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212595867\Documents\Personal\"/>
    </mc:Choice>
  </mc:AlternateContent>
  <bookViews>
    <workbookView xWindow="0" yWindow="0" windowWidth="14400" windowHeight="5700"/>
  </bookViews>
  <sheets>
    <sheet name="Meal Planning" sheetId="1" r:id="rId1"/>
    <sheet name="Working Sheet" sheetId="6" state="hidden" r:id="rId2"/>
    <sheet name="Recipes" sheetId="2" r:id="rId3"/>
    <sheet name="Ingredients" sheetId="4" r:id="rId4"/>
    <sheet name="Shopping Cost Calc" sheetId="7" r:id="rId5"/>
    <sheet name="List of Recipes" sheetId="5" state="hidden" r:id="rId6"/>
  </sheets>
  <calcPr calcId="171027" calcMode="manual" iterate="1"/>
</workbook>
</file>

<file path=xl/calcChain.xml><?xml version="1.0" encoding="utf-8"?>
<calcChain xmlns="http://schemas.openxmlformats.org/spreadsheetml/2006/main">
  <c r="B25" i="7" l="1"/>
  <c r="X560" i="2"/>
  <c r="X561" i="2"/>
  <c r="X562" i="2"/>
  <c r="X564" i="2"/>
  <c r="X565" i="2"/>
  <c r="X566" i="2"/>
  <c r="F562" i="2"/>
  <c r="D22" i="7"/>
  <c r="D23" i="7"/>
  <c r="D24" i="7"/>
  <c r="D25" i="7"/>
  <c r="D26" i="7"/>
  <c r="D27" i="7"/>
  <c r="D28" i="7"/>
  <c r="D29" i="7"/>
  <c r="D30" i="7"/>
  <c r="D31" i="7"/>
  <c r="D32" i="7"/>
  <c r="D33" i="7"/>
  <c r="D34" i="7"/>
  <c r="C22" i="7"/>
  <c r="C23" i="7"/>
  <c r="C24" i="7"/>
  <c r="C25" i="7"/>
  <c r="C26" i="7"/>
  <c r="C27" i="7"/>
  <c r="C28" i="7"/>
  <c r="C29" i="7"/>
  <c r="D12" i="7" l="1"/>
  <c r="D13" i="7"/>
  <c r="D14" i="7"/>
  <c r="D15" i="7"/>
  <c r="D16" i="7"/>
  <c r="D17" i="7"/>
  <c r="D18" i="7"/>
  <c r="D19" i="7"/>
  <c r="D20" i="7"/>
  <c r="D21" i="7"/>
  <c r="C12" i="7"/>
  <c r="C13" i="7"/>
  <c r="C14" i="7"/>
  <c r="C15" i="7"/>
  <c r="C16" i="7"/>
  <c r="C17" i="7"/>
  <c r="C18" i="7"/>
  <c r="C19" i="7"/>
  <c r="C20" i="7"/>
  <c r="C21" i="7"/>
  <c r="E536" i="2"/>
  <c r="F505" i="2" l="1"/>
  <c r="F520" i="2"/>
  <c r="C147" i="4"/>
  <c r="D3" i="7" l="1"/>
  <c r="D4" i="7"/>
  <c r="D5" i="7"/>
  <c r="D6" i="7"/>
  <c r="D7" i="7"/>
  <c r="D8" i="7"/>
  <c r="D9" i="7"/>
  <c r="D10" i="7"/>
  <c r="D2" i="7" l="1"/>
  <c r="C3" i="7"/>
  <c r="C4" i="7"/>
  <c r="C5" i="7"/>
  <c r="C6" i="7"/>
  <c r="C7" i="7"/>
  <c r="C8" i="7"/>
  <c r="C9" i="7"/>
  <c r="C10" i="7"/>
  <c r="C11" i="7"/>
  <c r="C30" i="7"/>
  <c r="C31" i="7"/>
  <c r="C32" i="7"/>
  <c r="C33" i="7"/>
  <c r="C34" i="7"/>
  <c r="C2" i="7"/>
  <c r="I494" i="2"/>
  <c r="F494" i="2"/>
  <c r="K148" i="4"/>
  <c r="I148" i="4"/>
  <c r="X502" i="2"/>
  <c r="F481" i="2" l="1"/>
  <c r="F472" i="2"/>
  <c r="F461" i="2"/>
  <c r="B48" i="2" l="1" a="1"/>
  <c r="B48" i="2" s="1"/>
  <c r="A48" i="2" s="1"/>
  <c r="B49" i="2" a="1"/>
  <c r="B49" i="2" s="1"/>
  <c r="A49" i="2" s="1"/>
  <c r="B50" i="2" a="1"/>
  <c r="B50" i="2" s="1"/>
  <c r="A50" i="2" s="1"/>
  <c r="B51" i="2" a="1"/>
  <c r="B51" i="2" s="1"/>
  <c r="A51" i="2" s="1"/>
  <c r="B52" i="2" a="1"/>
  <c r="B52" i="2" s="1"/>
  <c r="A52" i="2" s="1"/>
  <c r="B53" i="2" a="1"/>
  <c r="B53" i="2" s="1"/>
  <c r="A53" i="2" s="1"/>
  <c r="B54" i="2" a="1"/>
  <c r="B54" i="2" s="1"/>
  <c r="A54" i="2" s="1"/>
  <c r="B55" i="2" a="1"/>
  <c r="B55" i="2" s="1"/>
  <c r="P54" i="2" l="1"/>
  <c r="N54" i="2"/>
  <c r="L54" i="2"/>
  <c r="H54" i="2"/>
  <c r="J54" i="2"/>
  <c r="Q55" i="2"/>
  <c r="Q51" i="2"/>
  <c r="Q52" i="2"/>
  <c r="O51" i="2"/>
  <c r="O52" i="2"/>
  <c r="O53" i="2"/>
  <c r="M51" i="2"/>
  <c r="M52" i="2"/>
  <c r="M53" i="2"/>
  <c r="K51" i="2"/>
  <c r="K52" i="2"/>
  <c r="K53" i="2"/>
  <c r="K54" i="2"/>
  <c r="I51" i="2"/>
  <c r="I52" i="2"/>
  <c r="I53" i="2"/>
  <c r="I54" i="2"/>
  <c r="G51" i="2"/>
  <c r="G52" i="2"/>
  <c r="G53" i="2"/>
  <c r="E54" i="2"/>
  <c r="E53" i="2"/>
  <c r="H53" i="2"/>
  <c r="J53" i="2"/>
  <c r="L53" i="2"/>
  <c r="N53" i="2"/>
  <c r="P53" i="2"/>
  <c r="E52" i="2"/>
  <c r="H52" i="2"/>
  <c r="J52" i="2"/>
  <c r="L52" i="2"/>
  <c r="N52" i="2"/>
  <c r="P52" i="2"/>
  <c r="E51" i="2"/>
  <c r="H51" i="2"/>
  <c r="J51" i="2"/>
  <c r="L51" i="2"/>
  <c r="N51" i="2"/>
  <c r="P51" i="2"/>
  <c r="E50" i="2"/>
  <c r="H50" i="2"/>
  <c r="J50" i="2"/>
  <c r="L50" i="2"/>
  <c r="N50" i="2"/>
  <c r="P50" i="2"/>
  <c r="Q48" i="2"/>
  <c r="Q49" i="2"/>
  <c r="Q50" i="2"/>
  <c r="Q53" i="2"/>
  <c r="Q54" i="2"/>
  <c r="O48" i="2"/>
  <c r="O49" i="2"/>
  <c r="O50" i="2"/>
  <c r="O54" i="2"/>
  <c r="O55" i="2"/>
  <c r="M48" i="2"/>
  <c r="M49" i="2"/>
  <c r="M50" i="2"/>
  <c r="M54" i="2"/>
  <c r="M55" i="2"/>
  <c r="K48" i="2"/>
  <c r="K49" i="2"/>
  <c r="K50" i="2"/>
  <c r="K55" i="2"/>
  <c r="I48" i="2"/>
  <c r="I49" i="2"/>
  <c r="I50" i="2"/>
  <c r="G48" i="2"/>
  <c r="G49" i="2"/>
  <c r="G50" i="2"/>
  <c r="G54" i="2"/>
  <c r="G55" i="2"/>
  <c r="E49" i="2"/>
  <c r="H49" i="2"/>
  <c r="J49" i="2"/>
  <c r="L49" i="2"/>
  <c r="N49" i="2"/>
  <c r="P49" i="2"/>
  <c r="E48" i="2"/>
  <c r="H48" i="2"/>
  <c r="J48" i="2"/>
  <c r="L48" i="2"/>
  <c r="N48" i="2"/>
  <c r="P48" i="2"/>
  <c r="F442" i="2"/>
  <c r="F437" i="2"/>
  <c r="F433" i="2"/>
  <c r="F436" i="2"/>
  <c r="R50" i="2" l="1"/>
  <c r="T50" i="2"/>
  <c r="S54" i="2"/>
  <c r="V49" i="2"/>
  <c r="S50" i="2"/>
  <c r="V50" i="2"/>
  <c r="R49" i="2"/>
  <c r="T49" i="2"/>
  <c r="U50" i="2"/>
  <c r="V54" i="2"/>
  <c r="R51" i="2"/>
  <c r="T51" i="2"/>
  <c r="S51" i="2"/>
  <c r="U49" i="2"/>
  <c r="U48" i="2"/>
  <c r="U54" i="2"/>
  <c r="V48" i="2"/>
  <c r="S49" i="2"/>
  <c r="R52" i="2"/>
  <c r="T52" i="2"/>
  <c r="U51" i="2"/>
  <c r="S52" i="2"/>
  <c r="S48" i="2"/>
  <c r="V53" i="2"/>
  <c r="R48" i="2"/>
  <c r="T48" i="2"/>
  <c r="S53" i="2"/>
  <c r="T54" i="2"/>
  <c r="U53" i="2"/>
  <c r="V52" i="2"/>
  <c r="R53" i="2"/>
  <c r="T53" i="2"/>
  <c r="U52" i="2"/>
  <c r="V51" i="2"/>
  <c r="B52" i="1"/>
  <c r="B44" i="1"/>
  <c r="B36" i="1"/>
  <c r="B31" i="1"/>
  <c r="B32" i="1"/>
  <c r="B33" i="1"/>
  <c r="B34" i="1"/>
  <c r="B35" i="1"/>
  <c r="B39" i="1"/>
  <c r="B40" i="1"/>
  <c r="B41" i="1"/>
  <c r="B42" i="1"/>
  <c r="B43" i="1"/>
  <c r="B47" i="1"/>
  <c r="B48" i="1"/>
  <c r="B49" i="1"/>
  <c r="B50" i="1"/>
  <c r="B51" i="1"/>
  <c r="B53" i="1"/>
  <c r="B54" i="1"/>
  <c r="B55" i="1"/>
  <c r="B56" i="1"/>
  <c r="B57" i="1"/>
  <c r="B58" i="1"/>
  <c r="B59" i="1"/>
  <c r="B60" i="1"/>
  <c r="B61" i="1"/>
  <c r="B62" i="1"/>
  <c r="A2" i="2" l="1"/>
  <c r="B3" i="2" a="1"/>
  <c r="B3" i="2" s="1"/>
  <c r="A3" i="2" s="1"/>
  <c r="B4" i="2" a="1"/>
  <c r="B4" i="2" s="1"/>
  <c r="A4" i="2" s="1"/>
  <c r="B5" i="2" a="1"/>
  <c r="B5" i="2" s="1"/>
  <c r="A5" i="2" s="1"/>
  <c r="B6" i="2" a="1"/>
  <c r="B6" i="2" s="1"/>
  <c r="A6" i="2" s="1"/>
  <c r="B7" i="2" a="1"/>
  <c r="B7" i="2" s="1"/>
  <c r="A7" i="2" s="1"/>
  <c r="B8" i="2" a="1"/>
  <c r="B8" i="2" s="1"/>
  <c r="A8" i="2" s="1"/>
  <c r="B9" i="2" a="1"/>
  <c r="B9" i="2" s="1"/>
  <c r="A9" i="2" s="1"/>
  <c r="B10" i="2" a="1"/>
  <c r="B10" i="2" s="1"/>
  <c r="A10" i="2" s="1"/>
  <c r="B11" i="2" a="1"/>
  <c r="B11" i="2" s="1"/>
  <c r="A11" i="2" s="1"/>
  <c r="B12" i="2" a="1"/>
  <c r="B12" i="2" s="1"/>
  <c r="A12" i="2" s="1"/>
  <c r="B13" i="2" a="1"/>
  <c r="B13" i="2" s="1"/>
  <c r="A13" i="2" s="1"/>
  <c r="B14" i="2" a="1"/>
  <c r="B14" i="2" s="1"/>
  <c r="A14" i="2" s="1"/>
  <c r="B15" i="2" a="1"/>
  <c r="B15" i="2" s="1"/>
  <c r="A15" i="2" s="1"/>
  <c r="B16" i="2" a="1"/>
  <c r="B16" i="2" s="1"/>
  <c r="A16" i="2" s="1"/>
  <c r="B17" i="2" a="1"/>
  <c r="B17" i="2" s="1"/>
  <c r="A17" i="2" s="1"/>
  <c r="B18" i="2" a="1"/>
  <c r="B18" i="2" s="1"/>
  <c r="A18" i="2" s="1"/>
  <c r="B19" i="2" a="1"/>
  <c r="B19" i="2" s="1"/>
  <c r="A19" i="2" s="1"/>
  <c r="B20" i="2" a="1"/>
  <c r="B20" i="2" s="1"/>
  <c r="A20" i="2" s="1"/>
  <c r="B21" i="2" a="1"/>
  <c r="B21" i="2" s="1"/>
  <c r="A21" i="2" s="1"/>
  <c r="B22" i="2" a="1"/>
  <c r="B22" i="2" s="1"/>
  <c r="A22" i="2" s="1"/>
  <c r="B23" i="2" a="1"/>
  <c r="B23" i="2" s="1"/>
  <c r="A23" i="2" s="1"/>
  <c r="B24" i="2" a="1"/>
  <c r="B24" i="2" s="1"/>
  <c r="A24" i="2" s="1"/>
  <c r="B25" i="2" a="1"/>
  <c r="B25" i="2" s="1"/>
  <c r="A25" i="2" s="1"/>
  <c r="B26" i="2" a="1"/>
  <c r="B26" i="2" s="1"/>
  <c r="A26" i="2" s="1"/>
  <c r="B27" i="2" a="1"/>
  <c r="B27" i="2" s="1"/>
  <c r="A27" i="2" s="1"/>
  <c r="B28" i="2" a="1"/>
  <c r="B28" i="2" s="1"/>
  <c r="A28" i="2" s="1"/>
  <c r="B29" i="2" a="1"/>
  <c r="B29" i="2" s="1"/>
  <c r="A29" i="2" s="1"/>
  <c r="B30" i="2" a="1"/>
  <c r="B30" i="2" s="1"/>
  <c r="A30" i="2" s="1"/>
  <c r="B31" i="2" a="1"/>
  <c r="B31" i="2" s="1"/>
  <c r="A31" i="2" s="1"/>
  <c r="B32" i="2" a="1"/>
  <c r="B32" i="2" s="1"/>
  <c r="A32" i="2" s="1"/>
  <c r="B33" i="2" a="1"/>
  <c r="B33" i="2" s="1"/>
  <c r="A33" i="2" s="1"/>
  <c r="B34" i="2" a="1"/>
  <c r="B34" i="2" s="1"/>
  <c r="A34" i="2" s="1"/>
  <c r="B35" i="2" a="1"/>
  <c r="B35" i="2" s="1"/>
  <c r="A35" i="2" s="1"/>
  <c r="B36" i="2" a="1"/>
  <c r="B36" i="2" s="1"/>
  <c r="A36" i="2" s="1"/>
  <c r="B37" i="2" a="1"/>
  <c r="B37" i="2" s="1"/>
  <c r="A37" i="2" s="1"/>
  <c r="B38" i="2" a="1"/>
  <c r="B38" i="2" s="1"/>
  <c r="A38" i="2" s="1"/>
  <c r="B39" i="2" a="1"/>
  <c r="B39" i="2" s="1"/>
  <c r="A39" i="2" s="1"/>
  <c r="B40" i="2" a="1"/>
  <c r="B40" i="2" s="1"/>
  <c r="A40" i="2" s="1"/>
  <c r="B41" i="2" a="1"/>
  <c r="B41" i="2" s="1"/>
  <c r="A41" i="2" s="1"/>
  <c r="B42" i="2" a="1"/>
  <c r="B42" i="2" s="1"/>
  <c r="A42" i="2" s="1"/>
  <c r="B43" i="2" a="1"/>
  <c r="B43" i="2" s="1"/>
  <c r="A43" i="2" s="1"/>
  <c r="B44" i="2" a="1"/>
  <c r="B44" i="2" s="1"/>
  <c r="A44" i="2" s="1"/>
  <c r="B45" i="2" a="1"/>
  <c r="B45" i="2" s="1"/>
  <c r="A45" i="2" s="1"/>
  <c r="B46" i="2" a="1"/>
  <c r="B46" i="2" s="1"/>
  <c r="A46" i="2" s="1"/>
  <c r="B47" i="2" a="1"/>
  <c r="B47" i="2" s="1"/>
  <c r="A47" i="2" s="1"/>
  <c r="A55" i="2"/>
  <c r="B56" i="2" a="1"/>
  <c r="B56" i="2" s="1"/>
  <c r="A56" i="2" s="1"/>
  <c r="B57" i="2" a="1"/>
  <c r="B57" i="2" s="1"/>
  <c r="A57" i="2" s="1"/>
  <c r="B58" i="2" a="1"/>
  <c r="B58" i="2" s="1"/>
  <c r="A58" i="2" s="1"/>
  <c r="B59" i="2" a="1"/>
  <c r="B59" i="2" s="1"/>
  <c r="A59" i="2" s="1"/>
  <c r="B60" i="2" a="1"/>
  <c r="B60" i="2" s="1"/>
  <c r="A60" i="2" s="1"/>
  <c r="B61" i="2" a="1"/>
  <c r="B61" i="2" s="1"/>
  <c r="A61" i="2" s="1"/>
  <c r="B62" i="2" a="1"/>
  <c r="B62" i="2" s="1"/>
  <c r="A62" i="2" s="1"/>
  <c r="B63" i="2" a="1"/>
  <c r="B63" i="2" s="1"/>
  <c r="A63" i="2" s="1"/>
  <c r="B64" i="2" a="1"/>
  <c r="B64" i="2" s="1"/>
  <c r="A64" i="2" s="1"/>
  <c r="B65" i="2" a="1"/>
  <c r="B65" i="2" s="1"/>
  <c r="A65" i="2" s="1"/>
  <c r="B66" i="2" a="1"/>
  <c r="B66" i="2" s="1"/>
  <c r="A66" i="2" s="1"/>
  <c r="B67" i="2" a="1"/>
  <c r="B67" i="2" s="1"/>
  <c r="A67" i="2" s="1"/>
  <c r="B68" i="2" a="1"/>
  <c r="B68" i="2" s="1"/>
  <c r="A68" i="2" s="1"/>
  <c r="B69" i="2" a="1"/>
  <c r="B69" i="2" s="1"/>
  <c r="A69" i="2" s="1"/>
  <c r="B70" i="2" a="1"/>
  <c r="B70" i="2" s="1"/>
  <c r="A70" i="2" s="1"/>
  <c r="B71" i="2" a="1"/>
  <c r="B71" i="2" s="1"/>
  <c r="A71" i="2" s="1"/>
  <c r="B72" i="2" a="1"/>
  <c r="B72" i="2" s="1"/>
  <c r="A72" i="2" s="1"/>
  <c r="B73" i="2" a="1"/>
  <c r="B73" i="2" s="1"/>
  <c r="A73" i="2" s="1"/>
  <c r="B74" i="2" a="1"/>
  <c r="B74" i="2" s="1"/>
  <c r="A74" i="2" s="1"/>
  <c r="B75" i="2" a="1"/>
  <c r="B75" i="2" s="1"/>
  <c r="A75" i="2" s="1"/>
  <c r="B76" i="2" a="1"/>
  <c r="B76" i="2" s="1"/>
  <c r="A76" i="2" s="1"/>
  <c r="B77" i="2" a="1"/>
  <c r="B77" i="2" s="1"/>
  <c r="A77" i="2" s="1"/>
  <c r="B78" i="2" a="1"/>
  <c r="B78" i="2" s="1"/>
  <c r="A78" i="2" s="1"/>
  <c r="B79" i="2" a="1"/>
  <c r="B79" i="2" s="1"/>
  <c r="A79" i="2" s="1"/>
  <c r="B80" i="2" a="1"/>
  <c r="B80" i="2" s="1"/>
  <c r="A80" i="2" s="1"/>
  <c r="B81" i="2" a="1"/>
  <c r="B81" i="2" s="1"/>
  <c r="A81" i="2" s="1"/>
  <c r="B82" i="2" a="1"/>
  <c r="B82" i="2" s="1"/>
  <c r="A82" i="2" s="1"/>
  <c r="B83" i="2" a="1"/>
  <c r="B83" i="2" s="1"/>
  <c r="A83" i="2" s="1"/>
  <c r="B84" i="2" a="1"/>
  <c r="B84" i="2" s="1"/>
  <c r="A84" i="2" s="1"/>
  <c r="B85" i="2" a="1"/>
  <c r="B85" i="2" s="1"/>
  <c r="A85" i="2" s="1"/>
  <c r="B86" i="2" a="1"/>
  <c r="B86" i="2" s="1"/>
  <c r="A86" i="2" s="1"/>
  <c r="B87" i="2" a="1"/>
  <c r="B87" i="2" s="1"/>
  <c r="A87" i="2" s="1"/>
  <c r="B88" i="2" a="1"/>
  <c r="B88" i="2" s="1"/>
  <c r="A88" i="2" s="1"/>
  <c r="B89" i="2" a="1"/>
  <c r="B89" i="2" s="1"/>
  <c r="A89" i="2" s="1"/>
  <c r="B90" i="2" a="1"/>
  <c r="B90" i="2" s="1"/>
  <c r="A90" i="2" s="1"/>
  <c r="B91" i="2" a="1"/>
  <c r="B91" i="2" s="1"/>
  <c r="A91" i="2" s="1"/>
  <c r="B92" i="2" a="1"/>
  <c r="B92" i="2" s="1"/>
  <c r="A92" i="2" s="1"/>
  <c r="B93" i="2" a="1"/>
  <c r="B93" i="2" s="1"/>
  <c r="A93" i="2" s="1"/>
  <c r="B94" i="2" a="1"/>
  <c r="B94" i="2" s="1"/>
  <c r="A94" i="2" s="1"/>
  <c r="B95" i="2" a="1"/>
  <c r="B95" i="2" s="1"/>
  <c r="A95" i="2" s="1"/>
  <c r="B96" i="2" a="1"/>
  <c r="B96" i="2" s="1"/>
  <c r="A96" i="2" s="1"/>
  <c r="B97" i="2" a="1"/>
  <c r="B97" i="2" s="1"/>
  <c r="A97" i="2" s="1"/>
  <c r="B98" i="2" a="1"/>
  <c r="B98" i="2" s="1"/>
  <c r="A98" i="2" s="1"/>
  <c r="B99" i="2" a="1"/>
  <c r="B99" i="2" s="1"/>
  <c r="A99" i="2" s="1"/>
  <c r="B100" i="2" a="1"/>
  <c r="B100" i="2" s="1"/>
  <c r="A100" i="2" s="1"/>
  <c r="B101" i="2" a="1"/>
  <c r="B101" i="2" s="1"/>
  <c r="A101" i="2" s="1"/>
  <c r="B102" i="2" a="1"/>
  <c r="B102" i="2" s="1"/>
  <c r="A102" i="2" s="1"/>
  <c r="B103" i="2" a="1"/>
  <c r="B103" i="2" s="1"/>
  <c r="A103" i="2" s="1"/>
  <c r="B104" i="2" a="1"/>
  <c r="B104" i="2" s="1"/>
  <c r="A104" i="2" s="1"/>
  <c r="B105" i="2" a="1"/>
  <c r="B105" i="2" s="1"/>
  <c r="A105" i="2" s="1"/>
  <c r="B106" i="2" a="1"/>
  <c r="B106" i="2" s="1"/>
  <c r="A106" i="2" s="1"/>
  <c r="B107" i="2" a="1"/>
  <c r="B107" i="2" s="1"/>
  <c r="A107" i="2" s="1"/>
  <c r="B108" i="2" a="1"/>
  <c r="B108" i="2" s="1"/>
  <c r="A108" i="2" s="1"/>
  <c r="B109" i="2" a="1"/>
  <c r="B109" i="2" s="1"/>
  <c r="A109" i="2" s="1"/>
  <c r="B110" i="2" a="1"/>
  <c r="B110" i="2" s="1"/>
  <c r="A110" i="2" s="1"/>
  <c r="B111" i="2" a="1"/>
  <c r="B111" i="2" s="1"/>
  <c r="A111" i="2" s="1"/>
  <c r="B112" i="2" a="1"/>
  <c r="B112" i="2" s="1"/>
  <c r="A112" i="2" s="1"/>
  <c r="B113" i="2" a="1"/>
  <c r="B113" i="2" s="1"/>
  <c r="A113" i="2" s="1"/>
  <c r="B114" i="2" a="1"/>
  <c r="B114" i="2" s="1"/>
  <c r="A114" i="2" s="1"/>
  <c r="B115" i="2" a="1"/>
  <c r="B115" i="2" s="1"/>
  <c r="A115" i="2" s="1"/>
  <c r="B116" i="2" a="1"/>
  <c r="B116" i="2" s="1"/>
  <c r="A116" i="2" s="1"/>
  <c r="B117" i="2" a="1"/>
  <c r="B117" i="2" s="1"/>
  <c r="A117" i="2" s="1"/>
  <c r="B118" i="2" a="1"/>
  <c r="B118" i="2" s="1"/>
  <c r="A118" i="2" s="1"/>
  <c r="B119" i="2" a="1"/>
  <c r="B119" i="2" s="1"/>
  <c r="A119" i="2" s="1"/>
  <c r="B120" i="2" a="1"/>
  <c r="B120" i="2" s="1"/>
  <c r="A120" i="2" s="1"/>
  <c r="B121" i="2" a="1"/>
  <c r="B121" i="2" s="1"/>
  <c r="A121" i="2" s="1"/>
  <c r="B122" i="2" a="1"/>
  <c r="B122" i="2" s="1"/>
  <c r="A122" i="2" s="1"/>
  <c r="B123" i="2" a="1"/>
  <c r="B123" i="2" s="1"/>
  <c r="A123" i="2" s="1"/>
  <c r="B124" i="2" a="1"/>
  <c r="B124" i="2" s="1"/>
  <c r="A124" i="2" s="1"/>
  <c r="B125" i="2" a="1"/>
  <c r="B125" i="2" s="1"/>
  <c r="A125" i="2" s="1"/>
  <c r="B126" i="2" a="1"/>
  <c r="B126" i="2" s="1"/>
  <c r="A126" i="2" s="1"/>
  <c r="B127" i="2" a="1"/>
  <c r="B127" i="2" s="1"/>
  <c r="A127" i="2" s="1"/>
  <c r="B128" i="2" a="1"/>
  <c r="B128" i="2" s="1"/>
  <c r="A128" i="2" s="1"/>
  <c r="B129" i="2" a="1"/>
  <c r="B129" i="2" s="1"/>
  <c r="A129" i="2" s="1"/>
  <c r="B130" i="2" a="1"/>
  <c r="B130" i="2" s="1"/>
  <c r="A130" i="2" s="1"/>
  <c r="B131" i="2" a="1"/>
  <c r="B131" i="2" s="1"/>
  <c r="A131" i="2" s="1"/>
  <c r="B132" i="2" a="1"/>
  <c r="B132" i="2" s="1"/>
  <c r="A132" i="2" s="1"/>
  <c r="B133" i="2" a="1"/>
  <c r="B133" i="2" s="1"/>
  <c r="A133" i="2" s="1"/>
  <c r="B134" i="2" a="1"/>
  <c r="B134" i="2" s="1"/>
  <c r="A134" i="2" s="1"/>
  <c r="B135" i="2" a="1"/>
  <c r="B135" i="2" s="1"/>
  <c r="A135" i="2" s="1"/>
  <c r="B136" i="2" a="1"/>
  <c r="B136" i="2" s="1"/>
  <c r="A136" i="2" s="1"/>
  <c r="B137" i="2" a="1"/>
  <c r="B137" i="2" s="1"/>
  <c r="A137" i="2" s="1"/>
  <c r="B138" i="2" a="1"/>
  <c r="B138" i="2" s="1"/>
  <c r="A138" i="2" s="1"/>
  <c r="B139" i="2" a="1"/>
  <c r="B139" i="2" s="1"/>
  <c r="A139" i="2" s="1"/>
  <c r="B140" i="2" a="1"/>
  <c r="B140" i="2" s="1"/>
  <c r="A140" i="2" s="1"/>
  <c r="B141" i="2" a="1"/>
  <c r="B141" i="2" s="1"/>
  <c r="A141" i="2" s="1"/>
  <c r="B142" i="2" a="1"/>
  <c r="B142" i="2" s="1"/>
  <c r="A142" i="2" s="1"/>
  <c r="B143" i="2" a="1"/>
  <c r="B143" i="2" s="1"/>
  <c r="A143" i="2" s="1"/>
  <c r="B144" i="2" a="1"/>
  <c r="B144" i="2" s="1"/>
  <c r="A144" i="2" s="1"/>
  <c r="B145" i="2" a="1"/>
  <c r="B145" i="2" s="1"/>
  <c r="A145" i="2" s="1"/>
  <c r="B146" i="2" a="1"/>
  <c r="B146" i="2" s="1"/>
  <c r="A146" i="2" s="1"/>
  <c r="B147" i="2" a="1"/>
  <c r="B147" i="2" s="1"/>
  <c r="A147" i="2" s="1"/>
  <c r="B148" i="2" a="1"/>
  <c r="B148" i="2" s="1"/>
  <c r="A148" i="2" s="1"/>
  <c r="B149" i="2" a="1"/>
  <c r="B149" i="2" s="1"/>
  <c r="A149" i="2" s="1"/>
  <c r="B150" i="2" a="1"/>
  <c r="B150" i="2" s="1"/>
  <c r="A150" i="2" s="1"/>
  <c r="B151" i="2" a="1"/>
  <c r="B151" i="2" s="1"/>
  <c r="A151" i="2" s="1"/>
  <c r="B152" i="2" a="1"/>
  <c r="B152" i="2" s="1"/>
  <c r="A152" i="2" s="1"/>
  <c r="B153" i="2" a="1"/>
  <c r="B153" i="2" s="1"/>
  <c r="A153" i="2" s="1"/>
  <c r="B154" i="2" a="1"/>
  <c r="B154" i="2" s="1"/>
  <c r="A154" i="2" s="1"/>
  <c r="B155" i="2" a="1"/>
  <c r="B155" i="2" s="1"/>
  <c r="A155" i="2" s="1"/>
  <c r="B156" i="2" a="1"/>
  <c r="B156" i="2" s="1"/>
  <c r="A156" i="2" s="1"/>
  <c r="B157" i="2" a="1"/>
  <c r="B157" i="2" s="1"/>
  <c r="A157" i="2" s="1"/>
  <c r="B158" i="2" a="1"/>
  <c r="B158" i="2" s="1"/>
  <c r="A158" i="2" s="1"/>
  <c r="B159" i="2" a="1"/>
  <c r="B159" i="2" s="1"/>
  <c r="A159" i="2" s="1"/>
  <c r="B160" i="2" a="1"/>
  <c r="B160" i="2" s="1"/>
  <c r="A160" i="2" s="1"/>
  <c r="B161" i="2" a="1"/>
  <c r="B161" i="2" s="1"/>
  <c r="A161" i="2" s="1"/>
  <c r="B162" i="2" a="1"/>
  <c r="B162" i="2" s="1"/>
  <c r="A162" i="2" s="1"/>
  <c r="B163" i="2" a="1"/>
  <c r="B163" i="2" s="1"/>
  <c r="A163" i="2" s="1"/>
  <c r="B164" i="2" a="1"/>
  <c r="B164" i="2" s="1"/>
  <c r="A164" i="2" s="1"/>
  <c r="B165" i="2" a="1"/>
  <c r="B165" i="2" s="1"/>
  <c r="A165" i="2" s="1"/>
  <c r="B166" i="2" a="1"/>
  <c r="B166" i="2" s="1"/>
  <c r="A166" i="2" s="1"/>
  <c r="B167" i="2" a="1"/>
  <c r="B167" i="2" s="1"/>
  <c r="A167" i="2" s="1"/>
  <c r="B168" i="2" a="1"/>
  <c r="B168" i="2" s="1"/>
  <c r="A168" i="2" s="1"/>
  <c r="B169" i="2" a="1"/>
  <c r="B169" i="2" s="1"/>
  <c r="A169" i="2" s="1"/>
  <c r="B170" i="2" a="1"/>
  <c r="B170" i="2" s="1"/>
  <c r="A170" i="2" s="1"/>
  <c r="B171" i="2" a="1"/>
  <c r="B171" i="2" s="1"/>
  <c r="A171" i="2" s="1"/>
  <c r="B172" i="2" a="1"/>
  <c r="B172" i="2" s="1"/>
  <c r="A172" i="2" s="1"/>
  <c r="B173" i="2" a="1"/>
  <c r="B173" i="2" s="1"/>
  <c r="A173" i="2" s="1"/>
  <c r="B174" i="2" a="1"/>
  <c r="B174" i="2" s="1"/>
  <c r="A174" i="2" s="1"/>
  <c r="B175" i="2" a="1"/>
  <c r="B175" i="2" s="1"/>
  <c r="A175" i="2" s="1"/>
  <c r="B176" i="2" a="1"/>
  <c r="B176" i="2" s="1"/>
  <c r="A176" i="2" s="1"/>
  <c r="B177" i="2" a="1"/>
  <c r="B177" i="2" s="1"/>
  <c r="A177" i="2" s="1"/>
  <c r="B178" i="2" a="1"/>
  <c r="B178" i="2" s="1"/>
  <c r="A178" i="2" s="1"/>
  <c r="B179" i="2" a="1"/>
  <c r="B179" i="2" s="1"/>
  <c r="A179" i="2" s="1"/>
  <c r="B180" i="2" a="1"/>
  <c r="B180" i="2" s="1"/>
  <c r="A180" i="2" s="1"/>
  <c r="B181" i="2" a="1"/>
  <c r="B181" i="2" s="1"/>
  <c r="A181" i="2" s="1"/>
  <c r="B182" i="2" a="1"/>
  <c r="B182" i="2" s="1"/>
  <c r="A182" i="2" s="1"/>
  <c r="B183" i="2" a="1"/>
  <c r="B183" i="2" s="1"/>
  <c r="A183" i="2" s="1"/>
  <c r="B184" i="2" a="1"/>
  <c r="B184" i="2" s="1"/>
  <c r="A184" i="2" s="1"/>
  <c r="B185" i="2" a="1"/>
  <c r="B185" i="2" s="1"/>
  <c r="A185" i="2" s="1"/>
  <c r="B186" i="2" a="1"/>
  <c r="B186" i="2" s="1"/>
  <c r="A186" i="2" s="1"/>
  <c r="B187" i="2" a="1"/>
  <c r="B187" i="2" s="1"/>
  <c r="A187" i="2" s="1"/>
  <c r="B188" i="2" a="1"/>
  <c r="B188" i="2" s="1"/>
  <c r="A188" i="2" s="1"/>
  <c r="B189" i="2" a="1"/>
  <c r="B189" i="2" s="1"/>
  <c r="A189" i="2" s="1"/>
  <c r="B190" i="2" a="1"/>
  <c r="B190" i="2" s="1"/>
  <c r="A190" i="2" s="1"/>
  <c r="B191" i="2" a="1"/>
  <c r="B191" i="2" s="1"/>
  <c r="A191" i="2" s="1"/>
  <c r="B192" i="2" a="1"/>
  <c r="B192" i="2" s="1"/>
  <c r="A192" i="2" s="1"/>
  <c r="B193" i="2" a="1"/>
  <c r="B193" i="2" s="1"/>
  <c r="A193" i="2" s="1"/>
  <c r="B194" i="2" a="1"/>
  <c r="B194" i="2" s="1"/>
  <c r="A194" i="2" s="1"/>
  <c r="B195" i="2" a="1"/>
  <c r="B195" i="2" s="1"/>
  <c r="A195" i="2" s="1"/>
  <c r="B196" i="2" a="1"/>
  <c r="B196" i="2" s="1"/>
  <c r="A196" i="2" s="1"/>
  <c r="B197" i="2" a="1"/>
  <c r="B197" i="2" s="1"/>
  <c r="A197" i="2" s="1"/>
  <c r="B198" i="2" a="1"/>
  <c r="B198" i="2" s="1"/>
  <c r="A198" i="2" s="1"/>
  <c r="B199" i="2" a="1"/>
  <c r="B199" i="2" s="1"/>
  <c r="A199" i="2" s="1"/>
  <c r="B200" i="2" a="1"/>
  <c r="B200" i="2" s="1"/>
  <c r="A200" i="2" s="1"/>
  <c r="B201" i="2" a="1"/>
  <c r="B201" i="2" s="1"/>
  <c r="A201" i="2" s="1"/>
  <c r="B202" i="2" a="1"/>
  <c r="B202" i="2" s="1"/>
  <c r="A202" i="2" s="1"/>
  <c r="B203" i="2" a="1"/>
  <c r="B203" i="2" s="1"/>
  <c r="A203" i="2" s="1"/>
  <c r="B204" i="2" a="1"/>
  <c r="B204" i="2" s="1"/>
  <c r="A204" i="2" s="1"/>
  <c r="B205" i="2" a="1"/>
  <c r="B205" i="2" s="1"/>
  <c r="A205" i="2" s="1"/>
  <c r="B206" i="2" a="1"/>
  <c r="B206" i="2" s="1"/>
  <c r="A206" i="2" s="1"/>
  <c r="B207" i="2" a="1"/>
  <c r="B207" i="2" s="1"/>
  <c r="A207" i="2" s="1"/>
  <c r="B208" i="2" a="1"/>
  <c r="B208" i="2" s="1"/>
  <c r="A208" i="2" s="1"/>
  <c r="B209" i="2" a="1"/>
  <c r="B209" i="2" s="1"/>
  <c r="A209" i="2" s="1"/>
  <c r="B210" i="2" a="1"/>
  <c r="B210" i="2" s="1"/>
  <c r="A210" i="2" s="1"/>
  <c r="B211" i="2" a="1"/>
  <c r="B211" i="2" s="1"/>
  <c r="A211" i="2" s="1"/>
  <c r="B212" i="2" a="1"/>
  <c r="B212" i="2" s="1"/>
  <c r="A212" i="2" s="1"/>
  <c r="B213" i="2" a="1"/>
  <c r="B213" i="2" s="1"/>
  <c r="A213" i="2" s="1"/>
  <c r="B214" i="2" a="1"/>
  <c r="B214" i="2" s="1"/>
  <c r="A214" i="2" s="1"/>
  <c r="B215" i="2" a="1"/>
  <c r="B215" i="2" s="1"/>
  <c r="A215" i="2" s="1"/>
  <c r="B216" i="2" a="1"/>
  <c r="B216" i="2" s="1"/>
  <c r="A216" i="2" s="1"/>
  <c r="B217" i="2" a="1"/>
  <c r="B217" i="2" s="1"/>
  <c r="A217" i="2" s="1"/>
  <c r="B218" i="2" a="1"/>
  <c r="B218" i="2" s="1"/>
  <c r="A218" i="2" s="1"/>
  <c r="B219" i="2" a="1"/>
  <c r="B219" i="2" s="1"/>
  <c r="A219" i="2" s="1"/>
  <c r="B220" i="2" a="1"/>
  <c r="B220" i="2" s="1"/>
  <c r="A220" i="2" s="1"/>
  <c r="B221" i="2" a="1"/>
  <c r="B221" i="2" s="1"/>
  <c r="A221" i="2" s="1"/>
  <c r="B222" i="2" a="1"/>
  <c r="B222" i="2" s="1"/>
  <c r="A222" i="2" s="1"/>
  <c r="B223" i="2" a="1"/>
  <c r="B223" i="2" s="1"/>
  <c r="A223" i="2" s="1"/>
  <c r="B224" i="2" a="1"/>
  <c r="B224" i="2" s="1"/>
  <c r="A224" i="2" s="1"/>
  <c r="B225" i="2" a="1"/>
  <c r="B225" i="2" s="1"/>
  <c r="A225" i="2" s="1"/>
  <c r="B226" i="2" a="1"/>
  <c r="B226" i="2" s="1"/>
  <c r="A226" i="2" s="1"/>
  <c r="B227" i="2" a="1"/>
  <c r="B227" i="2" s="1"/>
  <c r="A227" i="2" s="1"/>
  <c r="B228" i="2" a="1"/>
  <c r="B228" i="2" s="1"/>
  <c r="A228" i="2" s="1"/>
  <c r="B229" i="2" a="1"/>
  <c r="B229" i="2" s="1"/>
  <c r="A229" i="2" s="1"/>
  <c r="B230" i="2" a="1"/>
  <c r="B230" i="2" s="1"/>
  <c r="A230" i="2" s="1"/>
  <c r="B231" i="2" a="1"/>
  <c r="B231" i="2" s="1"/>
  <c r="A231" i="2" s="1"/>
  <c r="B232" i="2" a="1"/>
  <c r="B232" i="2" s="1"/>
  <c r="A232" i="2" s="1"/>
  <c r="B233" i="2" a="1"/>
  <c r="B233" i="2" s="1"/>
  <c r="A233" i="2" s="1"/>
  <c r="B234" i="2" a="1"/>
  <c r="B234" i="2" s="1"/>
  <c r="A234" i="2" s="1"/>
  <c r="B235" i="2" a="1"/>
  <c r="B235" i="2" s="1"/>
  <c r="A235" i="2" s="1"/>
  <c r="B236" i="2" a="1"/>
  <c r="B236" i="2" s="1"/>
  <c r="A236" i="2" s="1"/>
  <c r="B237" i="2" a="1"/>
  <c r="B237" i="2" s="1"/>
  <c r="A237" i="2" s="1"/>
  <c r="B238" i="2" a="1"/>
  <c r="B238" i="2" s="1"/>
  <c r="A238" i="2" s="1"/>
  <c r="B239" i="2" a="1"/>
  <c r="B239" i="2" s="1"/>
  <c r="A239" i="2" s="1"/>
  <c r="B240" i="2" a="1"/>
  <c r="B240" i="2" s="1"/>
  <c r="A240" i="2" s="1"/>
  <c r="B241" i="2" a="1"/>
  <c r="B241" i="2" s="1"/>
  <c r="A241" i="2" s="1"/>
  <c r="B242" i="2" a="1"/>
  <c r="B242" i="2" s="1"/>
  <c r="A242" i="2" s="1"/>
  <c r="B243" i="2" a="1"/>
  <c r="B243" i="2" s="1"/>
  <c r="A243" i="2" s="1"/>
  <c r="B244" i="2" a="1"/>
  <c r="B244" i="2" s="1"/>
  <c r="A244" i="2" s="1"/>
  <c r="B245" i="2" a="1"/>
  <c r="B245" i="2" s="1"/>
  <c r="A245" i="2" s="1"/>
  <c r="B246" i="2" a="1"/>
  <c r="B246" i="2" s="1"/>
  <c r="A246" i="2" s="1"/>
  <c r="B247" i="2" a="1"/>
  <c r="B247" i="2" s="1"/>
  <c r="A247" i="2" s="1"/>
  <c r="B248" i="2" a="1"/>
  <c r="B248" i="2" s="1"/>
  <c r="A248" i="2" s="1"/>
  <c r="B249" i="2" a="1"/>
  <c r="B249" i="2" s="1"/>
  <c r="A249" i="2" s="1"/>
  <c r="B250" i="2" a="1"/>
  <c r="B250" i="2" s="1"/>
  <c r="A250" i="2" s="1"/>
  <c r="B251" i="2" a="1"/>
  <c r="B251" i="2" s="1"/>
  <c r="A251" i="2" s="1"/>
  <c r="B252" i="2" a="1"/>
  <c r="B252" i="2" s="1"/>
  <c r="A252" i="2" s="1"/>
  <c r="B253" i="2" a="1"/>
  <c r="B253" i="2" s="1"/>
  <c r="A253" i="2" s="1"/>
  <c r="B254" i="2" a="1"/>
  <c r="B254" i="2" s="1"/>
  <c r="A254" i="2" s="1"/>
  <c r="B255" i="2" a="1"/>
  <c r="B255" i="2" s="1"/>
  <c r="A255" i="2" s="1"/>
  <c r="B256" i="2" a="1"/>
  <c r="B256" i="2" s="1"/>
  <c r="A256" i="2" s="1"/>
  <c r="B257" i="2" a="1"/>
  <c r="B257" i="2" s="1"/>
  <c r="A257" i="2" s="1"/>
  <c r="B258" i="2" a="1"/>
  <c r="B258" i="2" s="1"/>
  <c r="A258" i="2" s="1"/>
  <c r="B259" i="2" a="1"/>
  <c r="B259" i="2" s="1"/>
  <c r="A259" i="2" s="1"/>
  <c r="B260" i="2" a="1"/>
  <c r="B260" i="2" s="1"/>
  <c r="A260" i="2" s="1"/>
  <c r="B261" i="2" a="1"/>
  <c r="B261" i="2" s="1"/>
  <c r="A261" i="2" s="1"/>
  <c r="B262" i="2" a="1"/>
  <c r="B262" i="2" s="1"/>
  <c r="A262" i="2" s="1"/>
  <c r="B263" i="2" a="1"/>
  <c r="B263" i="2" s="1"/>
  <c r="A263" i="2" s="1"/>
  <c r="B264" i="2" a="1"/>
  <c r="B264" i="2" s="1"/>
  <c r="A264" i="2" s="1"/>
  <c r="B265" i="2" a="1"/>
  <c r="B265" i="2" s="1"/>
  <c r="A265" i="2" s="1"/>
  <c r="B266" i="2" a="1"/>
  <c r="B266" i="2" s="1"/>
  <c r="A266" i="2" s="1"/>
  <c r="B267" i="2" a="1"/>
  <c r="B267" i="2" s="1"/>
  <c r="A267" i="2" s="1"/>
  <c r="B268" i="2" a="1"/>
  <c r="B268" i="2" s="1"/>
  <c r="A268" i="2" s="1"/>
  <c r="B269" i="2" a="1"/>
  <c r="B269" i="2" s="1"/>
  <c r="A269" i="2" s="1"/>
  <c r="B270" i="2" a="1"/>
  <c r="B270" i="2" s="1"/>
  <c r="A270" i="2" s="1"/>
  <c r="B271" i="2" a="1"/>
  <c r="B271" i="2" s="1"/>
  <c r="A271" i="2" s="1"/>
  <c r="B272" i="2" a="1"/>
  <c r="B272" i="2" s="1"/>
  <c r="A272" i="2" s="1"/>
  <c r="B273" i="2" a="1"/>
  <c r="B273" i="2" s="1"/>
  <c r="A273" i="2" s="1"/>
  <c r="B274" i="2" a="1"/>
  <c r="B274" i="2" s="1"/>
  <c r="A274" i="2" s="1"/>
  <c r="B275" i="2" a="1"/>
  <c r="B275" i="2" s="1"/>
  <c r="A275" i="2" s="1"/>
  <c r="B276" i="2" a="1"/>
  <c r="B276" i="2" s="1"/>
  <c r="A276" i="2" s="1"/>
  <c r="B277" i="2" a="1"/>
  <c r="B277" i="2" s="1"/>
  <c r="A277" i="2" s="1"/>
  <c r="B278" i="2" a="1"/>
  <c r="B278" i="2" s="1"/>
  <c r="A278" i="2" s="1"/>
  <c r="B279" i="2" a="1"/>
  <c r="B279" i="2" s="1"/>
  <c r="A279" i="2" s="1"/>
  <c r="B280" i="2" a="1"/>
  <c r="B280" i="2" s="1"/>
  <c r="A280" i="2" s="1"/>
  <c r="B281" i="2" a="1"/>
  <c r="B281" i="2" s="1"/>
  <c r="A281" i="2" s="1"/>
  <c r="B282" i="2" a="1"/>
  <c r="B282" i="2" s="1"/>
  <c r="A282" i="2" s="1"/>
  <c r="B283" i="2" a="1"/>
  <c r="B283" i="2" s="1"/>
  <c r="A283" i="2" s="1"/>
  <c r="B284" i="2" a="1"/>
  <c r="B284" i="2" s="1"/>
  <c r="A284" i="2" s="1"/>
  <c r="B285" i="2" a="1"/>
  <c r="B285" i="2" s="1"/>
  <c r="A285" i="2" s="1"/>
  <c r="B286" i="2" a="1"/>
  <c r="B286" i="2" s="1"/>
  <c r="A286" i="2" s="1"/>
  <c r="B287" i="2" a="1"/>
  <c r="B287" i="2" s="1"/>
  <c r="A287" i="2" s="1"/>
  <c r="B288" i="2" a="1"/>
  <c r="B288" i="2" s="1"/>
  <c r="A288" i="2" s="1"/>
  <c r="B289" i="2" a="1"/>
  <c r="B289" i="2" s="1"/>
  <c r="A289" i="2" s="1"/>
  <c r="B290" i="2" a="1"/>
  <c r="B290" i="2" s="1"/>
  <c r="A290" i="2" s="1"/>
  <c r="B291" i="2" a="1"/>
  <c r="B291" i="2" s="1"/>
  <c r="A291" i="2" s="1"/>
  <c r="B292" i="2" a="1"/>
  <c r="B292" i="2" s="1"/>
  <c r="A292" i="2" s="1"/>
  <c r="B293" i="2" a="1"/>
  <c r="B293" i="2" s="1"/>
  <c r="A293" i="2" s="1"/>
  <c r="B294" i="2" a="1"/>
  <c r="B294" i="2" s="1"/>
  <c r="A294" i="2" s="1"/>
  <c r="B295" i="2" a="1"/>
  <c r="B295" i="2" s="1"/>
  <c r="A295" i="2" s="1"/>
  <c r="B296" i="2" a="1"/>
  <c r="B296" i="2" s="1"/>
  <c r="A296" i="2" s="1"/>
  <c r="B297" i="2" a="1"/>
  <c r="B297" i="2" s="1"/>
  <c r="A297" i="2" s="1"/>
  <c r="B298" i="2" a="1"/>
  <c r="B298" i="2" s="1"/>
  <c r="A298" i="2" s="1"/>
  <c r="B299" i="2" a="1"/>
  <c r="B299" i="2" s="1"/>
  <c r="A299" i="2" s="1"/>
  <c r="B300" i="2" a="1"/>
  <c r="B300" i="2" s="1"/>
  <c r="A300" i="2" s="1"/>
  <c r="B301" i="2" a="1"/>
  <c r="B301" i="2" s="1"/>
  <c r="A301" i="2" s="1"/>
  <c r="B302" i="2" a="1"/>
  <c r="B302" i="2" s="1"/>
  <c r="A302" i="2" s="1"/>
  <c r="B303" i="2" a="1"/>
  <c r="B303" i="2" s="1"/>
  <c r="A303" i="2" s="1"/>
  <c r="B304" i="2" a="1"/>
  <c r="B304" i="2" s="1"/>
  <c r="A304" i="2" s="1"/>
  <c r="B305" i="2" a="1"/>
  <c r="B305" i="2" s="1"/>
  <c r="A305" i="2" s="1"/>
  <c r="B306" i="2" a="1"/>
  <c r="B306" i="2" s="1"/>
  <c r="A306" i="2" s="1"/>
  <c r="B307" i="2" a="1"/>
  <c r="B307" i="2" s="1"/>
  <c r="A307" i="2" s="1"/>
  <c r="B308" i="2" a="1"/>
  <c r="B308" i="2" s="1"/>
  <c r="A308" i="2" s="1"/>
  <c r="B309" i="2" a="1"/>
  <c r="B309" i="2" s="1"/>
  <c r="A309" i="2" s="1"/>
  <c r="B310" i="2" a="1"/>
  <c r="B310" i="2" s="1"/>
  <c r="A310" i="2" s="1"/>
  <c r="B311" i="2" a="1"/>
  <c r="B311" i="2" s="1"/>
  <c r="A311" i="2" s="1"/>
  <c r="B312" i="2" a="1"/>
  <c r="B312" i="2" s="1"/>
  <c r="A312" i="2" s="1"/>
  <c r="B313" i="2" a="1"/>
  <c r="B313" i="2" s="1"/>
  <c r="A313" i="2" s="1"/>
  <c r="B314" i="2" a="1"/>
  <c r="B314" i="2" s="1"/>
  <c r="A314" i="2" s="1"/>
  <c r="B315" i="2" a="1"/>
  <c r="B315" i="2" s="1"/>
  <c r="A315" i="2" s="1"/>
  <c r="B316" i="2" a="1"/>
  <c r="B316" i="2" s="1"/>
  <c r="A316" i="2" s="1"/>
  <c r="B317" i="2" a="1"/>
  <c r="B317" i="2" s="1"/>
  <c r="A317" i="2" s="1"/>
  <c r="B318" i="2" a="1"/>
  <c r="B318" i="2" s="1"/>
  <c r="A318" i="2" s="1"/>
  <c r="B319" i="2" a="1"/>
  <c r="B319" i="2" s="1"/>
  <c r="A319" i="2" s="1"/>
  <c r="B320" i="2" a="1"/>
  <c r="B320" i="2" s="1"/>
  <c r="A320" i="2" s="1"/>
  <c r="B321" i="2" a="1"/>
  <c r="B321" i="2" s="1"/>
  <c r="A321" i="2" s="1"/>
  <c r="B322" i="2" a="1"/>
  <c r="B322" i="2" s="1"/>
  <c r="A322" i="2" s="1"/>
  <c r="B323" i="2" a="1"/>
  <c r="B323" i="2" s="1"/>
  <c r="A323" i="2" s="1"/>
  <c r="B324" i="2" a="1"/>
  <c r="B324" i="2" s="1"/>
  <c r="A324" i="2" s="1"/>
  <c r="B325" i="2" a="1"/>
  <c r="B325" i="2" s="1"/>
  <c r="A325" i="2" s="1"/>
  <c r="B326" i="2" a="1"/>
  <c r="B326" i="2" s="1"/>
  <c r="A326" i="2" s="1"/>
  <c r="B327" i="2" a="1"/>
  <c r="B327" i="2" s="1"/>
  <c r="A327" i="2" s="1"/>
  <c r="B328" i="2" a="1"/>
  <c r="B328" i="2" s="1"/>
  <c r="A328" i="2" s="1"/>
  <c r="B329" i="2" a="1"/>
  <c r="B329" i="2" s="1"/>
  <c r="A329" i="2" s="1"/>
  <c r="B330" i="2" a="1"/>
  <c r="B330" i="2" s="1"/>
  <c r="A330" i="2" s="1"/>
  <c r="B331" i="2" a="1"/>
  <c r="B331" i="2" s="1"/>
  <c r="A331" i="2" s="1"/>
  <c r="B332" i="2" a="1"/>
  <c r="B332" i="2" s="1"/>
  <c r="A332" i="2" s="1"/>
  <c r="B333" i="2" a="1"/>
  <c r="B333" i="2" s="1"/>
  <c r="A333" i="2" s="1"/>
  <c r="B334" i="2" a="1"/>
  <c r="B334" i="2" s="1"/>
  <c r="A334" i="2" s="1"/>
  <c r="B335" i="2" a="1"/>
  <c r="B335" i="2" s="1"/>
  <c r="A335" i="2" s="1"/>
  <c r="B336" i="2" a="1"/>
  <c r="B336" i="2" s="1"/>
  <c r="A336" i="2" s="1"/>
  <c r="B337" i="2" a="1"/>
  <c r="B337" i="2" s="1"/>
  <c r="A337" i="2" s="1"/>
  <c r="B338" i="2" a="1"/>
  <c r="B338" i="2" s="1"/>
  <c r="A338" i="2" s="1"/>
  <c r="B339" i="2" a="1"/>
  <c r="B339" i="2" s="1"/>
  <c r="A339" i="2" s="1"/>
  <c r="B340" i="2" a="1"/>
  <c r="B340" i="2" s="1"/>
  <c r="A340" i="2" s="1"/>
  <c r="B341" i="2" a="1"/>
  <c r="B341" i="2" s="1"/>
  <c r="A341" i="2" s="1"/>
  <c r="B342" i="2" a="1"/>
  <c r="B342" i="2" s="1"/>
  <c r="A342" i="2" s="1"/>
  <c r="B343" i="2" a="1"/>
  <c r="B343" i="2" s="1"/>
  <c r="A343" i="2" s="1"/>
  <c r="B344" i="2" a="1"/>
  <c r="B344" i="2" s="1"/>
  <c r="A344" i="2" s="1"/>
  <c r="B345" i="2" a="1"/>
  <c r="B345" i="2" s="1"/>
  <c r="A345" i="2" s="1"/>
  <c r="B346" i="2" a="1"/>
  <c r="B346" i="2" s="1"/>
  <c r="A346" i="2" s="1"/>
  <c r="B347" i="2" a="1"/>
  <c r="B347" i="2" s="1"/>
  <c r="A347" i="2" s="1"/>
  <c r="B348" i="2" a="1"/>
  <c r="B348" i="2" s="1"/>
  <c r="A348" i="2" s="1"/>
  <c r="B349" i="2" a="1"/>
  <c r="B349" i="2" s="1"/>
  <c r="A349" i="2" s="1"/>
  <c r="B350" i="2" a="1"/>
  <c r="B350" i="2" s="1"/>
  <c r="A350" i="2" s="1"/>
  <c r="B351" i="2" a="1"/>
  <c r="B351" i="2" s="1"/>
  <c r="A351" i="2" s="1"/>
  <c r="B352" i="2" a="1"/>
  <c r="B352" i="2" s="1"/>
  <c r="A352" i="2" s="1"/>
  <c r="B353" i="2" a="1"/>
  <c r="B353" i="2" s="1"/>
  <c r="A353" i="2" s="1"/>
  <c r="B354" i="2" a="1"/>
  <c r="B354" i="2" s="1"/>
  <c r="A354" i="2" s="1"/>
  <c r="B355" i="2" a="1"/>
  <c r="B355" i="2" s="1"/>
  <c r="A355" i="2" s="1"/>
  <c r="B356" i="2" a="1"/>
  <c r="B356" i="2" s="1"/>
  <c r="A356" i="2" s="1"/>
  <c r="B357" i="2" a="1"/>
  <c r="B357" i="2" s="1"/>
  <c r="A357" i="2" s="1"/>
  <c r="B358" i="2" a="1"/>
  <c r="B358" i="2" s="1"/>
  <c r="A358" i="2" s="1"/>
  <c r="B359" i="2" a="1"/>
  <c r="B359" i="2" s="1"/>
  <c r="A359" i="2" s="1"/>
  <c r="B360" i="2" a="1"/>
  <c r="B360" i="2" s="1"/>
  <c r="A360" i="2" s="1"/>
  <c r="B361" i="2" a="1"/>
  <c r="B361" i="2" s="1"/>
  <c r="A361" i="2" s="1"/>
  <c r="B362" i="2" a="1"/>
  <c r="B362" i="2" s="1"/>
  <c r="A362" i="2" s="1"/>
  <c r="B363" i="2" a="1"/>
  <c r="B363" i="2" s="1"/>
  <c r="A363" i="2" s="1"/>
  <c r="B364" i="2" a="1"/>
  <c r="B364" i="2" s="1"/>
  <c r="A364" i="2" s="1"/>
  <c r="B365" i="2" a="1"/>
  <c r="B365" i="2" s="1"/>
  <c r="A365" i="2" s="1"/>
  <c r="B366" i="2" a="1"/>
  <c r="B366" i="2" s="1"/>
  <c r="A366" i="2" s="1"/>
  <c r="B367" i="2" a="1"/>
  <c r="B367" i="2" s="1"/>
  <c r="A367" i="2" s="1"/>
  <c r="B368" i="2" a="1"/>
  <c r="B368" i="2" s="1"/>
  <c r="A368" i="2" s="1"/>
  <c r="B369" i="2" a="1"/>
  <c r="B369" i="2" s="1"/>
  <c r="A369" i="2" s="1"/>
  <c r="B370" i="2" a="1"/>
  <c r="B370" i="2" s="1"/>
  <c r="A370" i="2" s="1"/>
  <c r="B371" i="2" a="1"/>
  <c r="B371" i="2" s="1"/>
  <c r="A371" i="2" s="1"/>
  <c r="B372" i="2" a="1"/>
  <c r="B372" i="2" s="1"/>
  <c r="A372" i="2" s="1"/>
  <c r="B373" i="2" a="1"/>
  <c r="B373" i="2" s="1"/>
  <c r="A373" i="2" s="1"/>
  <c r="B374" i="2" a="1"/>
  <c r="B374" i="2" s="1"/>
  <c r="A374" i="2" s="1"/>
  <c r="B375" i="2" a="1"/>
  <c r="B375" i="2" s="1"/>
  <c r="A375" i="2" s="1"/>
  <c r="B376" i="2" a="1"/>
  <c r="B376" i="2" s="1"/>
  <c r="A376" i="2" s="1"/>
  <c r="B377" i="2" a="1"/>
  <c r="B377" i="2" s="1"/>
  <c r="A377" i="2" s="1"/>
  <c r="B378" i="2" a="1"/>
  <c r="B378" i="2" s="1"/>
  <c r="A378" i="2" s="1"/>
  <c r="B379" i="2" a="1"/>
  <c r="B379" i="2" s="1"/>
  <c r="A379" i="2" s="1"/>
  <c r="B380" i="2" a="1"/>
  <c r="B380" i="2" s="1"/>
  <c r="A380" i="2" s="1"/>
  <c r="B381" i="2" a="1"/>
  <c r="B381" i="2" s="1"/>
  <c r="A381" i="2" s="1"/>
  <c r="B382" i="2" a="1"/>
  <c r="B382" i="2" s="1"/>
  <c r="A382" i="2" s="1"/>
  <c r="B383" i="2" a="1"/>
  <c r="B383" i="2" s="1"/>
  <c r="A383" i="2" s="1"/>
  <c r="B384" i="2" a="1"/>
  <c r="B384" i="2" s="1"/>
  <c r="A384" i="2" s="1"/>
  <c r="B385" i="2" a="1"/>
  <c r="B385" i="2" s="1"/>
  <c r="A385" i="2" s="1"/>
  <c r="B386" i="2" a="1"/>
  <c r="B386" i="2" s="1"/>
  <c r="A386" i="2" s="1"/>
  <c r="B387" i="2" a="1"/>
  <c r="B387" i="2" s="1"/>
  <c r="A387" i="2" s="1"/>
  <c r="B388" i="2" a="1"/>
  <c r="B388" i="2" s="1"/>
  <c r="A388" i="2" s="1"/>
  <c r="B389" i="2" a="1"/>
  <c r="B389" i="2" s="1"/>
  <c r="A389" i="2" s="1"/>
  <c r="B390" i="2" a="1"/>
  <c r="B390" i="2" s="1"/>
  <c r="A390" i="2" s="1"/>
  <c r="B391" i="2" a="1"/>
  <c r="B391" i="2" s="1"/>
  <c r="A391" i="2" s="1"/>
  <c r="B392" i="2" a="1"/>
  <c r="B392" i="2" s="1"/>
  <c r="A392" i="2" s="1"/>
  <c r="B393" i="2" a="1"/>
  <c r="B393" i="2" s="1"/>
  <c r="A393" i="2" s="1"/>
  <c r="B394" i="2" a="1"/>
  <c r="B394" i="2" s="1"/>
  <c r="A394" i="2" s="1"/>
  <c r="B395" i="2" a="1"/>
  <c r="B395" i="2" s="1"/>
  <c r="A395" i="2" s="1"/>
  <c r="B396" i="2" a="1"/>
  <c r="B396" i="2" s="1"/>
  <c r="A396" i="2" s="1"/>
  <c r="B397" i="2" a="1"/>
  <c r="B397" i="2" s="1"/>
  <c r="A397" i="2" s="1"/>
  <c r="B398" i="2" a="1"/>
  <c r="B398" i="2" s="1"/>
  <c r="A398" i="2" s="1"/>
  <c r="B399" i="2" a="1"/>
  <c r="B399" i="2" s="1"/>
  <c r="A399" i="2" s="1"/>
  <c r="B400" i="2" a="1"/>
  <c r="B400" i="2" s="1"/>
  <c r="A400" i="2" s="1"/>
  <c r="B401" i="2" a="1"/>
  <c r="B401" i="2" s="1"/>
  <c r="A401" i="2" s="1"/>
  <c r="B402" i="2" a="1"/>
  <c r="B402" i="2" s="1"/>
  <c r="A402" i="2" s="1"/>
  <c r="B403" i="2" a="1"/>
  <c r="B403" i="2" s="1"/>
  <c r="A403" i="2" s="1"/>
  <c r="B404" i="2" a="1"/>
  <c r="B404" i="2" s="1"/>
  <c r="A404" i="2" s="1"/>
  <c r="B405" i="2" a="1"/>
  <c r="B405" i="2" s="1"/>
  <c r="A405" i="2" s="1"/>
  <c r="B406" i="2" a="1"/>
  <c r="B406" i="2" s="1"/>
  <c r="A406" i="2" s="1"/>
  <c r="B407" i="2" a="1"/>
  <c r="B407" i="2" s="1"/>
  <c r="A407" i="2" s="1"/>
  <c r="B408" i="2" a="1"/>
  <c r="B408" i="2" s="1"/>
  <c r="A408" i="2" s="1"/>
  <c r="B409" i="2" a="1"/>
  <c r="B409" i="2" s="1"/>
  <c r="A409" i="2" s="1"/>
  <c r="B410" i="2" a="1"/>
  <c r="B410" i="2" s="1"/>
  <c r="A410" i="2" s="1"/>
  <c r="B411" i="2" a="1"/>
  <c r="B411" i="2" s="1"/>
  <c r="A411" i="2" s="1"/>
  <c r="B412" i="2" a="1"/>
  <c r="B412" i="2" s="1"/>
  <c r="A412" i="2" s="1"/>
  <c r="B413" i="2" a="1"/>
  <c r="B413" i="2" s="1"/>
  <c r="A413" i="2" s="1"/>
  <c r="B414" i="2" a="1"/>
  <c r="B414" i="2" s="1"/>
  <c r="A414" i="2" s="1"/>
  <c r="B415" i="2" a="1"/>
  <c r="B415" i="2" s="1"/>
  <c r="A415" i="2" s="1"/>
  <c r="B416" i="2" a="1"/>
  <c r="B416" i="2" s="1"/>
  <c r="A416" i="2" s="1"/>
  <c r="B417" i="2" a="1"/>
  <c r="B417" i="2" s="1"/>
  <c r="A417" i="2" s="1"/>
  <c r="B418" i="2" a="1"/>
  <c r="B418" i="2" s="1"/>
  <c r="A418" i="2" s="1"/>
  <c r="B419" i="2" a="1"/>
  <c r="B419" i="2" s="1"/>
  <c r="A419" i="2" s="1"/>
  <c r="B420" i="2" a="1"/>
  <c r="B420" i="2" s="1"/>
  <c r="A420" i="2" s="1"/>
  <c r="B421" i="2" a="1"/>
  <c r="B421" i="2" s="1"/>
  <c r="A421" i="2" s="1"/>
  <c r="B422" i="2" a="1"/>
  <c r="B422" i="2" s="1"/>
  <c r="A422" i="2" s="1"/>
  <c r="B423" i="2" a="1"/>
  <c r="B423" i="2" s="1"/>
  <c r="A423" i="2" s="1"/>
  <c r="B424" i="2" a="1"/>
  <c r="B424" i="2" s="1"/>
  <c r="A424" i="2" s="1"/>
  <c r="B425" i="2" a="1"/>
  <c r="B425" i="2" s="1"/>
  <c r="A425" i="2" s="1"/>
  <c r="B426" i="2" a="1"/>
  <c r="B426" i="2" s="1"/>
  <c r="A426" i="2" s="1"/>
  <c r="B427" i="2" a="1"/>
  <c r="B427" i="2" s="1"/>
  <c r="A427" i="2" s="1"/>
  <c r="B428" i="2" a="1"/>
  <c r="B428" i="2" s="1"/>
  <c r="A428" i="2" s="1"/>
  <c r="B429" i="2" a="1"/>
  <c r="B429" i="2" s="1"/>
  <c r="A429" i="2" s="1"/>
  <c r="B430" i="2" a="1"/>
  <c r="B430" i="2" s="1"/>
  <c r="A430" i="2" s="1"/>
  <c r="B431" i="2" a="1"/>
  <c r="B431" i="2" s="1"/>
  <c r="A431" i="2" s="1"/>
  <c r="B432" i="2" a="1"/>
  <c r="B432" i="2" s="1"/>
  <c r="A432" i="2" s="1"/>
  <c r="B433" i="2" a="1"/>
  <c r="B433" i="2" s="1"/>
  <c r="A433" i="2" s="1"/>
  <c r="B434" i="2" a="1"/>
  <c r="B434" i="2" s="1"/>
  <c r="A434" i="2" s="1"/>
  <c r="B435" i="2" a="1"/>
  <c r="B435" i="2" s="1"/>
  <c r="A435" i="2" s="1"/>
  <c r="B436" i="2" a="1"/>
  <c r="B436" i="2" s="1"/>
  <c r="A436" i="2" s="1"/>
  <c r="B437" i="2" a="1"/>
  <c r="B437" i="2" s="1"/>
  <c r="A437" i="2" s="1"/>
  <c r="B438" i="2" a="1"/>
  <c r="B438" i="2" s="1"/>
  <c r="A438" i="2" s="1"/>
  <c r="B439" i="2" a="1"/>
  <c r="B439" i="2" s="1"/>
  <c r="A439" i="2" s="1"/>
  <c r="B440" i="2" a="1"/>
  <c r="B440" i="2" s="1"/>
  <c r="A440" i="2" s="1"/>
  <c r="B441" i="2" a="1"/>
  <c r="B441" i="2" s="1"/>
  <c r="A441" i="2" s="1"/>
  <c r="B442" i="2" a="1"/>
  <c r="B442" i="2" s="1"/>
  <c r="A442" i="2" s="1"/>
  <c r="B443" i="2" a="1"/>
  <c r="B443" i="2" s="1"/>
  <c r="A443" i="2" s="1"/>
  <c r="B444" i="2" a="1"/>
  <c r="B444" i="2" s="1"/>
  <c r="A444" i="2" s="1"/>
  <c r="B445" i="2" a="1"/>
  <c r="B445" i="2" s="1"/>
  <c r="A445" i="2" s="1"/>
  <c r="B446" i="2" a="1"/>
  <c r="B446" i="2" s="1"/>
  <c r="A446" i="2" s="1"/>
  <c r="B447" i="2" a="1"/>
  <c r="B447" i="2" s="1"/>
  <c r="A447" i="2" s="1"/>
  <c r="B448" i="2" a="1"/>
  <c r="B448" i="2" s="1"/>
  <c r="A448" i="2" s="1"/>
  <c r="B449" i="2" a="1"/>
  <c r="B449" i="2" s="1"/>
  <c r="A449" i="2" s="1"/>
  <c r="B450" i="2" a="1"/>
  <c r="B450" i="2" s="1"/>
  <c r="A450" i="2" s="1"/>
  <c r="B451" i="2" a="1"/>
  <c r="B451" i="2" s="1"/>
  <c r="A451" i="2" s="1"/>
  <c r="B452" i="2" a="1"/>
  <c r="B452" i="2" s="1"/>
  <c r="A452" i="2" s="1"/>
  <c r="B453" i="2" a="1"/>
  <c r="B453" i="2" s="1"/>
  <c r="A453" i="2" s="1"/>
  <c r="B454" i="2" a="1"/>
  <c r="B454" i="2" s="1"/>
  <c r="A454" i="2" s="1"/>
  <c r="B455" i="2" a="1"/>
  <c r="B455" i="2" s="1"/>
  <c r="A455" i="2" s="1"/>
  <c r="B456" i="2" a="1"/>
  <c r="B456" i="2" s="1"/>
  <c r="A456" i="2" s="1"/>
  <c r="B457" i="2" a="1"/>
  <c r="B457" i="2" s="1"/>
  <c r="A457" i="2" s="1"/>
  <c r="B458" i="2" a="1"/>
  <c r="B458" i="2" s="1"/>
  <c r="A458" i="2" s="1"/>
  <c r="B459" i="2" a="1"/>
  <c r="B459" i="2" s="1"/>
  <c r="A459" i="2" s="1"/>
  <c r="B460" i="2" a="1"/>
  <c r="B460" i="2" s="1"/>
  <c r="A460" i="2" s="1"/>
  <c r="B461" i="2" a="1"/>
  <c r="B461" i="2" s="1"/>
  <c r="A461" i="2" s="1"/>
  <c r="B462" i="2" a="1"/>
  <c r="B462" i="2" s="1"/>
  <c r="A462" i="2" s="1"/>
  <c r="B463" i="2" a="1"/>
  <c r="B463" i="2" s="1"/>
  <c r="A463" i="2" s="1"/>
  <c r="B464" i="2" a="1"/>
  <c r="B464" i="2" s="1"/>
  <c r="A464" i="2" s="1"/>
  <c r="B465" i="2" a="1"/>
  <c r="B465" i="2" s="1"/>
  <c r="A465" i="2" s="1"/>
  <c r="B466" i="2" a="1"/>
  <c r="B466" i="2" s="1"/>
  <c r="A466" i="2" s="1"/>
  <c r="B467" i="2" a="1"/>
  <c r="B467" i="2" s="1"/>
  <c r="A467" i="2" s="1"/>
  <c r="B468" i="2" a="1"/>
  <c r="B468" i="2" s="1"/>
  <c r="A468" i="2" s="1"/>
  <c r="B469" i="2" a="1"/>
  <c r="B469" i="2" s="1"/>
  <c r="A469" i="2" s="1"/>
  <c r="B470" i="2" a="1"/>
  <c r="B470" i="2" s="1"/>
  <c r="A470" i="2" s="1"/>
  <c r="B471" i="2" a="1"/>
  <c r="B471" i="2" s="1"/>
  <c r="A471" i="2" s="1"/>
  <c r="B472" i="2" a="1"/>
  <c r="B472" i="2" s="1"/>
  <c r="A472" i="2" s="1"/>
  <c r="B473" i="2" a="1"/>
  <c r="B473" i="2" s="1"/>
  <c r="A473" i="2" s="1"/>
  <c r="B474" i="2" a="1"/>
  <c r="B474" i="2" s="1"/>
  <c r="A474" i="2" s="1"/>
  <c r="B475" i="2" a="1"/>
  <c r="B475" i="2" s="1"/>
  <c r="A475" i="2" s="1"/>
  <c r="B476" i="2" a="1"/>
  <c r="B476" i="2" s="1"/>
  <c r="A476" i="2" s="1"/>
  <c r="B477" i="2" a="1"/>
  <c r="B477" i="2" s="1"/>
  <c r="A477" i="2" s="1"/>
  <c r="B478" i="2" a="1"/>
  <c r="B478" i="2" s="1"/>
  <c r="A478" i="2" s="1"/>
  <c r="B479" i="2" a="1"/>
  <c r="B479" i="2" s="1"/>
  <c r="A479" i="2" s="1"/>
  <c r="B480" i="2" a="1"/>
  <c r="B480" i="2" s="1"/>
  <c r="A480" i="2" s="1"/>
  <c r="B481" i="2" a="1"/>
  <c r="B481" i="2" s="1"/>
  <c r="A481" i="2" s="1"/>
  <c r="B482" i="2" a="1"/>
  <c r="B482" i="2" s="1"/>
  <c r="A482" i="2" s="1"/>
  <c r="B483" i="2" a="1"/>
  <c r="B483" i="2" s="1"/>
  <c r="A483" i="2" s="1"/>
  <c r="B484" i="2" a="1"/>
  <c r="B484" i="2" s="1"/>
  <c r="A484" i="2" s="1"/>
  <c r="B485" i="2" a="1"/>
  <c r="B485" i="2" s="1"/>
  <c r="A485" i="2" s="1"/>
  <c r="B486" i="2" a="1"/>
  <c r="B486" i="2" s="1"/>
  <c r="A486" i="2" s="1"/>
  <c r="B487" i="2" a="1"/>
  <c r="B487" i="2" s="1"/>
  <c r="A487" i="2" s="1"/>
  <c r="B488" i="2" a="1"/>
  <c r="B488" i="2" s="1"/>
  <c r="A488" i="2" s="1"/>
  <c r="B489" i="2" a="1"/>
  <c r="B489" i="2" s="1"/>
  <c r="A489" i="2" s="1"/>
  <c r="B490" i="2" a="1"/>
  <c r="B490" i="2" s="1"/>
  <c r="A490" i="2" s="1"/>
  <c r="B491" i="2" a="1"/>
  <c r="B491" i="2" s="1"/>
  <c r="A491" i="2" s="1"/>
  <c r="B492" i="2" a="1"/>
  <c r="B492" i="2" s="1"/>
  <c r="A492" i="2" s="1"/>
  <c r="B493" i="2" a="1"/>
  <c r="B493" i="2" s="1"/>
  <c r="A493" i="2" s="1"/>
  <c r="B494" i="2" a="1"/>
  <c r="B494" i="2" s="1"/>
  <c r="A494" i="2" s="1"/>
  <c r="B495" i="2" a="1"/>
  <c r="B495" i="2" s="1"/>
  <c r="A495" i="2" s="1"/>
  <c r="B496" i="2" a="1"/>
  <c r="B496" i="2" s="1"/>
  <c r="A496" i="2" s="1"/>
  <c r="B497" i="2" a="1"/>
  <c r="B497" i="2" s="1"/>
  <c r="A497" i="2" s="1"/>
  <c r="B498" i="2" a="1"/>
  <c r="B498" i="2" s="1"/>
  <c r="A498" i="2" s="1"/>
  <c r="B499" i="2" a="1"/>
  <c r="B499" i="2" s="1"/>
  <c r="A499" i="2" s="1"/>
  <c r="B500" i="2" a="1"/>
  <c r="B500" i="2" s="1"/>
  <c r="A500" i="2" s="1"/>
  <c r="B501" i="2" a="1"/>
  <c r="B501" i="2" s="1"/>
  <c r="A501" i="2" s="1"/>
  <c r="B502" i="2" a="1"/>
  <c r="B502" i="2" s="1"/>
  <c r="A502" i="2" s="1"/>
  <c r="B503" i="2" a="1"/>
  <c r="B503" i="2" s="1"/>
  <c r="A503" i="2" s="1"/>
  <c r="B504" i="2" a="1"/>
  <c r="B504" i="2" s="1"/>
  <c r="A504" i="2" s="1"/>
  <c r="B505" i="2" a="1"/>
  <c r="B505" i="2" s="1"/>
  <c r="A505" i="2" s="1"/>
  <c r="B506" i="2" a="1"/>
  <c r="B506" i="2" s="1"/>
  <c r="A506" i="2" s="1"/>
  <c r="B507" i="2" a="1"/>
  <c r="B507" i="2" s="1"/>
  <c r="A507" i="2" s="1"/>
  <c r="B508" i="2" a="1"/>
  <c r="B508" i="2" s="1"/>
  <c r="A508" i="2" s="1"/>
  <c r="B509" i="2" a="1"/>
  <c r="B509" i="2" s="1"/>
  <c r="A509" i="2" s="1"/>
  <c r="B510" i="2" a="1"/>
  <c r="B510" i="2" s="1"/>
  <c r="A510" i="2" s="1"/>
  <c r="B511" i="2" a="1"/>
  <c r="B511" i="2" s="1"/>
  <c r="A511" i="2" s="1"/>
  <c r="B512" i="2" a="1"/>
  <c r="B512" i="2" s="1"/>
  <c r="A512" i="2" s="1"/>
  <c r="B513" i="2" a="1"/>
  <c r="B513" i="2" s="1"/>
  <c r="A513" i="2" s="1"/>
  <c r="B514" i="2" a="1"/>
  <c r="B514" i="2" s="1"/>
  <c r="A514" i="2" s="1"/>
  <c r="B515" i="2" a="1"/>
  <c r="B515" i="2" s="1"/>
  <c r="A515" i="2" s="1"/>
  <c r="B516" i="2" a="1"/>
  <c r="B516" i="2" s="1"/>
  <c r="A516" i="2" s="1"/>
  <c r="B517" i="2" a="1"/>
  <c r="B517" i="2" s="1"/>
  <c r="A517" i="2" s="1"/>
  <c r="B518" i="2" a="1"/>
  <c r="B518" i="2" s="1"/>
  <c r="A518" i="2" s="1"/>
  <c r="B519" i="2" a="1"/>
  <c r="B519" i="2" s="1"/>
  <c r="A519" i="2" s="1"/>
  <c r="B520" i="2" a="1"/>
  <c r="B520" i="2" s="1"/>
  <c r="A520" i="2" s="1"/>
  <c r="B521" i="2" a="1"/>
  <c r="B521" i="2" s="1"/>
  <c r="A521" i="2" s="1"/>
  <c r="B522" i="2" a="1"/>
  <c r="B522" i="2" s="1"/>
  <c r="A522" i="2" s="1"/>
  <c r="B523" i="2" a="1"/>
  <c r="B523" i="2" s="1"/>
  <c r="A523" i="2" s="1"/>
  <c r="B524" i="2" a="1"/>
  <c r="B524" i="2" s="1"/>
  <c r="A524" i="2" s="1"/>
  <c r="B525" i="2" a="1"/>
  <c r="B525" i="2" s="1"/>
  <c r="A525" i="2" s="1"/>
  <c r="B526" i="2" a="1"/>
  <c r="B526" i="2" s="1"/>
  <c r="A526" i="2" s="1"/>
  <c r="B527" i="2" a="1"/>
  <c r="B527" i="2" s="1"/>
  <c r="A527" i="2" s="1"/>
  <c r="B528" i="2" a="1"/>
  <c r="B528" i="2" s="1"/>
  <c r="A528" i="2" s="1"/>
  <c r="B529" i="2" a="1"/>
  <c r="B529" i="2" s="1"/>
  <c r="A529" i="2" s="1"/>
  <c r="B530" i="2" a="1"/>
  <c r="B530" i="2" s="1"/>
  <c r="A530" i="2" s="1"/>
  <c r="B531" i="2" a="1"/>
  <c r="B531" i="2" s="1"/>
  <c r="A531" i="2" s="1"/>
  <c r="B532" i="2" a="1"/>
  <c r="B532" i="2" s="1"/>
  <c r="A532" i="2" s="1"/>
  <c r="B533" i="2" a="1"/>
  <c r="B533" i="2" s="1"/>
  <c r="A533" i="2" s="1"/>
  <c r="B534" i="2" a="1"/>
  <c r="B534" i="2" s="1"/>
  <c r="A534" i="2" s="1"/>
  <c r="B535" i="2" a="1"/>
  <c r="B535" i="2" s="1"/>
  <c r="A535" i="2" s="1"/>
  <c r="B536" i="2" a="1"/>
  <c r="B536" i="2" s="1"/>
  <c r="A536" i="2" s="1"/>
  <c r="B537" i="2" a="1"/>
  <c r="B537" i="2" s="1"/>
  <c r="A537" i="2" s="1"/>
  <c r="B538" i="2" a="1"/>
  <c r="B538" i="2" s="1"/>
  <c r="A538" i="2" s="1"/>
  <c r="B539" i="2" a="1"/>
  <c r="B539" i="2" s="1"/>
  <c r="A539" i="2" s="1"/>
  <c r="B540" i="2" a="1"/>
  <c r="B540" i="2" s="1"/>
  <c r="A540" i="2" s="1"/>
  <c r="B541" i="2" a="1"/>
  <c r="B541" i="2" s="1"/>
  <c r="A541" i="2" s="1"/>
  <c r="B542" i="2" a="1"/>
  <c r="B542" i="2" s="1"/>
  <c r="A542" i="2" s="1"/>
  <c r="B543" i="2" a="1"/>
  <c r="B543" i="2" s="1"/>
  <c r="A543" i="2" s="1"/>
  <c r="B544" i="2" a="1"/>
  <c r="B544" i="2" s="1"/>
  <c r="A544" i="2" s="1"/>
  <c r="B545" i="2" a="1"/>
  <c r="B545" i="2" s="1"/>
  <c r="A545" i="2" s="1"/>
  <c r="B546" i="2" a="1"/>
  <c r="B546" i="2" s="1"/>
  <c r="A546" i="2" s="1"/>
  <c r="B547" i="2" a="1"/>
  <c r="B547" i="2" s="1"/>
  <c r="A547" i="2" s="1"/>
  <c r="B548" i="2" a="1"/>
  <c r="B548" i="2" s="1"/>
  <c r="A548" i="2" s="1"/>
  <c r="B549" i="2" a="1"/>
  <c r="B549" i="2" s="1"/>
  <c r="A549" i="2" s="1"/>
  <c r="B550" i="2" a="1"/>
  <c r="B550" i="2" s="1"/>
  <c r="A550" i="2" s="1"/>
  <c r="B551" i="2" a="1"/>
  <c r="B551" i="2" s="1"/>
  <c r="A551" i="2" s="1"/>
  <c r="B552" i="2" a="1"/>
  <c r="B552" i="2" s="1"/>
  <c r="A552" i="2" s="1"/>
  <c r="B553" i="2" a="1"/>
  <c r="B553" i="2" s="1"/>
  <c r="A553" i="2" s="1"/>
  <c r="B554" i="2" a="1"/>
  <c r="B554" i="2" s="1"/>
  <c r="A554" i="2" s="1"/>
  <c r="B555" i="2" a="1"/>
  <c r="B555" i="2" s="1"/>
  <c r="A555" i="2" s="1"/>
  <c r="B556" i="2" a="1"/>
  <c r="B556" i="2" s="1"/>
  <c r="A556" i="2" s="1"/>
  <c r="B557" i="2" a="1"/>
  <c r="B557" i="2" s="1"/>
  <c r="A557" i="2" s="1"/>
  <c r="B558" i="2" a="1"/>
  <c r="B558" i="2" s="1"/>
  <c r="A558" i="2" s="1"/>
  <c r="B559" i="2" a="1"/>
  <c r="B559" i="2" s="1"/>
  <c r="A559" i="2" s="1"/>
  <c r="B560" i="2" a="1"/>
  <c r="B560" i="2" s="1"/>
  <c r="A560" i="2" s="1"/>
  <c r="B561" i="2" a="1"/>
  <c r="B561" i="2" s="1"/>
  <c r="A561" i="2" s="1"/>
  <c r="B562" i="2" a="1"/>
  <c r="B562" i="2" s="1"/>
  <c r="A562" i="2" s="1"/>
  <c r="B563" i="2" a="1"/>
  <c r="B563" i="2" s="1"/>
  <c r="A563" i="2" s="1"/>
  <c r="B564" i="2" a="1"/>
  <c r="B564" i="2" s="1"/>
  <c r="A564" i="2" s="1"/>
  <c r="B565" i="2" a="1"/>
  <c r="B565" i="2" s="1"/>
  <c r="A565" i="2" s="1"/>
  <c r="B566" i="2" a="1"/>
  <c r="B566" i="2" s="1"/>
  <c r="A566" i="2" s="1"/>
  <c r="B567" i="2" a="1"/>
  <c r="B567" i="2" s="1"/>
  <c r="A567" i="2" s="1"/>
  <c r="B568" i="2" a="1"/>
  <c r="B568" i="2" s="1"/>
  <c r="A568" i="2" s="1"/>
  <c r="B569" i="2" a="1"/>
  <c r="B569" i="2" s="1"/>
  <c r="A569" i="2" s="1"/>
  <c r="B570" i="2" a="1"/>
  <c r="B570" i="2" s="1"/>
  <c r="A570" i="2" s="1"/>
  <c r="B571" i="2" a="1"/>
  <c r="B571" i="2" s="1"/>
  <c r="A571" i="2" s="1"/>
  <c r="B572" i="2" a="1"/>
  <c r="B572" i="2" s="1"/>
  <c r="A572" i="2" s="1"/>
  <c r="B573" i="2" a="1"/>
  <c r="B573" i="2" s="1"/>
  <c r="A573" i="2" s="1"/>
  <c r="B574" i="2" a="1"/>
  <c r="B574" i="2" s="1"/>
  <c r="A574" i="2" s="1"/>
  <c r="B575" i="2" a="1"/>
  <c r="B575" i="2" s="1"/>
  <c r="A575" i="2" s="1"/>
  <c r="B576" i="2" a="1"/>
  <c r="B576" i="2" s="1"/>
  <c r="A576" i="2" s="1"/>
  <c r="B577" i="2" a="1"/>
  <c r="B577" i="2" s="1"/>
  <c r="A577" i="2" s="1"/>
  <c r="B578" i="2" a="1"/>
  <c r="B578" i="2" s="1"/>
  <c r="A578" i="2" s="1"/>
  <c r="B579" i="2" a="1"/>
  <c r="B579" i="2" s="1"/>
  <c r="A579" i="2" s="1"/>
  <c r="B580" i="2" a="1"/>
  <c r="B580" i="2" s="1"/>
  <c r="A580" i="2" s="1"/>
  <c r="B581" i="2" a="1"/>
  <c r="B581" i="2" s="1"/>
  <c r="A581" i="2" s="1"/>
  <c r="B582" i="2" a="1"/>
  <c r="B582" i="2" s="1"/>
  <c r="A582" i="2" s="1"/>
  <c r="B583" i="2" a="1"/>
  <c r="B583" i="2" s="1"/>
  <c r="A583" i="2" s="1"/>
  <c r="B584" i="2" a="1"/>
  <c r="B584" i="2" s="1"/>
  <c r="A584" i="2" s="1"/>
  <c r="B585" i="2" a="1"/>
  <c r="B585" i="2" s="1"/>
  <c r="A585" i="2" s="1"/>
  <c r="B586" i="2" a="1"/>
  <c r="B586" i="2" s="1"/>
  <c r="A586" i="2" s="1"/>
  <c r="B587" i="2" a="1"/>
  <c r="B587" i="2" s="1"/>
  <c r="A587" i="2" s="1"/>
  <c r="B588" i="2" a="1"/>
  <c r="B588" i="2" s="1"/>
  <c r="A588" i="2" s="1"/>
  <c r="B589" i="2" a="1"/>
  <c r="B589" i="2" s="1"/>
  <c r="A589" i="2" s="1"/>
  <c r="B590" i="2" a="1"/>
  <c r="B590" i="2" s="1"/>
  <c r="A590" i="2" s="1"/>
  <c r="B591" i="2" a="1"/>
  <c r="B591" i="2" s="1"/>
  <c r="A591" i="2" s="1"/>
  <c r="B592" i="2" a="1"/>
  <c r="B592" i="2" s="1"/>
  <c r="A592" i="2" s="1"/>
  <c r="B593" i="2" a="1"/>
  <c r="B593" i="2" s="1"/>
  <c r="A593" i="2" s="1"/>
  <c r="B594" i="2" a="1"/>
  <c r="B594" i="2" s="1"/>
  <c r="A594" i="2" s="1"/>
  <c r="B595" i="2" a="1"/>
  <c r="B595" i="2" s="1"/>
  <c r="A595" i="2" s="1"/>
  <c r="B596" i="2" a="1"/>
  <c r="B596" i="2" s="1"/>
  <c r="A596" i="2" s="1"/>
  <c r="B597" i="2" a="1"/>
  <c r="B597" i="2" s="1"/>
  <c r="A597" i="2" s="1"/>
  <c r="B598" i="2" a="1"/>
  <c r="B598" i="2" s="1"/>
  <c r="A598" i="2" s="1"/>
  <c r="B599" i="2" a="1"/>
  <c r="B599" i="2" s="1"/>
  <c r="A599" i="2" s="1"/>
  <c r="B600" i="2" a="1"/>
  <c r="B600" i="2" s="1"/>
  <c r="A600" i="2" s="1"/>
  <c r="B601" i="2" a="1"/>
  <c r="B601" i="2" s="1"/>
  <c r="A601" i="2" s="1"/>
  <c r="B602" i="2" a="1"/>
  <c r="B602" i="2" s="1"/>
  <c r="A602" i="2" s="1"/>
  <c r="B603" i="2" a="1"/>
  <c r="B603" i="2" s="1"/>
  <c r="A603" i="2" s="1"/>
  <c r="B604" i="2" a="1"/>
  <c r="B604" i="2" s="1"/>
  <c r="A604" i="2" s="1"/>
  <c r="B605" i="2" a="1"/>
  <c r="B605" i="2" s="1"/>
  <c r="A605" i="2" s="1"/>
  <c r="B606" i="2" a="1"/>
  <c r="B606" i="2" s="1"/>
  <c r="A606" i="2" s="1"/>
  <c r="B607" i="2" a="1"/>
  <c r="B607" i="2" s="1"/>
  <c r="A607" i="2" s="1"/>
  <c r="B608" i="2" a="1"/>
  <c r="B608" i="2" s="1"/>
  <c r="A608" i="2" s="1"/>
  <c r="B609" i="2" a="1"/>
  <c r="B609" i="2" s="1"/>
  <c r="A609" i="2" s="1"/>
  <c r="B610" i="2" a="1"/>
  <c r="B610" i="2" s="1"/>
  <c r="A610" i="2" s="1"/>
  <c r="B611" i="2" a="1"/>
  <c r="B611" i="2" s="1"/>
  <c r="A611" i="2" s="1"/>
  <c r="B612" i="2" a="1"/>
  <c r="B612" i="2" s="1"/>
  <c r="A612" i="2" s="1"/>
  <c r="B613" i="2" a="1"/>
  <c r="B613" i="2" s="1"/>
  <c r="A613" i="2" s="1"/>
  <c r="B614" i="2" a="1"/>
  <c r="B614" i="2" s="1"/>
  <c r="A614" i="2" s="1"/>
  <c r="B615" i="2" a="1"/>
  <c r="B615" i="2" s="1"/>
  <c r="A615" i="2" s="1"/>
  <c r="B616" i="2" a="1"/>
  <c r="B616" i="2" s="1"/>
  <c r="A616" i="2" s="1"/>
  <c r="B617" i="2" a="1"/>
  <c r="B617" i="2" s="1"/>
  <c r="A617" i="2" s="1"/>
  <c r="B618" i="2" a="1"/>
  <c r="B618" i="2" s="1"/>
  <c r="A618" i="2" s="1"/>
  <c r="B619" i="2" a="1"/>
  <c r="B619" i="2" s="1"/>
  <c r="A619" i="2" s="1"/>
  <c r="B620" i="2" a="1"/>
  <c r="B620" i="2" s="1"/>
  <c r="A620" i="2" s="1"/>
  <c r="B621" i="2" a="1"/>
  <c r="B621" i="2" s="1"/>
  <c r="A621" i="2" s="1"/>
  <c r="B622" i="2" a="1"/>
  <c r="B622" i="2" s="1"/>
  <c r="A622" i="2" s="1"/>
  <c r="B623" i="2" a="1"/>
  <c r="B623" i="2" s="1"/>
  <c r="A623" i="2" s="1"/>
  <c r="B624" i="2" a="1"/>
  <c r="B624" i="2" s="1"/>
  <c r="A624" i="2" s="1"/>
  <c r="B625" i="2" a="1"/>
  <c r="B625" i="2" s="1"/>
  <c r="A625" i="2" s="1"/>
  <c r="B626" i="2" a="1"/>
  <c r="B626" i="2" s="1"/>
  <c r="A626" i="2" s="1"/>
  <c r="B627" i="2" a="1"/>
  <c r="B627" i="2" s="1"/>
  <c r="A627" i="2" s="1"/>
  <c r="B628" i="2" a="1"/>
  <c r="B628" i="2" s="1"/>
  <c r="A628" i="2" s="1"/>
  <c r="B629" i="2" a="1"/>
  <c r="B629" i="2" s="1"/>
  <c r="A629" i="2" s="1"/>
  <c r="B630" i="2" a="1"/>
  <c r="B630" i="2" s="1"/>
  <c r="A630" i="2" s="1"/>
  <c r="B631" i="2" a="1"/>
  <c r="B631" i="2" s="1"/>
  <c r="A631" i="2" s="1"/>
  <c r="B632" i="2" a="1"/>
  <c r="B632" i="2" s="1"/>
  <c r="A632" i="2" s="1"/>
  <c r="B633" i="2" a="1"/>
  <c r="B633" i="2" s="1"/>
  <c r="A633" i="2" s="1"/>
  <c r="B634" i="2" a="1"/>
  <c r="B634" i="2" s="1"/>
  <c r="A634" i="2" s="1"/>
  <c r="B635" i="2" a="1"/>
  <c r="B635" i="2" s="1"/>
  <c r="A635" i="2" s="1"/>
  <c r="B636" i="2" a="1"/>
  <c r="B636" i="2" s="1"/>
  <c r="A636" i="2" s="1"/>
  <c r="B637" i="2" a="1"/>
  <c r="B637" i="2" s="1"/>
  <c r="A637" i="2" s="1"/>
  <c r="B638" i="2" a="1"/>
  <c r="B638" i="2" s="1"/>
  <c r="A638" i="2" s="1"/>
  <c r="B639" i="2" a="1"/>
  <c r="B639" i="2" s="1"/>
  <c r="A639" i="2" s="1"/>
  <c r="B640" i="2" a="1"/>
  <c r="B640" i="2" s="1"/>
  <c r="A640" i="2" s="1"/>
  <c r="B641" i="2" a="1"/>
  <c r="B641" i="2" s="1"/>
  <c r="A641" i="2" s="1"/>
  <c r="B642" i="2" a="1"/>
  <c r="B642" i="2" s="1"/>
  <c r="A642" i="2" s="1"/>
  <c r="B643" i="2" a="1"/>
  <c r="B643" i="2" s="1"/>
  <c r="A643" i="2" s="1"/>
  <c r="B644" i="2" a="1"/>
  <c r="B644" i="2" s="1"/>
  <c r="A644" i="2" s="1"/>
  <c r="B645" i="2" a="1"/>
  <c r="B645" i="2" s="1"/>
  <c r="A645" i="2" s="1"/>
  <c r="B646" i="2" a="1"/>
  <c r="B646" i="2" s="1"/>
  <c r="A646" i="2" s="1"/>
  <c r="B647" i="2" a="1"/>
  <c r="B647" i="2" s="1"/>
  <c r="A647" i="2" s="1"/>
  <c r="B648" i="2" a="1"/>
  <c r="B648" i="2" s="1"/>
  <c r="A648" i="2" s="1"/>
  <c r="B649" i="2" a="1"/>
  <c r="B649" i="2" s="1"/>
  <c r="A649" i="2" s="1"/>
  <c r="B650" i="2" a="1"/>
  <c r="B650" i="2" s="1"/>
  <c r="A650" i="2" s="1"/>
  <c r="B651" i="2" a="1"/>
  <c r="B651" i="2" s="1"/>
  <c r="A651" i="2" s="1"/>
  <c r="B652" i="2" a="1"/>
  <c r="B652" i="2" s="1"/>
  <c r="A652" i="2" s="1"/>
  <c r="B653" i="2" a="1"/>
  <c r="B653" i="2" s="1"/>
  <c r="A653" i="2" s="1"/>
  <c r="B654" i="2" a="1"/>
  <c r="B654" i="2" s="1"/>
  <c r="A654" i="2" s="1"/>
  <c r="B655" i="2" a="1"/>
  <c r="B655" i="2" s="1"/>
  <c r="A655" i="2" s="1"/>
  <c r="B656" i="2" a="1"/>
  <c r="B656" i="2" s="1"/>
  <c r="A656" i="2" s="1"/>
  <c r="B657" i="2" a="1"/>
  <c r="B657" i="2" s="1"/>
  <c r="A657" i="2" s="1"/>
  <c r="B658" i="2" a="1"/>
  <c r="B658" i="2" s="1"/>
  <c r="A658" i="2" s="1"/>
  <c r="B659" i="2" a="1"/>
  <c r="B659" i="2" s="1"/>
  <c r="A659" i="2" s="1"/>
  <c r="B660" i="2" a="1"/>
  <c r="B660" i="2" s="1"/>
  <c r="A660" i="2" s="1"/>
  <c r="B661" i="2" a="1"/>
  <c r="B661" i="2" s="1"/>
  <c r="A661" i="2" s="1"/>
  <c r="B662" i="2" a="1"/>
  <c r="B662" i="2" s="1"/>
  <c r="A662" i="2" s="1"/>
  <c r="B663" i="2" a="1"/>
  <c r="B663" i="2" s="1"/>
  <c r="A663" i="2" s="1"/>
  <c r="B664" i="2" a="1"/>
  <c r="B664" i="2" s="1"/>
  <c r="A664" i="2" s="1"/>
  <c r="B665" i="2" a="1"/>
  <c r="B665" i="2" s="1"/>
  <c r="A665" i="2" s="1"/>
  <c r="B666" i="2" a="1"/>
  <c r="B666" i="2" s="1"/>
  <c r="A666" i="2" s="1"/>
  <c r="B667" i="2" a="1"/>
  <c r="B667" i="2" s="1"/>
  <c r="A667" i="2" s="1"/>
  <c r="B668" i="2" a="1"/>
  <c r="B668" i="2" s="1"/>
  <c r="A668" i="2" s="1"/>
  <c r="B669" i="2" a="1"/>
  <c r="B669" i="2" s="1"/>
  <c r="A669" i="2" s="1"/>
  <c r="B670" i="2" a="1"/>
  <c r="B670" i="2" s="1"/>
  <c r="A670" i="2" s="1"/>
  <c r="B671" i="2" a="1"/>
  <c r="B671" i="2" s="1"/>
  <c r="A671" i="2" s="1"/>
  <c r="B672" i="2" a="1"/>
  <c r="B672" i="2" s="1"/>
  <c r="A672" i="2" s="1"/>
  <c r="B673" i="2" a="1"/>
  <c r="B673" i="2" s="1"/>
  <c r="A673" i="2" s="1"/>
  <c r="B674" i="2" a="1"/>
  <c r="B674" i="2" s="1"/>
  <c r="A674" i="2" s="1"/>
  <c r="B675" i="2" a="1"/>
  <c r="B675" i="2" s="1"/>
  <c r="A675" i="2" s="1"/>
  <c r="B676" i="2" a="1"/>
  <c r="B676" i="2" s="1"/>
  <c r="A676" i="2" s="1"/>
  <c r="B677" i="2" a="1"/>
  <c r="B677" i="2" s="1"/>
  <c r="A677" i="2" s="1"/>
  <c r="B678" i="2" a="1"/>
  <c r="B678" i="2" s="1"/>
  <c r="A678" i="2" s="1"/>
  <c r="B679" i="2" a="1"/>
  <c r="B679" i="2" s="1"/>
  <c r="A679" i="2" s="1"/>
  <c r="B680" i="2" a="1"/>
  <c r="B680" i="2" s="1"/>
  <c r="A680" i="2" s="1"/>
  <c r="B681" i="2" a="1"/>
  <c r="B681" i="2" s="1"/>
  <c r="A681" i="2" s="1"/>
  <c r="B682" i="2" a="1"/>
  <c r="B682" i="2" s="1"/>
  <c r="A682" i="2" s="1"/>
  <c r="B683" i="2" a="1"/>
  <c r="B683" i="2" s="1"/>
  <c r="A683" i="2" s="1"/>
  <c r="B684" i="2" a="1"/>
  <c r="B684" i="2" s="1"/>
  <c r="A684" i="2" s="1"/>
  <c r="B685" i="2" a="1"/>
  <c r="B685" i="2" s="1"/>
  <c r="A685" i="2" s="1"/>
  <c r="B686" i="2" a="1"/>
  <c r="B686" i="2" s="1"/>
  <c r="A686" i="2" s="1"/>
  <c r="B687" i="2" a="1"/>
  <c r="B687" i="2" s="1"/>
  <c r="A687" i="2" s="1"/>
  <c r="B688" i="2" a="1"/>
  <c r="B688" i="2" s="1"/>
  <c r="A688" i="2" s="1"/>
  <c r="B689" i="2" a="1"/>
  <c r="B689" i="2" s="1"/>
  <c r="A689" i="2" s="1"/>
  <c r="B690" i="2" a="1"/>
  <c r="B690" i="2" s="1"/>
  <c r="A690" i="2" s="1"/>
  <c r="B691" i="2" a="1"/>
  <c r="B691" i="2" s="1"/>
  <c r="A691" i="2" s="1"/>
  <c r="B692" i="2" a="1"/>
  <c r="B692" i="2" s="1"/>
  <c r="A692" i="2" s="1"/>
  <c r="B693" i="2" a="1"/>
  <c r="B693" i="2" s="1"/>
  <c r="A693" i="2" s="1"/>
  <c r="B694" i="2" a="1"/>
  <c r="B694" i="2" s="1"/>
  <c r="A694" i="2" s="1"/>
  <c r="B695" i="2" a="1"/>
  <c r="B695" i="2" s="1"/>
  <c r="A695" i="2" s="1"/>
  <c r="B696" i="2" a="1"/>
  <c r="B696" i="2" s="1"/>
  <c r="A696" i="2" s="1"/>
  <c r="B697" i="2" a="1"/>
  <c r="B697" i="2" s="1"/>
  <c r="A697" i="2" s="1"/>
  <c r="B698" i="2" a="1"/>
  <c r="B698" i="2" s="1"/>
  <c r="A698" i="2" s="1"/>
  <c r="B699" i="2" a="1"/>
  <c r="B699" i="2" s="1"/>
  <c r="A699" i="2" s="1"/>
  <c r="B700" i="2" a="1"/>
  <c r="B700" i="2" s="1"/>
  <c r="A700" i="2" s="1"/>
  <c r="B701" i="2" a="1"/>
  <c r="B701" i="2" s="1"/>
  <c r="A701" i="2" s="1"/>
  <c r="B702" i="2" a="1"/>
  <c r="B702" i="2" s="1"/>
  <c r="A702" i="2" s="1"/>
  <c r="B703" i="2" a="1"/>
  <c r="B703" i="2" s="1"/>
  <c r="A703" i="2" s="1"/>
  <c r="B704" i="2" a="1"/>
  <c r="B704" i="2" s="1"/>
  <c r="A704" i="2" s="1"/>
  <c r="B705" i="2" a="1"/>
  <c r="B705" i="2" s="1"/>
  <c r="A705" i="2" s="1"/>
  <c r="B706" i="2" a="1"/>
  <c r="B706" i="2" s="1"/>
  <c r="A706" i="2" s="1"/>
  <c r="B707" i="2" a="1"/>
  <c r="B707" i="2" s="1"/>
  <c r="A707" i="2" s="1"/>
  <c r="B708" i="2" a="1"/>
  <c r="B708" i="2" s="1"/>
  <c r="A708" i="2" s="1"/>
  <c r="B709" i="2" a="1"/>
  <c r="B709" i="2" s="1"/>
  <c r="A709" i="2" s="1"/>
  <c r="B710" i="2" a="1"/>
  <c r="B710" i="2" s="1"/>
  <c r="A710" i="2" s="1"/>
  <c r="B711" i="2" a="1"/>
  <c r="B711" i="2" s="1"/>
  <c r="A711" i="2" s="1"/>
  <c r="B712" i="2" a="1"/>
  <c r="B712" i="2" s="1"/>
  <c r="A712" i="2" s="1"/>
  <c r="B713" i="2" a="1"/>
  <c r="B713" i="2" s="1"/>
  <c r="A713" i="2" s="1"/>
  <c r="B714" i="2" a="1"/>
  <c r="B714" i="2" s="1"/>
  <c r="A714" i="2" s="1"/>
  <c r="B715" i="2" a="1"/>
  <c r="B715" i="2" s="1"/>
  <c r="A715" i="2" s="1"/>
  <c r="B716" i="2" a="1"/>
  <c r="B716" i="2" s="1"/>
  <c r="A716" i="2" s="1"/>
  <c r="B717" i="2" a="1"/>
  <c r="B717" i="2" s="1"/>
  <c r="A717" i="2" s="1"/>
  <c r="B718" i="2" a="1"/>
  <c r="B718" i="2" s="1"/>
  <c r="A718" i="2" s="1"/>
  <c r="B719" i="2" a="1"/>
  <c r="B719" i="2" s="1"/>
  <c r="A719" i="2" s="1"/>
  <c r="B720" i="2" a="1"/>
  <c r="B720" i="2" s="1"/>
  <c r="A720" i="2" s="1"/>
  <c r="B721" i="2" a="1"/>
  <c r="B721" i="2" s="1"/>
  <c r="A721" i="2" s="1"/>
  <c r="B722" i="2" a="1"/>
  <c r="B722" i="2" s="1"/>
  <c r="A722" i="2" s="1"/>
  <c r="B723" i="2" a="1"/>
  <c r="B723" i="2" s="1"/>
  <c r="A723" i="2" s="1"/>
  <c r="B724" i="2" a="1"/>
  <c r="B724" i="2" s="1"/>
  <c r="A724" i="2" s="1"/>
  <c r="B725" i="2" a="1"/>
  <c r="B725" i="2" s="1"/>
  <c r="A725" i="2" s="1"/>
  <c r="B726" i="2" a="1"/>
  <c r="B726" i="2" s="1"/>
  <c r="A726" i="2" s="1"/>
  <c r="B727" i="2" a="1"/>
  <c r="B727" i="2" s="1"/>
  <c r="A727" i="2" s="1"/>
  <c r="B728" i="2" a="1"/>
  <c r="B728" i="2" s="1"/>
  <c r="A728" i="2" s="1"/>
  <c r="B729" i="2" a="1"/>
  <c r="B729" i="2" s="1"/>
  <c r="A729" i="2" s="1"/>
  <c r="B730" i="2" a="1"/>
  <c r="B730" i="2" s="1"/>
  <c r="A730" i="2" s="1"/>
  <c r="B731" i="2" a="1"/>
  <c r="B731" i="2" s="1"/>
  <c r="A731" i="2" s="1"/>
  <c r="B732" i="2" a="1"/>
  <c r="B732" i="2" s="1"/>
  <c r="A732" i="2" s="1"/>
  <c r="B733" i="2" a="1"/>
  <c r="B733" i="2" s="1"/>
  <c r="A733" i="2" s="1"/>
  <c r="B734" i="2" a="1"/>
  <c r="B734" i="2" s="1"/>
  <c r="A734" i="2" s="1"/>
  <c r="B735" i="2" a="1"/>
  <c r="B735" i="2" s="1"/>
  <c r="A735" i="2" s="1"/>
  <c r="B736" i="2" a="1"/>
  <c r="B736" i="2" s="1"/>
  <c r="A736" i="2" s="1"/>
  <c r="B737" i="2" a="1"/>
  <c r="B737" i="2" s="1"/>
  <c r="A737" i="2" s="1"/>
  <c r="B738" i="2" a="1"/>
  <c r="B738" i="2" s="1"/>
  <c r="A738" i="2" s="1"/>
  <c r="B739" i="2" a="1"/>
  <c r="B739" i="2" s="1"/>
  <c r="A739" i="2" s="1"/>
  <c r="B740" i="2" a="1"/>
  <c r="B740" i="2" s="1"/>
  <c r="A740" i="2" s="1"/>
  <c r="B741" i="2" a="1"/>
  <c r="B741" i="2" s="1"/>
  <c r="A741" i="2" s="1"/>
  <c r="B742" i="2" a="1"/>
  <c r="B742" i="2" s="1"/>
  <c r="A742" i="2" s="1"/>
  <c r="B743" i="2" a="1"/>
  <c r="B743" i="2" s="1"/>
  <c r="A743" i="2" s="1"/>
  <c r="B744" i="2" a="1"/>
  <c r="B744" i="2" s="1"/>
  <c r="A744" i="2" s="1"/>
  <c r="B745" i="2" a="1"/>
  <c r="B745" i="2" s="1"/>
  <c r="A745" i="2" s="1"/>
  <c r="B746" i="2" a="1"/>
  <c r="B746" i="2" s="1"/>
  <c r="A746" i="2" s="1"/>
  <c r="B747" i="2" a="1"/>
  <c r="B747" i="2" s="1"/>
  <c r="A747" i="2" s="1"/>
  <c r="B748" i="2" a="1"/>
  <c r="B748" i="2" s="1"/>
  <c r="A748" i="2" s="1"/>
  <c r="B749" i="2" a="1"/>
  <c r="B749" i="2" s="1"/>
  <c r="A749" i="2" s="1"/>
  <c r="B750" i="2" a="1"/>
  <c r="B750" i="2" s="1"/>
  <c r="A750" i="2" s="1"/>
  <c r="B751" i="2" a="1"/>
  <c r="B751" i="2" s="1"/>
  <c r="A751" i="2" s="1"/>
  <c r="B752" i="2" a="1"/>
  <c r="B752" i="2" s="1"/>
  <c r="A752" i="2" s="1"/>
  <c r="B753" i="2" a="1"/>
  <c r="B753" i="2" s="1"/>
  <c r="A753" i="2" s="1"/>
  <c r="B754" i="2" a="1"/>
  <c r="B754" i="2" s="1"/>
  <c r="A754" i="2" s="1"/>
  <c r="B755" i="2" a="1"/>
  <c r="B755" i="2" s="1"/>
  <c r="A755" i="2" s="1"/>
  <c r="B756" i="2" a="1"/>
  <c r="B756" i="2" s="1"/>
  <c r="A756" i="2" s="1"/>
  <c r="B757" i="2" a="1"/>
  <c r="B757" i="2" s="1"/>
  <c r="A757" i="2" s="1"/>
  <c r="B758" i="2" a="1"/>
  <c r="B758" i="2" s="1"/>
  <c r="A758" i="2" s="1"/>
  <c r="B759" i="2" a="1"/>
  <c r="B759" i="2" s="1"/>
  <c r="A759" i="2" s="1"/>
  <c r="B760" i="2" a="1"/>
  <c r="B760" i="2" s="1"/>
  <c r="A760" i="2" s="1"/>
  <c r="B761" i="2" a="1"/>
  <c r="B761" i="2" s="1"/>
  <c r="A761" i="2" s="1"/>
  <c r="B762" i="2" a="1"/>
  <c r="B762" i="2" s="1"/>
  <c r="A762" i="2" s="1"/>
  <c r="B763" i="2" a="1"/>
  <c r="B763" i="2" s="1"/>
  <c r="A763" i="2" s="1"/>
  <c r="B764" i="2" a="1"/>
  <c r="B764" i="2" s="1"/>
  <c r="A764" i="2" s="1"/>
  <c r="B765" i="2" a="1"/>
  <c r="B765" i="2" s="1"/>
  <c r="A765" i="2" s="1"/>
  <c r="B766" i="2" a="1"/>
  <c r="B766" i="2" s="1"/>
  <c r="A766" i="2" s="1"/>
  <c r="B767" i="2" a="1"/>
  <c r="B767" i="2" s="1"/>
  <c r="A767" i="2" s="1"/>
  <c r="B768" i="2" a="1"/>
  <c r="B768" i="2" s="1"/>
  <c r="A768" i="2" s="1"/>
  <c r="B769" i="2" a="1"/>
  <c r="B769" i="2" s="1"/>
  <c r="A769" i="2" s="1"/>
  <c r="B770" i="2" a="1"/>
  <c r="B770" i="2" s="1"/>
  <c r="A770" i="2" s="1"/>
  <c r="B771" i="2" a="1"/>
  <c r="B771" i="2" s="1"/>
  <c r="A771" i="2" s="1"/>
  <c r="B772" i="2" a="1"/>
  <c r="B772" i="2" s="1"/>
  <c r="A772" i="2" s="1"/>
  <c r="B773" i="2" a="1"/>
  <c r="B773" i="2" s="1"/>
  <c r="A773" i="2" s="1"/>
  <c r="B774" i="2" a="1"/>
  <c r="B774" i="2" s="1"/>
  <c r="A774" i="2" s="1"/>
  <c r="B775" i="2" a="1"/>
  <c r="B775" i="2" s="1"/>
  <c r="A775" i="2" s="1"/>
  <c r="B776" i="2" a="1"/>
  <c r="B776" i="2" s="1"/>
  <c r="A776" i="2" s="1"/>
  <c r="B777" i="2" a="1"/>
  <c r="B777" i="2" s="1"/>
  <c r="A777" i="2" s="1"/>
  <c r="B778" i="2" a="1"/>
  <c r="B778" i="2" s="1"/>
  <c r="A778" i="2" s="1"/>
  <c r="B779" i="2" a="1"/>
  <c r="B779" i="2" s="1"/>
  <c r="A779" i="2" s="1"/>
  <c r="B780" i="2" a="1"/>
  <c r="B780" i="2" s="1"/>
  <c r="A780" i="2" s="1"/>
  <c r="B781" i="2" a="1"/>
  <c r="B781" i="2" s="1"/>
  <c r="A781" i="2" s="1"/>
  <c r="B782" i="2" a="1"/>
  <c r="B782" i="2" s="1"/>
  <c r="A782" i="2" s="1"/>
  <c r="B783" i="2" a="1"/>
  <c r="B783" i="2" s="1"/>
  <c r="A783" i="2" s="1"/>
  <c r="B784" i="2" a="1"/>
  <c r="B784" i="2" s="1"/>
  <c r="A784" i="2" s="1"/>
  <c r="B785" i="2" a="1"/>
  <c r="B785" i="2" s="1"/>
  <c r="A785" i="2" s="1"/>
  <c r="B786" i="2" a="1"/>
  <c r="B786" i="2" s="1"/>
  <c r="A786" i="2" s="1"/>
  <c r="B787" i="2" a="1"/>
  <c r="B787" i="2" s="1"/>
  <c r="A787" i="2" s="1"/>
  <c r="B788" i="2" a="1"/>
  <c r="B788" i="2" s="1"/>
  <c r="A788" i="2" s="1"/>
  <c r="B789" i="2" a="1"/>
  <c r="B789" i="2" s="1"/>
  <c r="A789" i="2" s="1"/>
  <c r="B790" i="2" a="1"/>
  <c r="B790" i="2" s="1"/>
  <c r="A790" i="2" s="1"/>
  <c r="B791" i="2" a="1"/>
  <c r="B791" i="2" s="1"/>
  <c r="A791" i="2" s="1"/>
  <c r="B792" i="2" a="1"/>
  <c r="B792" i="2" s="1"/>
  <c r="A792" i="2" s="1"/>
  <c r="B793" i="2" a="1"/>
  <c r="B793" i="2" s="1"/>
  <c r="A793" i="2" s="1"/>
  <c r="B794" i="2" a="1"/>
  <c r="B794" i="2" s="1"/>
  <c r="A794" i="2" s="1"/>
  <c r="B795" i="2" a="1"/>
  <c r="B795" i="2" s="1"/>
  <c r="A795" i="2" s="1"/>
  <c r="B796" i="2" a="1"/>
  <c r="B796" i="2" s="1"/>
  <c r="A796" i="2" s="1"/>
  <c r="B797" i="2" a="1"/>
  <c r="B797" i="2" s="1"/>
  <c r="A797" i="2" s="1"/>
  <c r="B798" i="2" a="1"/>
  <c r="B798" i="2" s="1"/>
  <c r="A798" i="2" s="1"/>
  <c r="B799" i="2" a="1"/>
  <c r="B799" i="2" s="1"/>
  <c r="A799" i="2" s="1"/>
  <c r="B800" i="2" a="1"/>
  <c r="B800" i="2" s="1"/>
  <c r="A800" i="2" s="1"/>
  <c r="B801" i="2" a="1"/>
  <c r="B801" i="2" s="1"/>
  <c r="A801" i="2" s="1"/>
  <c r="B802" i="2" a="1"/>
  <c r="B802" i="2" s="1"/>
  <c r="A802" i="2" s="1"/>
  <c r="B803" i="2" a="1"/>
  <c r="B803" i="2" s="1"/>
  <c r="A803" i="2" s="1"/>
  <c r="B804" i="2" a="1"/>
  <c r="B804" i="2" s="1"/>
  <c r="A804" i="2" s="1"/>
  <c r="B805" i="2" a="1"/>
  <c r="B805" i="2" s="1"/>
  <c r="A805" i="2" s="1"/>
  <c r="B806" i="2" a="1"/>
  <c r="B806" i="2" s="1"/>
  <c r="A806" i="2" s="1"/>
  <c r="B807" i="2" a="1"/>
  <c r="B807" i="2" s="1"/>
  <c r="A807" i="2" s="1"/>
  <c r="B808" i="2" a="1"/>
  <c r="B808" i="2" s="1"/>
  <c r="A808" i="2" s="1"/>
  <c r="B809" i="2" a="1"/>
  <c r="B809" i="2" s="1"/>
  <c r="A809" i="2" s="1"/>
  <c r="B810" i="2" a="1"/>
  <c r="B810" i="2" s="1"/>
  <c r="A810" i="2" s="1"/>
  <c r="B811" i="2" a="1"/>
  <c r="B811" i="2" s="1"/>
  <c r="A811" i="2" s="1"/>
  <c r="B812" i="2" a="1"/>
  <c r="B812" i="2" s="1"/>
  <c r="A812" i="2" s="1"/>
  <c r="B813" i="2" a="1"/>
  <c r="B813" i="2" s="1"/>
  <c r="A813" i="2" s="1"/>
  <c r="B814" i="2" a="1"/>
  <c r="B814" i="2" s="1"/>
  <c r="A814" i="2" s="1"/>
  <c r="B815" i="2" a="1"/>
  <c r="B815" i="2" s="1"/>
  <c r="A815" i="2" s="1"/>
  <c r="B816" i="2" a="1"/>
  <c r="B816" i="2" s="1"/>
  <c r="A816" i="2" s="1"/>
  <c r="B817" i="2" a="1"/>
  <c r="B817" i="2" s="1"/>
  <c r="A817" i="2" s="1"/>
  <c r="B818" i="2" a="1"/>
  <c r="B818" i="2" s="1"/>
  <c r="A818" i="2" s="1"/>
  <c r="B819" i="2" a="1"/>
  <c r="B819" i="2" s="1"/>
  <c r="A819" i="2" s="1"/>
  <c r="B820" i="2" a="1"/>
  <c r="B820" i="2" s="1"/>
  <c r="A820" i="2" s="1"/>
  <c r="B821" i="2" a="1"/>
  <c r="B821" i="2" s="1"/>
  <c r="A821" i="2" s="1"/>
  <c r="B822" i="2" a="1"/>
  <c r="B822" i="2" s="1"/>
  <c r="A822" i="2" s="1"/>
  <c r="B823" i="2" a="1"/>
  <c r="B823" i="2" s="1"/>
  <c r="A823" i="2" s="1"/>
  <c r="B824" i="2" a="1"/>
  <c r="B824" i="2" s="1"/>
  <c r="A824" i="2" s="1"/>
  <c r="B825" i="2" a="1"/>
  <c r="B825" i="2" s="1"/>
  <c r="A825" i="2" s="1"/>
  <c r="B826" i="2" a="1"/>
  <c r="B826" i="2" s="1"/>
  <c r="A826" i="2" s="1"/>
  <c r="B827" i="2" a="1"/>
  <c r="B827" i="2" s="1"/>
  <c r="A827" i="2" s="1"/>
  <c r="B828" i="2" a="1"/>
  <c r="B828" i="2" s="1"/>
  <c r="A828" i="2" s="1"/>
  <c r="B829" i="2" a="1"/>
  <c r="B829" i="2" s="1"/>
  <c r="A829" i="2" s="1"/>
  <c r="B830" i="2" a="1"/>
  <c r="B830" i="2" s="1"/>
  <c r="A830" i="2" s="1"/>
  <c r="B831" i="2" a="1"/>
  <c r="B831" i="2" s="1"/>
  <c r="A831" i="2" s="1"/>
  <c r="B832" i="2" a="1"/>
  <c r="B832" i="2" s="1"/>
  <c r="A832" i="2" s="1"/>
  <c r="B833" i="2" a="1"/>
  <c r="B833" i="2" s="1"/>
  <c r="A833" i="2" s="1"/>
  <c r="B834" i="2" a="1"/>
  <c r="B834" i="2" s="1"/>
  <c r="A834" i="2" s="1"/>
  <c r="B835" i="2" a="1"/>
  <c r="B835" i="2" s="1"/>
  <c r="A835" i="2" s="1"/>
  <c r="B836" i="2" a="1"/>
  <c r="B836" i="2" s="1"/>
  <c r="A836" i="2" s="1"/>
  <c r="B837" i="2" a="1"/>
  <c r="B837" i="2" s="1"/>
  <c r="A837" i="2" s="1"/>
  <c r="B838" i="2" a="1"/>
  <c r="B838" i="2" s="1"/>
  <c r="A838" i="2" s="1"/>
  <c r="B839" i="2" a="1"/>
  <c r="B839" i="2" s="1"/>
  <c r="A839" i="2" s="1"/>
  <c r="B840" i="2" a="1"/>
  <c r="B840" i="2" s="1"/>
  <c r="A840" i="2" s="1"/>
  <c r="B841" i="2" a="1"/>
  <c r="B841" i="2" s="1"/>
  <c r="A841" i="2" s="1"/>
  <c r="B842" i="2" a="1"/>
  <c r="B842" i="2" s="1"/>
  <c r="A842" i="2" s="1"/>
  <c r="B843" i="2" a="1"/>
  <c r="B843" i="2" s="1"/>
  <c r="A843" i="2" s="1"/>
  <c r="B844" i="2" a="1"/>
  <c r="B844" i="2" s="1"/>
  <c r="A844" i="2" s="1"/>
  <c r="B845" i="2" a="1"/>
  <c r="B845" i="2" s="1"/>
  <c r="A845" i="2" s="1"/>
  <c r="B846" i="2" a="1"/>
  <c r="B846" i="2" s="1"/>
  <c r="A846" i="2" s="1"/>
  <c r="B847" i="2" a="1"/>
  <c r="B847" i="2" s="1"/>
  <c r="A847" i="2" s="1"/>
  <c r="B848" i="2" a="1"/>
  <c r="B848" i="2" s="1"/>
  <c r="A848" i="2" s="1"/>
  <c r="B849" i="2" a="1"/>
  <c r="B849" i="2" s="1"/>
  <c r="A849" i="2" s="1"/>
  <c r="B850" i="2" a="1"/>
  <c r="B850" i="2" s="1"/>
  <c r="A850" i="2" s="1"/>
  <c r="B851" i="2" a="1"/>
  <c r="B851" i="2" s="1"/>
  <c r="A851" i="2" s="1"/>
  <c r="B852" i="2" a="1"/>
  <c r="B852" i="2" s="1"/>
  <c r="A852" i="2" s="1"/>
  <c r="B853" i="2" a="1"/>
  <c r="B853" i="2" s="1"/>
  <c r="A853" i="2" s="1"/>
  <c r="B854" i="2" a="1"/>
  <c r="B854" i="2" s="1"/>
  <c r="A854" i="2" s="1"/>
  <c r="B855" i="2" a="1"/>
  <c r="B855" i="2" s="1"/>
  <c r="A855" i="2" s="1"/>
  <c r="B856" i="2" a="1"/>
  <c r="B856" i="2" s="1"/>
  <c r="A856" i="2" s="1"/>
  <c r="B857" i="2" a="1"/>
  <c r="B857" i="2" s="1"/>
  <c r="A857" i="2" s="1"/>
  <c r="B858" i="2" a="1"/>
  <c r="B858" i="2" s="1"/>
  <c r="A858" i="2" s="1"/>
  <c r="B859" i="2" a="1"/>
  <c r="B859" i="2" s="1"/>
  <c r="A859" i="2" s="1"/>
  <c r="B860" i="2" a="1"/>
  <c r="B860" i="2" s="1"/>
  <c r="A860" i="2" s="1"/>
  <c r="B861" i="2" a="1"/>
  <c r="B861" i="2" s="1"/>
  <c r="A861" i="2" s="1"/>
  <c r="B862" i="2" a="1"/>
  <c r="B862" i="2" s="1"/>
  <c r="A862" i="2" s="1"/>
  <c r="B863" i="2" a="1"/>
  <c r="B863" i="2" s="1"/>
  <c r="A863" i="2" s="1"/>
  <c r="B864" i="2" a="1"/>
  <c r="B864" i="2" s="1"/>
  <c r="A864" i="2" s="1"/>
  <c r="B865" i="2" a="1"/>
  <c r="B865" i="2" s="1"/>
  <c r="A865" i="2" s="1"/>
  <c r="B866" i="2" a="1"/>
  <c r="B866" i="2" s="1"/>
  <c r="A866" i="2" s="1"/>
  <c r="B867" i="2" a="1"/>
  <c r="B867" i="2" s="1"/>
  <c r="A867" i="2" s="1"/>
  <c r="B868" i="2" a="1"/>
  <c r="B868" i="2" s="1"/>
  <c r="A868" i="2" s="1"/>
  <c r="B869" i="2" a="1"/>
  <c r="B869" i="2" s="1"/>
  <c r="A869" i="2" s="1"/>
  <c r="B870" i="2" a="1"/>
  <c r="B870" i="2" s="1"/>
  <c r="A870" i="2" s="1"/>
  <c r="B871" i="2" a="1"/>
  <c r="B871" i="2" s="1"/>
  <c r="A871" i="2" s="1"/>
  <c r="B872" i="2" a="1"/>
  <c r="B872" i="2" s="1"/>
  <c r="A872" i="2" s="1"/>
  <c r="B873" i="2" a="1"/>
  <c r="B873" i="2" s="1"/>
  <c r="A873" i="2" s="1"/>
  <c r="B874" i="2" a="1"/>
  <c r="B874" i="2" s="1"/>
  <c r="A874" i="2" s="1"/>
  <c r="B875" i="2" a="1"/>
  <c r="B875" i="2" s="1"/>
  <c r="A875" i="2" s="1"/>
  <c r="B876" i="2" a="1"/>
  <c r="B876" i="2" s="1"/>
  <c r="A876" i="2" s="1"/>
  <c r="B877" i="2" a="1"/>
  <c r="B877" i="2" s="1"/>
  <c r="A877" i="2" s="1"/>
  <c r="B878" i="2" a="1"/>
  <c r="B878" i="2" s="1"/>
  <c r="A878" i="2" s="1"/>
  <c r="B879" i="2" a="1"/>
  <c r="B879" i="2" s="1"/>
  <c r="A879" i="2" s="1"/>
  <c r="B880" i="2" a="1"/>
  <c r="B880" i="2" s="1"/>
  <c r="A880" i="2" s="1"/>
  <c r="B881" i="2" a="1"/>
  <c r="B881" i="2" s="1"/>
  <c r="A881" i="2" s="1"/>
  <c r="B882" i="2" a="1"/>
  <c r="B882" i="2" s="1"/>
  <c r="A882" i="2" s="1"/>
  <c r="B883" i="2" a="1"/>
  <c r="B883" i="2"/>
  <c r="A883" i="2" s="1"/>
  <c r="B884" i="2" a="1"/>
  <c r="B884" i="2" s="1"/>
  <c r="A884" i="2" s="1"/>
  <c r="B885" i="2" a="1"/>
  <c r="B885" i="2" s="1"/>
  <c r="A885" i="2" s="1"/>
  <c r="B886" i="2" a="1"/>
  <c r="B886" i="2" s="1"/>
  <c r="A886" i="2" s="1"/>
  <c r="B887" i="2" a="1"/>
  <c r="B887" i="2" s="1"/>
  <c r="A887" i="2" s="1"/>
  <c r="B888" i="2" a="1"/>
  <c r="B888" i="2" s="1"/>
  <c r="A888" i="2" s="1"/>
  <c r="B889" i="2" a="1"/>
  <c r="B889" i="2" s="1"/>
  <c r="A889" i="2" s="1"/>
  <c r="B890" i="2" a="1"/>
  <c r="B890" i="2" s="1"/>
  <c r="A890" i="2" s="1"/>
  <c r="B891" i="2" a="1"/>
  <c r="B891" i="2" s="1"/>
  <c r="A891" i="2" s="1"/>
  <c r="B892" i="2" a="1"/>
  <c r="B892" i="2" s="1"/>
  <c r="A892" i="2" s="1"/>
  <c r="B893" i="2" a="1"/>
  <c r="B893" i="2" s="1"/>
  <c r="A893" i="2" s="1"/>
  <c r="B894" i="2" a="1"/>
  <c r="B894" i="2" s="1"/>
  <c r="A894" i="2" s="1"/>
  <c r="B895" i="2" a="1"/>
  <c r="B895" i="2" s="1"/>
  <c r="A895" i="2" s="1"/>
  <c r="B896" i="2" a="1"/>
  <c r="B896" i="2" s="1"/>
  <c r="A896" i="2" s="1"/>
  <c r="B897" i="2" a="1"/>
  <c r="B897" i="2" s="1"/>
  <c r="A897" i="2" s="1"/>
  <c r="B898" i="2" a="1"/>
  <c r="B898" i="2" s="1"/>
  <c r="A898" i="2" s="1"/>
  <c r="B899" i="2" a="1"/>
  <c r="B899" i="2" s="1"/>
  <c r="A899" i="2" s="1"/>
  <c r="B900" i="2" a="1"/>
  <c r="B900" i="2" s="1"/>
  <c r="A900" i="2" s="1"/>
  <c r="B901" i="2" a="1"/>
  <c r="B901" i="2" s="1"/>
  <c r="A901" i="2" s="1"/>
  <c r="B902" i="2" a="1"/>
  <c r="B902" i="2" s="1"/>
  <c r="A902" i="2" s="1"/>
  <c r="B903" i="2" a="1"/>
  <c r="B903" i="2" s="1"/>
  <c r="A903" i="2" s="1"/>
  <c r="B904" i="2" a="1"/>
  <c r="B904" i="2" s="1"/>
  <c r="A904" i="2" s="1"/>
  <c r="B905" i="2" a="1"/>
  <c r="B905" i="2" s="1"/>
  <c r="A905" i="2" s="1"/>
  <c r="B906" i="2" a="1"/>
  <c r="B906" i="2" s="1"/>
  <c r="A906" i="2" s="1"/>
  <c r="B907" i="2" a="1"/>
  <c r="B907" i="2" s="1"/>
  <c r="A907" i="2" s="1"/>
  <c r="B908" i="2" a="1"/>
  <c r="B908" i="2" s="1"/>
  <c r="A908" i="2" s="1"/>
  <c r="B909" i="2" a="1"/>
  <c r="B909" i="2" s="1"/>
  <c r="A909" i="2" s="1"/>
  <c r="B910" i="2" a="1"/>
  <c r="B910" i="2" s="1"/>
  <c r="A910" i="2" s="1"/>
  <c r="B911" i="2" a="1"/>
  <c r="B911" i="2" s="1"/>
  <c r="A911" i="2" s="1"/>
  <c r="B912" i="2" a="1"/>
  <c r="B912" i="2" s="1"/>
  <c r="A912" i="2" s="1"/>
  <c r="B913" i="2" a="1"/>
  <c r="B913" i="2" s="1"/>
  <c r="A913" i="2" s="1"/>
  <c r="B914" i="2" a="1"/>
  <c r="B914" i="2" s="1"/>
  <c r="A914" i="2" s="1"/>
  <c r="B915" i="2" a="1"/>
  <c r="B915" i="2" s="1"/>
  <c r="A915" i="2" s="1"/>
  <c r="B916" i="2" a="1"/>
  <c r="B916" i="2" s="1"/>
  <c r="A916" i="2" s="1"/>
  <c r="B917" i="2" a="1"/>
  <c r="B917" i="2" s="1"/>
  <c r="A917" i="2" s="1"/>
  <c r="B918" i="2" a="1"/>
  <c r="B918" i="2" s="1"/>
  <c r="A918" i="2" s="1"/>
  <c r="B919" i="2" a="1"/>
  <c r="B919" i="2" s="1"/>
  <c r="A919" i="2" s="1"/>
  <c r="B920" i="2" a="1"/>
  <c r="B920" i="2" s="1"/>
  <c r="A920" i="2" s="1"/>
  <c r="B921" i="2" a="1"/>
  <c r="B921" i="2" s="1"/>
  <c r="A921" i="2" s="1"/>
  <c r="B922" i="2" a="1"/>
  <c r="B922" i="2" s="1"/>
  <c r="A922" i="2" s="1"/>
  <c r="B923" i="2" a="1"/>
  <c r="B923" i="2" s="1"/>
  <c r="A923" i="2" s="1"/>
  <c r="B924" i="2" a="1"/>
  <c r="B924" i="2" s="1"/>
  <c r="A924" i="2" s="1"/>
  <c r="B925" i="2" a="1"/>
  <c r="B925" i="2" s="1"/>
  <c r="A925" i="2" s="1"/>
  <c r="B926" i="2" a="1"/>
  <c r="B926" i="2" s="1"/>
  <c r="A926" i="2" s="1"/>
  <c r="B927" i="2" a="1"/>
  <c r="B927" i="2" s="1"/>
  <c r="A927" i="2" s="1"/>
  <c r="B928" i="2" a="1"/>
  <c r="B928" i="2" s="1"/>
  <c r="A928" i="2" s="1"/>
  <c r="B929" i="2" a="1"/>
  <c r="B929" i="2" s="1"/>
  <c r="A929" i="2" s="1"/>
  <c r="B930" i="2" a="1"/>
  <c r="B930" i="2" s="1"/>
  <c r="A930" i="2" s="1"/>
  <c r="B931" i="2" a="1"/>
  <c r="B931" i="2" s="1"/>
  <c r="A931" i="2" s="1"/>
  <c r="B932" i="2" a="1"/>
  <c r="B932" i="2" s="1"/>
  <c r="A932" i="2" s="1"/>
  <c r="B933" i="2" a="1"/>
  <c r="B933" i="2" s="1"/>
  <c r="A933" i="2" s="1"/>
  <c r="B934" i="2" a="1"/>
  <c r="B934" i="2" s="1"/>
  <c r="A934" i="2" s="1"/>
  <c r="B935" i="2" a="1"/>
  <c r="B935" i="2" s="1"/>
  <c r="A935" i="2" s="1"/>
  <c r="B936" i="2" a="1"/>
  <c r="B936" i="2" s="1"/>
  <c r="A936" i="2" s="1"/>
  <c r="B937" i="2" a="1"/>
  <c r="B937" i="2" s="1"/>
  <c r="A937" i="2" s="1"/>
  <c r="B938" i="2" a="1"/>
  <c r="B938" i="2" s="1"/>
  <c r="A938" i="2" s="1"/>
  <c r="B939" i="2" a="1"/>
  <c r="B939" i="2" s="1"/>
  <c r="A939" i="2" s="1"/>
  <c r="B940" i="2" a="1"/>
  <c r="B940" i="2" s="1"/>
  <c r="A940" i="2" s="1"/>
  <c r="B941" i="2" a="1"/>
  <c r="B941" i="2" s="1"/>
  <c r="A941" i="2" s="1"/>
  <c r="B942" i="2" a="1"/>
  <c r="B942" i="2" s="1"/>
  <c r="A942" i="2" s="1"/>
  <c r="B943" i="2" a="1"/>
  <c r="B943" i="2" s="1"/>
  <c r="A943" i="2" s="1"/>
  <c r="B944" i="2" a="1"/>
  <c r="B944" i="2" s="1"/>
  <c r="A944" i="2" s="1"/>
  <c r="B945" i="2" a="1"/>
  <c r="B945" i="2" s="1"/>
  <c r="A945" i="2" s="1"/>
  <c r="B946" i="2" a="1"/>
  <c r="B946" i="2" s="1"/>
  <c r="A946" i="2" s="1"/>
  <c r="B947" i="2" a="1"/>
  <c r="B947" i="2" s="1"/>
  <c r="A947" i="2" s="1"/>
  <c r="B948" i="2" a="1"/>
  <c r="B948" i="2" s="1"/>
  <c r="A948" i="2" s="1"/>
  <c r="B949" i="2" a="1"/>
  <c r="B949" i="2" s="1"/>
  <c r="A949" i="2" s="1"/>
  <c r="B950" i="2" a="1"/>
  <c r="B950" i="2" s="1"/>
  <c r="A950" i="2" s="1"/>
  <c r="B951" i="2" a="1"/>
  <c r="B951" i="2" s="1"/>
  <c r="A951" i="2" s="1"/>
  <c r="B952" i="2" a="1"/>
  <c r="B952" i="2" s="1"/>
  <c r="A952" i="2" s="1"/>
  <c r="B953" i="2" a="1"/>
  <c r="B953" i="2" s="1"/>
  <c r="A953" i="2" s="1"/>
  <c r="B954" i="2" a="1"/>
  <c r="B954" i="2" s="1"/>
  <c r="A954" i="2" s="1"/>
  <c r="B955" i="2" a="1"/>
  <c r="B955" i="2" s="1"/>
  <c r="A955" i="2" s="1"/>
  <c r="B956" i="2" a="1"/>
  <c r="B956" i="2" s="1"/>
  <c r="A956" i="2" s="1"/>
  <c r="B957" i="2" a="1"/>
  <c r="B957" i="2" s="1"/>
  <c r="A957" i="2" s="1"/>
  <c r="B958" i="2" a="1"/>
  <c r="B958" i="2" s="1"/>
  <c r="A958" i="2" s="1"/>
  <c r="B959" i="2" a="1"/>
  <c r="B959" i="2" s="1"/>
  <c r="A959" i="2" s="1"/>
  <c r="B960" i="2" a="1"/>
  <c r="B960" i="2" s="1"/>
  <c r="A960" i="2" s="1"/>
  <c r="B961" i="2" a="1"/>
  <c r="B961" i="2" s="1"/>
  <c r="A961" i="2" s="1"/>
  <c r="B962" i="2" a="1"/>
  <c r="B962" i="2" s="1"/>
  <c r="A962" i="2" s="1"/>
  <c r="B963" i="2" a="1"/>
  <c r="B963" i="2" s="1"/>
  <c r="A963" i="2" s="1"/>
  <c r="B964" i="2" a="1"/>
  <c r="B964" i="2" s="1"/>
  <c r="A964" i="2" s="1"/>
  <c r="B965" i="2" a="1"/>
  <c r="B965" i="2" s="1"/>
  <c r="A965" i="2" s="1"/>
  <c r="B966" i="2" a="1"/>
  <c r="B966" i="2" s="1"/>
  <c r="A966" i="2" s="1"/>
  <c r="B967" i="2" a="1"/>
  <c r="B967" i="2" s="1"/>
  <c r="A967" i="2" s="1"/>
  <c r="B968" i="2" a="1"/>
  <c r="B968" i="2" s="1"/>
  <c r="A968" i="2" s="1"/>
  <c r="B969" i="2" a="1"/>
  <c r="B969" i="2" s="1"/>
  <c r="A969" i="2" s="1"/>
  <c r="B970" i="2" a="1"/>
  <c r="B970" i="2" s="1"/>
  <c r="A970" i="2" s="1"/>
  <c r="B971" i="2" a="1"/>
  <c r="B971" i="2" s="1"/>
  <c r="A971" i="2" s="1"/>
  <c r="B972" i="2" a="1"/>
  <c r="B972" i="2" s="1"/>
  <c r="A972" i="2" s="1"/>
  <c r="B973" i="2" a="1"/>
  <c r="B973" i="2" s="1"/>
  <c r="A973" i="2" s="1"/>
  <c r="B974" i="2" a="1"/>
  <c r="B974" i="2" s="1"/>
  <c r="A974" i="2" s="1"/>
  <c r="B975" i="2" a="1"/>
  <c r="B975" i="2" s="1"/>
  <c r="A975" i="2" s="1"/>
  <c r="B976" i="2" a="1"/>
  <c r="B976" i="2" s="1"/>
  <c r="A976" i="2" s="1"/>
  <c r="B977" i="2" a="1"/>
  <c r="B977" i="2" s="1"/>
  <c r="A977" i="2" s="1"/>
  <c r="B978" i="2" a="1"/>
  <c r="B978" i="2" s="1"/>
  <c r="A978" i="2" s="1"/>
  <c r="B979" i="2" a="1"/>
  <c r="B979" i="2" s="1"/>
  <c r="A979" i="2" s="1"/>
  <c r="B980" i="2" a="1"/>
  <c r="B980" i="2" s="1"/>
  <c r="A980" i="2" s="1"/>
  <c r="B981" i="2" a="1"/>
  <c r="B981" i="2" s="1"/>
  <c r="A981" i="2" s="1"/>
  <c r="B982" i="2" a="1"/>
  <c r="B982" i="2" s="1"/>
  <c r="A982" i="2" s="1"/>
  <c r="B983" i="2" a="1"/>
  <c r="B983" i="2" s="1"/>
  <c r="A983" i="2" s="1"/>
  <c r="B984" i="2" a="1"/>
  <c r="B984" i="2" s="1"/>
  <c r="A984" i="2" s="1"/>
  <c r="B985" i="2" a="1"/>
  <c r="B985" i="2" s="1"/>
  <c r="A985" i="2" s="1"/>
  <c r="B986" i="2" a="1"/>
  <c r="B986" i="2" s="1"/>
  <c r="A986" i="2" s="1"/>
  <c r="B987" i="2" a="1"/>
  <c r="B987" i="2" s="1"/>
  <c r="A987" i="2" s="1"/>
  <c r="B988" i="2" a="1"/>
  <c r="B988" i="2" s="1"/>
  <c r="A988" i="2" s="1"/>
  <c r="B989" i="2" a="1"/>
  <c r="B989" i="2" s="1"/>
  <c r="A989" i="2" s="1"/>
  <c r="B990" i="2" a="1"/>
  <c r="B990" i="2" s="1"/>
  <c r="A990" i="2" s="1"/>
  <c r="B991" i="2" a="1"/>
  <c r="B991" i="2" s="1"/>
  <c r="A991" i="2" s="1"/>
  <c r="B992" i="2" a="1"/>
  <c r="B992" i="2" s="1"/>
  <c r="A992" i="2" s="1"/>
  <c r="B993" i="2" a="1"/>
  <c r="B993" i="2" s="1"/>
  <c r="A993" i="2" s="1"/>
  <c r="B994" i="2" a="1"/>
  <c r="B994" i="2" s="1"/>
  <c r="A994" i="2" s="1"/>
  <c r="B995" i="2" a="1"/>
  <c r="B995" i="2" s="1"/>
  <c r="A995" i="2" s="1"/>
  <c r="B996" i="2" a="1"/>
  <c r="B996" i="2" s="1"/>
  <c r="A996" i="2" s="1"/>
  <c r="B997" i="2" a="1"/>
  <c r="B997" i="2" s="1"/>
  <c r="A997" i="2" s="1"/>
  <c r="B998" i="2" a="1"/>
  <c r="B998" i="2" s="1"/>
  <c r="A998" i="2" s="1"/>
  <c r="B999" i="2" a="1"/>
  <c r="B999" i="2" s="1"/>
  <c r="A999" i="2" s="1"/>
  <c r="B1000" i="2" a="1"/>
  <c r="B1000" i="2" s="1"/>
  <c r="A1000" i="2" s="1"/>
  <c r="B1001" i="2" a="1"/>
  <c r="B1001" i="2" s="1"/>
  <c r="A1001" i="2" s="1"/>
  <c r="B1002" i="2" a="1"/>
  <c r="B1002" i="2" s="1"/>
  <c r="A1002" i="2" s="1"/>
  <c r="B1003" i="2" a="1"/>
  <c r="B1003" i="2" s="1"/>
  <c r="A1003" i="2" s="1"/>
  <c r="B1004" i="2" a="1"/>
  <c r="B1004" i="2" s="1"/>
  <c r="A1004" i="2" s="1"/>
  <c r="B1005" i="2" a="1"/>
  <c r="B1005" i="2" s="1"/>
  <c r="A1005" i="2" s="1"/>
  <c r="B1006" i="2" a="1"/>
  <c r="B1006" i="2" s="1"/>
  <c r="A1006" i="2" s="1"/>
  <c r="H14" i="1" l="1" a="1"/>
  <c r="H14" i="1" s="1"/>
  <c r="H15" i="1" s="1" a="1"/>
  <c r="H15" i="1" s="1"/>
  <c r="H16" i="1" s="1" a="1"/>
  <c r="H16" i="1" s="1"/>
  <c r="H17" i="1" s="1" a="1"/>
  <c r="H17" i="1" s="1"/>
  <c r="H18" i="1" s="1" a="1"/>
  <c r="H18" i="1" s="1"/>
  <c r="H19" i="1" s="1" a="1"/>
  <c r="H19" i="1" s="1"/>
  <c r="H20" i="1" s="1" a="1"/>
  <c r="H20" i="1" s="1"/>
  <c r="H21" i="1" s="1" a="1"/>
  <c r="H21" i="1" s="1"/>
  <c r="H22" i="1" s="1" a="1"/>
  <c r="H22" i="1" s="1"/>
  <c r="H23" i="1" s="1" a="1"/>
  <c r="H23" i="1" s="1"/>
  <c r="H24" i="1" s="1" a="1"/>
  <c r="H24" i="1" s="1"/>
  <c r="H25" i="1" s="1" a="1"/>
  <c r="H25" i="1" s="1"/>
  <c r="H26" i="1" s="1" a="1"/>
  <c r="H26" i="1" s="1"/>
  <c r="H27" i="1" s="1" a="1"/>
  <c r="H27" i="1" s="1"/>
  <c r="H28" i="1" s="1" a="1"/>
  <c r="H28" i="1" s="1"/>
  <c r="H29" i="1" s="1" a="1"/>
  <c r="H29" i="1" s="1"/>
  <c r="H30" i="1" s="1" a="1"/>
  <c r="H30" i="1" s="1"/>
  <c r="H31" i="1" s="1" a="1"/>
  <c r="H31" i="1" s="1"/>
  <c r="H32" i="1" s="1" a="1"/>
  <c r="H32" i="1" s="1"/>
  <c r="H33" i="1" s="1" a="1"/>
  <c r="H33" i="1" s="1"/>
  <c r="H34" i="1" s="1" a="1"/>
  <c r="H34" i="1" s="1"/>
  <c r="H35" i="1" s="1" a="1"/>
  <c r="H35" i="1" s="1"/>
  <c r="H36" i="1" s="1" a="1"/>
  <c r="H36" i="1" s="1"/>
  <c r="H37" i="1" s="1" a="1"/>
  <c r="H37" i="1" s="1"/>
  <c r="H38" i="1" s="1" a="1"/>
  <c r="H38" i="1" s="1"/>
  <c r="H39" i="1" s="1" a="1"/>
  <c r="H39" i="1" s="1"/>
  <c r="H40" i="1" s="1" a="1"/>
  <c r="H40" i="1" s="1"/>
  <c r="H41" i="1" s="1" a="1"/>
  <c r="H41" i="1" s="1"/>
  <c r="H42" i="1" s="1" a="1"/>
  <c r="H42" i="1" s="1"/>
  <c r="H43" i="1" s="1" a="1"/>
  <c r="H43" i="1" s="1"/>
  <c r="H44" i="1" s="1" a="1"/>
  <c r="H44" i="1" s="1"/>
  <c r="H45" i="1" s="1" a="1"/>
  <c r="H45" i="1" s="1"/>
  <c r="H46" i="1" s="1" a="1"/>
  <c r="H46" i="1" s="1"/>
  <c r="H47" i="1" s="1" a="1"/>
  <c r="H47" i="1" s="1"/>
  <c r="H48" i="1" s="1" a="1"/>
  <c r="H48" i="1" s="1"/>
  <c r="H49" i="1" s="1" a="1"/>
  <c r="H49" i="1" s="1"/>
  <c r="H50" i="1" s="1" a="1"/>
  <c r="H50" i="1" s="1"/>
  <c r="H51" i="1" s="1" a="1"/>
  <c r="H51" i="1" s="1"/>
  <c r="H52" i="1" s="1" a="1"/>
  <c r="H52" i="1" s="1"/>
  <c r="H53" i="1" s="1" a="1"/>
  <c r="H53" i="1" s="1"/>
  <c r="H54" i="1" s="1" a="1"/>
  <c r="H54" i="1" s="1"/>
  <c r="H55" i="1" s="1" a="1"/>
  <c r="H55" i="1" s="1"/>
  <c r="H56" i="1" s="1" a="1"/>
  <c r="H56" i="1" s="1"/>
  <c r="H57" i="1" s="1" a="1"/>
  <c r="H57" i="1" s="1"/>
  <c r="H58" i="1" s="1" a="1"/>
  <c r="H58" i="1" s="1"/>
  <c r="H59" i="1" s="1" a="1"/>
  <c r="H59" i="1" s="1"/>
  <c r="H60" i="1" s="1" a="1"/>
  <c r="H60" i="1" s="1"/>
  <c r="H61" i="1" s="1" a="1"/>
  <c r="H61" i="1" s="1"/>
  <c r="H62" i="1" s="1" a="1"/>
  <c r="H62" i="1" s="1"/>
  <c r="H63" i="1" s="1" a="1"/>
  <c r="H63" i="1" s="1"/>
  <c r="H64" i="1" s="1" a="1"/>
  <c r="H64" i="1" s="1"/>
  <c r="H65" i="1" s="1" a="1"/>
  <c r="H65" i="1" s="1"/>
  <c r="H66" i="1" s="1" a="1"/>
  <c r="H66" i="1" s="1"/>
  <c r="H67" i="1" s="1" a="1"/>
  <c r="H67" i="1" s="1"/>
  <c r="H68" i="1" s="1" a="1"/>
  <c r="H68" i="1" s="1"/>
  <c r="H69" i="1" s="1" a="1"/>
  <c r="H69" i="1" s="1"/>
  <c r="H70" i="1" s="1" a="1"/>
  <c r="H70" i="1" s="1"/>
  <c r="H71" i="1" s="1" a="1"/>
  <c r="H71" i="1" s="1"/>
  <c r="H72" i="1" s="1" a="1"/>
  <c r="H72" i="1" s="1"/>
  <c r="H73" i="1" s="1" a="1"/>
  <c r="H73" i="1" s="1"/>
  <c r="H74" i="1" s="1" a="1"/>
  <c r="H74" i="1" s="1"/>
  <c r="H75" i="1" s="1" a="1"/>
  <c r="H75" i="1" s="1"/>
  <c r="H76" i="1" s="1" a="1"/>
  <c r="H76" i="1" s="1"/>
  <c r="H77" i="1" s="1" a="1"/>
  <c r="H77" i="1" s="1"/>
  <c r="H78" i="1" s="1" a="1"/>
  <c r="H78" i="1" s="1"/>
  <c r="H79" i="1" s="1" a="1"/>
  <c r="H79" i="1" s="1"/>
  <c r="H80" i="1" s="1" a="1"/>
  <c r="H80" i="1" s="1"/>
  <c r="H81" i="1" s="1" a="1"/>
  <c r="H81" i="1" s="1"/>
  <c r="H82" i="1" s="1" a="1"/>
  <c r="H82" i="1" s="1"/>
  <c r="H83" i="1" s="1" a="1"/>
  <c r="H83" i="1" s="1"/>
  <c r="H84" i="1" s="1" a="1"/>
  <c r="H84" i="1" s="1"/>
  <c r="H85" i="1" s="1" a="1"/>
  <c r="H85" i="1" s="1"/>
  <c r="H86" i="1" s="1" a="1"/>
  <c r="H86" i="1" s="1"/>
  <c r="H87" i="1" s="1" a="1"/>
  <c r="H87" i="1" s="1"/>
  <c r="H88" i="1" s="1" a="1"/>
  <c r="H88" i="1" s="1"/>
  <c r="H89" i="1" s="1" a="1"/>
  <c r="H89" i="1" s="1"/>
  <c r="H90" i="1" s="1" a="1"/>
  <c r="H90" i="1" s="1"/>
  <c r="H91" i="1" s="1" a="1"/>
  <c r="H91" i="1" s="1"/>
  <c r="H92" i="1" s="1" a="1"/>
  <c r="H92" i="1" s="1"/>
  <c r="H93" i="1" s="1" a="1"/>
  <c r="H93" i="1" s="1"/>
  <c r="H94" i="1" s="1" a="1"/>
  <c r="H94" i="1" s="1"/>
  <c r="H95" i="1" s="1" a="1"/>
  <c r="H95" i="1" s="1"/>
  <c r="H96" i="1" s="1" a="1"/>
  <c r="H96" i="1" s="1"/>
  <c r="H97" i="1" s="1" a="1"/>
  <c r="H97" i="1" s="1"/>
  <c r="H98" i="1" s="1" a="1"/>
  <c r="H98" i="1" s="1"/>
  <c r="H99" i="1" s="1" a="1"/>
  <c r="H99" i="1" s="1"/>
  <c r="H100" i="1" s="1" a="1"/>
  <c r="H100" i="1" s="1"/>
  <c r="H101" i="1" s="1" a="1"/>
  <c r="H101" i="1" s="1"/>
  <c r="H102" i="1" s="1" a="1"/>
  <c r="H102" i="1" s="1"/>
  <c r="H103" i="1" s="1" a="1"/>
  <c r="H103" i="1" s="1"/>
  <c r="H104" i="1" s="1" a="1"/>
  <c r="H104" i="1" s="1"/>
  <c r="H105" i="1" s="1" a="1"/>
  <c r="H105" i="1" s="1"/>
  <c r="H106" i="1" s="1" a="1"/>
  <c r="H106" i="1" s="1"/>
  <c r="H107" i="1" s="1" a="1"/>
  <c r="H107" i="1" s="1"/>
  <c r="H108" i="1" s="1" a="1"/>
  <c r="H108" i="1" s="1"/>
  <c r="H109" i="1" s="1" a="1"/>
  <c r="H109" i="1" s="1"/>
  <c r="H110" i="1" s="1" a="1"/>
  <c r="H110" i="1" s="1"/>
  <c r="H111" i="1" s="1" a="1"/>
  <c r="H111" i="1" s="1"/>
  <c r="H112" i="1" s="1" a="1"/>
  <c r="H112" i="1" s="1"/>
  <c r="H113" i="1" s="1" a="1"/>
  <c r="H113" i="1" s="1"/>
  <c r="H114" i="1" s="1" a="1"/>
  <c r="H114" i="1" s="1"/>
  <c r="H115" i="1" s="1" a="1"/>
  <c r="H115" i="1" s="1"/>
  <c r="H116" i="1" s="1" a="1"/>
  <c r="H116" i="1" s="1"/>
  <c r="H117" i="1" s="1" a="1"/>
  <c r="H117" i="1" s="1"/>
  <c r="H118" i="1" s="1" a="1"/>
  <c r="H118" i="1" s="1"/>
  <c r="H119" i="1" s="1" a="1"/>
  <c r="H119" i="1" s="1"/>
  <c r="H120" i="1" s="1" a="1"/>
  <c r="H120" i="1" s="1"/>
  <c r="H121" i="1" s="1" a="1"/>
  <c r="H121" i="1" s="1"/>
  <c r="H122" i="1" s="1" a="1"/>
  <c r="H122" i="1" s="1"/>
  <c r="H123" i="1" s="1" a="1"/>
  <c r="H123" i="1" s="1"/>
  <c r="H124" i="1" s="1" a="1"/>
  <c r="H124" i="1" s="1"/>
  <c r="H125" i="1" s="1" a="1"/>
  <c r="H125" i="1" s="1"/>
  <c r="H126" i="1" s="1" a="1"/>
  <c r="H126" i="1" s="1"/>
  <c r="H127" i="1" s="1" a="1"/>
  <c r="H127" i="1" s="1"/>
  <c r="H128" i="1" s="1" a="1"/>
  <c r="H128" i="1" s="1"/>
  <c r="H129" i="1" s="1" a="1"/>
  <c r="H129" i="1" s="1"/>
  <c r="H130" i="1" s="1" a="1"/>
  <c r="H130" i="1" s="1"/>
  <c r="H131" i="1" s="1" a="1"/>
  <c r="H131" i="1" s="1"/>
  <c r="H132" i="1" s="1" a="1"/>
  <c r="H132" i="1" s="1"/>
  <c r="H133" i="1" s="1" a="1"/>
  <c r="H133" i="1" s="1"/>
  <c r="H134" i="1" s="1" a="1"/>
  <c r="H134" i="1" s="1"/>
  <c r="H135" i="1" s="1" a="1"/>
  <c r="H135" i="1" s="1"/>
  <c r="H136" i="1" s="1" a="1"/>
  <c r="H136" i="1" s="1"/>
  <c r="H137" i="1" s="1" a="1"/>
  <c r="H137" i="1" s="1"/>
  <c r="H138" i="1" s="1" a="1"/>
  <c r="H138" i="1" s="1"/>
  <c r="H139" i="1" s="1" a="1"/>
  <c r="H139" i="1" s="1"/>
  <c r="H140" i="1" s="1" a="1"/>
  <c r="H140" i="1" s="1"/>
  <c r="H141" i="1" s="1" a="1"/>
  <c r="H141" i="1" s="1"/>
  <c r="H142" i="1" s="1" a="1"/>
  <c r="H142" i="1" s="1"/>
  <c r="H143" i="1" s="1" a="1"/>
  <c r="H143" i="1" s="1"/>
  <c r="H144" i="1" s="1" a="1"/>
  <c r="H144" i="1" s="1"/>
  <c r="H145" i="1" s="1" a="1"/>
  <c r="H145" i="1" s="1"/>
  <c r="H146" i="1" s="1" a="1"/>
  <c r="H146" i="1" s="1"/>
  <c r="H147" i="1" s="1" a="1"/>
  <c r="H147" i="1" s="1"/>
  <c r="H148" i="1" s="1" a="1"/>
  <c r="H148" i="1" s="1"/>
  <c r="H149" i="1" s="1" a="1"/>
  <c r="H149" i="1" s="1"/>
  <c r="H150" i="1" s="1" a="1"/>
  <c r="H150" i="1" s="1"/>
  <c r="H151" i="1" s="1" a="1"/>
  <c r="H151" i="1" s="1"/>
  <c r="H152" i="1" s="1" a="1"/>
  <c r="H152" i="1" s="1"/>
  <c r="H153" i="1" s="1" a="1"/>
  <c r="H153" i="1" s="1"/>
  <c r="H154" i="1" s="1" a="1"/>
  <c r="H154" i="1" s="1"/>
  <c r="H155" i="1" s="1" a="1"/>
  <c r="H155" i="1" s="1"/>
  <c r="H156" i="1" s="1" a="1"/>
  <c r="H156" i="1" s="1"/>
  <c r="H157" i="1" s="1" a="1"/>
  <c r="H157" i="1" s="1"/>
  <c r="H158" i="1" s="1" a="1"/>
  <c r="H158" i="1" s="1"/>
  <c r="H159" i="1" s="1" a="1"/>
  <c r="H159" i="1" s="1"/>
  <c r="H160" i="1" s="1" a="1"/>
  <c r="H160" i="1" s="1"/>
  <c r="H161" i="1" s="1" a="1"/>
  <c r="H161" i="1" s="1"/>
  <c r="H162" i="1" s="1" a="1"/>
  <c r="H162" i="1" s="1"/>
  <c r="H163" i="1" s="1" a="1"/>
  <c r="H163" i="1" s="1"/>
  <c r="H164" i="1" s="1" a="1"/>
  <c r="H164" i="1" s="1"/>
  <c r="H165" i="1" s="1" a="1"/>
  <c r="H165" i="1" s="1"/>
  <c r="H166" i="1" s="1" a="1"/>
  <c r="H166" i="1" s="1"/>
  <c r="H167" i="1" s="1" a="1"/>
  <c r="H167" i="1" s="1"/>
  <c r="H168" i="1" s="1" a="1"/>
  <c r="H168" i="1" s="1"/>
  <c r="H169" i="1" s="1" a="1"/>
  <c r="H169" i="1" s="1"/>
  <c r="H170" i="1" s="1" a="1"/>
  <c r="H170" i="1" s="1"/>
  <c r="H171" i="1" s="1" a="1"/>
  <c r="H171" i="1" s="1"/>
  <c r="H172" i="1" s="1" a="1"/>
  <c r="H172" i="1" s="1"/>
  <c r="H173" i="1" s="1" a="1"/>
  <c r="H173" i="1" s="1"/>
  <c r="H174" i="1" s="1" a="1"/>
  <c r="H174" i="1" s="1"/>
  <c r="H175" i="1" s="1" a="1"/>
  <c r="H175" i="1" s="1"/>
  <c r="H176" i="1" s="1" a="1"/>
  <c r="H176" i="1" s="1"/>
  <c r="H177" i="1" s="1" a="1"/>
  <c r="H177" i="1" s="1"/>
  <c r="H178" i="1" s="1" a="1"/>
  <c r="H178" i="1" s="1"/>
  <c r="H179" i="1" s="1" a="1"/>
  <c r="H179" i="1" s="1"/>
  <c r="H180" i="1" s="1" a="1"/>
  <c r="H180" i="1" s="1"/>
  <c r="H181" i="1" s="1" a="1"/>
  <c r="H181" i="1" s="1"/>
  <c r="H182" i="1" s="1" a="1"/>
  <c r="H182" i="1" s="1"/>
  <c r="H183" i="1" s="1" a="1"/>
  <c r="H183" i="1" s="1"/>
  <c r="H184" i="1" s="1" a="1"/>
  <c r="H184" i="1" s="1"/>
  <c r="H185" i="1" s="1" a="1"/>
  <c r="H185" i="1" s="1"/>
  <c r="H186" i="1" s="1" a="1"/>
  <c r="H186" i="1" s="1"/>
  <c r="H187" i="1" s="1" a="1"/>
  <c r="H187" i="1" s="1"/>
  <c r="H188" i="1" s="1" a="1"/>
  <c r="H188" i="1" s="1"/>
  <c r="H189" i="1" s="1" a="1"/>
  <c r="H189" i="1" s="1"/>
  <c r="H190" i="1" s="1" a="1"/>
  <c r="H190" i="1" s="1"/>
  <c r="H191" i="1" s="1" a="1"/>
  <c r="H191" i="1" s="1"/>
  <c r="H192" i="1" s="1" a="1"/>
  <c r="H192" i="1" s="1"/>
  <c r="H193" i="1" s="1" a="1"/>
  <c r="H193" i="1" s="1"/>
  <c r="H194" i="1" s="1" a="1"/>
  <c r="H194" i="1" s="1"/>
  <c r="H195" i="1" s="1" a="1"/>
  <c r="H195" i="1" s="1"/>
  <c r="H196" i="1" s="1" a="1"/>
  <c r="H196" i="1" s="1"/>
  <c r="H197" i="1" s="1" a="1"/>
  <c r="H197" i="1" s="1"/>
  <c r="H198" i="1" s="1" a="1"/>
  <c r="H198" i="1" s="1"/>
  <c r="H199" i="1" s="1" a="1"/>
  <c r="H199" i="1" s="1"/>
  <c r="H200" i="1" s="1" a="1"/>
  <c r="H200" i="1" s="1"/>
  <c r="H201" i="1" s="1" a="1"/>
  <c r="H201" i="1" s="1"/>
  <c r="H202" i="1" s="1" a="1"/>
  <c r="H202" i="1" s="1"/>
  <c r="H203" i="1" s="1" a="1"/>
  <c r="H203" i="1" s="1"/>
  <c r="H204" i="1" s="1" a="1"/>
  <c r="H204" i="1" s="1"/>
  <c r="H205" i="1" s="1" a="1"/>
  <c r="H205" i="1" s="1"/>
  <c r="H206" i="1" s="1" a="1"/>
  <c r="H206" i="1" s="1"/>
  <c r="H207" i="1" s="1" a="1"/>
  <c r="H207" i="1" s="1"/>
  <c r="H208" i="1" s="1" a="1"/>
  <c r="H208" i="1" s="1"/>
  <c r="H209" i="1" s="1" a="1"/>
  <c r="H209" i="1" s="1"/>
  <c r="H210" i="1" s="1" a="1"/>
  <c r="H210" i="1" s="1"/>
  <c r="H211" i="1" s="1" a="1"/>
  <c r="H211" i="1" s="1"/>
  <c r="H212" i="1" s="1" a="1"/>
  <c r="H212" i="1" s="1"/>
  <c r="H213" i="1" s="1" a="1"/>
  <c r="H213" i="1" s="1"/>
  <c r="H214" i="1" s="1" a="1"/>
  <c r="H214" i="1" s="1"/>
  <c r="H215" i="1" s="1" a="1"/>
  <c r="H215" i="1" s="1"/>
  <c r="H216" i="1" s="1" a="1"/>
  <c r="H216" i="1" s="1"/>
  <c r="H217" i="1" s="1" a="1"/>
  <c r="H217" i="1" s="1"/>
  <c r="H218" i="1" s="1" a="1"/>
  <c r="H218" i="1" s="1"/>
  <c r="H219" i="1" s="1" a="1"/>
  <c r="H219" i="1" s="1"/>
  <c r="H220" i="1" s="1" a="1"/>
  <c r="H220" i="1" s="1"/>
  <c r="H221" i="1" s="1" a="1"/>
  <c r="H221" i="1" s="1"/>
  <c r="H222" i="1" s="1" a="1"/>
  <c r="H222" i="1" s="1"/>
  <c r="H223" i="1" s="1" a="1"/>
  <c r="H223" i="1" s="1"/>
  <c r="H224" i="1" s="1" a="1"/>
  <c r="H224" i="1" s="1"/>
  <c r="H225" i="1" s="1" a="1"/>
  <c r="H225" i="1" s="1"/>
  <c r="H226" i="1" s="1" a="1"/>
  <c r="H226" i="1" s="1"/>
  <c r="H227" i="1" s="1" a="1"/>
  <c r="H227" i="1" s="1"/>
  <c r="H228" i="1" s="1" a="1"/>
  <c r="H228" i="1" s="1"/>
  <c r="H229" i="1" s="1" a="1"/>
  <c r="H229" i="1" s="1"/>
  <c r="H230" i="1" s="1" a="1"/>
  <c r="H230" i="1" s="1"/>
  <c r="H231" i="1" s="1" a="1"/>
  <c r="H231" i="1" s="1"/>
  <c r="H232" i="1" s="1" a="1"/>
  <c r="H232" i="1" s="1"/>
  <c r="H233" i="1" s="1" a="1"/>
  <c r="H233" i="1" s="1"/>
  <c r="H234" i="1" s="1" a="1"/>
  <c r="H234" i="1" s="1"/>
  <c r="H235" i="1" s="1" a="1"/>
  <c r="H235" i="1" s="1"/>
  <c r="H236" i="1" s="1" a="1"/>
  <c r="H236" i="1" s="1"/>
  <c r="H237" i="1" s="1" a="1"/>
  <c r="H237" i="1" s="1"/>
  <c r="H238" i="1" s="1" a="1"/>
  <c r="H238" i="1" s="1"/>
  <c r="H239" i="1" s="1" a="1"/>
  <c r="H239" i="1" s="1"/>
  <c r="H240" i="1" s="1" a="1"/>
  <c r="H240" i="1" s="1"/>
  <c r="H241" i="1" s="1" a="1"/>
  <c r="H241" i="1" s="1"/>
  <c r="H242" i="1" s="1" a="1"/>
  <c r="H242" i="1" s="1"/>
  <c r="H243" i="1" s="1" a="1"/>
  <c r="H243" i="1" s="1"/>
  <c r="H244" i="1" s="1" a="1"/>
  <c r="H244" i="1" s="1"/>
  <c r="H245" i="1" s="1" a="1"/>
  <c r="H245" i="1" s="1"/>
  <c r="H246" i="1" s="1" a="1"/>
  <c r="H246" i="1" s="1"/>
  <c r="H247" i="1" s="1" a="1"/>
  <c r="H247" i="1" s="1"/>
  <c r="H248" i="1" s="1" a="1"/>
  <c r="H248" i="1" s="1"/>
  <c r="H249" i="1" s="1" a="1"/>
  <c r="H249" i="1" s="1"/>
  <c r="H250" i="1" s="1" a="1"/>
  <c r="H250" i="1" s="1"/>
  <c r="H251" i="1" s="1" a="1"/>
  <c r="H251" i="1" s="1"/>
  <c r="H252" i="1" s="1" a="1"/>
  <c r="H252" i="1" s="1"/>
  <c r="H253" i="1" s="1" a="1"/>
  <c r="H253" i="1" s="1"/>
  <c r="H254" i="1" s="1" a="1"/>
  <c r="H254" i="1" s="1"/>
  <c r="H255" i="1" s="1" a="1"/>
  <c r="H255" i="1" s="1"/>
  <c r="H256" i="1" s="1" a="1"/>
  <c r="H256" i="1" s="1"/>
  <c r="H257" i="1" s="1" a="1"/>
  <c r="H257" i="1" s="1"/>
  <c r="H258" i="1" s="1" a="1"/>
  <c r="H258" i="1" s="1"/>
  <c r="H259" i="1" s="1" a="1"/>
  <c r="H259" i="1" s="1"/>
  <c r="H260" i="1" s="1" a="1"/>
  <c r="H260" i="1" s="1"/>
  <c r="H261" i="1" s="1" a="1"/>
  <c r="H261" i="1" s="1"/>
  <c r="H262" i="1" s="1" a="1"/>
  <c r="H262" i="1" s="1"/>
  <c r="H263" i="1" s="1" a="1"/>
  <c r="H263" i="1" s="1"/>
  <c r="H264" i="1" s="1" a="1"/>
  <c r="H264" i="1" s="1"/>
  <c r="H265" i="1" s="1" a="1"/>
  <c r="H265" i="1" s="1"/>
  <c r="H266" i="1" s="1" a="1"/>
  <c r="H266" i="1" s="1"/>
  <c r="H267" i="1" s="1" a="1"/>
  <c r="H267" i="1" s="1"/>
  <c r="H268" i="1" s="1" a="1"/>
  <c r="H268" i="1" s="1"/>
  <c r="H269" i="1" s="1" a="1"/>
  <c r="H269" i="1" s="1"/>
  <c r="H270" i="1" s="1" a="1"/>
  <c r="H270" i="1" s="1"/>
  <c r="H271" i="1" s="1" a="1"/>
  <c r="H271" i="1" s="1"/>
  <c r="H272" i="1" s="1" a="1"/>
  <c r="H272" i="1" s="1"/>
  <c r="H273" i="1" s="1" a="1"/>
  <c r="H273" i="1" s="1"/>
  <c r="H274" i="1" s="1" a="1"/>
  <c r="H274" i="1" s="1"/>
  <c r="J14" i="1" a="1"/>
  <c r="J14" i="1" s="1"/>
  <c r="J15" i="1" l="1" a="1"/>
  <c r="J15" i="1" s="1"/>
  <c r="J16" i="1" l="1" a="1"/>
  <c r="J16" i="1" s="1"/>
  <c r="J17" i="1" l="1" a="1"/>
  <c r="J17" i="1" s="1"/>
  <c r="J18" i="1" l="1" a="1"/>
  <c r="J18" i="1" s="1"/>
  <c r="J19" i="1" l="1" a="1"/>
  <c r="J19" i="1" s="1"/>
  <c r="J20" i="1" l="1" a="1"/>
  <c r="J20" i="1" s="1"/>
  <c r="J21" i="1" l="1" a="1"/>
  <c r="J21" i="1" s="1"/>
  <c r="N8" i="1"/>
  <c r="O8" i="1"/>
  <c r="J3" i="1"/>
  <c r="J4" i="1"/>
  <c r="J5" i="1"/>
  <c r="J6" i="1"/>
  <c r="J2" i="1"/>
  <c r="I399" i="2"/>
  <c r="J399" i="2"/>
  <c r="K399" i="2"/>
  <c r="L399" i="2"/>
  <c r="M399" i="2"/>
  <c r="N399" i="2"/>
  <c r="O399" i="2"/>
  <c r="P399" i="2"/>
  <c r="Q399" i="2"/>
  <c r="X399" i="2"/>
  <c r="J9" i="1" l="1"/>
  <c r="J22" i="1" a="1"/>
  <c r="J22" i="1" s="1"/>
  <c r="J23" i="1" l="1" a="1"/>
  <c r="J23" i="1" s="1"/>
  <c r="J24" i="1" l="1" a="1"/>
  <c r="J24" i="1" s="1"/>
  <c r="J25" i="1" l="1" a="1"/>
  <c r="J25" i="1" s="1"/>
  <c r="J26" i="1" l="1" a="1"/>
  <c r="J26" i="1" s="1"/>
  <c r="J27" i="1" l="1" a="1"/>
  <c r="J27" i="1" s="1"/>
  <c r="J28" i="1" l="1" a="1"/>
  <c r="J28" i="1" s="1"/>
  <c r="J29" i="1" l="1" a="1"/>
  <c r="J29" i="1" s="1"/>
  <c r="J30" i="1" l="1" a="1"/>
  <c r="J30" i="1" s="1"/>
  <c r="J31" i="1" l="1" a="1"/>
  <c r="J31" i="1" s="1"/>
  <c r="J32" i="1" l="1" a="1"/>
  <c r="J32" i="1" s="1"/>
  <c r="J33" i="1" l="1" a="1"/>
  <c r="J33" i="1" s="1"/>
  <c r="J34" i="1" l="1" a="1"/>
  <c r="J34" i="1" s="1"/>
  <c r="J35" i="1" l="1" a="1"/>
  <c r="J35" i="1" s="1"/>
  <c r="J36" i="1" l="1" a="1"/>
  <c r="J36" i="1" s="1"/>
  <c r="J37" i="1" l="1" a="1"/>
  <c r="J37" i="1" s="1"/>
  <c r="J38" i="1" l="1" a="1"/>
  <c r="J38" i="1" s="1"/>
  <c r="J39" i="1" l="1" a="1"/>
  <c r="J39" i="1" s="1"/>
  <c r="J40" i="1" l="1" a="1"/>
  <c r="J40" i="1" s="1"/>
  <c r="J41" i="1" l="1" a="1"/>
  <c r="J41" i="1" s="1"/>
  <c r="J42" i="1" l="1" a="1"/>
  <c r="J42" i="1" s="1"/>
  <c r="J43" i="1" l="1" a="1"/>
  <c r="J43" i="1" s="1"/>
  <c r="J44" i="1" l="1" a="1"/>
  <c r="J44" i="1" s="1"/>
  <c r="J45" i="1" l="1" a="1"/>
  <c r="J45" i="1" s="1"/>
  <c r="J46" i="1" l="1" a="1"/>
  <c r="J46" i="1" s="1"/>
  <c r="J47" i="1" l="1" a="1"/>
  <c r="J47" i="1" s="1"/>
  <c r="K46" i="1" a="1"/>
  <c r="K46" i="1" s="1"/>
  <c r="K47" i="1" l="1" a="1"/>
  <c r="K47" i="1" s="1"/>
  <c r="J48" i="1" a="1"/>
  <c r="J48" i="1" s="1"/>
  <c r="J49" i="1" l="1" a="1"/>
  <c r="J49" i="1" s="1"/>
  <c r="K48" i="1" a="1"/>
  <c r="K48" i="1" s="1"/>
  <c r="U49" i="1" l="1" a="1"/>
  <c r="U49" i="1" s="1"/>
  <c r="S49" i="1" a="1"/>
  <c r="S49" i="1" s="1"/>
  <c r="K49" i="1" a="1"/>
  <c r="K49" i="1" s="1"/>
  <c r="Q49" i="1" a="1"/>
  <c r="Q49" i="1" s="1"/>
  <c r="J50" i="1" a="1"/>
  <c r="J50" i="1" s="1"/>
  <c r="O49" i="1" a="1"/>
  <c r="O49" i="1" s="1"/>
  <c r="M49" i="1" a="1"/>
  <c r="M49" i="1" s="1"/>
  <c r="J51" i="1" l="1" a="1"/>
  <c r="J51" i="1" s="1"/>
  <c r="K50" i="1" a="1"/>
  <c r="K50" i="1" s="1"/>
  <c r="K51" i="1" l="1" a="1"/>
  <c r="K51" i="1" s="1"/>
  <c r="J52" i="1" a="1"/>
  <c r="J52" i="1" s="1"/>
  <c r="K52" i="1" l="1" a="1"/>
  <c r="K52" i="1" s="1"/>
  <c r="J53" i="1" a="1"/>
  <c r="J53" i="1" s="1"/>
  <c r="K53" i="1" l="1" a="1"/>
  <c r="K53" i="1" s="1"/>
  <c r="J54" i="1" a="1"/>
  <c r="J54" i="1" s="1"/>
  <c r="K54" i="1" l="1" a="1"/>
  <c r="K54" i="1" s="1"/>
  <c r="J55" i="1" a="1"/>
  <c r="J55" i="1" s="1"/>
  <c r="K55" i="1" l="1" a="1"/>
  <c r="K55" i="1" s="1"/>
  <c r="J56" i="1" a="1"/>
  <c r="J56" i="1" s="1"/>
  <c r="K56" i="1" l="1" a="1"/>
  <c r="K56" i="1" s="1"/>
  <c r="S56" i="1" a="1"/>
  <c r="S56" i="1" s="1"/>
  <c r="O56" i="1" a="1"/>
  <c r="O56" i="1" s="1"/>
  <c r="Q56" i="1" a="1"/>
  <c r="Q56" i="1" s="1"/>
  <c r="J57" i="1" a="1"/>
  <c r="J57" i="1" s="1"/>
  <c r="M56" i="1" a="1"/>
  <c r="M56" i="1" s="1"/>
  <c r="U56" i="1" a="1"/>
  <c r="U56" i="1" s="1"/>
  <c r="J58" i="1" l="1" a="1"/>
  <c r="J58" i="1" s="1"/>
  <c r="K57" i="1" a="1"/>
  <c r="K57" i="1" s="1"/>
  <c r="K58" i="1" l="1" a="1"/>
  <c r="K58" i="1" s="1"/>
  <c r="J59" i="1" a="1"/>
  <c r="J59" i="1" s="1"/>
  <c r="J60" i="1" l="1" a="1"/>
  <c r="J60" i="1" s="1"/>
  <c r="K59" i="1" a="1"/>
  <c r="K59" i="1" s="1"/>
  <c r="K60" i="1" l="1" a="1"/>
  <c r="K60" i="1" s="1"/>
  <c r="J61" i="1" a="1"/>
  <c r="J61" i="1" s="1"/>
  <c r="K61" i="1" l="1" a="1"/>
  <c r="K61" i="1" s="1"/>
  <c r="J62" i="1" a="1"/>
  <c r="J62" i="1" s="1"/>
  <c r="J63" i="1" l="1" a="1"/>
  <c r="J63" i="1" s="1"/>
  <c r="K62" i="1" a="1"/>
  <c r="K62" i="1" s="1"/>
  <c r="M63" i="1" l="1" a="1"/>
  <c r="M63" i="1" s="1"/>
  <c r="S63" i="1" a="1"/>
  <c r="S63" i="1" s="1"/>
  <c r="K63" i="1" a="1"/>
  <c r="K63" i="1" s="1"/>
  <c r="Q63" i="1" a="1"/>
  <c r="Q63" i="1" s="1"/>
  <c r="J64" i="1" a="1"/>
  <c r="J64" i="1" s="1"/>
  <c r="O63" i="1" a="1"/>
  <c r="O63" i="1" s="1"/>
  <c r="U63" i="1" a="1"/>
  <c r="U63" i="1" s="1"/>
  <c r="S64" i="1" l="1" a="1"/>
  <c r="S64" i="1" s="1"/>
  <c r="K64" i="1" a="1"/>
  <c r="K64" i="1" s="1"/>
  <c r="Q64" i="1" a="1"/>
  <c r="Q64" i="1" s="1"/>
  <c r="J65" i="1" a="1"/>
  <c r="J65" i="1" s="1"/>
  <c r="O64" i="1" a="1"/>
  <c r="O64" i="1" s="1"/>
  <c r="U64" i="1" a="1"/>
  <c r="U64" i="1" s="1"/>
  <c r="M64" i="1" a="1"/>
  <c r="M64" i="1" s="1"/>
  <c r="Q65" i="1" l="1" a="1"/>
  <c r="Q65" i="1" s="1"/>
  <c r="K65" i="1" a="1"/>
  <c r="K65" i="1" s="1"/>
  <c r="O65" i="1" a="1"/>
  <c r="O65" i="1" s="1"/>
  <c r="J66" i="1" a="1"/>
  <c r="J66" i="1" s="1"/>
  <c r="S65" i="1" a="1"/>
  <c r="S65" i="1" s="1"/>
  <c r="U65" i="1" a="1"/>
  <c r="U65" i="1" s="1"/>
  <c r="M65" i="1" a="1"/>
  <c r="M65" i="1" s="1"/>
  <c r="S66" i="1" l="1" a="1"/>
  <c r="S66" i="1" s="1"/>
  <c r="K66" i="1" a="1"/>
  <c r="K66" i="1" s="1"/>
  <c r="O66" i="1" a="1"/>
  <c r="O66" i="1" s="1"/>
  <c r="J67" i="1" a="1"/>
  <c r="J67" i="1" s="1"/>
  <c r="Q66" i="1" a="1"/>
  <c r="Q66" i="1" s="1"/>
  <c r="U66" i="1" a="1"/>
  <c r="U66" i="1" s="1"/>
  <c r="M66" i="1" a="1"/>
  <c r="M66" i="1" s="1"/>
  <c r="Q67" i="1" l="1" a="1"/>
  <c r="Q67" i="1" s="1"/>
  <c r="J68" i="1" a="1"/>
  <c r="J68" i="1" s="1"/>
  <c r="O67" i="1" a="1"/>
  <c r="O67" i="1" s="1"/>
  <c r="U67" i="1" a="1"/>
  <c r="U67" i="1" s="1"/>
  <c r="M67" i="1" a="1"/>
  <c r="M67" i="1" s="1"/>
  <c r="S67" i="1" a="1"/>
  <c r="S67" i="1" s="1"/>
  <c r="K67" i="1" a="1"/>
  <c r="K67" i="1" s="1"/>
  <c r="S68" i="1" l="1" a="1"/>
  <c r="S68" i="1" s="1"/>
  <c r="K68" i="1" a="1"/>
  <c r="K68" i="1" s="1"/>
  <c r="Q68" i="1" a="1"/>
  <c r="Q68" i="1" s="1"/>
  <c r="J69" i="1" a="1"/>
  <c r="J69" i="1" s="1"/>
  <c r="O68" i="1" a="1"/>
  <c r="O68" i="1" s="1"/>
  <c r="U68" i="1" a="1"/>
  <c r="U68" i="1" s="1"/>
  <c r="M68" i="1" a="1"/>
  <c r="M68" i="1" s="1"/>
  <c r="S69" i="1" l="1" a="1"/>
  <c r="S69" i="1" s="1"/>
  <c r="K69" i="1" a="1"/>
  <c r="K69" i="1" s="1"/>
  <c r="Q69" i="1" a="1"/>
  <c r="Q69" i="1" s="1"/>
  <c r="J70" i="1" a="1"/>
  <c r="J70" i="1" s="1"/>
  <c r="O69" i="1" a="1"/>
  <c r="O69" i="1" s="1"/>
  <c r="U69" i="1" a="1"/>
  <c r="U69" i="1" s="1"/>
  <c r="M69" i="1" a="1"/>
  <c r="M69" i="1" s="1"/>
  <c r="S70" i="1" l="1" a="1"/>
  <c r="S70" i="1" s="1"/>
  <c r="K70" i="1" a="1"/>
  <c r="K70" i="1" s="1"/>
  <c r="O70" i="1" a="1"/>
  <c r="O70" i="1" s="1"/>
  <c r="J71" i="1" a="1"/>
  <c r="J71" i="1" s="1"/>
  <c r="Q70" i="1" a="1"/>
  <c r="Q70" i="1" s="1"/>
  <c r="U70" i="1" a="1"/>
  <c r="U70" i="1" s="1"/>
  <c r="M70" i="1" a="1"/>
  <c r="M70" i="1" s="1"/>
  <c r="U71" i="1" l="1" a="1"/>
  <c r="U71" i="1" s="1"/>
  <c r="Q71" i="1" a="1"/>
  <c r="Q71" i="1" s="1"/>
  <c r="K71" i="1" a="1"/>
  <c r="K71" i="1" s="1"/>
  <c r="S71" i="1" a="1"/>
  <c r="S71" i="1" s="1"/>
  <c r="J72" i="1" a="1"/>
  <c r="J72" i="1" s="1"/>
  <c r="O71" i="1" a="1"/>
  <c r="O71" i="1" s="1"/>
  <c r="M71" i="1" a="1"/>
  <c r="M71" i="1" s="1"/>
  <c r="U72" i="1" l="1" a="1"/>
  <c r="U72" i="1" s="1"/>
  <c r="K72" i="1" a="1"/>
  <c r="K72" i="1" s="1"/>
  <c r="Q72" i="1" a="1"/>
  <c r="Q72" i="1" s="1"/>
  <c r="J73" i="1" a="1"/>
  <c r="J73" i="1" s="1"/>
  <c r="O72" i="1" a="1"/>
  <c r="O72" i="1" s="1"/>
  <c r="S72" i="1" a="1"/>
  <c r="S72" i="1" s="1"/>
  <c r="M72" i="1" a="1"/>
  <c r="M72" i="1" s="1"/>
  <c r="S73" i="1" l="1" a="1"/>
  <c r="S73" i="1" s="1"/>
  <c r="M73" i="1" a="1"/>
  <c r="M73" i="1" s="1"/>
  <c r="Q73" i="1" a="1"/>
  <c r="Q73" i="1" s="1"/>
  <c r="J74" i="1" a="1"/>
  <c r="J74" i="1" s="1"/>
  <c r="O73" i="1" a="1"/>
  <c r="O73" i="1" s="1"/>
  <c r="U73" i="1" a="1"/>
  <c r="U73" i="1" s="1"/>
  <c r="K73" i="1" a="1"/>
  <c r="K73" i="1" s="1"/>
  <c r="S74" i="1" l="1" a="1"/>
  <c r="S74" i="1" s="1"/>
  <c r="K74" i="1" a="1"/>
  <c r="K74" i="1" s="1"/>
  <c r="Q74" i="1" a="1"/>
  <c r="Q74" i="1" s="1"/>
  <c r="U74" i="1" a="1"/>
  <c r="U74" i="1" s="1"/>
  <c r="J75" i="1" a="1"/>
  <c r="J75" i="1" s="1"/>
  <c r="O74" i="1" a="1"/>
  <c r="O74" i="1" s="1"/>
  <c r="M74" i="1" a="1"/>
  <c r="M74" i="1" s="1"/>
  <c r="M75" i="1" l="1" a="1"/>
  <c r="M75" i="1" s="1"/>
  <c r="S75" i="1" a="1"/>
  <c r="S75" i="1" s="1"/>
  <c r="K75" i="1" a="1"/>
  <c r="K75" i="1" s="1"/>
  <c r="Q75" i="1" a="1"/>
  <c r="Q75" i="1" s="1"/>
  <c r="J76" i="1" a="1"/>
  <c r="J76" i="1" s="1"/>
  <c r="O75" i="1" a="1"/>
  <c r="O75" i="1" s="1"/>
  <c r="U75" i="1" a="1"/>
  <c r="U75" i="1" s="1"/>
  <c r="M76" i="1" l="1" a="1"/>
  <c r="M76" i="1" s="1"/>
  <c r="Q76" i="1" a="1"/>
  <c r="Q76" i="1" s="1"/>
  <c r="K76" i="1" a="1"/>
  <c r="K76" i="1" s="1"/>
  <c r="U76" i="1" a="1"/>
  <c r="U76" i="1" s="1"/>
  <c r="J77" i="1" a="1"/>
  <c r="J77" i="1" s="1"/>
  <c r="O76" i="1" a="1"/>
  <c r="O76" i="1" s="1"/>
  <c r="S76" i="1" a="1"/>
  <c r="S76" i="1" s="1"/>
  <c r="U77" i="1" l="1" a="1"/>
  <c r="U77" i="1" s="1"/>
  <c r="Q77" i="1" a="1"/>
  <c r="Q77" i="1" s="1"/>
  <c r="K77" i="1" a="1"/>
  <c r="K77" i="1" s="1"/>
  <c r="O77" i="1" a="1"/>
  <c r="O77" i="1" s="1"/>
  <c r="J78" i="1" a="1"/>
  <c r="J78" i="1" s="1"/>
  <c r="M77" i="1" a="1"/>
  <c r="M77" i="1" s="1"/>
  <c r="S77" i="1" a="1"/>
  <c r="S77" i="1" s="1"/>
  <c r="U78" i="1" l="1" a="1"/>
  <c r="U78" i="1" s="1"/>
  <c r="S78" i="1" a="1"/>
  <c r="S78" i="1" s="1"/>
  <c r="K78" i="1" a="1"/>
  <c r="K78" i="1" s="1"/>
  <c r="Q78" i="1" a="1"/>
  <c r="Q78" i="1" s="1"/>
  <c r="J79" i="1" a="1"/>
  <c r="J79" i="1" s="1"/>
  <c r="O78" i="1" a="1"/>
  <c r="O78" i="1" s="1"/>
  <c r="M78" i="1" a="1"/>
  <c r="M78" i="1" s="1"/>
  <c r="M79" i="1" l="1" a="1"/>
  <c r="M79" i="1" s="1"/>
  <c r="S79" i="1" a="1"/>
  <c r="S79" i="1" s="1"/>
  <c r="K79" i="1" a="1"/>
  <c r="K79" i="1" s="1"/>
  <c r="Q79" i="1" a="1"/>
  <c r="Q79" i="1" s="1"/>
  <c r="J80" i="1" a="1"/>
  <c r="J80" i="1" s="1"/>
  <c r="O79" i="1" a="1"/>
  <c r="O79" i="1" s="1"/>
  <c r="U79" i="1" a="1"/>
  <c r="U79" i="1" s="1"/>
  <c r="M80" i="1" l="1" a="1"/>
  <c r="M80" i="1" s="1"/>
  <c r="S80" i="1" a="1"/>
  <c r="S80" i="1" s="1"/>
  <c r="K80" i="1" a="1"/>
  <c r="K80" i="1" s="1"/>
  <c r="Q80" i="1" a="1"/>
  <c r="Q80" i="1" s="1"/>
  <c r="J81" i="1" a="1"/>
  <c r="J81" i="1" s="1"/>
  <c r="O80" i="1" a="1"/>
  <c r="O80" i="1" s="1"/>
  <c r="U80" i="1" a="1"/>
  <c r="U80" i="1" s="1"/>
  <c r="M81" i="1" l="1" a="1"/>
  <c r="M81" i="1" s="1"/>
  <c r="S81" i="1" a="1"/>
  <c r="S81" i="1" s="1"/>
  <c r="K81" i="1" a="1"/>
  <c r="K81" i="1" s="1"/>
  <c r="Q81" i="1" a="1"/>
  <c r="Q81" i="1" s="1"/>
  <c r="J82" i="1" a="1"/>
  <c r="J82" i="1" s="1"/>
  <c r="O81" i="1" a="1"/>
  <c r="O81" i="1" s="1"/>
  <c r="U81" i="1" a="1"/>
  <c r="U81" i="1" s="1"/>
  <c r="U82" i="1" l="1" a="1"/>
  <c r="U82" i="1" s="1"/>
  <c r="S82" i="1" a="1"/>
  <c r="S82" i="1" s="1"/>
  <c r="M82" i="1" a="1"/>
  <c r="M82" i="1" s="1"/>
  <c r="Q82" i="1" a="1"/>
  <c r="Q82" i="1" s="1"/>
  <c r="J83" i="1" a="1"/>
  <c r="J83" i="1" s="1"/>
  <c r="O82" i="1" a="1"/>
  <c r="O82" i="1" s="1"/>
  <c r="K82" i="1" a="1"/>
  <c r="K82" i="1" s="1"/>
  <c r="Q83" i="1" l="1" a="1"/>
  <c r="Q83" i="1" s="1"/>
  <c r="K83" i="1" a="1"/>
  <c r="K83" i="1" s="1"/>
  <c r="S83" i="1" a="1"/>
  <c r="S83" i="1" s="1"/>
  <c r="J84" i="1" a="1"/>
  <c r="J84" i="1" s="1"/>
  <c r="O83" i="1" a="1"/>
  <c r="O83" i="1" s="1"/>
  <c r="U83" i="1" a="1"/>
  <c r="U83" i="1" s="1"/>
  <c r="M83" i="1" a="1"/>
  <c r="M83" i="1" s="1"/>
  <c r="U84" i="1" l="1" a="1"/>
  <c r="U84" i="1" s="1"/>
  <c r="K84" i="1" a="1"/>
  <c r="K84" i="1" s="1"/>
  <c r="Q84" i="1" a="1"/>
  <c r="Q84" i="1" s="1"/>
  <c r="J85" i="1" a="1"/>
  <c r="J85" i="1" s="1"/>
  <c r="O84" i="1" a="1"/>
  <c r="O84" i="1" s="1"/>
  <c r="S84" i="1" a="1"/>
  <c r="S84" i="1" s="1"/>
  <c r="M84" i="1" a="1"/>
  <c r="M84" i="1" s="1"/>
  <c r="S85" i="1" l="1" a="1"/>
  <c r="S85" i="1" s="1"/>
  <c r="M85" i="1" a="1"/>
  <c r="M85" i="1" s="1"/>
  <c r="Q85" i="1" a="1"/>
  <c r="Q85" i="1" s="1"/>
  <c r="J86" i="1" a="1"/>
  <c r="J86" i="1" s="1"/>
  <c r="O85" i="1" a="1"/>
  <c r="O85" i="1" s="1"/>
  <c r="U85" i="1" a="1"/>
  <c r="U85" i="1" s="1"/>
  <c r="K85" i="1" a="1"/>
  <c r="K85" i="1" s="1"/>
  <c r="S86" i="1" l="1" a="1"/>
  <c r="S86" i="1" s="1"/>
  <c r="K86" i="1" a="1"/>
  <c r="K86" i="1" s="1"/>
  <c r="O86" i="1" a="1"/>
  <c r="O86" i="1" s="1"/>
  <c r="J87" i="1" a="1"/>
  <c r="J87" i="1" s="1"/>
  <c r="M86" i="1" a="1"/>
  <c r="M86" i="1" s="1"/>
  <c r="U86" i="1" a="1"/>
  <c r="U86" i="1" s="1"/>
  <c r="Q86" i="1" a="1"/>
  <c r="Q86" i="1" s="1"/>
  <c r="S87" i="1" l="1" a="1"/>
  <c r="S87" i="1" s="1"/>
  <c r="Q87" i="1" a="1"/>
  <c r="Q87" i="1" s="1"/>
  <c r="J88" i="1" a="1"/>
  <c r="J88" i="1" s="1"/>
  <c r="O87" i="1" a="1"/>
  <c r="O87" i="1" s="1"/>
  <c r="U87" i="1" a="1"/>
  <c r="U87" i="1" s="1"/>
  <c r="M87" i="1" a="1"/>
  <c r="M87" i="1" s="1"/>
  <c r="K87" i="1" a="1"/>
  <c r="K87" i="1" s="1"/>
  <c r="U88" i="1" l="1" a="1"/>
  <c r="U88" i="1" s="1"/>
  <c r="M88" i="1" a="1"/>
  <c r="M88" i="1" s="1"/>
  <c r="S88" i="1" a="1"/>
  <c r="S88" i="1" s="1"/>
  <c r="Q88" i="1" a="1"/>
  <c r="Q88" i="1" s="1"/>
  <c r="J89" i="1" a="1"/>
  <c r="J89" i="1" s="1"/>
  <c r="O88" i="1" a="1"/>
  <c r="O88" i="1" s="1"/>
  <c r="K88" i="1" a="1"/>
  <c r="K88" i="1" s="1"/>
  <c r="U89" i="1" l="1" a="1"/>
  <c r="U89" i="1" s="1"/>
  <c r="M89" i="1" a="1"/>
  <c r="M89" i="1" s="1"/>
  <c r="S89" i="1" a="1"/>
  <c r="S89" i="1" s="1"/>
  <c r="K89" i="1" a="1"/>
  <c r="K89" i="1" s="1"/>
  <c r="Q89" i="1" a="1"/>
  <c r="Q89" i="1" s="1"/>
  <c r="O89" i="1" a="1"/>
  <c r="O89" i="1" s="1"/>
  <c r="J90" i="1" a="1"/>
  <c r="J90" i="1" s="1"/>
  <c r="M90" i="1" l="1" a="1"/>
  <c r="M90" i="1" s="1"/>
  <c r="S90" i="1" a="1"/>
  <c r="S90" i="1" s="1"/>
  <c r="K90" i="1" a="1"/>
  <c r="K90" i="1" s="1"/>
  <c r="Q90" i="1" a="1"/>
  <c r="Q90" i="1" s="1"/>
  <c r="J91" i="1" a="1"/>
  <c r="J91" i="1" s="1"/>
  <c r="O90" i="1" a="1"/>
  <c r="O90" i="1" s="1"/>
  <c r="U90" i="1" a="1"/>
  <c r="U90" i="1" s="1"/>
  <c r="U91" i="1" l="1" a="1"/>
  <c r="U91" i="1" s="1"/>
  <c r="K91" i="1" a="1"/>
  <c r="K91" i="1" s="1"/>
  <c r="S91" i="1" a="1"/>
  <c r="S91" i="1" s="1"/>
  <c r="O91" i="1" a="1"/>
  <c r="O91" i="1" s="1"/>
  <c r="Q91" i="1" a="1"/>
  <c r="Q91" i="1" s="1"/>
  <c r="J92" i="1" a="1"/>
  <c r="J92" i="1" s="1"/>
  <c r="M91" i="1" a="1"/>
  <c r="M91" i="1" s="1"/>
  <c r="S92" i="1" l="1" a="1"/>
  <c r="S92" i="1" s="1"/>
  <c r="K92" i="1" a="1"/>
  <c r="K92" i="1" s="1"/>
  <c r="Q92" i="1" a="1"/>
  <c r="Q92" i="1" s="1"/>
  <c r="J93" i="1" a="1"/>
  <c r="J93" i="1" s="1"/>
  <c r="O92" i="1" a="1"/>
  <c r="O92" i="1" s="1"/>
  <c r="U92" i="1" a="1"/>
  <c r="U92" i="1" s="1"/>
  <c r="M92" i="1" a="1"/>
  <c r="M92" i="1" s="1"/>
  <c r="M93" i="1" l="1" a="1"/>
  <c r="M93" i="1" s="1"/>
  <c r="S93" i="1" a="1"/>
  <c r="S93" i="1" s="1"/>
  <c r="K93" i="1" a="1"/>
  <c r="K93" i="1" s="1"/>
  <c r="Q93" i="1" a="1"/>
  <c r="Q93" i="1" s="1"/>
  <c r="J94" i="1" a="1"/>
  <c r="J94" i="1" s="1"/>
  <c r="O93" i="1" a="1"/>
  <c r="O93" i="1" s="1"/>
  <c r="U93" i="1" a="1"/>
  <c r="U93" i="1" s="1"/>
  <c r="S94" i="1" l="1" a="1"/>
  <c r="S94" i="1" s="1"/>
  <c r="M94" i="1" a="1"/>
  <c r="M94" i="1" s="1"/>
  <c r="Q94" i="1" a="1"/>
  <c r="Q94" i="1" s="1"/>
  <c r="J95" i="1" a="1"/>
  <c r="J95" i="1" s="1"/>
  <c r="O94" i="1" a="1"/>
  <c r="O94" i="1" s="1"/>
  <c r="U94" i="1" a="1"/>
  <c r="U94" i="1" s="1"/>
  <c r="K94" i="1" a="1"/>
  <c r="K94" i="1" s="1"/>
  <c r="U95" i="1" l="1" a="1"/>
  <c r="U95" i="1" s="1"/>
  <c r="S95" i="1" a="1"/>
  <c r="S95" i="1" s="1"/>
  <c r="K95" i="1" a="1"/>
  <c r="K95" i="1" s="1"/>
  <c r="Q95" i="1" a="1"/>
  <c r="Q95" i="1" s="1"/>
  <c r="J96" i="1" a="1"/>
  <c r="J96" i="1" s="1"/>
  <c r="O95" i="1" a="1"/>
  <c r="O95" i="1" s="1"/>
  <c r="M95" i="1" a="1"/>
  <c r="M95" i="1" s="1"/>
  <c r="U96" i="1" l="1" a="1"/>
  <c r="U96" i="1" s="1"/>
  <c r="M96" i="1" a="1"/>
  <c r="M96" i="1" s="1"/>
  <c r="S96" i="1" a="1"/>
  <c r="S96" i="1" s="1"/>
  <c r="K96" i="1" a="1"/>
  <c r="K96" i="1" s="1"/>
  <c r="J97" i="1" a="1"/>
  <c r="J97" i="1" s="1"/>
  <c r="O96" i="1" a="1"/>
  <c r="O96" i="1" s="1"/>
  <c r="Q96" i="1" a="1"/>
  <c r="Q96" i="1" s="1"/>
  <c r="M97" i="1" l="1" a="1"/>
  <c r="M97" i="1" s="1"/>
  <c r="S97" i="1" a="1"/>
  <c r="S97" i="1" s="1"/>
  <c r="K97" i="1" a="1"/>
  <c r="K97" i="1" s="1"/>
  <c r="Q97" i="1" a="1"/>
  <c r="Q97" i="1" s="1"/>
  <c r="J98" i="1" a="1"/>
  <c r="J98" i="1" s="1"/>
  <c r="O97" i="1" a="1"/>
  <c r="O97" i="1" s="1"/>
  <c r="U97" i="1" a="1"/>
  <c r="U97" i="1" s="1"/>
  <c r="S98" i="1" l="1" a="1"/>
  <c r="S98" i="1" s="1"/>
  <c r="K98" i="1" a="1"/>
  <c r="K98" i="1" s="1"/>
  <c r="O98" i="1" a="1"/>
  <c r="O98" i="1" s="1"/>
  <c r="J99" i="1" a="1"/>
  <c r="J99" i="1" s="1"/>
  <c r="Q98" i="1" a="1"/>
  <c r="Q98" i="1" s="1"/>
  <c r="U98" i="1" a="1"/>
  <c r="U98" i="1" s="1"/>
  <c r="M98" i="1" a="1"/>
  <c r="M98" i="1" s="1"/>
  <c r="S99" i="1" l="1" a="1"/>
  <c r="S99" i="1" s="1"/>
  <c r="K99" i="1" a="1"/>
  <c r="K99" i="1" s="1"/>
  <c r="Q99" i="1" a="1"/>
  <c r="Q99" i="1" s="1"/>
  <c r="J100" i="1" a="1"/>
  <c r="J100" i="1" s="1"/>
  <c r="O99" i="1" a="1"/>
  <c r="O99" i="1" s="1"/>
  <c r="U99" i="1" a="1"/>
  <c r="U99" i="1" s="1"/>
  <c r="M99" i="1" a="1"/>
  <c r="M99" i="1" s="1"/>
  <c r="S100" i="1" l="1" a="1"/>
  <c r="S100" i="1" s="1"/>
  <c r="K100" i="1" a="1"/>
  <c r="K100" i="1" s="1"/>
  <c r="Q100" i="1" a="1"/>
  <c r="Q100" i="1" s="1"/>
  <c r="U100" i="1" a="1"/>
  <c r="U100" i="1" s="1"/>
  <c r="J101" i="1" a="1"/>
  <c r="J101" i="1" s="1"/>
  <c r="O100" i="1" a="1"/>
  <c r="O100" i="1" s="1"/>
  <c r="M100" i="1" a="1"/>
  <c r="M100" i="1" s="1"/>
  <c r="M101" i="1" l="1" a="1"/>
  <c r="M101" i="1" s="1"/>
  <c r="S101" i="1" a="1"/>
  <c r="S101" i="1" s="1"/>
  <c r="K101" i="1" a="1"/>
  <c r="K101" i="1" s="1"/>
  <c r="Q101" i="1" a="1"/>
  <c r="Q101" i="1" s="1"/>
  <c r="J102" i="1" a="1"/>
  <c r="J102" i="1" s="1"/>
  <c r="O101" i="1" a="1"/>
  <c r="O101" i="1" s="1"/>
  <c r="U101" i="1" a="1"/>
  <c r="U101" i="1" s="1"/>
  <c r="Q102" i="1" l="1" a="1"/>
  <c r="Q102" i="1" s="1"/>
  <c r="S102" i="1" a="1"/>
  <c r="S102" i="1" s="1"/>
  <c r="K102" i="1" a="1"/>
  <c r="K102" i="1" s="1"/>
  <c r="O102" i="1" a="1"/>
  <c r="O102" i="1" s="1"/>
  <c r="J103" i="1" a="1"/>
  <c r="J103" i="1" s="1"/>
  <c r="M102" i="1" a="1"/>
  <c r="M102" i="1" s="1"/>
  <c r="U102" i="1" a="1"/>
  <c r="U102" i="1" s="1"/>
  <c r="S103" i="1" l="1" a="1"/>
  <c r="S103" i="1" s="1"/>
  <c r="K103" i="1" a="1"/>
  <c r="K103" i="1" s="1"/>
  <c r="Q103" i="1" a="1"/>
  <c r="Q103" i="1" s="1"/>
  <c r="M103" i="1" a="1"/>
  <c r="M103" i="1" s="1"/>
  <c r="J104" i="1" a="1"/>
  <c r="J104" i="1" s="1"/>
  <c r="O103" i="1" a="1"/>
  <c r="O103" i="1" s="1"/>
  <c r="U103" i="1" a="1"/>
  <c r="U103" i="1" s="1"/>
  <c r="U104" i="1" l="1" a="1"/>
  <c r="U104" i="1" s="1"/>
  <c r="K104" i="1" a="1"/>
  <c r="K104" i="1" s="1"/>
  <c r="Q104" i="1" a="1"/>
  <c r="Q104" i="1" s="1"/>
  <c r="J105" i="1" a="1"/>
  <c r="J105" i="1" s="1"/>
  <c r="O104" i="1" a="1"/>
  <c r="O104" i="1" s="1"/>
  <c r="S104" i="1" a="1"/>
  <c r="S104" i="1" s="1"/>
  <c r="M104" i="1" a="1"/>
  <c r="M104" i="1" s="1"/>
  <c r="S105" i="1" l="1" a="1"/>
  <c r="S105" i="1" s="1"/>
  <c r="M105" i="1" a="1"/>
  <c r="M105" i="1" s="1"/>
  <c r="J106" i="1" a="1"/>
  <c r="J106" i="1" s="1"/>
  <c r="O105" i="1" a="1"/>
  <c r="O105" i="1" s="1"/>
  <c r="U105" i="1" a="1"/>
  <c r="U105" i="1" s="1"/>
  <c r="K105" i="1" a="1"/>
  <c r="K105" i="1" s="1"/>
  <c r="Q105" i="1" a="1"/>
  <c r="Q105" i="1" s="1"/>
  <c r="S106" i="1" l="1" a="1"/>
  <c r="S106" i="1" s="1"/>
  <c r="K106" i="1" a="1"/>
  <c r="K106" i="1" s="1"/>
  <c r="Q106" i="1" a="1"/>
  <c r="Q106" i="1" s="1"/>
  <c r="M106" i="1" a="1"/>
  <c r="M106" i="1" s="1"/>
  <c r="J107" i="1" a="1"/>
  <c r="J107" i="1" s="1"/>
  <c r="O106" i="1" a="1"/>
  <c r="O106" i="1" s="1"/>
  <c r="U106" i="1" a="1"/>
  <c r="U106" i="1" s="1"/>
  <c r="S107" i="1" l="1" a="1"/>
  <c r="S107" i="1" s="1"/>
  <c r="K107" i="1" a="1"/>
  <c r="K107" i="1" s="1"/>
  <c r="Q107" i="1" a="1"/>
  <c r="Q107" i="1" s="1"/>
  <c r="M107" i="1" a="1"/>
  <c r="M107" i="1" s="1"/>
  <c r="J108" i="1" a="1"/>
  <c r="J108" i="1" s="1"/>
  <c r="O107" i="1" a="1"/>
  <c r="O107" i="1" s="1"/>
  <c r="U107" i="1" a="1"/>
  <c r="U107" i="1" s="1"/>
  <c r="U108" i="1" l="1" a="1"/>
  <c r="U108" i="1" s="1"/>
  <c r="K108" i="1" a="1"/>
  <c r="K108" i="1" s="1"/>
  <c r="Q108" i="1" a="1"/>
  <c r="Q108" i="1" s="1"/>
  <c r="J109" i="1" a="1"/>
  <c r="J109" i="1" s="1"/>
  <c r="O108" i="1" a="1"/>
  <c r="O108" i="1" s="1"/>
  <c r="S108" i="1" a="1"/>
  <c r="S108" i="1" s="1"/>
  <c r="M108" i="1" a="1"/>
  <c r="M108" i="1" s="1"/>
  <c r="S109" i="1" l="1" a="1"/>
  <c r="S109" i="1" s="1"/>
  <c r="K109" i="1" a="1"/>
  <c r="K109" i="1" s="1"/>
  <c r="Q109" i="1" a="1"/>
  <c r="Q109" i="1" s="1"/>
  <c r="J110" i="1" a="1"/>
  <c r="J110" i="1" s="1"/>
  <c r="O109" i="1" a="1"/>
  <c r="O109" i="1" s="1"/>
  <c r="U109" i="1" a="1"/>
  <c r="U109" i="1" s="1"/>
  <c r="M109" i="1" a="1"/>
  <c r="M109" i="1" s="1"/>
  <c r="M110" i="1" l="1" a="1"/>
  <c r="M110" i="1" s="1"/>
  <c r="S110" i="1" a="1"/>
  <c r="S110" i="1" s="1"/>
  <c r="K110" i="1" a="1"/>
  <c r="K110" i="1" s="1"/>
  <c r="Q110" i="1" a="1"/>
  <c r="Q110" i="1" s="1"/>
  <c r="J111" i="1" a="1"/>
  <c r="J111" i="1" s="1"/>
  <c r="O110" i="1" a="1"/>
  <c r="O110" i="1" s="1"/>
  <c r="U110" i="1" a="1"/>
  <c r="U110" i="1" s="1"/>
  <c r="S111" i="1" l="1" a="1"/>
  <c r="S111" i="1" s="1"/>
  <c r="K111" i="1" a="1"/>
  <c r="K111" i="1" s="1"/>
  <c r="Q111" i="1" a="1"/>
  <c r="Q111" i="1" s="1"/>
  <c r="J112" i="1" a="1"/>
  <c r="J112" i="1" s="1"/>
  <c r="O111" i="1" a="1"/>
  <c r="O111" i="1" s="1"/>
  <c r="U111" i="1" a="1"/>
  <c r="U111" i="1" s="1"/>
  <c r="M111" i="1" a="1"/>
  <c r="M111" i="1" s="1"/>
  <c r="M112" i="1" l="1" a="1"/>
  <c r="M112" i="1" s="1"/>
  <c r="Q112" i="1" a="1"/>
  <c r="Q112" i="1" s="1"/>
  <c r="K112" i="1" a="1"/>
  <c r="K112" i="1" s="1"/>
  <c r="O112" i="1" a="1"/>
  <c r="O112" i="1" s="1"/>
  <c r="J113" i="1" a="1"/>
  <c r="J113" i="1" s="1"/>
  <c r="S112" i="1" a="1"/>
  <c r="S112" i="1" s="1"/>
  <c r="U112" i="1" a="1"/>
  <c r="U112" i="1" s="1"/>
  <c r="U113" i="1" l="1" a="1"/>
  <c r="U113" i="1" s="1"/>
  <c r="S113" i="1" a="1"/>
  <c r="S113" i="1" s="1"/>
  <c r="K113" i="1" a="1"/>
  <c r="K113" i="1" s="1"/>
  <c r="Q113" i="1" a="1"/>
  <c r="Q113" i="1" s="1"/>
  <c r="J114" i="1" a="1"/>
  <c r="J114" i="1" s="1"/>
  <c r="O113" i="1" a="1"/>
  <c r="O113" i="1" s="1"/>
  <c r="M113" i="1" a="1"/>
  <c r="M113" i="1" s="1"/>
  <c r="U114" i="1" l="1" a="1"/>
  <c r="U114" i="1" s="1"/>
  <c r="M114" i="1" a="1"/>
  <c r="M114" i="1" s="1"/>
  <c r="S114" i="1" a="1"/>
  <c r="S114" i="1" s="1"/>
  <c r="K114" i="1" a="1"/>
  <c r="K114" i="1" s="1"/>
  <c r="Q114" i="1" a="1"/>
  <c r="Q114" i="1" s="1"/>
  <c r="J115" i="1" a="1"/>
  <c r="J115" i="1" s="1"/>
  <c r="O114" i="1" a="1"/>
  <c r="O114" i="1" s="1"/>
  <c r="S115" i="1" l="1" a="1"/>
  <c r="S115" i="1" s="1"/>
  <c r="K115" i="1" a="1"/>
  <c r="K115" i="1" s="1"/>
  <c r="Q115" i="1" a="1"/>
  <c r="Q115" i="1" s="1"/>
  <c r="J116" i="1" a="1"/>
  <c r="J116" i="1" s="1"/>
  <c r="O115" i="1" a="1"/>
  <c r="O115" i="1" s="1"/>
  <c r="U115" i="1" a="1"/>
  <c r="U115" i="1" s="1"/>
  <c r="M115" i="1" a="1"/>
  <c r="M115" i="1" s="1"/>
  <c r="S116" i="1" l="1" a="1"/>
  <c r="S116" i="1" s="1"/>
  <c r="M116" i="1" a="1"/>
  <c r="M116" i="1" s="1"/>
  <c r="U116" i="1" a="1"/>
  <c r="U116" i="1" s="1"/>
  <c r="K116" i="1" a="1"/>
  <c r="K116" i="1" s="1"/>
  <c r="O116" i="1" a="1"/>
  <c r="O116" i="1" s="1"/>
  <c r="J117" i="1" a="1"/>
  <c r="J117" i="1" s="1"/>
  <c r="Q116" i="1" a="1"/>
  <c r="Q116" i="1" s="1"/>
  <c r="M117" i="1" l="1" a="1"/>
  <c r="M117" i="1" s="1"/>
  <c r="S117" i="1" a="1"/>
  <c r="S117" i="1" s="1"/>
  <c r="J118" i="1" a="1"/>
  <c r="J118" i="1" s="1"/>
  <c r="O117" i="1" a="1"/>
  <c r="O117" i="1" s="1"/>
  <c r="U117" i="1" a="1"/>
  <c r="U117" i="1" s="1"/>
  <c r="K117" i="1" a="1"/>
  <c r="K117" i="1" s="1"/>
  <c r="Q117" i="1" a="1"/>
  <c r="Q117" i="1" s="1"/>
  <c r="U118" i="1" l="1" a="1"/>
  <c r="U118" i="1" s="1"/>
  <c r="M118" i="1" a="1"/>
  <c r="M118" i="1" s="1"/>
  <c r="S118" i="1" a="1"/>
  <c r="S118" i="1" s="1"/>
  <c r="K118" i="1" a="1"/>
  <c r="K118" i="1" s="1"/>
  <c r="Q118" i="1" a="1"/>
  <c r="Q118" i="1" s="1"/>
  <c r="J119" i="1" a="1"/>
  <c r="J119" i="1" s="1"/>
  <c r="O118" i="1" a="1"/>
  <c r="O118" i="1" s="1"/>
  <c r="U119" i="1" l="1" a="1"/>
  <c r="U119" i="1" s="1"/>
  <c r="S119" i="1" a="1"/>
  <c r="S119" i="1" s="1"/>
  <c r="K119" i="1" a="1"/>
  <c r="K119" i="1" s="1"/>
  <c r="Q119" i="1" a="1"/>
  <c r="Q119" i="1" s="1"/>
  <c r="J120" i="1" a="1"/>
  <c r="J120" i="1" s="1"/>
  <c r="O119" i="1" a="1"/>
  <c r="O119" i="1" s="1"/>
  <c r="M119" i="1" a="1"/>
  <c r="M119" i="1" s="1"/>
  <c r="S120" i="1" l="1" a="1"/>
  <c r="S120" i="1" s="1"/>
  <c r="M120" i="1" a="1"/>
  <c r="M120" i="1" s="1"/>
  <c r="Q120" i="1" a="1"/>
  <c r="Q120" i="1" s="1"/>
  <c r="J121" i="1" a="1"/>
  <c r="J121" i="1" s="1"/>
  <c r="O120" i="1" a="1"/>
  <c r="O120" i="1" s="1"/>
  <c r="U120" i="1" a="1"/>
  <c r="U120" i="1" s="1"/>
  <c r="K120" i="1" a="1"/>
  <c r="K120" i="1" s="1"/>
  <c r="U121" i="1" l="1" a="1"/>
  <c r="U121" i="1" s="1"/>
  <c r="Q121" i="1" a="1"/>
  <c r="Q121" i="1" s="1"/>
  <c r="S121" i="1" a="1"/>
  <c r="S121" i="1" s="1"/>
  <c r="K121" i="1" a="1"/>
  <c r="K121" i="1" s="1"/>
  <c r="J122" i="1" a="1"/>
  <c r="J122" i="1" s="1"/>
  <c r="O121" i="1" a="1"/>
  <c r="O121" i="1" s="1"/>
  <c r="M121" i="1" a="1"/>
  <c r="M121" i="1" s="1"/>
  <c r="S122" i="1" l="1" a="1"/>
  <c r="S122" i="1" s="1"/>
  <c r="K122" i="1" a="1"/>
  <c r="K122" i="1" s="1"/>
  <c r="Q122" i="1" a="1"/>
  <c r="Q122" i="1" s="1"/>
  <c r="J123" i="1" a="1"/>
  <c r="J123" i="1" s="1"/>
  <c r="O122" i="1" a="1"/>
  <c r="O122" i="1" s="1"/>
  <c r="U122" i="1" a="1"/>
  <c r="U122" i="1" s="1"/>
  <c r="M122" i="1" a="1"/>
  <c r="M122" i="1" s="1"/>
  <c r="M123" i="1" l="1" a="1"/>
  <c r="M123" i="1" s="1"/>
  <c r="S123" i="1" a="1"/>
  <c r="S123" i="1" s="1"/>
  <c r="K123" i="1" a="1"/>
  <c r="K123" i="1" s="1"/>
  <c r="J124" i="1" a="1"/>
  <c r="J124" i="1" s="1"/>
  <c r="O123" i="1" a="1"/>
  <c r="O123" i="1" s="1"/>
  <c r="U123" i="1" a="1"/>
  <c r="U123" i="1" s="1"/>
  <c r="Q123" i="1" a="1"/>
  <c r="Q123" i="1" s="1"/>
  <c r="S124" i="1" l="1" a="1"/>
  <c r="S124" i="1" s="1"/>
  <c r="O124" i="1" a="1"/>
  <c r="O124" i="1" s="1"/>
  <c r="K124" i="1" a="1"/>
  <c r="K124" i="1" s="1"/>
  <c r="M124" i="1" a="1"/>
  <c r="M124" i="1" s="1"/>
  <c r="J125" i="1" a="1"/>
  <c r="J125" i="1" s="1"/>
  <c r="Q124" i="1" a="1"/>
  <c r="Q124" i="1" s="1"/>
  <c r="U124" i="1" a="1"/>
  <c r="U124" i="1" s="1"/>
  <c r="S125" i="1" l="1" a="1"/>
  <c r="S125" i="1" s="1"/>
  <c r="K125" i="1" a="1"/>
  <c r="K125" i="1" s="1"/>
  <c r="Q125" i="1" a="1"/>
  <c r="Q125" i="1" s="1"/>
  <c r="J126" i="1" a="1"/>
  <c r="J126" i="1" s="1"/>
  <c r="O125" i="1" a="1"/>
  <c r="O125" i="1" s="1"/>
  <c r="U125" i="1" a="1"/>
  <c r="U125" i="1" s="1"/>
  <c r="M125" i="1" a="1"/>
  <c r="M125" i="1" s="1"/>
  <c r="S126" i="1" l="1" a="1"/>
  <c r="S126" i="1" s="1"/>
  <c r="K126" i="1" a="1"/>
  <c r="K126" i="1" s="1"/>
  <c r="Q126" i="1" a="1"/>
  <c r="Q126" i="1" s="1"/>
  <c r="J127" i="1" a="1"/>
  <c r="J127" i="1" s="1"/>
  <c r="O126" i="1" a="1"/>
  <c r="O126" i="1" s="1"/>
  <c r="U126" i="1" a="1"/>
  <c r="U126" i="1" s="1"/>
  <c r="M126" i="1" a="1"/>
  <c r="M126" i="1" s="1"/>
  <c r="U127" i="1" l="1" a="1"/>
  <c r="U127" i="1" s="1"/>
  <c r="S127" i="1" a="1"/>
  <c r="S127" i="1" s="1"/>
  <c r="K127" i="1" a="1"/>
  <c r="K127" i="1" s="1"/>
  <c r="O127" i="1" a="1"/>
  <c r="O127" i="1" s="1"/>
  <c r="J128" i="1" a="1"/>
  <c r="J128" i="1" s="1"/>
  <c r="Q127" i="1" a="1"/>
  <c r="Q127" i="1" s="1"/>
  <c r="M127" i="1" a="1"/>
  <c r="M127" i="1" s="1"/>
  <c r="U128" i="1" l="1" a="1"/>
  <c r="U128" i="1" s="1"/>
  <c r="S128" i="1" a="1"/>
  <c r="S128" i="1" s="1"/>
  <c r="K128" i="1" a="1"/>
  <c r="K128" i="1" s="1"/>
  <c r="O128" i="1" a="1"/>
  <c r="O128" i="1" s="1"/>
  <c r="M128" i="1" a="1"/>
  <c r="M128" i="1" s="1"/>
  <c r="J129" i="1" a="1"/>
  <c r="J129" i="1" s="1"/>
  <c r="Q128" i="1" a="1"/>
  <c r="Q128" i="1" s="1"/>
  <c r="U129" i="1" l="1" a="1"/>
  <c r="U129" i="1" s="1"/>
  <c r="S129" i="1" a="1"/>
  <c r="S129" i="1" s="1"/>
  <c r="K129" i="1" a="1"/>
  <c r="K129" i="1" s="1"/>
  <c r="Q129" i="1" a="1"/>
  <c r="Q129" i="1" s="1"/>
  <c r="J130" i="1" a="1"/>
  <c r="J130" i="1" s="1"/>
  <c r="O129" i="1" a="1"/>
  <c r="O129" i="1" s="1"/>
  <c r="M129" i="1" a="1"/>
  <c r="M129" i="1" s="1"/>
  <c r="S130" i="1" l="1" a="1"/>
  <c r="S130" i="1" s="1"/>
  <c r="K130" i="1" a="1"/>
  <c r="K130" i="1" s="1"/>
  <c r="J131" i="1" a="1"/>
  <c r="J131" i="1" s="1"/>
  <c r="O130" i="1" a="1"/>
  <c r="O130" i="1" s="1"/>
  <c r="U130" i="1" a="1"/>
  <c r="U130" i="1" s="1"/>
  <c r="M130" i="1" a="1"/>
  <c r="M130" i="1" s="1"/>
  <c r="Q130" i="1" a="1"/>
  <c r="Q130" i="1" s="1"/>
  <c r="S131" i="1" l="1" a="1"/>
  <c r="S131" i="1" s="1"/>
  <c r="K131" i="1" a="1"/>
  <c r="K131" i="1" s="1"/>
  <c r="Q131" i="1" a="1"/>
  <c r="Q131" i="1" s="1"/>
  <c r="J132" i="1" a="1"/>
  <c r="J132" i="1" s="1"/>
  <c r="O131" i="1" a="1"/>
  <c r="O131" i="1" s="1"/>
  <c r="U131" i="1" a="1"/>
  <c r="U131" i="1" s="1"/>
  <c r="M131" i="1" a="1"/>
  <c r="M131" i="1" s="1"/>
  <c r="S132" i="1" l="1" a="1"/>
  <c r="S132" i="1" s="1"/>
  <c r="M132" i="1" a="1"/>
  <c r="M132" i="1" s="1"/>
  <c r="O132" i="1" a="1"/>
  <c r="O132" i="1" s="1"/>
  <c r="J133" i="1" a="1"/>
  <c r="J133" i="1" s="1"/>
  <c r="Q132" i="1" a="1"/>
  <c r="Q132" i="1" s="1"/>
  <c r="U132" i="1" a="1"/>
  <c r="U132" i="1" s="1"/>
  <c r="K132" i="1" a="1"/>
  <c r="K132" i="1" s="1"/>
  <c r="S133" i="1" l="1" a="1"/>
  <c r="S133" i="1" s="1"/>
  <c r="K133" i="1" a="1"/>
  <c r="K133" i="1" s="1"/>
  <c r="Q133" i="1" a="1"/>
  <c r="Q133" i="1" s="1"/>
  <c r="J134" i="1" a="1"/>
  <c r="J134" i="1" s="1"/>
  <c r="O133" i="1" a="1"/>
  <c r="O133" i="1" s="1"/>
  <c r="U133" i="1" a="1"/>
  <c r="U133" i="1" s="1"/>
  <c r="M133" i="1" a="1"/>
  <c r="M133" i="1" s="1"/>
  <c r="U134" i="1" l="1" a="1"/>
  <c r="U134" i="1" s="1"/>
  <c r="M134" i="1" a="1"/>
  <c r="M134" i="1" s="1"/>
  <c r="S134" i="1" a="1"/>
  <c r="S134" i="1" s="1"/>
  <c r="K134" i="1" a="1"/>
  <c r="K134" i="1" s="1"/>
  <c r="Q134" i="1" a="1"/>
  <c r="Q134" i="1" s="1"/>
  <c r="J135" i="1" a="1"/>
  <c r="J135" i="1" s="1"/>
  <c r="O134" i="1" a="1"/>
  <c r="O134" i="1" s="1"/>
  <c r="U135" i="1" l="1" a="1"/>
  <c r="U135" i="1" s="1"/>
  <c r="S135" i="1" a="1"/>
  <c r="S135" i="1" s="1"/>
  <c r="K135" i="1" a="1"/>
  <c r="K135" i="1" s="1"/>
  <c r="O135" i="1" a="1"/>
  <c r="O135" i="1" s="1"/>
  <c r="J136" i="1" a="1"/>
  <c r="J136" i="1" s="1"/>
  <c r="Q135" i="1" a="1"/>
  <c r="Q135" i="1" s="1"/>
  <c r="M135" i="1" a="1"/>
  <c r="M135" i="1" s="1"/>
  <c r="S136" i="1" l="1" a="1"/>
  <c r="S136" i="1" s="1"/>
  <c r="M136" i="1" a="1"/>
  <c r="M136" i="1" s="1"/>
  <c r="U136" i="1" a="1"/>
  <c r="U136" i="1" s="1"/>
  <c r="K136" i="1" a="1"/>
  <c r="K136" i="1" s="1"/>
  <c r="O136" i="1" a="1"/>
  <c r="O136" i="1" s="1"/>
  <c r="J137" i="1" a="1"/>
  <c r="J137" i="1" s="1"/>
  <c r="Q136" i="1" a="1"/>
  <c r="Q136" i="1" s="1"/>
  <c r="S137" i="1" l="1" a="1"/>
  <c r="S137" i="1" s="1"/>
  <c r="Q137" i="1" a="1"/>
  <c r="Q137" i="1" s="1"/>
  <c r="J138" i="1" a="1"/>
  <c r="J138" i="1" s="1"/>
  <c r="M137" i="1" a="1"/>
  <c r="M137" i="1" s="1"/>
  <c r="U137" i="1" a="1"/>
  <c r="U137" i="1" s="1"/>
  <c r="K137" i="1" a="1"/>
  <c r="K137" i="1" s="1"/>
  <c r="O137" i="1" a="1"/>
  <c r="O137" i="1" s="1"/>
  <c r="S138" i="1" l="1" a="1"/>
  <c r="S138" i="1" s="1"/>
  <c r="K138" i="1" a="1"/>
  <c r="K138" i="1" s="1"/>
  <c r="O138" i="1" a="1"/>
  <c r="O138" i="1" s="1"/>
  <c r="M138" i="1" a="1"/>
  <c r="M138" i="1" s="1"/>
  <c r="J139" i="1" a="1"/>
  <c r="J139" i="1" s="1"/>
  <c r="Q138" i="1" a="1"/>
  <c r="Q138" i="1" s="1"/>
  <c r="U138" i="1" a="1"/>
  <c r="U138" i="1" s="1"/>
  <c r="S139" i="1" l="1" a="1"/>
  <c r="S139" i="1" s="1"/>
  <c r="K139" i="1" a="1"/>
  <c r="K139" i="1" s="1"/>
  <c r="O139" i="1" a="1"/>
  <c r="O139" i="1" s="1"/>
  <c r="M139" i="1" a="1"/>
  <c r="M139" i="1" s="1"/>
  <c r="J140" i="1" a="1"/>
  <c r="J140" i="1" s="1"/>
  <c r="Q139" i="1" a="1"/>
  <c r="Q139" i="1" s="1"/>
  <c r="U139" i="1" a="1"/>
  <c r="U139" i="1" s="1"/>
  <c r="S140" i="1" l="1" a="1"/>
  <c r="S140" i="1" s="1"/>
  <c r="U140" i="1" a="1"/>
  <c r="U140" i="1" s="1"/>
  <c r="K140" i="1" a="1"/>
  <c r="K140" i="1" s="1"/>
  <c r="M140" i="1" a="1"/>
  <c r="M140" i="1" s="1"/>
  <c r="O140" i="1" a="1"/>
  <c r="O140" i="1" s="1"/>
  <c r="J141" i="1" a="1"/>
  <c r="J141" i="1" s="1"/>
  <c r="Q140" i="1" a="1"/>
  <c r="Q140" i="1" s="1"/>
  <c r="U141" i="1" l="1" a="1"/>
  <c r="U141" i="1" s="1"/>
  <c r="Q141" i="1" a="1"/>
  <c r="Q141" i="1" s="1"/>
  <c r="S141" i="1" a="1"/>
  <c r="S141" i="1" s="1"/>
  <c r="K141" i="1" a="1"/>
  <c r="K141" i="1" s="1"/>
  <c r="J142" i="1" a="1"/>
  <c r="J142" i="1" s="1"/>
  <c r="O141" i="1" a="1"/>
  <c r="O141" i="1" s="1"/>
  <c r="M141" i="1" a="1"/>
  <c r="M141" i="1" s="1"/>
  <c r="M142" i="1" l="1" a="1"/>
  <c r="M142" i="1" s="1"/>
  <c r="S142" i="1" a="1"/>
  <c r="S142" i="1" s="1"/>
  <c r="K142" i="1" a="1"/>
  <c r="K142" i="1" s="1"/>
  <c r="Q142" i="1" a="1"/>
  <c r="Q142" i="1" s="1"/>
  <c r="J143" i="1" a="1"/>
  <c r="J143" i="1" s="1"/>
  <c r="O142" i="1" a="1"/>
  <c r="O142" i="1" s="1"/>
  <c r="U142" i="1" a="1"/>
  <c r="U142" i="1" s="1"/>
  <c r="K143" i="1" l="1" a="1"/>
  <c r="K143" i="1" s="1"/>
  <c r="S143" i="1" a="1"/>
  <c r="S143" i="1" s="1"/>
  <c r="M143" i="1" a="1"/>
  <c r="M143" i="1" s="1"/>
  <c r="Q143" i="1" a="1"/>
  <c r="Q143" i="1" s="1"/>
  <c r="J144" i="1" a="1"/>
  <c r="J144" i="1" s="1"/>
  <c r="O143" i="1" a="1"/>
  <c r="O143" i="1" s="1"/>
  <c r="U143" i="1" a="1"/>
  <c r="U143" i="1" s="1"/>
  <c r="S144" i="1" l="1" a="1"/>
  <c r="S144" i="1" s="1"/>
  <c r="K144" i="1" a="1"/>
  <c r="K144" i="1" s="1"/>
  <c r="O144" i="1" a="1"/>
  <c r="O144" i="1" s="1"/>
  <c r="J145" i="1" a="1"/>
  <c r="J145" i="1" s="1"/>
  <c r="M144" i="1" a="1"/>
  <c r="M144" i="1" s="1"/>
  <c r="U144" i="1" a="1"/>
  <c r="U144" i="1" s="1"/>
  <c r="Q144" i="1" a="1"/>
  <c r="Q144" i="1" s="1"/>
  <c r="U145" i="1" l="1" a="1"/>
  <c r="U145" i="1" s="1"/>
  <c r="S145" i="1" a="1"/>
  <c r="S145" i="1" s="1"/>
  <c r="K145" i="1" a="1"/>
  <c r="K145" i="1" s="1"/>
  <c r="Q145" i="1" a="1"/>
  <c r="Q145" i="1" s="1"/>
  <c r="J146" i="1" a="1"/>
  <c r="J146" i="1" s="1"/>
  <c r="O145" i="1" a="1"/>
  <c r="O145" i="1" s="1"/>
  <c r="M145" i="1" a="1"/>
  <c r="M145" i="1" s="1"/>
  <c r="S146" i="1" l="1" a="1"/>
  <c r="S146" i="1" s="1"/>
  <c r="K146" i="1" a="1"/>
  <c r="K146" i="1" s="1"/>
  <c r="Q146" i="1" a="1"/>
  <c r="Q146" i="1" s="1"/>
  <c r="J147" i="1" a="1"/>
  <c r="J147" i="1" s="1"/>
  <c r="O146" i="1" a="1"/>
  <c r="O146" i="1" s="1"/>
  <c r="U146" i="1" a="1"/>
  <c r="U146" i="1" s="1"/>
  <c r="M146" i="1" a="1"/>
  <c r="M146" i="1" s="1"/>
  <c r="M147" i="1" l="1" a="1"/>
  <c r="M147" i="1" s="1"/>
  <c r="O147" i="1" a="1"/>
  <c r="O147" i="1" s="1"/>
  <c r="K147" i="1" a="1"/>
  <c r="K147" i="1" s="1"/>
  <c r="S147" i="1" a="1"/>
  <c r="S147" i="1" s="1"/>
  <c r="J148" i="1" a="1"/>
  <c r="J148" i="1" s="1"/>
  <c r="Q147" i="1" a="1"/>
  <c r="Q147" i="1" s="1"/>
  <c r="U147" i="1" a="1"/>
  <c r="U147" i="1" s="1"/>
  <c r="Q148" i="1" l="1" a="1"/>
  <c r="Q148" i="1" s="1"/>
  <c r="U148" i="1" a="1"/>
  <c r="U148" i="1" s="1"/>
  <c r="K148" i="1" a="1"/>
  <c r="K148" i="1" s="1"/>
  <c r="O148" i="1" a="1"/>
  <c r="O148" i="1" s="1"/>
  <c r="J149" i="1" a="1"/>
  <c r="J149" i="1" s="1"/>
  <c r="M148" i="1" a="1"/>
  <c r="M148" i="1" s="1"/>
  <c r="S148" i="1" a="1"/>
  <c r="S148" i="1" s="1"/>
  <c r="U149" i="1" l="1" a="1"/>
  <c r="U149" i="1" s="1"/>
  <c r="S149" i="1" a="1"/>
  <c r="S149" i="1" s="1"/>
  <c r="O149" i="1" a="1"/>
  <c r="O149" i="1" s="1"/>
  <c r="Q149" i="1" a="1"/>
  <c r="Q149" i="1" s="1"/>
  <c r="J150" i="1" a="1"/>
  <c r="J150" i="1" s="1"/>
  <c r="M149" i="1" a="1"/>
  <c r="M149" i="1" s="1"/>
  <c r="K149" i="1" a="1"/>
  <c r="K149" i="1" s="1"/>
  <c r="U150" i="1" l="1" a="1"/>
  <c r="U150" i="1" s="1"/>
  <c r="S150" i="1" a="1"/>
  <c r="S150" i="1" s="1"/>
  <c r="K150" i="1" a="1"/>
  <c r="K150" i="1" s="1"/>
  <c r="O150" i="1" a="1"/>
  <c r="O150" i="1" s="1"/>
  <c r="J151" i="1" a="1"/>
  <c r="J151" i="1" s="1"/>
  <c r="Q150" i="1" a="1"/>
  <c r="Q150" i="1" s="1"/>
  <c r="M150" i="1" a="1"/>
  <c r="M150" i="1" s="1"/>
  <c r="S151" i="1" l="1" a="1"/>
  <c r="S151" i="1" s="1"/>
  <c r="K151" i="1" a="1"/>
  <c r="K151" i="1" s="1"/>
  <c r="Q151" i="1" a="1"/>
  <c r="Q151" i="1" s="1"/>
  <c r="J152" i="1" a="1"/>
  <c r="J152" i="1" s="1"/>
  <c r="O151" i="1" a="1"/>
  <c r="O151" i="1" s="1"/>
  <c r="U151" i="1" a="1"/>
  <c r="U151" i="1" s="1"/>
  <c r="M151" i="1" a="1"/>
  <c r="M151" i="1" s="1"/>
  <c r="K152" i="1" l="1" a="1"/>
  <c r="K152" i="1" s="1"/>
  <c r="S152" i="1" a="1"/>
  <c r="S152" i="1" s="1"/>
  <c r="M152" i="1" a="1"/>
  <c r="M152" i="1" s="1"/>
  <c r="Q152" i="1" a="1"/>
  <c r="Q152" i="1" s="1"/>
  <c r="J153" i="1" a="1"/>
  <c r="J153" i="1" s="1"/>
  <c r="O152" i="1" a="1"/>
  <c r="O152" i="1" s="1"/>
  <c r="U152" i="1" a="1"/>
  <c r="U152" i="1" s="1"/>
  <c r="S153" i="1" l="1" a="1"/>
  <c r="S153" i="1" s="1"/>
  <c r="K153" i="1" a="1"/>
  <c r="K153" i="1" s="1"/>
  <c r="Q153" i="1" a="1"/>
  <c r="Q153" i="1" s="1"/>
  <c r="J154" i="1" a="1"/>
  <c r="J154" i="1" s="1"/>
  <c r="O153" i="1" a="1"/>
  <c r="O153" i="1" s="1"/>
  <c r="U153" i="1" a="1"/>
  <c r="U153" i="1" s="1"/>
  <c r="M153" i="1" a="1"/>
  <c r="M153" i="1" s="1"/>
  <c r="S154" i="1" l="1" a="1"/>
  <c r="S154" i="1" s="1"/>
  <c r="K154" i="1" a="1"/>
  <c r="K154" i="1" s="1"/>
  <c r="Q154" i="1" a="1"/>
  <c r="Q154" i="1" s="1"/>
  <c r="J155" i="1" a="1"/>
  <c r="J155" i="1" s="1"/>
  <c r="O154" i="1" a="1"/>
  <c r="O154" i="1" s="1"/>
  <c r="U154" i="1" a="1"/>
  <c r="U154" i="1" s="1"/>
  <c r="M154" i="1" a="1"/>
  <c r="M154" i="1" s="1"/>
  <c r="U155" i="1" l="1" a="1"/>
  <c r="U155" i="1" s="1"/>
  <c r="S155" i="1" a="1"/>
  <c r="S155" i="1" s="1"/>
  <c r="M155" i="1" a="1"/>
  <c r="M155" i="1" s="1"/>
  <c r="Q155" i="1" a="1"/>
  <c r="Q155" i="1" s="1"/>
  <c r="J156" i="1" a="1"/>
  <c r="J156" i="1" s="1"/>
  <c r="O155" i="1" a="1"/>
  <c r="O155" i="1" s="1"/>
  <c r="K155" i="1" a="1"/>
  <c r="K155" i="1" s="1"/>
  <c r="S156" i="1" l="1" a="1"/>
  <c r="S156" i="1" s="1"/>
  <c r="K156" i="1" a="1"/>
  <c r="K156" i="1" s="1"/>
  <c r="O156" i="1" a="1"/>
  <c r="O156" i="1" s="1"/>
  <c r="J157" i="1" a="1"/>
  <c r="J157" i="1" s="1"/>
  <c r="M156" i="1" a="1"/>
  <c r="M156" i="1" s="1"/>
  <c r="U156" i="1" a="1"/>
  <c r="U156" i="1" s="1"/>
  <c r="Q156" i="1" a="1"/>
  <c r="Q156" i="1" s="1"/>
  <c r="M157" i="1" l="1" a="1"/>
  <c r="M157" i="1" s="1"/>
  <c r="S157" i="1" a="1"/>
  <c r="S157" i="1" s="1"/>
  <c r="K157" i="1" a="1"/>
  <c r="K157" i="1" s="1"/>
  <c r="Q157" i="1" a="1"/>
  <c r="Q157" i="1" s="1"/>
  <c r="J158" i="1" a="1"/>
  <c r="J158" i="1" s="1"/>
  <c r="O157" i="1" a="1"/>
  <c r="O157" i="1" s="1"/>
  <c r="U157" i="1" a="1"/>
  <c r="U157" i="1" s="1"/>
  <c r="U158" i="1" l="1" a="1"/>
  <c r="U158" i="1" s="1"/>
  <c r="S158" i="1" a="1"/>
  <c r="S158" i="1" s="1"/>
  <c r="K158" i="1" a="1"/>
  <c r="K158" i="1" s="1"/>
  <c r="Q158" i="1" a="1"/>
  <c r="Q158" i="1" s="1"/>
  <c r="J159" i="1" a="1"/>
  <c r="J159" i="1" s="1"/>
  <c r="O158" i="1" a="1"/>
  <c r="O158" i="1" s="1"/>
  <c r="M158" i="1" a="1"/>
  <c r="M158" i="1" s="1"/>
  <c r="S159" i="1" l="1" a="1"/>
  <c r="S159" i="1" s="1"/>
  <c r="K159" i="1" a="1"/>
  <c r="K159" i="1" s="1"/>
  <c r="O159" i="1" a="1"/>
  <c r="O159" i="1" s="1"/>
  <c r="J160" i="1" a="1"/>
  <c r="J160" i="1" s="1"/>
  <c r="Q159" i="1" a="1"/>
  <c r="Q159" i="1" s="1"/>
  <c r="U159" i="1" a="1"/>
  <c r="U159" i="1" s="1"/>
  <c r="M159" i="1" a="1"/>
  <c r="M159" i="1" s="1"/>
  <c r="S160" i="1" l="1" a="1"/>
  <c r="S160" i="1" s="1"/>
  <c r="K160" i="1" a="1"/>
  <c r="K160" i="1" s="1"/>
  <c r="O160" i="1" a="1"/>
  <c r="O160" i="1" s="1"/>
  <c r="J161" i="1" a="1"/>
  <c r="J161" i="1" s="1"/>
  <c r="Q160" i="1" a="1"/>
  <c r="Q160" i="1" s="1"/>
  <c r="U160" i="1" a="1"/>
  <c r="U160" i="1" s="1"/>
  <c r="M160" i="1" a="1"/>
  <c r="M160" i="1" s="1"/>
  <c r="U161" i="1" l="1" a="1"/>
  <c r="U161" i="1" s="1"/>
  <c r="Q161" i="1" a="1"/>
  <c r="Q161" i="1" s="1"/>
  <c r="S161" i="1" a="1"/>
  <c r="S161" i="1" s="1"/>
  <c r="K161" i="1" a="1"/>
  <c r="K161" i="1" s="1"/>
  <c r="J162" i="1" a="1"/>
  <c r="J162" i="1" s="1"/>
  <c r="O161" i="1" a="1"/>
  <c r="O161" i="1" s="1"/>
  <c r="M161" i="1" a="1"/>
  <c r="M161" i="1" s="1"/>
  <c r="U162" i="1" l="1" a="1"/>
  <c r="U162" i="1" s="1"/>
  <c r="M162" i="1" a="1"/>
  <c r="M162" i="1" s="1"/>
  <c r="S162" i="1" a="1"/>
  <c r="S162" i="1" s="1"/>
  <c r="Q162" i="1" a="1"/>
  <c r="Q162" i="1" s="1"/>
  <c r="J163" i="1" a="1"/>
  <c r="J163" i="1" s="1"/>
  <c r="O162" i="1" a="1"/>
  <c r="O162" i="1" s="1"/>
  <c r="K162" i="1" a="1"/>
  <c r="K162" i="1" s="1"/>
  <c r="U163" i="1" l="1" a="1"/>
  <c r="U163" i="1" s="1"/>
  <c r="M163" i="1" a="1"/>
  <c r="M163" i="1" s="1"/>
  <c r="S163" i="1" a="1"/>
  <c r="S163" i="1" s="1"/>
  <c r="Q163" i="1" a="1"/>
  <c r="Q163" i="1" s="1"/>
  <c r="J164" i="1" a="1"/>
  <c r="J164" i="1" s="1"/>
  <c r="O163" i="1" a="1"/>
  <c r="O163" i="1" s="1"/>
  <c r="K163" i="1" a="1"/>
  <c r="K163" i="1" s="1"/>
  <c r="Q164" i="1" l="1" a="1"/>
  <c r="Q164" i="1" s="1"/>
  <c r="S164" i="1" a="1"/>
  <c r="S164" i="1" s="1"/>
  <c r="M164" i="1" a="1"/>
  <c r="M164" i="1" s="1"/>
  <c r="O164" i="1" a="1"/>
  <c r="O164" i="1" s="1"/>
  <c r="J165" i="1" a="1"/>
  <c r="J165" i="1" s="1"/>
  <c r="K164" i="1" a="1"/>
  <c r="K164" i="1" s="1"/>
  <c r="U164" i="1" a="1"/>
  <c r="U164" i="1" s="1"/>
  <c r="S165" i="1" l="1" a="1"/>
  <c r="S165" i="1" s="1"/>
  <c r="K165" i="1" a="1"/>
  <c r="K165" i="1" s="1"/>
  <c r="Q165" i="1" a="1"/>
  <c r="Q165" i="1" s="1"/>
  <c r="J166" i="1" a="1"/>
  <c r="J166" i="1" s="1"/>
  <c r="O165" i="1" a="1"/>
  <c r="O165" i="1" s="1"/>
  <c r="U165" i="1" a="1"/>
  <c r="U165" i="1" s="1"/>
  <c r="M165" i="1" a="1"/>
  <c r="M165" i="1" s="1"/>
  <c r="U166" i="1" l="1" a="1"/>
  <c r="U166" i="1" s="1"/>
  <c r="M166" i="1" a="1"/>
  <c r="M166" i="1" s="1"/>
  <c r="S166" i="1" a="1"/>
  <c r="S166" i="1" s="1"/>
  <c r="K166" i="1" a="1"/>
  <c r="K166" i="1" s="1"/>
  <c r="Q166" i="1" a="1"/>
  <c r="Q166" i="1" s="1"/>
  <c r="J167" i="1" a="1"/>
  <c r="J167" i="1" s="1"/>
  <c r="O166" i="1" a="1"/>
  <c r="O166" i="1" s="1"/>
  <c r="S167" i="1" l="1" a="1"/>
  <c r="S167" i="1" s="1"/>
  <c r="K167" i="1" a="1"/>
  <c r="K167" i="1" s="1"/>
  <c r="O167" i="1" a="1"/>
  <c r="O167" i="1" s="1"/>
  <c r="J168" i="1" a="1"/>
  <c r="J168" i="1" s="1"/>
  <c r="Q167" i="1" a="1"/>
  <c r="Q167" i="1" s="1"/>
  <c r="U167" i="1" a="1"/>
  <c r="U167" i="1" s="1"/>
  <c r="M167" i="1" a="1"/>
  <c r="M167" i="1" s="1"/>
  <c r="U168" i="1" l="1" a="1"/>
  <c r="U168" i="1" s="1"/>
  <c r="K168" i="1" a="1"/>
  <c r="K168" i="1" s="1"/>
  <c r="O168" i="1" a="1"/>
  <c r="O168" i="1" s="1"/>
  <c r="J169" i="1" a="1"/>
  <c r="J169" i="1" s="1"/>
  <c r="Q168" i="1" a="1"/>
  <c r="Q168" i="1" s="1"/>
  <c r="S168" i="1" a="1"/>
  <c r="S168" i="1" s="1"/>
  <c r="M168" i="1" a="1"/>
  <c r="M168" i="1" s="1"/>
  <c r="U169" i="1" l="1" a="1"/>
  <c r="U169" i="1" s="1"/>
  <c r="S169" i="1" a="1"/>
  <c r="S169" i="1" s="1"/>
  <c r="Q169" i="1" a="1"/>
  <c r="Q169" i="1" s="1"/>
  <c r="J170" i="1" a="1"/>
  <c r="J170" i="1" s="1"/>
  <c r="O169" i="1" a="1"/>
  <c r="O169" i="1" s="1"/>
  <c r="M169" i="1" a="1"/>
  <c r="M169" i="1" s="1"/>
  <c r="K169" i="1" a="1"/>
  <c r="K169" i="1" s="1"/>
  <c r="O170" i="1" l="1" a="1"/>
  <c r="O170" i="1" s="1"/>
  <c r="K170" i="1" a="1"/>
  <c r="K170" i="1" s="1"/>
  <c r="J171" i="1" a="1"/>
  <c r="J171" i="1" s="1"/>
  <c r="M170" i="1" a="1"/>
  <c r="M170" i="1" s="1"/>
  <c r="U170" i="1" a="1"/>
  <c r="U170" i="1" s="1"/>
  <c r="S170" i="1" a="1"/>
  <c r="S170" i="1" s="1"/>
  <c r="Q170" i="1" a="1"/>
  <c r="Q170" i="1" s="1"/>
  <c r="S171" i="1" l="1" a="1"/>
  <c r="S171" i="1" s="1"/>
  <c r="K171" i="1" a="1"/>
  <c r="K171" i="1" s="1"/>
  <c r="O171" i="1" a="1"/>
  <c r="O171" i="1" s="1"/>
  <c r="J172" i="1" a="1"/>
  <c r="J172" i="1" s="1"/>
  <c r="Q171" i="1" a="1"/>
  <c r="Q171" i="1" s="1"/>
  <c r="U171" i="1" a="1"/>
  <c r="U171" i="1" s="1"/>
  <c r="M171" i="1" a="1"/>
  <c r="M171" i="1" s="1"/>
  <c r="U172" i="1" l="1" a="1"/>
  <c r="U172" i="1" s="1"/>
  <c r="K172" i="1" a="1"/>
  <c r="K172" i="1" s="1"/>
  <c r="O172" i="1" a="1"/>
  <c r="O172" i="1" s="1"/>
  <c r="J173" i="1" a="1"/>
  <c r="J173" i="1" s="1"/>
  <c r="Q172" i="1" a="1"/>
  <c r="Q172" i="1" s="1"/>
  <c r="S172" i="1" a="1"/>
  <c r="S172" i="1" s="1"/>
  <c r="M172" i="1" a="1"/>
  <c r="M172" i="1" s="1"/>
  <c r="U173" i="1" l="1" a="1"/>
  <c r="U173" i="1" s="1"/>
  <c r="M173" i="1" a="1"/>
  <c r="M173" i="1" s="1"/>
  <c r="S173" i="1" a="1"/>
  <c r="S173" i="1" s="1"/>
  <c r="K173" i="1" a="1"/>
  <c r="K173" i="1" s="1"/>
  <c r="Q173" i="1" a="1"/>
  <c r="Q173" i="1" s="1"/>
  <c r="J174" i="1" a="1"/>
  <c r="J174" i="1" s="1"/>
  <c r="O173" i="1" a="1"/>
  <c r="O173" i="1" s="1"/>
  <c r="S174" i="1" l="1" a="1"/>
  <c r="S174" i="1" s="1"/>
  <c r="K174" i="1" a="1"/>
  <c r="K174" i="1" s="1"/>
  <c r="Q174" i="1" a="1"/>
  <c r="Q174" i="1" s="1"/>
  <c r="J175" i="1" a="1"/>
  <c r="J175" i="1" s="1"/>
  <c r="O174" i="1" a="1"/>
  <c r="O174" i="1" s="1"/>
  <c r="U174" i="1" a="1"/>
  <c r="U174" i="1" s="1"/>
  <c r="M174" i="1" a="1"/>
  <c r="M174" i="1" s="1"/>
  <c r="S175" i="1" l="1" a="1"/>
  <c r="S175" i="1" s="1"/>
  <c r="M175" i="1" a="1"/>
  <c r="M175" i="1" s="1"/>
  <c r="Q175" i="1" a="1"/>
  <c r="Q175" i="1" s="1"/>
  <c r="J176" i="1" a="1"/>
  <c r="J176" i="1" s="1"/>
  <c r="O175" i="1" a="1"/>
  <c r="O175" i="1" s="1"/>
  <c r="U175" i="1" a="1"/>
  <c r="U175" i="1" s="1"/>
  <c r="K175" i="1" a="1"/>
  <c r="K175" i="1" s="1"/>
  <c r="U176" i="1" l="1" a="1"/>
  <c r="U176" i="1" s="1"/>
  <c r="Q176" i="1" a="1"/>
  <c r="Q176" i="1" s="1"/>
  <c r="S176" i="1" a="1"/>
  <c r="S176" i="1" s="1"/>
  <c r="K176" i="1" a="1"/>
  <c r="K176" i="1" s="1"/>
  <c r="O176" i="1" a="1"/>
  <c r="O176" i="1" s="1"/>
  <c r="J177" i="1" a="1"/>
  <c r="J177" i="1" s="1"/>
  <c r="M176" i="1" a="1"/>
  <c r="M176" i="1" s="1"/>
  <c r="S177" i="1" l="1" a="1"/>
  <c r="S177" i="1" s="1"/>
  <c r="K177" i="1" a="1"/>
  <c r="K177" i="1" s="1"/>
  <c r="Q177" i="1" a="1"/>
  <c r="Q177" i="1" s="1"/>
  <c r="J178" i="1" a="1"/>
  <c r="J178" i="1" s="1"/>
  <c r="O177" i="1" a="1"/>
  <c r="O177" i="1" s="1"/>
  <c r="U177" i="1" a="1"/>
  <c r="U177" i="1" s="1"/>
  <c r="M177" i="1" a="1"/>
  <c r="M177" i="1" s="1"/>
  <c r="S178" i="1" l="1" a="1"/>
  <c r="S178" i="1" s="1"/>
  <c r="M178" i="1" a="1"/>
  <c r="M178" i="1" s="1"/>
  <c r="Q178" i="1" a="1"/>
  <c r="Q178" i="1" s="1"/>
  <c r="J179" i="1" a="1"/>
  <c r="J179" i="1" s="1"/>
  <c r="O178" i="1" a="1"/>
  <c r="O178" i="1" s="1"/>
  <c r="U178" i="1" a="1"/>
  <c r="U178" i="1" s="1"/>
  <c r="K178" i="1" a="1"/>
  <c r="K178" i="1" s="1"/>
  <c r="S179" i="1" l="1" a="1"/>
  <c r="S179" i="1" s="1"/>
  <c r="K179" i="1" a="1"/>
  <c r="K179" i="1" s="1"/>
  <c r="O179" i="1" a="1"/>
  <c r="O179" i="1" s="1"/>
  <c r="J180" i="1" a="1"/>
  <c r="J180" i="1" s="1"/>
  <c r="Q179" i="1" a="1"/>
  <c r="Q179" i="1" s="1"/>
  <c r="U179" i="1" a="1"/>
  <c r="U179" i="1" s="1"/>
  <c r="M179" i="1" a="1"/>
  <c r="M179" i="1" s="1"/>
  <c r="S180" i="1" l="1" a="1"/>
  <c r="S180" i="1" s="1"/>
  <c r="K180" i="1" a="1"/>
  <c r="K180" i="1" s="1"/>
  <c r="O180" i="1" a="1"/>
  <c r="O180" i="1" s="1"/>
  <c r="J181" i="1" a="1"/>
  <c r="J181" i="1" s="1"/>
  <c r="M180" i="1" a="1"/>
  <c r="M180" i="1" s="1"/>
  <c r="U180" i="1" a="1"/>
  <c r="U180" i="1" s="1"/>
  <c r="Q180" i="1" a="1"/>
  <c r="Q180" i="1" s="1"/>
  <c r="M181" i="1" l="1" a="1"/>
  <c r="M181" i="1" s="1"/>
  <c r="S181" i="1" a="1"/>
  <c r="S181" i="1" s="1"/>
  <c r="K181" i="1" a="1"/>
  <c r="K181" i="1" s="1"/>
  <c r="Q181" i="1" a="1"/>
  <c r="Q181" i="1" s="1"/>
  <c r="J182" i="1" a="1"/>
  <c r="J182" i="1" s="1"/>
  <c r="O181" i="1" a="1"/>
  <c r="O181" i="1" s="1"/>
  <c r="U181" i="1" a="1"/>
  <c r="U181" i="1" s="1"/>
  <c r="M182" i="1" l="1" a="1"/>
  <c r="M182" i="1" s="1"/>
  <c r="S182" i="1" a="1"/>
  <c r="S182" i="1" s="1"/>
  <c r="O182" i="1" a="1"/>
  <c r="O182" i="1" s="1"/>
  <c r="K182" i="1" a="1"/>
  <c r="K182" i="1" s="1"/>
  <c r="J183" i="1" a="1"/>
  <c r="J183" i="1" s="1"/>
  <c r="Q182" i="1" a="1"/>
  <c r="Q182" i="1" s="1"/>
  <c r="U182" i="1" a="1"/>
  <c r="U182" i="1" s="1"/>
  <c r="S183" i="1" l="1" a="1"/>
  <c r="S183" i="1" s="1"/>
  <c r="K183" i="1" a="1"/>
  <c r="K183" i="1" s="1"/>
  <c r="Q183" i="1" a="1"/>
  <c r="Q183" i="1" s="1"/>
  <c r="J184" i="1" a="1"/>
  <c r="J184" i="1" s="1"/>
  <c r="O183" i="1" a="1"/>
  <c r="O183" i="1" s="1"/>
  <c r="U183" i="1" a="1"/>
  <c r="U183" i="1" s="1"/>
  <c r="M183" i="1" a="1"/>
  <c r="M183" i="1" s="1"/>
  <c r="S184" i="1" l="1" a="1"/>
  <c r="S184" i="1" s="1"/>
  <c r="O184" i="1" a="1"/>
  <c r="O184" i="1" s="1"/>
  <c r="J185" i="1" a="1"/>
  <c r="J185" i="1" s="1"/>
  <c r="M184" i="1" a="1"/>
  <c r="M184" i="1" s="1"/>
  <c r="U184" i="1" a="1"/>
  <c r="U184" i="1" s="1"/>
  <c r="K184" i="1" a="1"/>
  <c r="K184" i="1" s="1"/>
  <c r="Q184" i="1" a="1"/>
  <c r="Q184" i="1" s="1"/>
  <c r="U185" i="1" l="1" a="1"/>
  <c r="U185" i="1" s="1"/>
  <c r="S185" i="1" a="1"/>
  <c r="S185" i="1" s="1"/>
  <c r="Q185" i="1" a="1"/>
  <c r="Q185" i="1" s="1"/>
  <c r="J186" i="1" a="1"/>
  <c r="J186" i="1" s="1"/>
  <c r="O185" i="1" a="1"/>
  <c r="O185" i="1" s="1"/>
  <c r="M185" i="1" a="1"/>
  <c r="M185" i="1" s="1"/>
  <c r="K185" i="1" a="1"/>
  <c r="K185" i="1" s="1"/>
  <c r="U186" i="1" l="1" a="1"/>
  <c r="U186" i="1" s="1"/>
  <c r="K186" i="1" a="1"/>
  <c r="K186" i="1" s="1"/>
  <c r="S186" i="1" a="1"/>
  <c r="S186" i="1" s="1"/>
  <c r="M186" i="1" a="1"/>
  <c r="M186" i="1" s="1"/>
  <c r="Q186" i="1" a="1"/>
  <c r="Q186" i="1" s="1"/>
  <c r="J187" i="1" a="1"/>
  <c r="J187" i="1" s="1"/>
  <c r="O186" i="1" a="1"/>
  <c r="O186" i="1" s="1"/>
  <c r="U187" i="1" l="1" a="1"/>
  <c r="U187" i="1" s="1"/>
  <c r="M187" i="1" a="1"/>
  <c r="M187" i="1" s="1"/>
  <c r="S187" i="1" a="1"/>
  <c r="S187" i="1" s="1"/>
  <c r="K187" i="1" a="1"/>
  <c r="K187" i="1" s="1"/>
  <c r="O187" i="1" a="1"/>
  <c r="O187" i="1" s="1"/>
  <c r="J188" i="1" a="1"/>
  <c r="J188" i="1" s="1"/>
  <c r="Q187" i="1" a="1"/>
  <c r="Q187" i="1" s="1"/>
  <c r="S188" i="1" l="1" a="1"/>
  <c r="S188" i="1" s="1"/>
  <c r="K188" i="1" a="1"/>
  <c r="K188" i="1" s="1"/>
  <c r="U188" i="1" a="1"/>
  <c r="U188" i="1" s="1"/>
  <c r="M188" i="1" a="1"/>
  <c r="M188" i="1" s="1"/>
  <c r="Q188" i="1" a="1"/>
  <c r="Q188" i="1" s="1"/>
  <c r="J189" i="1" a="1"/>
  <c r="J189" i="1" s="1"/>
  <c r="O188" i="1" a="1"/>
  <c r="O188" i="1" s="1"/>
  <c r="S189" i="1" l="1" a="1"/>
  <c r="S189" i="1" s="1"/>
  <c r="K189" i="1" a="1"/>
  <c r="K189" i="1" s="1"/>
  <c r="Q189" i="1" a="1"/>
  <c r="Q189" i="1" s="1"/>
  <c r="J190" i="1" a="1"/>
  <c r="J190" i="1" s="1"/>
  <c r="O189" i="1" a="1"/>
  <c r="O189" i="1" s="1"/>
  <c r="U189" i="1" a="1"/>
  <c r="U189" i="1" s="1"/>
  <c r="M189" i="1" a="1"/>
  <c r="M189" i="1" s="1"/>
  <c r="S190" i="1" l="1" a="1"/>
  <c r="S190" i="1" s="1"/>
  <c r="K190" i="1" a="1"/>
  <c r="K190" i="1" s="1"/>
  <c r="Q190" i="1" a="1"/>
  <c r="Q190" i="1" s="1"/>
  <c r="J191" i="1" a="1"/>
  <c r="J191" i="1" s="1"/>
  <c r="O190" i="1" a="1"/>
  <c r="O190" i="1" s="1"/>
  <c r="U190" i="1" a="1"/>
  <c r="U190" i="1" s="1"/>
  <c r="M190" i="1" a="1"/>
  <c r="M190" i="1" s="1"/>
  <c r="Q191" i="1" l="1" a="1"/>
  <c r="Q191" i="1" s="1"/>
  <c r="S191" i="1" a="1"/>
  <c r="S191" i="1" s="1"/>
  <c r="K191" i="1" a="1"/>
  <c r="K191" i="1" s="1"/>
  <c r="O191" i="1" a="1"/>
  <c r="O191" i="1" s="1"/>
  <c r="U191" i="1" a="1"/>
  <c r="U191" i="1" s="1"/>
  <c r="J192" i="1" a="1"/>
  <c r="J192" i="1" s="1"/>
  <c r="M191" i="1" a="1"/>
  <c r="M191" i="1" s="1"/>
  <c r="S192" i="1" l="1" a="1"/>
  <c r="S192" i="1" s="1"/>
  <c r="O192" i="1" a="1"/>
  <c r="O192" i="1" s="1"/>
  <c r="Q192" i="1" a="1"/>
  <c r="Q192" i="1" s="1"/>
  <c r="J193" i="1" a="1"/>
  <c r="J193" i="1" s="1"/>
  <c r="M192" i="1" a="1"/>
  <c r="M192" i="1" s="1"/>
  <c r="U192" i="1" a="1"/>
  <c r="U192" i="1" s="1"/>
  <c r="K192" i="1" a="1"/>
  <c r="K192" i="1" s="1"/>
  <c r="U193" i="1" l="1" a="1"/>
  <c r="U193" i="1" s="1"/>
  <c r="M193" i="1" a="1"/>
  <c r="M193" i="1" s="1"/>
  <c r="S193" i="1" a="1"/>
  <c r="S193" i="1" s="1"/>
  <c r="K193" i="1" a="1"/>
  <c r="K193" i="1" s="1"/>
  <c r="O193" i="1" a="1"/>
  <c r="O193" i="1" s="1"/>
  <c r="J194" i="1" a="1"/>
  <c r="J194" i="1" s="1"/>
  <c r="Q193" i="1" a="1"/>
  <c r="Q193" i="1" s="1"/>
  <c r="K194" i="1" l="1" a="1"/>
  <c r="K194" i="1" s="1"/>
  <c r="S194" i="1" a="1"/>
  <c r="S194" i="1" s="1"/>
  <c r="M194" i="1" a="1"/>
  <c r="M194" i="1" s="1"/>
  <c r="O194" i="1" a="1"/>
  <c r="O194" i="1" s="1"/>
  <c r="J195" i="1" a="1"/>
  <c r="J195" i="1" s="1"/>
  <c r="Q194" i="1" a="1"/>
  <c r="Q194" i="1" s="1"/>
  <c r="U194" i="1" a="1"/>
  <c r="U194" i="1" s="1"/>
  <c r="M195" i="1" l="1" a="1"/>
  <c r="M195" i="1" s="1"/>
  <c r="S195" i="1" a="1"/>
  <c r="S195" i="1" s="1"/>
  <c r="K195" i="1" a="1"/>
  <c r="K195" i="1" s="1"/>
  <c r="Q195" i="1" a="1"/>
  <c r="Q195" i="1" s="1"/>
  <c r="J196" i="1" a="1"/>
  <c r="J196" i="1" s="1"/>
  <c r="O195" i="1" a="1"/>
  <c r="O195" i="1" s="1"/>
  <c r="U195" i="1" a="1"/>
  <c r="U195" i="1" s="1"/>
  <c r="U196" i="1" l="1" a="1"/>
  <c r="U196" i="1" s="1"/>
  <c r="K196" i="1" a="1"/>
  <c r="K196" i="1" s="1"/>
  <c r="S196" i="1" a="1"/>
  <c r="S196" i="1" s="1"/>
  <c r="M196" i="1" a="1"/>
  <c r="M196" i="1" s="1"/>
  <c r="Q196" i="1" a="1"/>
  <c r="Q196" i="1" s="1"/>
  <c r="J197" i="1" a="1"/>
  <c r="J197" i="1" s="1"/>
  <c r="O196" i="1" a="1"/>
  <c r="O196" i="1" s="1"/>
  <c r="U197" i="1" l="1" a="1"/>
  <c r="U197" i="1" s="1"/>
  <c r="S197" i="1" a="1"/>
  <c r="S197" i="1" s="1"/>
  <c r="K197" i="1" a="1"/>
  <c r="K197" i="1" s="1"/>
  <c r="Q197" i="1" a="1"/>
  <c r="Q197" i="1" s="1"/>
  <c r="J198" i="1" a="1"/>
  <c r="J198" i="1" s="1"/>
  <c r="O197" i="1" a="1"/>
  <c r="O197" i="1" s="1"/>
  <c r="M197" i="1" a="1"/>
  <c r="M197" i="1" s="1"/>
  <c r="S198" i="1" l="1" a="1"/>
  <c r="S198" i="1" s="1"/>
  <c r="K198" i="1" a="1"/>
  <c r="K198" i="1" s="1"/>
  <c r="Q198" i="1" a="1"/>
  <c r="Q198" i="1" s="1"/>
  <c r="J199" i="1" a="1"/>
  <c r="J199" i="1" s="1"/>
  <c r="O198" i="1" a="1"/>
  <c r="O198" i="1" s="1"/>
  <c r="U198" i="1" a="1"/>
  <c r="U198" i="1" s="1"/>
  <c r="M198" i="1" a="1"/>
  <c r="M198" i="1" s="1"/>
  <c r="S199" i="1" l="1" a="1"/>
  <c r="S199" i="1" s="1"/>
  <c r="K199" i="1" a="1"/>
  <c r="K199" i="1" s="1"/>
  <c r="O199" i="1" a="1"/>
  <c r="O199" i="1" s="1"/>
  <c r="J200" i="1" a="1"/>
  <c r="J200" i="1" s="1"/>
  <c r="Q199" i="1" a="1"/>
  <c r="Q199" i="1" s="1"/>
  <c r="U199" i="1" a="1"/>
  <c r="U199" i="1" s="1"/>
  <c r="M199" i="1" a="1"/>
  <c r="M199" i="1" s="1"/>
  <c r="U200" i="1" l="1" a="1"/>
  <c r="U200" i="1" s="1"/>
  <c r="K200" i="1" a="1"/>
  <c r="K200" i="1" s="1"/>
  <c r="Q200" i="1" a="1"/>
  <c r="Q200" i="1" s="1"/>
  <c r="M200" i="1" a="1"/>
  <c r="M200" i="1" s="1"/>
  <c r="J201" i="1" a="1"/>
  <c r="J201" i="1" s="1"/>
  <c r="O200" i="1" a="1"/>
  <c r="O200" i="1" s="1"/>
  <c r="S200" i="1" a="1"/>
  <c r="S200" i="1" s="1"/>
  <c r="S201" i="1" l="1" a="1"/>
  <c r="S201" i="1" s="1"/>
  <c r="K201" i="1" a="1"/>
  <c r="K201" i="1" s="1"/>
  <c r="J202" i="1" a="1"/>
  <c r="J202" i="1" s="1"/>
  <c r="O201" i="1" a="1"/>
  <c r="O201" i="1" s="1"/>
  <c r="U201" i="1" a="1"/>
  <c r="U201" i="1" s="1"/>
  <c r="M201" i="1" a="1"/>
  <c r="M201" i="1" s="1"/>
  <c r="Q201" i="1" a="1"/>
  <c r="Q201" i="1" s="1"/>
  <c r="K202" i="1" l="1" a="1"/>
  <c r="K202" i="1" s="1"/>
  <c r="S202" i="1" a="1"/>
  <c r="S202" i="1" s="1"/>
  <c r="M202" i="1" a="1"/>
  <c r="M202" i="1" s="1"/>
  <c r="Q202" i="1" a="1"/>
  <c r="Q202" i="1" s="1"/>
  <c r="J203" i="1" a="1"/>
  <c r="J203" i="1" s="1"/>
  <c r="O202" i="1" a="1"/>
  <c r="O202" i="1" s="1"/>
  <c r="U202" i="1" a="1"/>
  <c r="U202" i="1" s="1"/>
  <c r="U203" i="1" l="1" a="1"/>
  <c r="U203" i="1" s="1"/>
  <c r="M203" i="1" a="1"/>
  <c r="M203" i="1" s="1"/>
  <c r="K203" i="1" a="1"/>
  <c r="K203" i="1" s="1"/>
  <c r="S203" i="1" a="1"/>
  <c r="S203" i="1" s="1"/>
  <c r="Q203" i="1" a="1"/>
  <c r="Q203" i="1" s="1"/>
  <c r="J204" i="1" a="1"/>
  <c r="J204" i="1" s="1"/>
  <c r="O203" i="1" a="1"/>
  <c r="O203" i="1" s="1"/>
  <c r="U204" i="1" l="1" a="1"/>
  <c r="U204" i="1" s="1"/>
  <c r="K204" i="1" a="1"/>
  <c r="K204" i="1" s="1"/>
  <c r="S204" i="1" a="1"/>
  <c r="S204" i="1" s="1"/>
  <c r="M204" i="1" a="1"/>
  <c r="M204" i="1" s="1"/>
  <c r="Q204" i="1" a="1"/>
  <c r="Q204" i="1" s="1"/>
  <c r="J205" i="1" a="1"/>
  <c r="J205" i="1" s="1"/>
  <c r="O204" i="1" a="1"/>
  <c r="O204" i="1" s="1"/>
  <c r="U205" i="1" l="1" a="1"/>
  <c r="U205" i="1" s="1"/>
  <c r="Q205" i="1" a="1"/>
  <c r="Q205" i="1" s="1"/>
  <c r="O205" i="1" a="1"/>
  <c r="O205" i="1" s="1"/>
  <c r="K205" i="1" a="1"/>
  <c r="K205" i="1" s="1"/>
  <c r="S205" i="1" a="1"/>
  <c r="S205" i="1" s="1"/>
  <c r="J206" i="1" a="1"/>
  <c r="J206" i="1" s="1"/>
  <c r="M205" i="1" a="1"/>
  <c r="M205" i="1" s="1"/>
  <c r="S206" i="1" l="1" a="1"/>
  <c r="S206" i="1" s="1"/>
  <c r="K206" i="1" a="1"/>
  <c r="K206" i="1" s="1"/>
  <c r="Q206" i="1" a="1"/>
  <c r="Q206" i="1" s="1"/>
  <c r="J207" i="1" a="1"/>
  <c r="J207" i="1" s="1"/>
  <c r="M206" i="1" a="1"/>
  <c r="M206" i="1" s="1"/>
  <c r="U206" i="1" a="1"/>
  <c r="U206" i="1" s="1"/>
  <c r="O206" i="1" a="1"/>
  <c r="O206" i="1" s="1"/>
  <c r="S207" i="1" l="1" a="1"/>
  <c r="S207" i="1" s="1"/>
  <c r="K207" i="1" a="1"/>
  <c r="K207" i="1" s="1"/>
  <c r="Q207" i="1" a="1"/>
  <c r="Q207" i="1" s="1"/>
  <c r="J208" i="1" a="1"/>
  <c r="J208" i="1" s="1"/>
  <c r="O207" i="1" a="1"/>
  <c r="O207" i="1" s="1"/>
  <c r="U207" i="1" a="1"/>
  <c r="U207" i="1" s="1"/>
  <c r="M207" i="1" a="1"/>
  <c r="M207" i="1" s="1"/>
  <c r="U208" i="1" l="1" a="1"/>
  <c r="U208" i="1" s="1"/>
  <c r="M208" i="1" a="1"/>
  <c r="M208" i="1" s="1"/>
  <c r="S208" i="1" a="1"/>
  <c r="S208" i="1" s="1"/>
  <c r="K208" i="1" a="1"/>
  <c r="K208" i="1" s="1"/>
  <c r="Q208" i="1" a="1"/>
  <c r="Q208" i="1" s="1"/>
  <c r="J209" i="1" a="1"/>
  <c r="J209" i="1" s="1"/>
  <c r="O208" i="1" a="1"/>
  <c r="O208" i="1" s="1"/>
  <c r="M209" i="1" l="1" a="1"/>
  <c r="M209" i="1" s="1"/>
  <c r="S209" i="1" a="1"/>
  <c r="S209" i="1" s="1"/>
  <c r="K209" i="1" a="1"/>
  <c r="K209" i="1" s="1"/>
  <c r="Q209" i="1" a="1"/>
  <c r="Q209" i="1" s="1"/>
  <c r="J210" i="1" a="1"/>
  <c r="J210" i="1" s="1"/>
  <c r="O209" i="1" a="1"/>
  <c r="O209" i="1" s="1"/>
  <c r="U209" i="1" a="1"/>
  <c r="U209" i="1" s="1"/>
  <c r="O210" i="1" l="1" a="1"/>
  <c r="O210" i="1" s="1"/>
  <c r="S210" i="1" a="1"/>
  <c r="S210" i="1" s="1"/>
  <c r="M210" i="1" a="1"/>
  <c r="M210" i="1" s="1"/>
  <c r="Q210" i="1" a="1"/>
  <c r="Q210" i="1" s="1"/>
  <c r="J211" i="1" a="1"/>
  <c r="J211" i="1" s="1"/>
  <c r="K210" i="1" a="1"/>
  <c r="K210" i="1" s="1"/>
  <c r="U210" i="1" a="1"/>
  <c r="U210" i="1" s="1"/>
  <c r="O211" i="1" l="1" a="1"/>
  <c r="O211" i="1" s="1"/>
  <c r="S211" i="1" a="1"/>
  <c r="S211" i="1" s="1"/>
  <c r="K211" i="1" a="1"/>
  <c r="K211" i="1" s="1"/>
  <c r="J212" i="1" a="1"/>
  <c r="J212" i="1" s="1"/>
  <c r="Q211" i="1" a="1"/>
  <c r="Q211" i="1" s="1"/>
  <c r="U211" i="1" a="1"/>
  <c r="U211" i="1" s="1"/>
  <c r="M211" i="1" a="1"/>
  <c r="M211" i="1" s="1"/>
  <c r="K212" i="1" l="1" a="1"/>
  <c r="K212" i="1" s="1"/>
  <c r="S212" i="1" a="1"/>
  <c r="S212" i="1" s="1"/>
  <c r="Q212" i="1" a="1"/>
  <c r="Q212" i="1" s="1"/>
  <c r="J213" i="1" a="1"/>
  <c r="J213" i="1" s="1"/>
  <c r="O212" i="1" a="1"/>
  <c r="O212" i="1" s="1"/>
  <c r="U212" i="1" a="1"/>
  <c r="U212" i="1" s="1"/>
  <c r="M212" i="1" a="1"/>
  <c r="M212" i="1" s="1"/>
  <c r="U213" i="1" l="1" a="1"/>
  <c r="U213" i="1" s="1"/>
  <c r="O213" i="1" a="1"/>
  <c r="O213" i="1" s="1"/>
  <c r="K213" i="1" a="1"/>
  <c r="K213" i="1" s="1"/>
  <c r="S213" i="1" a="1"/>
  <c r="S213" i="1" s="1"/>
  <c r="J214" i="1" a="1"/>
  <c r="J214" i="1" s="1"/>
  <c r="Q213" i="1" a="1"/>
  <c r="Q213" i="1" s="1"/>
  <c r="M213" i="1" a="1"/>
  <c r="M213" i="1" s="1"/>
  <c r="S214" i="1" l="1" a="1"/>
  <c r="S214" i="1" s="1"/>
  <c r="O214" i="1" a="1"/>
  <c r="O214" i="1" s="1"/>
  <c r="Q214" i="1" a="1"/>
  <c r="Q214" i="1" s="1"/>
  <c r="J215" i="1" a="1"/>
  <c r="J215" i="1" s="1"/>
  <c r="M214" i="1" a="1"/>
  <c r="M214" i="1" s="1"/>
  <c r="U214" i="1" a="1"/>
  <c r="U214" i="1" s="1"/>
  <c r="K214" i="1" a="1"/>
  <c r="K214" i="1" s="1"/>
  <c r="M215" i="1" l="1" a="1"/>
  <c r="M215" i="1" s="1"/>
  <c r="S215" i="1" a="1"/>
  <c r="S215" i="1" s="1"/>
  <c r="K215" i="1" a="1"/>
  <c r="K215" i="1" s="1"/>
  <c r="Q215" i="1" a="1"/>
  <c r="Q215" i="1" s="1"/>
  <c r="J216" i="1" a="1"/>
  <c r="J216" i="1" s="1"/>
  <c r="O215" i="1" a="1"/>
  <c r="O215" i="1" s="1"/>
  <c r="U215" i="1" a="1"/>
  <c r="U215" i="1" s="1"/>
  <c r="M216" i="1" l="1" a="1"/>
  <c r="M216" i="1" s="1"/>
  <c r="Q216" i="1" a="1"/>
  <c r="Q216" i="1" s="1"/>
  <c r="K216" i="1" a="1"/>
  <c r="K216" i="1" s="1"/>
  <c r="O216" i="1" a="1"/>
  <c r="O216" i="1" s="1"/>
  <c r="J217" i="1" a="1"/>
  <c r="J217" i="1" s="1"/>
  <c r="S216" i="1" a="1"/>
  <c r="S216" i="1" s="1"/>
  <c r="U216" i="1" a="1"/>
  <c r="U216" i="1" s="1"/>
  <c r="S217" i="1" l="1" a="1"/>
  <c r="S217" i="1" s="1"/>
  <c r="K217" i="1" a="1"/>
  <c r="K217" i="1" s="1"/>
  <c r="J218" i="1" a="1"/>
  <c r="J218" i="1" s="1"/>
  <c r="M217" i="1" a="1"/>
  <c r="M217" i="1" s="1"/>
  <c r="U217" i="1" a="1"/>
  <c r="U217" i="1" s="1"/>
  <c r="Q217" i="1" a="1"/>
  <c r="Q217" i="1" s="1"/>
  <c r="O217" i="1" a="1"/>
  <c r="O217" i="1" s="1"/>
  <c r="K218" i="1" l="1" a="1"/>
  <c r="K218" i="1" s="1"/>
  <c r="S218" i="1" a="1"/>
  <c r="S218" i="1" s="1"/>
  <c r="M218" i="1" a="1"/>
  <c r="M218" i="1" s="1"/>
  <c r="Q218" i="1" a="1"/>
  <c r="Q218" i="1" s="1"/>
  <c r="J219" i="1" a="1"/>
  <c r="J219" i="1" s="1"/>
  <c r="O218" i="1" a="1"/>
  <c r="O218" i="1" s="1"/>
  <c r="U218" i="1" a="1"/>
  <c r="U218" i="1" s="1"/>
  <c r="S219" i="1" l="1" a="1"/>
  <c r="S219" i="1" s="1"/>
  <c r="K219" i="1" a="1"/>
  <c r="K219" i="1" s="1"/>
  <c r="O219" i="1" a="1"/>
  <c r="O219" i="1" s="1"/>
  <c r="J220" i="1" a="1"/>
  <c r="J220" i="1" s="1"/>
  <c r="Q219" i="1" a="1"/>
  <c r="Q219" i="1" s="1"/>
  <c r="U219" i="1" a="1"/>
  <c r="U219" i="1" s="1"/>
  <c r="M219" i="1" a="1"/>
  <c r="M219" i="1" s="1"/>
  <c r="U220" i="1" l="1" a="1"/>
  <c r="U220" i="1" s="1"/>
  <c r="K220" i="1" a="1"/>
  <c r="K220" i="1" s="1"/>
  <c r="S220" i="1" a="1"/>
  <c r="S220" i="1" s="1"/>
  <c r="M220" i="1" a="1"/>
  <c r="M220" i="1" s="1"/>
  <c r="Q220" i="1" a="1"/>
  <c r="Q220" i="1" s="1"/>
  <c r="J221" i="1" a="1"/>
  <c r="J221" i="1" s="1"/>
  <c r="O220" i="1" a="1"/>
  <c r="O220" i="1" s="1"/>
  <c r="U221" i="1" l="1" a="1"/>
  <c r="U221" i="1" s="1"/>
  <c r="S221" i="1" a="1"/>
  <c r="S221" i="1" s="1"/>
  <c r="K221" i="1" a="1"/>
  <c r="K221" i="1" s="1"/>
  <c r="Q221" i="1" a="1"/>
  <c r="Q221" i="1" s="1"/>
  <c r="J222" i="1" a="1"/>
  <c r="J222" i="1" s="1"/>
  <c r="O221" i="1" a="1"/>
  <c r="O221" i="1" s="1"/>
  <c r="M221" i="1" a="1"/>
  <c r="M221" i="1" s="1"/>
  <c r="O222" i="1" l="1" a="1"/>
  <c r="O222" i="1" s="1"/>
  <c r="S222" i="1" a="1"/>
  <c r="S222" i="1" s="1"/>
  <c r="K222" i="1" a="1"/>
  <c r="K222" i="1" s="1"/>
  <c r="Q222" i="1" a="1"/>
  <c r="Q222" i="1" s="1"/>
  <c r="J223" i="1" a="1"/>
  <c r="J223" i="1" s="1"/>
  <c r="M222" i="1" a="1"/>
  <c r="M222" i="1" s="1"/>
  <c r="U222" i="1" a="1"/>
  <c r="U222" i="1" s="1"/>
  <c r="M223" i="1" l="1" a="1"/>
  <c r="M223" i="1" s="1"/>
  <c r="S223" i="1" a="1"/>
  <c r="S223" i="1" s="1"/>
  <c r="K223" i="1" a="1"/>
  <c r="K223" i="1" s="1"/>
  <c r="O223" i="1" a="1"/>
  <c r="O223" i="1" s="1"/>
  <c r="J224" i="1" a="1"/>
  <c r="J224" i="1" s="1"/>
  <c r="Q223" i="1" a="1"/>
  <c r="Q223" i="1" s="1"/>
  <c r="U223" i="1" a="1"/>
  <c r="U223" i="1" s="1"/>
  <c r="Q224" i="1" l="1" a="1"/>
  <c r="Q224" i="1" s="1"/>
  <c r="K224" i="1" a="1"/>
  <c r="K224" i="1" s="1"/>
  <c r="J225" i="1" a="1"/>
  <c r="J225" i="1" s="1"/>
  <c r="S224" i="1" a="1"/>
  <c r="S224" i="1" s="1"/>
  <c r="U224" i="1" a="1"/>
  <c r="U224" i="1" s="1"/>
  <c r="M224" i="1" a="1"/>
  <c r="M224" i="1" s="1"/>
  <c r="O224" i="1" a="1"/>
  <c r="O224" i="1" s="1"/>
  <c r="U225" i="1" l="1" a="1"/>
  <c r="U225" i="1" s="1"/>
  <c r="M225" i="1" a="1"/>
  <c r="M225" i="1" s="1"/>
  <c r="S225" i="1" a="1"/>
  <c r="S225" i="1" s="1"/>
  <c r="K225" i="1" a="1"/>
  <c r="K225" i="1" s="1"/>
  <c r="O225" i="1" a="1"/>
  <c r="O225" i="1" s="1"/>
  <c r="J226" i="1" a="1"/>
  <c r="J226" i="1" s="1"/>
  <c r="Q225" i="1" a="1"/>
  <c r="Q225" i="1" s="1"/>
  <c r="S226" i="1" l="1" a="1"/>
  <c r="S226" i="1" s="1"/>
  <c r="M226" i="1" a="1"/>
  <c r="M226" i="1" s="1"/>
  <c r="Q226" i="1" a="1"/>
  <c r="Q226" i="1" s="1"/>
  <c r="J227" i="1" a="1"/>
  <c r="J227" i="1" s="1"/>
  <c r="K226" i="1" a="1"/>
  <c r="K226" i="1" s="1"/>
  <c r="U226" i="1" a="1"/>
  <c r="U226" i="1" s="1"/>
  <c r="O226" i="1" a="1"/>
  <c r="O226" i="1" s="1"/>
  <c r="S227" i="1" l="1" a="1"/>
  <c r="S227" i="1" s="1"/>
  <c r="K227" i="1" a="1"/>
  <c r="K227" i="1" s="1"/>
  <c r="Q227" i="1" a="1"/>
  <c r="Q227" i="1" s="1"/>
  <c r="J228" i="1" a="1"/>
  <c r="J228" i="1" s="1"/>
  <c r="O227" i="1" a="1"/>
  <c r="O227" i="1" s="1"/>
  <c r="U227" i="1" a="1"/>
  <c r="U227" i="1" s="1"/>
  <c r="M227" i="1" a="1"/>
  <c r="M227" i="1" s="1"/>
  <c r="S228" i="1" l="1" a="1"/>
  <c r="S228" i="1" s="1"/>
  <c r="M228" i="1" a="1"/>
  <c r="M228" i="1" s="1"/>
  <c r="Q228" i="1" a="1"/>
  <c r="Q228" i="1" s="1"/>
  <c r="J229" i="1" a="1"/>
  <c r="J229" i="1" s="1"/>
  <c r="O228" i="1" a="1"/>
  <c r="O228" i="1" s="1"/>
  <c r="U228" i="1" a="1"/>
  <c r="U228" i="1" s="1"/>
  <c r="K228" i="1" a="1"/>
  <c r="K228" i="1" s="1"/>
  <c r="U229" i="1" l="1" a="1"/>
  <c r="U229" i="1" s="1"/>
  <c r="M229" i="1" a="1"/>
  <c r="M229" i="1" s="1"/>
  <c r="S229" i="1" a="1"/>
  <c r="S229" i="1" s="1"/>
  <c r="K229" i="1" a="1"/>
  <c r="K229" i="1" s="1"/>
  <c r="Q229" i="1" a="1"/>
  <c r="Q229" i="1" s="1"/>
  <c r="J230" i="1" a="1"/>
  <c r="J230" i="1" s="1"/>
  <c r="O229" i="1" a="1"/>
  <c r="O229" i="1" s="1"/>
  <c r="U230" i="1" l="1" a="1"/>
  <c r="U230" i="1" s="1"/>
  <c r="Q230" i="1" a="1"/>
  <c r="Q230" i="1" s="1"/>
  <c r="O230" i="1" a="1"/>
  <c r="O230" i="1" s="1"/>
  <c r="S230" i="1" a="1"/>
  <c r="S230" i="1" s="1"/>
  <c r="J231" i="1" a="1"/>
  <c r="J231" i="1" s="1"/>
  <c r="M230" i="1" a="1"/>
  <c r="M230" i="1" s="1"/>
  <c r="K230" i="1" a="1"/>
  <c r="K230" i="1" s="1"/>
  <c r="S231" i="1" l="1" a="1"/>
  <c r="S231" i="1" s="1"/>
  <c r="K231" i="1" a="1"/>
  <c r="K231" i="1" s="1"/>
  <c r="O231" i="1" a="1"/>
  <c r="O231" i="1" s="1"/>
  <c r="J232" i="1" a="1"/>
  <c r="J232" i="1" s="1"/>
  <c r="Q231" i="1" a="1"/>
  <c r="Q231" i="1" s="1"/>
  <c r="U231" i="1" a="1"/>
  <c r="U231" i="1" s="1"/>
  <c r="M231" i="1" a="1"/>
  <c r="M231" i="1" s="1"/>
  <c r="S232" i="1" l="1" a="1"/>
  <c r="S232" i="1" s="1"/>
  <c r="M232" i="1" a="1"/>
  <c r="M232" i="1" s="1"/>
  <c r="Q232" i="1" a="1"/>
  <c r="Q232" i="1" s="1"/>
  <c r="J233" i="1" a="1"/>
  <c r="J233" i="1" s="1"/>
  <c r="O232" i="1" a="1"/>
  <c r="O232" i="1" s="1"/>
  <c r="U232" i="1" a="1"/>
  <c r="U232" i="1" s="1"/>
  <c r="K232" i="1" a="1"/>
  <c r="K232" i="1" s="1"/>
  <c r="O233" i="1" l="1" a="1"/>
  <c r="O233" i="1" s="1"/>
  <c r="S233" i="1" a="1"/>
  <c r="S233" i="1" s="1"/>
  <c r="K233" i="1" a="1"/>
  <c r="K233" i="1" s="1"/>
  <c r="Q233" i="1" a="1"/>
  <c r="Q233" i="1" s="1"/>
  <c r="J234" i="1" a="1"/>
  <c r="J234" i="1" s="1"/>
  <c r="M233" i="1" a="1"/>
  <c r="M233" i="1" s="1"/>
  <c r="U233" i="1" a="1"/>
  <c r="U233" i="1" s="1"/>
  <c r="K234" i="1" l="1" a="1"/>
  <c r="K234" i="1" s="1"/>
  <c r="S234" i="1" a="1"/>
  <c r="S234" i="1" s="1"/>
  <c r="M234" i="1" a="1"/>
  <c r="M234" i="1" s="1"/>
  <c r="Q234" i="1" a="1"/>
  <c r="Q234" i="1" s="1"/>
  <c r="J235" i="1" a="1"/>
  <c r="J235" i="1" s="1"/>
  <c r="O234" i="1" a="1"/>
  <c r="O234" i="1" s="1"/>
  <c r="U234" i="1" a="1"/>
  <c r="U234" i="1" s="1"/>
  <c r="U235" i="1" l="1" a="1"/>
  <c r="U235" i="1" s="1"/>
  <c r="S235" i="1" a="1"/>
  <c r="S235" i="1" s="1"/>
  <c r="K235" i="1" a="1"/>
  <c r="K235" i="1" s="1"/>
  <c r="Q235" i="1" a="1"/>
  <c r="Q235" i="1" s="1"/>
  <c r="J236" i="1" a="1"/>
  <c r="J236" i="1" s="1"/>
  <c r="M235" i="1" a="1"/>
  <c r="M235" i="1" s="1"/>
  <c r="O235" i="1" a="1"/>
  <c r="O235" i="1" s="1"/>
  <c r="U236" i="1" l="1" a="1"/>
  <c r="U236" i="1" s="1"/>
  <c r="S236" i="1" a="1"/>
  <c r="S236" i="1" s="1"/>
  <c r="M236" i="1" a="1"/>
  <c r="M236" i="1" s="1"/>
  <c r="Q236" i="1" a="1"/>
  <c r="Q236" i="1" s="1"/>
  <c r="J237" i="1" a="1"/>
  <c r="J237" i="1" s="1"/>
  <c r="K236" i="1" a="1"/>
  <c r="K236" i="1" s="1"/>
  <c r="O236" i="1" a="1"/>
  <c r="O236" i="1" s="1"/>
  <c r="U237" i="1" l="1" a="1"/>
  <c r="U237" i="1" s="1"/>
  <c r="S237" i="1" a="1"/>
  <c r="S237" i="1" s="1"/>
  <c r="K237" i="1" a="1"/>
  <c r="K237" i="1" s="1"/>
  <c r="O237" i="1" a="1"/>
  <c r="O237" i="1" s="1"/>
  <c r="J238" i="1" a="1"/>
  <c r="J238" i="1" s="1"/>
  <c r="M237" i="1" a="1"/>
  <c r="M237" i="1" s="1"/>
  <c r="Q237" i="1" a="1"/>
  <c r="Q237" i="1" s="1"/>
  <c r="Q238" i="1" l="1" a="1"/>
  <c r="Q238" i="1" s="1"/>
  <c r="K238" i="1" a="1"/>
  <c r="K238" i="1" s="1"/>
  <c r="S238" i="1" a="1"/>
  <c r="S238" i="1" s="1"/>
  <c r="J239" i="1" a="1"/>
  <c r="J239" i="1" s="1"/>
  <c r="O238" i="1" a="1"/>
  <c r="O238" i="1" s="1"/>
  <c r="U238" i="1" a="1"/>
  <c r="U238" i="1" s="1"/>
  <c r="M238" i="1" a="1"/>
  <c r="M238" i="1" s="1"/>
  <c r="S239" i="1" l="1" a="1"/>
  <c r="S239" i="1" s="1"/>
  <c r="K239" i="1" a="1"/>
  <c r="K239" i="1" s="1"/>
  <c r="Q239" i="1" a="1"/>
  <c r="Q239" i="1" s="1"/>
  <c r="J240" i="1" a="1"/>
  <c r="J240" i="1" s="1"/>
  <c r="O239" i="1" a="1"/>
  <c r="O239" i="1" s="1"/>
  <c r="U239" i="1" a="1"/>
  <c r="U239" i="1" s="1"/>
  <c r="M239" i="1" a="1"/>
  <c r="M239" i="1" s="1"/>
  <c r="U240" i="1" l="1" a="1"/>
  <c r="U240" i="1" s="1"/>
  <c r="Q240" i="1" a="1"/>
  <c r="Q240" i="1" s="1"/>
  <c r="M240" i="1" a="1"/>
  <c r="M240" i="1" s="1"/>
  <c r="S240" i="1" a="1"/>
  <c r="S240" i="1" s="1"/>
  <c r="J241" i="1" a="1"/>
  <c r="J241" i="1" s="1"/>
  <c r="O240" i="1" a="1"/>
  <c r="O240" i="1" s="1"/>
  <c r="K240" i="1" a="1"/>
  <c r="K240" i="1" s="1"/>
  <c r="S241" i="1" l="1" a="1"/>
  <c r="S241" i="1" s="1"/>
  <c r="K241" i="1" a="1"/>
  <c r="K241" i="1" s="1"/>
  <c r="J242" i="1" a="1"/>
  <c r="J242" i="1" s="1"/>
  <c r="M241" i="1" a="1"/>
  <c r="M241" i="1" s="1"/>
  <c r="U241" i="1" a="1"/>
  <c r="U241" i="1" s="1"/>
  <c r="O241" i="1" a="1"/>
  <c r="O241" i="1" s="1"/>
  <c r="Q241" i="1" a="1"/>
  <c r="Q241" i="1" s="1"/>
  <c r="S242" i="1" l="1" a="1"/>
  <c r="S242" i="1" s="1"/>
  <c r="M242" i="1" a="1"/>
  <c r="M242" i="1" s="1"/>
  <c r="Q242" i="1" a="1"/>
  <c r="Q242" i="1" s="1"/>
  <c r="J243" i="1" a="1"/>
  <c r="J243" i="1" s="1"/>
  <c r="O242" i="1" a="1"/>
  <c r="O242" i="1" s="1"/>
  <c r="U242" i="1" a="1"/>
  <c r="U242" i="1" s="1"/>
  <c r="K242" i="1" a="1"/>
  <c r="K242" i="1" s="1"/>
  <c r="S243" i="1" l="1" a="1"/>
  <c r="S243" i="1" s="1"/>
  <c r="K243" i="1" a="1"/>
  <c r="K243" i="1" s="1"/>
  <c r="Q243" i="1" a="1"/>
  <c r="Q243" i="1" s="1"/>
  <c r="J244" i="1" a="1"/>
  <c r="J244" i="1" s="1"/>
  <c r="M243" i="1" a="1"/>
  <c r="M243" i="1" s="1"/>
  <c r="U243" i="1" a="1"/>
  <c r="U243" i="1" s="1"/>
  <c r="O243" i="1" a="1"/>
  <c r="O243" i="1" s="1"/>
  <c r="U244" i="1" l="1" a="1"/>
  <c r="U244" i="1" s="1"/>
  <c r="Q244" i="1" a="1"/>
  <c r="Q244" i="1" s="1"/>
  <c r="M244" i="1" a="1"/>
  <c r="M244" i="1" s="1"/>
  <c r="S244" i="1" a="1"/>
  <c r="S244" i="1" s="1"/>
  <c r="J245" i="1" a="1"/>
  <c r="J245" i="1" s="1"/>
  <c r="O244" i="1" a="1"/>
  <c r="O244" i="1" s="1"/>
  <c r="K244" i="1" a="1"/>
  <c r="K244" i="1" s="1"/>
  <c r="M245" i="1" l="1" a="1"/>
  <c r="M245" i="1" s="1"/>
  <c r="S245" i="1" a="1"/>
  <c r="S245" i="1" s="1"/>
  <c r="K245" i="1" a="1"/>
  <c r="K245" i="1" s="1"/>
  <c r="Q245" i="1" a="1"/>
  <c r="Q245" i="1" s="1"/>
  <c r="J246" i="1" a="1"/>
  <c r="J246" i="1" s="1"/>
  <c r="O245" i="1" a="1"/>
  <c r="O245" i="1" s="1"/>
  <c r="U245" i="1" a="1"/>
  <c r="U245" i="1" s="1"/>
  <c r="S246" i="1" l="1" a="1"/>
  <c r="S246" i="1" s="1"/>
  <c r="K246" i="1" a="1"/>
  <c r="K246" i="1" s="1"/>
  <c r="Q246" i="1" a="1"/>
  <c r="Q246" i="1" s="1"/>
  <c r="J247" i="1" a="1"/>
  <c r="J247" i="1" s="1"/>
  <c r="O246" i="1" a="1"/>
  <c r="O246" i="1" s="1"/>
  <c r="U246" i="1" a="1"/>
  <c r="U246" i="1" s="1"/>
  <c r="M246" i="1" a="1"/>
  <c r="M246" i="1" s="1"/>
  <c r="U247" i="1" l="1" a="1"/>
  <c r="U247" i="1" s="1"/>
  <c r="M247" i="1" a="1"/>
  <c r="M247" i="1" s="1"/>
  <c r="O247" i="1" a="1"/>
  <c r="O247" i="1" s="1"/>
  <c r="S247" i="1" a="1"/>
  <c r="S247" i="1" s="1"/>
  <c r="K247" i="1" a="1"/>
  <c r="K247" i="1" s="1"/>
  <c r="Q247" i="1" a="1"/>
  <c r="Q247" i="1" s="1"/>
  <c r="J248" i="1" a="1"/>
  <c r="J248" i="1" s="1"/>
  <c r="U248" i="1" l="1" a="1"/>
  <c r="U248" i="1" s="1"/>
  <c r="K248" i="1" a="1"/>
  <c r="K248" i="1" s="1"/>
  <c r="Q248" i="1" a="1"/>
  <c r="Q248" i="1" s="1"/>
  <c r="O248" i="1" a="1"/>
  <c r="O248" i="1" s="1"/>
  <c r="J249" i="1" a="1"/>
  <c r="J249" i="1" s="1"/>
  <c r="S248" i="1" a="1"/>
  <c r="S248" i="1" s="1"/>
  <c r="M248" i="1" a="1"/>
  <c r="M248" i="1" s="1"/>
  <c r="U249" i="1" l="1" a="1"/>
  <c r="U249" i="1" s="1"/>
  <c r="S249" i="1" a="1"/>
  <c r="S249" i="1" s="1"/>
  <c r="K249" i="1" a="1"/>
  <c r="K249" i="1" s="1"/>
  <c r="M249" i="1" a="1"/>
  <c r="M249" i="1" s="1"/>
  <c r="J250" i="1" a="1"/>
  <c r="J250" i="1" s="1"/>
  <c r="Q249" i="1" a="1"/>
  <c r="Q249" i="1" s="1"/>
  <c r="O249" i="1" a="1"/>
  <c r="O249" i="1" s="1"/>
  <c r="U250" i="1" l="1" a="1"/>
  <c r="U250" i="1" s="1"/>
  <c r="S250" i="1" a="1"/>
  <c r="S250" i="1" s="1"/>
  <c r="M250" i="1" a="1"/>
  <c r="M250" i="1" s="1"/>
  <c r="Q250" i="1" a="1"/>
  <c r="Q250" i="1" s="1"/>
  <c r="J251" i="1" a="1"/>
  <c r="J251" i="1" s="1"/>
  <c r="O250" i="1" a="1"/>
  <c r="O250" i="1" s="1"/>
  <c r="K250" i="1" a="1"/>
  <c r="K250" i="1" s="1"/>
  <c r="O251" i="1" l="1" a="1"/>
  <c r="O251" i="1" s="1"/>
  <c r="S251" i="1" a="1"/>
  <c r="S251" i="1" s="1"/>
  <c r="K251" i="1" a="1"/>
  <c r="K251" i="1" s="1"/>
  <c r="Q251" i="1" a="1"/>
  <c r="Q251" i="1" s="1"/>
  <c r="J252" i="1" a="1"/>
  <c r="J252" i="1" s="1"/>
  <c r="M251" i="1" a="1"/>
  <c r="M251" i="1" s="1"/>
  <c r="U251" i="1" a="1"/>
  <c r="U251" i="1" s="1"/>
  <c r="M252" i="1" l="1" a="1"/>
  <c r="M252" i="1" s="1"/>
  <c r="S252" i="1" a="1"/>
  <c r="S252" i="1" s="1"/>
  <c r="Q252" i="1" a="1"/>
  <c r="Q252" i="1" s="1"/>
  <c r="K252" i="1" a="1"/>
  <c r="K252" i="1" s="1"/>
  <c r="J253" i="1" a="1"/>
  <c r="J253" i="1" s="1"/>
  <c r="O252" i="1" a="1"/>
  <c r="O252" i="1" s="1"/>
  <c r="U252" i="1" a="1"/>
  <c r="U252" i="1" s="1"/>
  <c r="S253" i="1" l="1" a="1"/>
  <c r="S253" i="1" s="1"/>
  <c r="K253" i="1" a="1"/>
  <c r="K253" i="1" s="1"/>
  <c r="Q253" i="1" a="1"/>
  <c r="Q253" i="1" s="1"/>
  <c r="J254" i="1" a="1"/>
  <c r="J254" i="1" s="1"/>
  <c r="O253" i="1" a="1"/>
  <c r="O253" i="1" s="1"/>
  <c r="U253" i="1" a="1"/>
  <c r="U253" i="1" s="1"/>
  <c r="M253" i="1" a="1"/>
  <c r="M253" i="1" s="1"/>
  <c r="S254" i="1" l="1" a="1"/>
  <c r="S254" i="1" s="1"/>
  <c r="K254" i="1" a="1"/>
  <c r="K254" i="1" s="1"/>
  <c r="Q254" i="1" a="1"/>
  <c r="Q254" i="1" s="1"/>
  <c r="J255" i="1" a="1"/>
  <c r="J255" i="1" s="1"/>
  <c r="O254" i="1" a="1"/>
  <c r="O254" i="1" s="1"/>
  <c r="U254" i="1" a="1"/>
  <c r="U254" i="1" s="1"/>
  <c r="M254" i="1" a="1"/>
  <c r="M254" i="1" s="1"/>
  <c r="S255" i="1" l="1" a="1"/>
  <c r="S255" i="1" s="1"/>
  <c r="K255" i="1" a="1"/>
  <c r="K255" i="1" s="1"/>
  <c r="J256" i="1" a="1"/>
  <c r="J256" i="1" s="1"/>
  <c r="O255" i="1" a="1"/>
  <c r="O255" i="1" s="1"/>
  <c r="U255" i="1" a="1"/>
  <c r="U255" i="1" s="1"/>
  <c r="M255" i="1" a="1"/>
  <c r="M255" i="1" s="1"/>
  <c r="Q255" i="1" a="1"/>
  <c r="Q255" i="1" s="1"/>
  <c r="U256" i="1" l="1" a="1"/>
  <c r="U256" i="1" s="1"/>
  <c r="M256" i="1" a="1"/>
  <c r="M256" i="1" s="1"/>
  <c r="Q256" i="1" a="1"/>
  <c r="Q256" i="1" s="1"/>
  <c r="S256" i="1" a="1"/>
  <c r="S256" i="1" s="1"/>
  <c r="O256" i="1" a="1"/>
  <c r="O256" i="1" s="1"/>
  <c r="J257" i="1" a="1"/>
  <c r="J257" i="1" s="1"/>
  <c r="K256" i="1" a="1"/>
  <c r="K256" i="1" s="1"/>
  <c r="S257" i="1" l="1" a="1"/>
  <c r="S257" i="1" s="1"/>
  <c r="K257" i="1" a="1"/>
  <c r="K257" i="1" s="1"/>
  <c r="Q257" i="1" a="1"/>
  <c r="Q257" i="1" s="1"/>
  <c r="J258" i="1" a="1"/>
  <c r="J258" i="1" s="1"/>
  <c r="M257" i="1" a="1"/>
  <c r="M257" i="1" s="1"/>
  <c r="U257" i="1" a="1"/>
  <c r="U257" i="1" s="1"/>
  <c r="O257" i="1" a="1"/>
  <c r="O257" i="1" s="1"/>
  <c r="S258" i="1" l="1" a="1"/>
  <c r="S258" i="1" s="1"/>
  <c r="O258" i="1" a="1"/>
  <c r="O258" i="1" s="1"/>
  <c r="J259" i="1" a="1"/>
  <c r="J259" i="1" s="1"/>
  <c r="Q258" i="1" a="1"/>
  <c r="Q258" i="1" s="1"/>
  <c r="U258" i="1" a="1"/>
  <c r="U258" i="1" s="1"/>
  <c r="M258" i="1" a="1"/>
  <c r="M258" i="1" s="1"/>
  <c r="K258" i="1" a="1"/>
  <c r="K258" i="1" s="1"/>
  <c r="M259" i="1" l="1" a="1"/>
  <c r="M259" i="1" s="1"/>
  <c r="S259" i="1" a="1"/>
  <c r="S259" i="1" s="1"/>
  <c r="K259" i="1" a="1"/>
  <c r="K259" i="1" s="1"/>
  <c r="Q259" i="1" a="1"/>
  <c r="Q259" i="1" s="1"/>
  <c r="J260" i="1" a="1"/>
  <c r="J260" i="1" s="1"/>
  <c r="O259" i="1" a="1"/>
  <c r="O259" i="1" s="1"/>
  <c r="U259" i="1" a="1"/>
  <c r="U259" i="1" s="1"/>
  <c r="M260" i="1" l="1" a="1"/>
  <c r="M260" i="1" s="1"/>
  <c r="S260" i="1" a="1"/>
  <c r="S260" i="1" s="1"/>
  <c r="O260" i="1" a="1"/>
  <c r="O260" i="1" s="1"/>
  <c r="Q260" i="1" a="1"/>
  <c r="Q260" i="1" s="1"/>
  <c r="J261" i="1" a="1"/>
  <c r="J261" i="1" s="1"/>
  <c r="K260" i="1" a="1"/>
  <c r="K260" i="1" s="1"/>
  <c r="U260" i="1" a="1"/>
  <c r="U260" i="1" s="1"/>
  <c r="M261" i="1" l="1" a="1"/>
  <c r="M261" i="1" s="1"/>
  <c r="S261" i="1" a="1"/>
  <c r="S261" i="1" s="1"/>
  <c r="K261" i="1" a="1"/>
  <c r="K261" i="1" s="1"/>
  <c r="Q261" i="1" a="1"/>
  <c r="Q261" i="1" s="1"/>
  <c r="J262" i="1" a="1"/>
  <c r="J262" i="1" s="1"/>
  <c r="O261" i="1" a="1"/>
  <c r="O261" i="1" s="1"/>
  <c r="U261" i="1" a="1"/>
  <c r="U261" i="1" s="1"/>
  <c r="Q262" i="1" l="1" a="1"/>
  <c r="Q262" i="1" s="1"/>
  <c r="K262" i="1" a="1"/>
  <c r="K262" i="1" s="1"/>
  <c r="J263" i="1" a="1"/>
  <c r="J263" i="1" s="1"/>
  <c r="O262" i="1" a="1"/>
  <c r="O262" i="1" s="1"/>
  <c r="U262" i="1" a="1"/>
  <c r="U262" i="1" s="1"/>
  <c r="M262" i="1" a="1"/>
  <c r="M262" i="1" s="1"/>
  <c r="S262" i="1" a="1"/>
  <c r="S262" i="1" s="1"/>
  <c r="S263" i="1" l="1" a="1"/>
  <c r="S263" i="1" s="1"/>
  <c r="K263" i="1" a="1"/>
  <c r="K263" i="1" s="1"/>
  <c r="Q263" i="1" a="1"/>
  <c r="Q263" i="1" s="1"/>
  <c r="J264" i="1" a="1"/>
  <c r="J264" i="1" s="1"/>
  <c r="O263" i="1" a="1"/>
  <c r="O263" i="1" s="1"/>
  <c r="U263" i="1" a="1"/>
  <c r="U263" i="1" s="1"/>
  <c r="M263" i="1" a="1"/>
  <c r="M263" i="1" s="1"/>
  <c r="S264" i="1" l="1" a="1"/>
  <c r="S264" i="1" s="1"/>
  <c r="M264" i="1" a="1"/>
  <c r="M264" i="1" s="1"/>
  <c r="O264" i="1" a="1"/>
  <c r="O264" i="1" s="1"/>
  <c r="J265" i="1" a="1"/>
  <c r="J265" i="1" s="1"/>
  <c r="K264" i="1" a="1"/>
  <c r="K264" i="1" s="1"/>
  <c r="U264" i="1" a="1"/>
  <c r="U264" i="1" s="1"/>
  <c r="Q264" i="1" a="1"/>
  <c r="Q264" i="1" s="1"/>
  <c r="S265" i="1" l="1" a="1"/>
  <c r="S265" i="1" s="1"/>
  <c r="K265" i="1" a="1"/>
  <c r="K265" i="1" s="1"/>
  <c r="Q265" i="1" a="1"/>
  <c r="Q265" i="1" s="1"/>
  <c r="J266" i="1" a="1"/>
  <c r="J266" i="1" s="1"/>
  <c r="O265" i="1" a="1"/>
  <c r="O265" i="1" s="1"/>
  <c r="U265" i="1" a="1"/>
  <c r="U265" i="1" s="1"/>
  <c r="M265" i="1" a="1"/>
  <c r="M265" i="1" s="1"/>
  <c r="S266" i="1" l="1" a="1"/>
  <c r="S266" i="1" s="1"/>
  <c r="K266" i="1" a="1"/>
  <c r="K266" i="1" s="1"/>
  <c r="Q266" i="1" a="1"/>
  <c r="Q266" i="1" s="1"/>
  <c r="J267" i="1" a="1"/>
  <c r="J267" i="1" s="1"/>
  <c r="O266" i="1" a="1"/>
  <c r="O266" i="1" s="1"/>
  <c r="U266" i="1" a="1"/>
  <c r="U266" i="1" s="1"/>
  <c r="M266" i="1" a="1"/>
  <c r="M266" i="1" s="1"/>
  <c r="U267" i="1" l="1" a="1"/>
  <c r="U267" i="1" s="1"/>
  <c r="M267" i="1" a="1"/>
  <c r="M267" i="1" s="1"/>
  <c r="S267" i="1" a="1"/>
  <c r="S267" i="1" s="1"/>
  <c r="K267" i="1" a="1"/>
  <c r="K267" i="1" s="1"/>
  <c r="J268" i="1" a="1"/>
  <c r="J268" i="1" s="1"/>
  <c r="O267" i="1" a="1"/>
  <c r="O267" i="1" s="1"/>
  <c r="Q267" i="1" a="1"/>
  <c r="Q267" i="1" s="1"/>
  <c r="U268" i="1" l="1" a="1"/>
  <c r="U268" i="1" s="1"/>
  <c r="O268" i="1" a="1"/>
  <c r="O268" i="1" s="1"/>
  <c r="S268" i="1" a="1"/>
  <c r="S268" i="1" s="1"/>
  <c r="Q268" i="1" a="1"/>
  <c r="Q268" i="1" s="1"/>
  <c r="J269" i="1" a="1"/>
  <c r="J269" i="1" s="1"/>
  <c r="K268" i="1" a="1"/>
  <c r="K268" i="1" s="1"/>
  <c r="M268" i="1" a="1"/>
  <c r="M268" i="1" s="1"/>
  <c r="S269" i="1" l="1" a="1"/>
  <c r="S269" i="1" s="1"/>
  <c r="K269" i="1" a="1"/>
  <c r="K269" i="1" s="1"/>
  <c r="Q269" i="1" a="1"/>
  <c r="Q269" i="1" s="1"/>
  <c r="J270" i="1" a="1"/>
  <c r="J270" i="1" s="1"/>
  <c r="O269" i="1" a="1"/>
  <c r="O269" i="1" s="1"/>
  <c r="U269" i="1" a="1"/>
  <c r="U269" i="1" s="1"/>
  <c r="M269" i="1" a="1"/>
  <c r="M269" i="1" s="1"/>
  <c r="M270" i="1" l="1" a="1"/>
  <c r="M270" i="1" s="1"/>
  <c r="Q270" i="1" a="1"/>
  <c r="Q270" i="1" s="1"/>
  <c r="K270" i="1" a="1"/>
  <c r="K270" i="1" s="1"/>
  <c r="S270" i="1" a="1"/>
  <c r="S270" i="1" s="1"/>
  <c r="J271" i="1" a="1"/>
  <c r="J271" i="1" s="1"/>
  <c r="O270" i="1" a="1"/>
  <c r="O270" i="1" s="1"/>
  <c r="U270" i="1" a="1"/>
  <c r="U270" i="1" s="1"/>
  <c r="S271" i="1" l="1" a="1"/>
  <c r="S271" i="1" s="1"/>
  <c r="K271" i="1" a="1"/>
  <c r="K271" i="1" s="1"/>
  <c r="Q271" i="1" a="1"/>
  <c r="Q271" i="1" s="1"/>
  <c r="J272" i="1" a="1"/>
  <c r="J272" i="1" s="1"/>
  <c r="O271" i="1" a="1"/>
  <c r="O271" i="1" s="1"/>
  <c r="U271" i="1" a="1"/>
  <c r="U271" i="1" s="1"/>
  <c r="M271" i="1" a="1"/>
  <c r="M271" i="1" s="1"/>
  <c r="K272" i="1" l="1" a="1"/>
  <c r="K272" i="1" s="1"/>
  <c r="Q272" i="1" a="1"/>
  <c r="Q272" i="1" s="1"/>
  <c r="M272" i="1" a="1"/>
  <c r="M272" i="1" s="1"/>
  <c r="S272" i="1" a="1"/>
  <c r="S272" i="1" s="1"/>
  <c r="J273" i="1" a="1"/>
  <c r="J273" i="1" s="1"/>
  <c r="O272" i="1" a="1"/>
  <c r="O272" i="1" s="1"/>
  <c r="U272" i="1" a="1"/>
  <c r="U272" i="1" s="1"/>
  <c r="O273" i="1" l="1" a="1"/>
  <c r="O273" i="1" s="1"/>
  <c r="S273" i="1" a="1"/>
  <c r="S273" i="1" s="1"/>
  <c r="K273" i="1" a="1"/>
  <c r="K273" i="1" s="1"/>
  <c r="Q273" i="1" a="1"/>
  <c r="Q273" i="1" s="1"/>
  <c r="J274" i="1" a="1"/>
  <c r="J274" i="1" s="1"/>
  <c r="M273" i="1" a="1"/>
  <c r="M273" i="1" s="1"/>
  <c r="U273" i="1" a="1"/>
  <c r="U273" i="1" s="1"/>
  <c r="B2" i="5"/>
  <c r="A2" i="5" s="1"/>
  <c r="B3" i="5"/>
  <c r="B4" i="5"/>
  <c r="A4" i="5" s="1"/>
  <c r="B5" i="5"/>
  <c r="B6" i="5"/>
  <c r="A6" i="5" s="1"/>
  <c r="B7" i="5"/>
  <c r="A7" i="5" s="1"/>
  <c r="B8" i="5"/>
  <c r="A8" i="5" s="1"/>
  <c r="B9" i="5"/>
  <c r="A9" i="5" s="1"/>
  <c r="B10" i="5"/>
  <c r="A10" i="5" s="1"/>
  <c r="B11" i="5"/>
  <c r="A11" i="5" s="1"/>
  <c r="B12" i="5"/>
  <c r="A12" i="5" s="1"/>
  <c r="B13" i="5"/>
  <c r="A13" i="5" s="1"/>
  <c r="B14" i="5"/>
  <c r="A14" i="5" s="1"/>
  <c r="B15" i="5"/>
  <c r="B16" i="5"/>
  <c r="A16" i="5" s="1"/>
  <c r="B17" i="5"/>
  <c r="A17" i="5" s="1"/>
  <c r="B18" i="5"/>
  <c r="A18" i="5" s="1"/>
  <c r="B19" i="5"/>
  <c r="A19" i="5" s="1"/>
  <c r="B20" i="5"/>
  <c r="A20" i="5" s="1"/>
  <c r="B21" i="5"/>
  <c r="A21" i="5" s="1"/>
  <c r="B22" i="5"/>
  <c r="A22" i="5" s="1"/>
  <c r="B23" i="5"/>
  <c r="A23" i="5" s="1"/>
  <c r="B24" i="5"/>
  <c r="A24" i="5" s="1"/>
  <c r="B25" i="5"/>
  <c r="B26" i="5"/>
  <c r="A26" i="5" s="1"/>
  <c r="B27" i="5"/>
  <c r="A27" i="5" s="1"/>
  <c r="B28" i="5"/>
  <c r="A28" i="5" s="1"/>
  <c r="B29" i="5"/>
  <c r="A29" i="5" s="1"/>
  <c r="B30" i="5"/>
  <c r="A30" i="5" s="1"/>
  <c r="B31" i="5"/>
  <c r="A31" i="5" s="1"/>
  <c r="B32" i="5"/>
  <c r="A32" i="5" s="1"/>
  <c r="B33" i="5"/>
  <c r="A33" i="5" s="1"/>
  <c r="B34" i="5"/>
  <c r="A34" i="5" s="1"/>
  <c r="B35" i="5"/>
  <c r="B36" i="5"/>
  <c r="A36" i="5" s="1"/>
  <c r="B37" i="5"/>
  <c r="A37" i="5" s="1"/>
  <c r="B38" i="5"/>
  <c r="A38" i="5" s="1"/>
  <c r="B39" i="5"/>
  <c r="A39" i="5" s="1"/>
  <c r="B40" i="5"/>
  <c r="A40" i="5" s="1"/>
  <c r="B41" i="5"/>
  <c r="A41" i="5" s="1"/>
  <c r="B42" i="5"/>
  <c r="A42" i="5" s="1"/>
  <c r="B43" i="5"/>
  <c r="A43" i="5" s="1"/>
  <c r="B44" i="5"/>
  <c r="B45" i="5"/>
  <c r="A45" i="5" s="1"/>
  <c r="B46" i="5"/>
  <c r="A46" i="5" s="1"/>
  <c r="B47" i="5"/>
  <c r="A47" i="5" s="1"/>
  <c r="B48" i="5"/>
  <c r="A48" i="5" s="1"/>
  <c r="B49" i="5"/>
  <c r="A49" i="5" s="1"/>
  <c r="B50" i="5"/>
  <c r="A50" i="5" s="1"/>
  <c r="B51" i="5"/>
  <c r="A51" i="5" s="1"/>
  <c r="B52" i="5"/>
  <c r="B53" i="5"/>
  <c r="A53" i="5" s="1"/>
  <c r="B54" i="5"/>
  <c r="A54" i="5" s="1"/>
  <c r="B55" i="5"/>
  <c r="A55" i="5" s="1"/>
  <c r="B56" i="5"/>
  <c r="A56" i="5" s="1"/>
  <c r="B57" i="5"/>
  <c r="A57" i="5" s="1"/>
  <c r="B58" i="5"/>
  <c r="A58" i="5" s="1"/>
  <c r="B59" i="5"/>
  <c r="A59" i="5" s="1"/>
  <c r="B60" i="5"/>
  <c r="B61" i="5"/>
  <c r="A61" i="5" s="1"/>
  <c r="B62" i="5"/>
  <c r="A62" i="5" s="1"/>
  <c r="B63" i="5"/>
  <c r="A63" i="5" s="1"/>
  <c r="B64" i="5"/>
  <c r="A64" i="5" s="1"/>
  <c r="B65" i="5"/>
  <c r="A65" i="5" s="1"/>
  <c r="B66" i="5"/>
  <c r="A66" i="5" s="1"/>
  <c r="B67" i="5"/>
  <c r="A67" i="5" s="1"/>
  <c r="B68" i="5"/>
  <c r="A68" i="5" s="1"/>
  <c r="B69" i="5"/>
  <c r="A69" i="5" s="1"/>
  <c r="B70" i="5"/>
  <c r="A70" i="5" s="1"/>
  <c r="B71" i="5"/>
  <c r="A71" i="5" s="1"/>
  <c r="B72" i="5"/>
  <c r="A72" i="5" s="1"/>
  <c r="B73" i="5"/>
  <c r="B74" i="5"/>
  <c r="A74" i="5" s="1"/>
  <c r="B75" i="5"/>
  <c r="A75" i="5" s="1"/>
  <c r="B76" i="5"/>
  <c r="A76" i="5" s="1"/>
  <c r="B77" i="5"/>
  <c r="B78" i="5"/>
  <c r="A78" i="5" s="1"/>
  <c r="B79" i="5"/>
  <c r="A79" i="5" s="1"/>
  <c r="B80" i="5"/>
  <c r="A80" i="5" s="1"/>
  <c r="B81" i="5"/>
  <c r="A81" i="5" s="1"/>
  <c r="B82" i="5"/>
  <c r="A82" i="5" s="1"/>
  <c r="B83" i="5"/>
  <c r="A83" i="5" s="1"/>
  <c r="B84" i="5"/>
  <c r="A84" i="5" s="1"/>
  <c r="B85" i="5"/>
  <c r="A85" i="5" s="1"/>
  <c r="B86" i="5"/>
  <c r="A86" i="5" s="1"/>
  <c r="B87" i="5"/>
  <c r="A87" i="5" s="1"/>
  <c r="B88" i="5"/>
  <c r="A88" i="5" s="1"/>
  <c r="B89" i="5"/>
  <c r="A89" i="5" s="1"/>
  <c r="B90" i="5"/>
  <c r="A90" i="5" s="1"/>
  <c r="B91" i="5"/>
  <c r="A91" i="5" s="1"/>
  <c r="B92" i="5"/>
  <c r="A92" i="5" s="1"/>
  <c r="B93" i="5"/>
  <c r="A93" i="5" s="1"/>
  <c r="B94" i="5"/>
  <c r="A94" i="5" s="1"/>
  <c r="B95" i="5"/>
  <c r="A95" i="5" s="1"/>
  <c r="B96" i="5"/>
  <c r="A96" i="5" s="1"/>
  <c r="B97" i="5"/>
  <c r="B98" i="5"/>
  <c r="A98" i="5" s="1"/>
  <c r="B99" i="5"/>
  <c r="A99" i="5" s="1"/>
  <c r="B100" i="5"/>
  <c r="A100" i="5" s="1"/>
  <c r="B101" i="5"/>
  <c r="A101" i="5" s="1"/>
  <c r="B102" i="5"/>
  <c r="A102" i="5" s="1"/>
  <c r="B103" i="5"/>
  <c r="A103" i="5" s="1"/>
  <c r="B104" i="5"/>
  <c r="A104" i="5" s="1"/>
  <c r="B105" i="5"/>
  <c r="A105" i="5" s="1"/>
  <c r="B106" i="5"/>
  <c r="A106" i="5" s="1"/>
  <c r="B107" i="5"/>
  <c r="B108" i="5"/>
  <c r="A108" i="5" s="1"/>
  <c r="B109" i="5"/>
  <c r="A109" i="5" s="1"/>
  <c r="B110" i="5"/>
  <c r="A110" i="5" s="1"/>
  <c r="B111" i="5"/>
  <c r="A111" i="5" s="1"/>
  <c r="B112" i="5"/>
  <c r="A112" i="5" s="1"/>
  <c r="B113" i="5"/>
  <c r="A113" i="5" s="1"/>
  <c r="B114" i="5"/>
  <c r="A114" i="5" s="1"/>
  <c r="B115" i="5"/>
  <c r="A115" i="5" s="1"/>
  <c r="B116" i="5"/>
  <c r="A116" i="5" s="1"/>
  <c r="B117" i="5"/>
  <c r="A117" i="5" s="1"/>
  <c r="B118" i="5"/>
  <c r="A118" i="5" s="1"/>
  <c r="B119" i="5"/>
  <c r="A119" i="5" s="1"/>
  <c r="B120" i="5"/>
  <c r="B121" i="5"/>
  <c r="A121" i="5" s="1"/>
  <c r="B122" i="5"/>
  <c r="A122" i="5" s="1"/>
  <c r="B123" i="5"/>
  <c r="A123" i="5" s="1"/>
  <c r="B124" i="5"/>
  <c r="A124" i="5" s="1"/>
  <c r="B125" i="5"/>
  <c r="A125" i="5" s="1"/>
  <c r="B126" i="5"/>
  <c r="A126" i="5" s="1"/>
  <c r="B127" i="5"/>
  <c r="A127" i="5" s="1"/>
  <c r="B128" i="5"/>
  <c r="A128" i="5" s="1"/>
  <c r="B129" i="5"/>
  <c r="B130" i="5"/>
  <c r="A130" i="5" s="1"/>
  <c r="B131" i="5"/>
  <c r="B132" i="5"/>
  <c r="A132" i="5" s="1"/>
  <c r="B133" i="5"/>
  <c r="A133" i="5" s="1"/>
  <c r="B134" i="5"/>
  <c r="A134" i="5" s="1"/>
  <c r="B135" i="5"/>
  <c r="A135" i="5" s="1"/>
  <c r="B136" i="5"/>
  <c r="A136" i="5" s="1"/>
  <c r="B137" i="5"/>
  <c r="A137" i="5" s="1"/>
  <c r="B138" i="5"/>
  <c r="A138" i="5" s="1"/>
  <c r="B139" i="5"/>
  <c r="A139" i="5" s="1"/>
  <c r="B140" i="5"/>
  <c r="A140" i="5" s="1"/>
  <c r="B141" i="5"/>
  <c r="A141" i="5" s="1"/>
  <c r="B142" i="5"/>
  <c r="A142" i="5" s="1"/>
  <c r="B143" i="5"/>
  <c r="A143" i="5" s="1"/>
  <c r="B144" i="5"/>
  <c r="A144" i="5" s="1"/>
  <c r="B145" i="5"/>
  <c r="B146" i="5"/>
  <c r="A146" i="5" s="1"/>
  <c r="B147" i="5"/>
  <c r="A147" i="5" s="1"/>
  <c r="B148" i="5"/>
  <c r="A148" i="5" s="1"/>
  <c r="B149" i="5"/>
  <c r="A149" i="5" s="1"/>
  <c r="B150" i="5"/>
  <c r="A150" i="5" s="1"/>
  <c r="B151" i="5"/>
  <c r="A151" i="5" s="1"/>
  <c r="B152" i="5"/>
  <c r="A152" i="5" s="1"/>
  <c r="B153" i="5"/>
  <c r="A153" i="5" s="1"/>
  <c r="B154" i="5"/>
  <c r="A154" i="5" s="1"/>
  <c r="B155" i="5"/>
  <c r="A155" i="5" s="1"/>
  <c r="B156" i="5"/>
  <c r="A156" i="5" s="1"/>
  <c r="B157" i="5"/>
  <c r="A157" i="5" s="1"/>
  <c r="B158" i="5"/>
  <c r="A158" i="5" s="1"/>
  <c r="B159" i="5"/>
  <c r="A159" i="5" s="1"/>
  <c r="B160" i="5"/>
  <c r="A160" i="5" s="1"/>
  <c r="B161" i="5"/>
  <c r="B162" i="5"/>
  <c r="A162" i="5" s="1"/>
  <c r="B163" i="5"/>
  <c r="A163" i="5" s="1"/>
  <c r="B164" i="5"/>
  <c r="A164" i="5" s="1"/>
  <c r="B165" i="5"/>
  <c r="A165" i="5" s="1"/>
  <c r="B166" i="5"/>
  <c r="A166" i="5" s="1"/>
  <c r="B167" i="5"/>
  <c r="A167" i="5" s="1"/>
  <c r="B168" i="5"/>
  <c r="A168" i="5" s="1"/>
  <c r="B169" i="5"/>
  <c r="A169" i="5" s="1"/>
  <c r="B170" i="5"/>
  <c r="B171" i="5"/>
  <c r="A171" i="5" s="1"/>
  <c r="B172" i="5"/>
  <c r="A172" i="5" s="1"/>
  <c r="B173" i="5"/>
  <c r="A173" i="5" s="1"/>
  <c r="B174" i="5"/>
  <c r="A174" i="5" s="1"/>
  <c r="B175" i="5"/>
  <c r="A175" i="5" s="1"/>
  <c r="B176" i="5"/>
  <c r="A176" i="5" s="1"/>
  <c r="B177" i="5"/>
  <c r="A177" i="5" s="1"/>
  <c r="B178" i="5"/>
  <c r="A178" i="5" s="1"/>
  <c r="B179" i="5"/>
  <c r="A179" i="5" s="1"/>
  <c r="B180" i="5"/>
  <c r="A180" i="5" s="1"/>
  <c r="B181" i="5"/>
  <c r="A181" i="5" s="1"/>
  <c r="B182" i="5"/>
  <c r="A182" i="5" s="1"/>
  <c r="B183" i="5"/>
  <c r="B184" i="5"/>
  <c r="A184" i="5" s="1"/>
  <c r="B185" i="5"/>
  <c r="A185" i="5" s="1"/>
  <c r="B186" i="5"/>
  <c r="A186" i="5" s="1"/>
  <c r="B187" i="5"/>
  <c r="A187" i="5" s="1"/>
  <c r="B188" i="5"/>
  <c r="A188" i="5" s="1"/>
  <c r="B189" i="5"/>
  <c r="A189" i="5" s="1"/>
  <c r="B190" i="5"/>
  <c r="A190" i="5" s="1"/>
  <c r="B191" i="5"/>
  <c r="A191" i="5" s="1"/>
  <c r="B192" i="5"/>
  <c r="A192" i="5" s="1"/>
  <c r="B193" i="5"/>
  <c r="A193" i="5" s="1"/>
  <c r="B194" i="5"/>
  <c r="A194" i="5" s="1"/>
  <c r="B195" i="5"/>
  <c r="A195" i="5" s="1"/>
  <c r="B196" i="5"/>
  <c r="A196" i="5" s="1"/>
  <c r="B197" i="5"/>
  <c r="A197" i="5" s="1"/>
  <c r="B198" i="5"/>
  <c r="B199" i="5"/>
  <c r="A199" i="5" s="1"/>
  <c r="B200" i="5"/>
  <c r="A200" i="5" s="1"/>
  <c r="B201" i="5"/>
  <c r="A201" i="5" s="1"/>
  <c r="B202" i="5"/>
  <c r="A202" i="5" s="1"/>
  <c r="B203" i="5"/>
  <c r="A203" i="5" s="1"/>
  <c r="B204" i="5"/>
  <c r="A204" i="5" s="1"/>
  <c r="B205" i="5"/>
  <c r="A205" i="5" s="1"/>
  <c r="B206" i="5"/>
  <c r="A206" i="5" s="1"/>
  <c r="B207" i="5"/>
  <c r="A207" i="5" s="1"/>
  <c r="B208" i="5"/>
  <c r="B209" i="5"/>
  <c r="A209" i="5" s="1"/>
  <c r="B210" i="5"/>
  <c r="A210" i="5" s="1"/>
  <c r="B211" i="5"/>
  <c r="A211" i="5" s="1"/>
  <c r="B212" i="5"/>
  <c r="A212" i="5" s="1"/>
  <c r="B213" i="5"/>
  <c r="A213" i="5" s="1"/>
  <c r="B214" i="5"/>
  <c r="A214" i="5" s="1"/>
  <c r="B215" i="5"/>
  <c r="A215" i="5" s="1"/>
  <c r="B216" i="5"/>
  <c r="A216" i="5" s="1"/>
  <c r="B217" i="5"/>
  <c r="B218" i="5"/>
  <c r="A218" i="5" s="1"/>
  <c r="B219" i="5"/>
  <c r="A219" i="5" s="1"/>
  <c r="B220" i="5"/>
  <c r="A220" i="5" s="1"/>
  <c r="B221" i="5"/>
  <c r="A221" i="5" s="1"/>
  <c r="B222" i="5"/>
  <c r="A222" i="5" s="1"/>
  <c r="B223" i="5"/>
  <c r="A223" i="5" s="1"/>
  <c r="B224" i="5"/>
  <c r="A224" i="5" s="1"/>
  <c r="B225" i="5"/>
  <c r="A225" i="5" s="1"/>
  <c r="B226" i="5"/>
  <c r="A226" i="5" s="1"/>
  <c r="B227" i="5"/>
  <c r="A227" i="5" s="1"/>
  <c r="B228" i="5"/>
  <c r="A228" i="5" s="1"/>
  <c r="B229" i="5"/>
  <c r="A229" i="5" s="1"/>
  <c r="B230" i="5"/>
  <c r="A230" i="5" s="1"/>
  <c r="B231" i="5"/>
  <c r="A231" i="5" s="1"/>
  <c r="B232" i="5"/>
  <c r="B233" i="5"/>
  <c r="A233" i="5" s="1"/>
  <c r="B234" i="5"/>
  <c r="A234" i="5" s="1"/>
  <c r="B235" i="5"/>
  <c r="A235" i="5" s="1"/>
  <c r="B236" i="5"/>
  <c r="A236" i="5" s="1"/>
  <c r="B237" i="5"/>
  <c r="A237" i="5" s="1"/>
  <c r="B238" i="5"/>
  <c r="A238" i="5" s="1"/>
  <c r="B239" i="5"/>
  <c r="B240" i="5"/>
  <c r="A240" i="5" s="1"/>
  <c r="B241" i="5"/>
  <c r="A241" i="5" s="1"/>
  <c r="B242" i="5"/>
  <c r="A242" i="5" s="1"/>
  <c r="B243" i="5"/>
  <c r="A243" i="5" s="1"/>
  <c r="B244" i="5"/>
  <c r="A244" i="5" s="1"/>
  <c r="B245" i="5"/>
  <c r="A245" i="5" s="1"/>
  <c r="B246" i="5"/>
  <c r="A246" i="5" s="1"/>
  <c r="B247" i="5"/>
  <c r="A247" i="5" s="1"/>
  <c r="B248" i="5"/>
  <c r="A248" i="5" s="1"/>
  <c r="B249" i="5"/>
  <c r="B250" i="5"/>
  <c r="A250" i="5" s="1"/>
  <c r="B251" i="5"/>
  <c r="A251" i="5" s="1"/>
  <c r="B252" i="5"/>
  <c r="A252" i="5" s="1"/>
  <c r="B253" i="5"/>
  <c r="A253" i="5" s="1"/>
  <c r="B254" i="5"/>
  <c r="A254" i="5" s="1"/>
  <c r="B255" i="5"/>
  <c r="A255" i="5" s="1"/>
  <c r="B256" i="5"/>
  <c r="B257" i="5"/>
  <c r="A257" i="5" s="1"/>
  <c r="B258" i="5"/>
  <c r="A258" i="5" s="1"/>
  <c r="B259" i="5"/>
  <c r="A259" i="5" s="1"/>
  <c r="B260" i="5"/>
  <c r="A260" i="5" s="1"/>
  <c r="B261" i="5"/>
  <c r="A261" i="5" s="1"/>
  <c r="B262" i="5"/>
  <c r="A262" i="5" s="1"/>
  <c r="B263" i="5"/>
  <c r="A263" i="5" s="1"/>
  <c r="B264" i="5"/>
  <c r="A264" i="5" s="1"/>
  <c r="B265" i="5"/>
  <c r="A265" i="5" s="1"/>
  <c r="B266" i="5"/>
  <c r="A266" i="5" s="1"/>
  <c r="B267" i="5"/>
  <c r="A267" i="5" s="1"/>
  <c r="B268" i="5"/>
  <c r="A268" i="5" s="1"/>
  <c r="B269" i="5"/>
  <c r="A269" i="5" s="1"/>
  <c r="B270" i="5"/>
  <c r="A270" i="5" s="1"/>
  <c r="B271" i="5"/>
  <c r="A271" i="5" s="1"/>
  <c r="B272" i="5"/>
  <c r="A272" i="5" s="1"/>
  <c r="B273" i="5"/>
  <c r="A273" i="5" s="1"/>
  <c r="B274" i="5"/>
  <c r="A274" i="5" s="1"/>
  <c r="B275" i="5"/>
  <c r="A275" i="5" s="1"/>
  <c r="B276" i="5"/>
  <c r="A276" i="5" s="1"/>
  <c r="B277" i="5"/>
  <c r="A277" i="5" s="1"/>
  <c r="B278" i="5"/>
  <c r="A278" i="5" s="1"/>
  <c r="B279" i="5"/>
  <c r="B280" i="5"/>
  <c r="A280" i="5" s="1"/>
  <c r="B281" i="5"/>
  <c r="A281" i="5" s="1"/>
  <c r="B282" i="5"/>
  <c r="A282" i="5" s="1"/>
  <c r="B283" i="5"/>
  <c r="A283" i="5" s="1"/>
  <c r="B284" i="5"/>
  <c r="A284" i="5" s="1"/>
  <c r="B285" i="5"/>
  <c r="A285" i="5" s="1"/>
  <c r="B286" i="5"/>
  <c r="A286" i="5" s="1"/>
  <c r="B287" i="5"/>
  <c r="A287" i="5" s="1"/>
  <c r="B288" i="5"/>
  <c r="A288" i="5" s="1"/>
  <c r="B289" i="5"/>
  <c r="A289" i="5" s="1"/>
  <c r="B290" i="5"/>
  <c r="A290" i="5" s="1"/>
  <c r="B291" i="5"/>
  <c r="B292" i="5"/>
  <c r="A292" i="5" s="1"/>
  <c r="B293" i="5"/>
  <c r="A293" i="5" s="1"/>
  <c r="B294" i="5"/>
  <c r="A294" i="5" s="1"/>
  <c r="B295" i="5"/>
  <c r="A295" i="5" s="1"/>
  <c r="B296" i="5"/>
  <c r="A296" i="5" s="1"/>
  <c r="B297" i="5"/>
  <c r="A297" i="5" s="1"/>
  <c r="B298" i="5"/>
  <c r="B299" i="5"/>
  <c r="A299" i="5" s="1"/>
  <c r="B300" i="5"/>
  <c r="A300" i="5" s="1"/>
  <c r="B301" i="5"/>
  <c r="A301" i="5" s="1"/>
  <c r="B302" i="5"/>
  <c r="A302" i="5" s="1"/>
  <c r="B303" i="5"/>
  <c r="B304" i="5"/>
  <c r="A304" i="5" s="1"/>
  <c r="B305" i="5"/>
  <c r="A305" i="5" s="1"/>
  <c r="B306" i="5"/>
  <c r="A306" i="5" s="1"/>
  <c r="B307" i="5"/>
  <c r="A307" i="5" s="1"/>
  <c r="B308" i="5"/>
  <c r="A308" i="5" s="1"/>
  <c r="B309" i="5"/>
  <c r="A309" i="5" s="1"/>
  <c r="B310" i="5"/>
  <c r="A310" i="5" s="1"/>
  <c r="B311" i="5"/>
  <c r="A311" i="5" s="1"/>
  <c r="B312" i="5"/>
  <c r="A312" i="5" s="1"/>
  <c r="B313" i="5"/>
  <c r="A313" i="5" s="1"/>
  <c r="B314" i="5"/>
  <c r="A314" i="5" s="1"/>
  <c r="B315" i="5"/>
  <c r="A315" i="5" s="1"/>
  <c r="B316" i="5"/>
  <c r="A316" i="5" s="1"/>
  <c r="B317" i="5"/>
  <c r="B318" i="5"/>
  <c r="A318" i="5" s="1"/>
  <c r="B319" i="5"/>
  <c r="A319" i="5" s="1"/>
  <c r="B320" i="5"/>
  <c r="A320" i="5" s="1"/>
  <c r="B321" i="5"/>
  <c r="A321" i="5" s="1"/>
  <c r="B322" i="5"/>
  <c r="A322" i="5" s="1"/>
  <c r="B323" i="5"/>
  <c r="A323" i="5" s="1"/>
  <c r="B324" i="5"/>
  <c r="A324" i="5" s="1"/>
  <c r="B325" i="5"/>
  <c r="A325" i="5" s="1"/>
  <c r="B326" i="5"/>
  <c r="B327" i="5"/>
  <c r="A327" i="5" s="1"/>
  <c r="B328" i="5"/>
  <c r="A328" i="5" s="1"/>
  <c r="B329" i="5"/>
  <c r="A329" i="5" s="1"/>
  <c r="B330" i="5"/>
  <c r="A330" i="5" s="1"/>
  <c r="B331" i="5"/>
  <c r="A331" i="5" s="1"/>
  <c r="B332" i="5"/>
  <c r="A332" i="5" s="1"/>
  <c r="B333" i="5"/>
  <c r="A333" i="5" s="1"/>
  <c r="B334" i="5"/>
  <c r="A334" i="5" s="1"/>
  <c r="B335" i="5"/>
  <c r="A335" i="5" s="1"/>
  <c r="B336" i="5"/>
  <c r="A336" i="5" s="1"/>
  <c r="B337" i="5"/>
  <c r="A337" i="5" s="1"/>
  <c r="B338" i="5"/>
  <c r="B339" i="5"/>
  <c r="A339" i="5" s="1"/>
  <c r="B340" i="5"/>
  <c r="A340" i="5" s="1"/>
  <c r="B341" i="5"/>
  <c r="A341" i="5" s="1"/>
  <c r="B342" i="5"/>
  <c r="A342" i="5" s="1"/>
  <c r="B343" i="5"/>
  <c r="A343" i="5" s="1"/>
  <c r="B344" i="5"/>
  <c r="A344" i="5" s="1"/>
  <c r="B345" i="5"/>
  <c r="A345" i="5" s="1"/>
  <c r="B346" i="5"/>
  <c r="A346" i="5" s="1"/>
  <c r="B347" i="5"/>
  <c r="A347" i="5" s="1"/>
  <c r="B348" i="5"/>
  <c r="A348" i="5" s="1"/>
  <c r="B349" i="5"/>
  <c r="A349" i="5" s="1"/>
  <c r="B350" i="5"/>
  <c r="A350" i="5" s="1"/>
  <c r="B351" i="5"/>
  <c r="A351" i="5" s="1"/>
  <c r="B352" i="5"/>
  <c r="B353" i="5"/>
  <c r="A353" i="5" s="1"/>
  <c r="B354" i="5"/>
  <c r="A354" i="5" s="1"/>
  <c r="B355" i="5"/>
  <c r="A355" i="5" s="1"/>
  <c r="B356" i="5"/>
  <c r="A356" i="5" s="1"/>
  <c r="B357" i="5"/>
  <c r="A357" i="5" s="1"/>
  <c r="B358" i="5"/>
  <c r="A358" i="5" s="1"/>
  <c r="B359" i="5"/>
  <c r="A359" i="5" s="1"/>
  <c r="B360" i="5"/>
  <c r="A360" i="5" s="1"/>
  <c r="B361" i="5"/>
  <c r="A361" i="5" s="1"/>
  <c r="B362" i="5"/>
  <c r="A362" i="5" s="1"/>
  <c r="B363" i="5"/>
  <c r="B364" i="5"/>
  <c r="A364" i="5" s="1"/>
  <c r="B365" i="5"/>
  <c r="A365" i="5" s="1"/>
  <c r="B366" i="5"/>
  <c r="A366" i="5" s="1"/>
  <c r="B367" i="5"/>
  <c r="A367" i="5" s="1"/>
  <c r="B368" i="5"/>
  <c r="A368" i="5" s="1"/>
  <c r="B369" i="5"/>
  <c r="A369" i="5" s="1"/>
  <c r="B370" i="5"/>
  <c r="A370" i="5" s="1"/>
  <c r="B371" i="5"/>
  <c r="A371" i="5" s="1"/>
  <c r="B372" i="5"/>
  <c r="A372" i="5" s="1"/>
  <c r="B373" i="5"/>
  <c r="A373" i="5" s="1"/>
  <c r="B374" i="5"/>
  <c r="A374" i="5" s="1"/>
  <c r="B375" i="5"/>
  <c r="A375" i="5" s="1"/>
  <c r="B376" i="5"/>
  <c r="A376" i="5" s="1"/>
  <c r="B377" i="5"/>
  <c r="A377" i="5" s="1"/>
  <c r="B378" i="5"/>
  <c r="B379" i="5"/>
  <c r="A379" i="5" s="1"/>
  <c r="B380" i="5"/>
  <c r="A380" i="5" s="1"/>
  <c r="B381" i="5"/>
  <c r="A381" i="5" s="1"/>
  <c r="B382" i="5"/>
  <c r="A382" i="5" s="1"/>
  <c r="B383" i="5"/>
  <c r="A383" i="5" s="1"/>
  <c r="B384" i="5"/>
  <c r="A384" i="5" s="1"/>
  <c r="B385" i="5"/>
  <c r="A385" i="5" s="1"/>
  <c r="B386" i="5"/>
  <c r="A386" i="5" s="1"/>
  <c r="B387" i="5"/>
  <c r="A387" i="5" s="1"/>
  <c r="B388" i="5"/>
  <c r="A388" i="5" s="1"/>
  <c r="B389" i="5"/>
  <c r="A389" i="5" s="1"/>
  <c r="B390" i="5"/>
  <c r="A390" i="5" s="1"/>
  <c r="B391" i="5"/>
  <c r="B392" i="5"/>
  <c r="A392" i="5" s="1"/>
  <c r="B393" i="5"/>
  <c r="A393" i="5" s="1"/>
  <c r="B394" i="5"/>
  <c r="A394" i="5" s="1"/>
  <c r="B395" i="5"/>
  <c r="A395" i="5" s="1"/>
  <c r="B396" i="5"/>
  <c r="A396" i="5" s="1"/>
  <c r="B397" i="5"/>
  <c r="A397" i="5" s="1"/>
  <c r="B398" i="5"/>
  <c r="A398" i="5" s="1"/>
  <c r="B399" i="5"/>
  <c r="A399" i="5" s="1"/>
  <c r="B400" i="5"/>
  <c r="A400" i="5" s="1"/>
  <c r="B401" i="5"/>
  <c r="A401" i="5" s="1"/>
  <c r="B402" i="5"/>
  <c r="A402" i="5" s="1"/>
  <c r="B403" i="5"/>
  <c r="B404" i="5"/>
  <c r="A404" i="5" s="1"/>
  <c r="B405" i="5"/>
  <c r="A405" i="5" s="1"/>
  <c r="B406" i="5"/>
  <c r="A406" i="5" s="1"/>
  <c r="B407" i="5"/>
  <c r="A407" i="5" s="1"/>
  <c r="B408" i="5"/>
  <c r="A408" i="5" s="1"/>
  <c r="B409" i="5"/>
  <c r="B410" i="5"/>
  <c r="A410" i="5" s="1"/>
  <c r="B411" i="5"/>
  <c r="A411" i="5" s="1"/>
  <c r="B412" i="5"/>
  <c r="A412" i="5" s="1"/>
  <c r="B413" i="5"/>
  <c r="A413" i="5" s="1"/>
  <c r="B414" i="5"/>
  <c r="A414" i="5" s="1"/>
  <c r="B415" i="5"/>
  <c r="A415" i="5" s="1"/>
  <c r="B416" i="5"/>
  <c r="A416" i="5" s="1"/>
  <c r="B417" i="5"/>
  <c r="A417" i="5" s="1"/>
  <c r="B418" i="5"/>
  <c r="A418" i="5" s="1"/>
  <c r="B419" i="5"/>
  <c r="A419" i="5" s="1"/>
  <c r="B420" i="5"/>
  <c r="A420" i="5" s="1"/>
  <c r="B421" i="5"/>
  <c r="A421" i="5" s="1"/>
  <c r="B422" i="5"/>
  <c r="A422" i="5" s="1"/>
  <c r="B423" i="5"/>
  <c r="A423" i="5" s="1"/>
  <c r="B424" i="5"/>
  <c r="B425" i="5"/>
  <c r="A425" i="5" s="1"/>
  <c r="B426" i="5"/>
  <c r="A426" i="5" s="1"/>
  <c r="B427" i="5"/>
  <c r="A427" i="5" s="1"/>
  <c r="B428" i="5"/>
  <c r="A428" i="5" s="1"/>
  <c r="B429" i="5"/>
  <c r="A429" i="5" s="1"/>
  <c r="B430" i="5"/>
  <c r="A430" i="5" s="1"/>
  <c r="B431" i="5"/>
  <c r="A431" i="5" s="1"/>
  <c r="B432" i="5"/>
  <c r="A432" i="5" s="1"/>
  <c r="B433" i="5"/>
  <c r="A433" i="5" s="1"/>
  <c r="B434" i="5"/>
  <c r="A434" i="5" s="1"/>
  <c r="B435" i="5"/>
  <c r="A435" i="5" s="1"/>
  <c r="B436" i="5"/>
  <c r="A436" i="5" s="1"/>
  <c r="B437" i="5"/>
  <c r="B438" i="5"/>
  <c r="A438" i="5" s="1"/>
  <c r="B439" i="5"/>
  <c r="A439" i="5" s="1"/>
  <c r="B440" i="5"/>
  <c r="A440" i="5" s="1"/>
  <c r="B441" i="5"/>
  <c r="A441" i="5" s="1"/>
  <c r="B442" i="5"/>
  <c r="A442" i="5" s="1"/>
  <c r="B443" i="5"/>
  <c r="A443" i="5" s="1"/>
  <c r="B444" i="5"/>
  <c r="B445" i="5"/>
  <c r="A445" i="5" s="1"/>
  <c r="B446" i="5"/>
  <c r="A446" i="5" s="1"/>
  <c r="B447" i="5"/>
  <c r="A447" i="5" s="1"/>
  <c r="B448" i="5"/>
  <c r="A448" i="5" s="1"/>
  <c r="B449" i="5"/>
  <c r="B450" i="5"/>
  <c r="A450" i="5" s="1"/>
  <c r="B451" i="5"/>
  <c r="A451" i="5" s="1"/>
  <c r="B452" i="5"/>
  <c r="A452" i="5" s="1"/>
  <c r="B453" i="5"/>
  <c r="A453" i="5" s="1"/>
  <c r="B454" i="5"/>
  <c r="A454" i="5" s="1"/>
  <c r="B455" i="5"/>
  <c r="A455" i="5" s="1"/>
  <c r="B456" i="5"/>
  <c r="A456" i="5" s="1"/>
  <c r="B457" i="5"/>
  <c r="B458" i="5"/>
  <c r="A458" i="5" s="1"/>
  <c r="B459" i="5"/>
  <c r="A459" i="5" s="1"/>
  <c r="B460" i="5"/>
  <c r="A460" i="5" s="1"/>
  <c r="B461" i="5"/>
  <c r="A461" i="5" s="1"/>
  <c r="B462" i="5"/>
  <c r="A462" i="5" s="1"/>
  <c r="B463" i="5"/>
  <c r="A463" i="5" s="1"/>
  <c r="B464" i="5"/>
  <c r="A464" i="5" s="1"/>
  <c r="B465" i="5"/>
  <c r="A465" i="5" s="1"/>
  <c r="B466" i="5"/>
  <c r="A466" i="5" s="1"/>
  <c r="B467" i="5"/>
  <c r="A467" i="5" s="1"/>
  <c r="B468" i="5"/>
  <c r="A468" i="5" s="1"/>
  <c r="B469" i="5"/>
  <c r="A469" i="5" s="1"/>
  <c r="B470" i="5"/>
  <c r="A470" i="5" s="1"/>
  <c r="B471" i="5"/>
  <c r="A471" i="5" s="1"/>
  <c r="B472" i="5"/>
  <c r="A472" i="5" s="1"/>
  <c r="B473" i="5"/>
  <c r="A473" i="5" s="1"/>
  <c r="B474" i="5"/>
  <c r="A474" i="5" s="1"/>
  <c r="B475" i="5"/>
  <c r="B476" i="5"/>
  <c r="A476" i="5" s="1"/>
  <c r="B477" i="5"/>
  <c r="A477" i="5" s="1"/>
  <c r="B478" i="5"/>
  <c r="A478" i="5" s="1"/>
  <c r="B479" i="5"/>
  <c r="A479" i="5" s="1"/>
  <c r="B480" i="5"/>
  <c r="A480" i="5" s="1"/>
  <c r="B481" i="5"/>
  <c r="A481" i="5" s="1"/>
  <c r="B482" i="5"/>
  <c r="A482" i="5" s="1"/>
  <c r="B483" i="5"/>
  <c r="A483" i="5" s="1"/>
  <c r="B484" i="5"/>
  <c r="A484" i="5" s="1"/>
  <c r="B485" i="5"/>
  <c r="B486" i="5"/>
  <c r="A486" i="5" s="1"/>
  <c r="B487" i="5"/>
  <c r="A487" i="5" s="1"/>
  <c r="B488" i="5"/>
  <c r="A488" i="5" s="1"/>
  <c r="B489" i="5"/>
  <c r="A489" i="5" s="1"/>
  <c r="B490" i="5"/>
  <c r="A490" i="5" s="1"/>
  <c r="B491" i="5"/>
  <c r="A491" i="5" s="1"/>
  <c r="B492" i="5"/>
  <c r="A492" i="5" s="1"/>
  <c r="B493" i="5"/>
  <c r="A493" i="5" s="1"/>
  <c r="B494" i="5"/>
  <c r="A494" i="5" s="1"/>
  <c r="B495" i="5"/>
  <c r="A495" i="5" s="1"/>
  <c r="B496" i="5"/>
  <c r="B497" i="5"/>
  <c r="A497" i="5" s="1"/>
  <c r="B498" i="5"/>
  <c r="A498" i="5" s="1"/>
  <c r="B499" i="5"/>
  <c r="A499" i="5" s="1"/>
  <c r="B500" i="5"/>
  <c r="A500" i="5" s="1"/>
  <c r="B501" i="5"/>
  <c r="A501" i="5" s="1"/>
  <c r="B502" i="5"/>
  <c r="A502" i="5" s="1"/>
  <c r="B503" i="5"/>
  <c r="A503" i="5" s="1"/>
  <c r="B504" i="5"/>
  <c r="A504" i="5" s="1"/>
  <c r="B505" i="5"/>
  <c r="A505" i="5" s="1"/>
  <c r="B506" i="5"/>
  <c r="A506" i="5" s="1"/>
  <c r="B507" i="5"/>
  <c r="A507" i="5" s="1"/>
  <c r="B508" i="5"/>
  <c r="B509" i="5"/>
  <c r="A509" i="5" s="1"/>
  <c r="B510" i="5"/>
  <c r="A510" i="5" s="1"/>
  <c r="B511" i="5"/>
  <c r="A511" i="5" s="1"/>
  <c r="B512" i="5"/>
  <c r="A512" i="5" s="1"/>
  <c r="B513" i="5"/>
  <c r="A513" i="5" s="1"/>
  <c r="B514" i="5"/>
  <c r="A514" i="5" s="1"/>
  <c r="B515" i="5"/>
  <c r="A515" i="5" s="1"/>
  <c r="B516" i="5"/>
  <c r="B517" i="5"/>
  <c r="A517" i="5" s="1"/>
  <c r="B518" i="5"/>
  <c r="A518" i="5" s="1"/>
  <c r="B519" i="5"/>
  <c r="A519" i="5" s="1"/>
  <c r="B520" i="5"/>
  <c r="A520" i="5" s="1"/>
  <c r="B521" i="5"/>
  <c r="A521" i="5" s="1"/>
  <c r="B522" i="5"/>
  <c r="A522" i="5" s="1"/>
  <c r="B523" i="5"/>
  <c r="A523" i="5" s="1"/>
  <c r="B524" i="5"/>
  <c r="B525" i="5"/>
  <c r="A525" i="5" s="1"/>
  <c r="B526" i="5"/>
  <c r="A526" i="5" s="1"/>
  <c r="B527" i="5"/>
  <c r="A527" i="5" s="1"/>
  <c r="B528" i="5"/>
  <c r="A528" i="5" s="1"/>
  <c r="B529" i="5"/>
  <c r="A529" i="5" s="1"/>
  <c r="B530" i="5"/>
  <c r="A530" i="5" s="1"/>
  <c r="B531" i="5"/>
  <c r="A531" i="5" s="1"/>
  <c r="B532" i="5"/>
  <c r="A532" i="5" s="1"/>
  <c r="B533" i="5"/>
  <c r="A533" i="5" s="1"/>
  <c r="B534" i="5"/>
  <c r="B535" i="5"/>
  <c r="A535" i="5" s="1"/>
  <c r="B536" i="5"/>
  <c r="A536" i="5" s="1"/>
  <c r="B537" i="5"/>
  <c r="A537" i="5" s="1"/>
  <c r="B538" i="5"/>
  <c r="A538" i="5" s="1"/>
  <c r="B539" i="5"/>
  <c r="A539" i="5" s="1"/>
  <c r="B540" i="5"/>
  <c r="A540" i="5" s="1"/>
  <c r="B541" i="5"/>
  <c r="A541" i="5" s="1"/>
  <c r="B542" i="5"/>
  <c r="A542" i="5" s="1"/>
  <c r="B543" i="5"/>
  <c r="A543" i="5" s="1"/>
  <c r="B544" i="5"/>
  <c r="B545" i="5"/>
  <c r="B546" i="5"/>
  <c r="A546" i="5" s="1"/>
  <c r="B547" i="5"/>
  <c r="A547" i="5" s="1"/>
  <c r="B548" i="5"/>
  <c r="A548" i="5" s="1"/>
  <c r="B549" i="5"/>
  <c r="A549" i="5" s="1"/>
  <c r="B550" i="5"/>
  <c r="A550" i="5" s="1"/>
  <c r="B551" i="5"/>
  <c r="A551" i="5" s="1"/>
  <c r="B552" i="5"/>
  <c r="A552" i="5" s="1"/>
  <c r="B553" i="5"/>
  <c r="A553" i="5" s="1"/>
  <c r="B554" i="5"/>
  <c r="A554" i="5" s="1"/>
  <c r="B555" i="5"/>
  <c r="B556" i="5"/>
  <c r="B557" i="5"/>
  <c r="A557" i="5" s="1"/>
  <c r="B558" i="5"/>
  <c r="A558" i="5" s="1"/>
  <c r="B559" i="5"/>
  <c r="A559" i="5" s="1"/>
  <c r="B560" i="5"/>
  <c r="A560" i="5" s="1"/>
  <c r="B561" i="5"/>
  <c r="A561" i="5" s="1"/>
  <c r="B562" i="5"/>
  <c r="A562" i="5" s="1"/>
  <c r="B563" i="5"/>
  <c r="A563" i="5" s="1"/>
  <c r="B564" i="5"/>
  <c r="A564" i="5" s="1"/>
  <c r="B565" i="5"/>
  <c r="A565" i="5" s="1"/>
  <c r="B566" i="5"/>
  <c r="A566" i="5" s="1"/>
  <c r="B567" i="5"/>
  <c r="A567" i="5" s="1"/>
  <c r="B568" i="5"/>
  <c r="A568" i="5" s="1"/>
  <c r="B569" i="5"/>
  <c r="A569" i="5" s="1"/>
  <c r="B570" i="5"/>
  <c r="A570" i="5" s="1"/>
  <c r="B571" i="5"/>
  <c r="A571" i="5" s="1"/>
  <c r="B572" i="5"/>
  <c r="A572" i="5" s="1"/>
  <c r="B573" i="5"/>
  <c r="A573" i="5" s="1"/>
  <c r="B574" i="5"/>
  <c r="A574" i="5" s="1"/>
  <c r="B575" i="5"/>
  <c r="A575" i="5" s="1"/>
  <c r="B576" i="5"/>
  <c r="A576" i="5" s="1"/>
  <c r="B577" i="5"/>
  <c r="A577" i="5" s="1"/>
  <c r="B578" i="5"/>
  <c r="A578" i="5" s="1"/>
  <c r="B579" i="5"/>
  <c r="A579" i="5" s="1"/>
  <c r="B580" i="5"/>
  <c r="A580" i="5" s="1"/>
  <c r="B581" i="5"/>
  <c r="A581" i="5" s="1"/>
  <c r="B582" i="5"/>
  <c r="A582" i="5" s="1"/>
  <c r="B583" i="5"/>
  <c r="A583" i="5" s="1"/>
  <c r="B584" i="5"/>
  <c r="A584" i="5" s="1"/>
  <c r="B585" i="5"/>
  <c r="A585" i="5" s="1"/>
  <c r="B586" i="5"/>
  <c r="A586" i="5" s="1"/>
  <c r="B587" i="5"/>
  <c r="A587" i="5" s="1"/>
  <c r="B588" i="5"/>
  <c r="A588" i="5" s="1"/>
  <c r="B589" i="5"/>
  <c r="A589" i="5" s="1"/>
  <c r="B590" i="5"/>
  <c r="A590" i="5" s="1"/>
  <c r="B591" i="5"/>
  <c r="A591" i="5" s="1"/>
  <c r="B592" i="5"/>
  <c r="A592" i="5" s="1"/>
  <c r="B593" i="5"/>
  <c r="A593" i="5" s="1"/>
  <c r="B594" i="5"/>
  <c r="A594" i="5" s="1"/>
  <c r="B595" i="5"/>
  <c r="A595" i="5" s="1"/>
  <c r="B596" i="5"/>
  <c r="A596" i="5" s="1"/>
  <c r="B597" i="5"/>
  <c r="A597" i="5" s="1"/>
  <c r="B598" i="5"/>
  <c r="A598" i="5" s="1"/>
  <c r="B599" i="5"/>
  <c r="A599" i="5" s="1"/>
  <c r="B600" i="5"/>
  <c r="A600" i="5" s="1"/>
  <c r="B601" i="5"/>
  <c r="A601" i="5" s="1"/>
  <c r="B602" i="5"/>
  <c r="A602" i="5" s="1"/>
  <c r="B603" i="5"/>
  <c r="A603" i="5" s="1"/>
  <c r="B604" i="5"/>
  <c r="A604" i="5" s="1"/>
  <c r="B605" i="5"/>
  <c r="A605" i="5" s="1"/>
  <c r="B606" i="5"/>
  <c r="A606" i="5" s="1"/>
  <c r="B607" i="5"/>
  <c r="A607" i="5" s="1"/>
  <c r="B608" i="5"/>
  <c r="A608" i="5" s="1"/>
  <c r="B609" i="5"/>
  <c r="A609" i="5" s="1"/>
  <c r="B610" i="5"/>
  <c r="A610" i="5" s="1"/>
  <c r="B611" i="5"/>
  <c r="A611" i="5" s="1"/>
  <c r="B612" i="5"/>
  <c r="A612" i="5" s="1"/>
  <c r="B613" i="5"/>
  <c r="A613" i="5" s="1"/>
  <c r="B614" i="5"/>
  <c r="A614" i="5" s="1"/>
  <c r="B615" i="5"/>
  <c r="A615" i="5" s="1"/>
  <c r="B616" i="5"/>
  <c r="A616" i="5" s="1"/>
  <c r="B617" i="5"/>
  <c r="A617" i="5" s="1"/>
  <c r="B618" i="5"/>
  <c r="A618" i="5" s="1"/>
  <c r="B619" i="5"/>
  <c r="A619" i="5" s="1"/>
  <c r="B620" i="5"/>
  <c r="A620" i="5" s="1"/>
  <c r="B621" i="5"/>
  <c r="A621" i="5" s="1"/>
  <c r="B622" i="5"/>
  <c r="A622" i="5" s="1"/>
  <c r="B623" i="5"/>
  <c r="A623" i="5" s="1"/>
  <c r="B624" i="5"/>
  <c r="A624" i="5" s="1"/>
  <c r="B625" i="5"/>
  <c r="A625" i="5" s="1"/>
  <c r="B626" i="5"/>
  <c r="A626" i="5" s="1"/>
  <c r="B627" i="5"/>
  <c r="A627" i="5" s="1"/>
  <c r="B628" i="5"/>
  <c r="A628" i="5" s="1"/>
  <c r="B629" i="5"/>
  <c r="A629" i="5" s="1"/>
  <c r="B630" i="5"/>
  <c r="A630" i="5" s="1"/>
  <c r="B631" i="5"/>
  <c r="A631" i="5" s="1"/>
  <c r="B632" i="5"/>
  <c r="A632" i="5" s="1"/>
  <c r="B633" i="5"/>
  <c r="A633" i="5" s="1"/>
  <c r="B634" i="5"/>
  <c r="A634" i="5" s="1"/>
  <c r="B635" i="5"/>
  <c r="A635" i="5" s="1"/>
  <c r="B636" i="5"/>
  <c r="A636" i="5" s="1"/>
  <c r="B637" i="5"/>
  <c r="A637" i="5" s="1"/>
  <c r="B638" i="5"/>
  <c r="A638" i="5" s="1"/>
  <c r="B639" i="5"/>
  <c r="A639" i="5" s="1"/>
  <c r="B640" i="5"/>
  <c r="A640" i="5" s="1"/>
  <c r="B641" i="5"/>
  <c r="A641" i="5" s="1"/>
  <c r="B642" i="5"/>
  <c r="A642" i="5" s="1"/>
  <c r="B643" i="5"/>
  <c r="A643" i="5" s="1"/>
  <c r="B644" i="5"/>
  <c r="A644" i="5" s="1"/>
  <c r="B645" i="5"/>
  <c r="A645" i="5" s="1"/>
  <c r="B646" i="5"/>
  <c r="A646" i="5" s="1"/>
  <c r="B647" i="5"/>
  <c r="A647" i="5" s="1"/>
  <c r="B648" i="5"/>
  <c r="A648" i="5" s="1"/>
  <c r="B649" i="5"/>
  <c r="A649" i="5" s="1"/>
  <c r="B650" i="5"/>
  <c r="A650" i="5" s="1"/>
  <c r="B651" i="5"/>
  <c r="A651" i="5" s="1"/>
  <c r="B652" i="5"/>
  <c r="A652" i="5" s="1"/>
  <c r="B653" i="5"/>
  <c r="A653" i="5" s="1"/>
  <c r="B654" i="5"/>
  <c r="A654" i="5" s="1"/>
  <c r="B655" i="5"/>
  <c r="A655" i="5" s="1"/>
  <c r="B656" i="5"/>
  <c r="A656" i="5" s="1"/>
  <c r="B657" i="5"/>
  <c r="A657" i="5" s="1"/>
  <c r="B658" i="5"/>
  <c r="A658" i="5" s="1"/>
  <c r="B659" i="5"/>
  <c r="A659" i="5" s="1"/>
  <c r="B660" i="5"/>
  <c r="A660" i="5" s="1"/>
  <c r="B661" i="5"/>
  <c r="A661" i="5" s="1"/>
  <c r="B662" i="5"/>
  <c r="A662" i="5" s="1"/>
  <c r="B663" i="5"/>
  <c r="A663" i="5" s="1"/>
  <c r="B664" i="5"/>
  <c r="A664" i="5" s="1"/>
  <c r="B665" i="5"/>
  <c r="A665" i="5" s="1"/>
  <c r="B666" i="5"/>
  <c r="A666" i="5" s="1"/>
  <c r="B667" i="5"/>
  <c r="A667" i="5" s="1"/>
  <c r="B668" i="5"/>
  <c r="A668" i="5" s="1"/>
  <c r="B669" i="5"/>
  <c r="A669" i="5" s="1"/>
  <c r="B670" i="5"/>
  <c r="A670" i="5" s="1"/>
  <c r="B671" i="5"/>
  <c r="A671" i="5" s="1"/>
  <c r="B672" i="5"/>
  <c r="A672" i="5" s="1"/>
  <c r="B673" i="5"/>
  <c r="A673" i="5" s="1"/>
  <c r="B674" i="5"/>
  <c r="A674" i="5" s="1"/>
  <c r="B675" i="5"/>
  <c r="A675" i="5" s="1"/>
  <c r="B676" i="5"/>
  <c r="A676" i="5" s="1"/>
  <c r="B677" i="5"/>
  <c r="A677" i="5" s="1"/>
  <c r="B678" i="5"/>
  <c r="A678" i="5" s="1"/>
  <c r="B679" i="5"/>
  <c r="A679" i="5" s="1"/>
  <c r="B680" i="5"/>
  <c r="A680" i="5" s="1"/>
  <c r="B681" i="5"/>
  <c r="A681" i="5" s="1"/>
  <c r="B682" i="5"/>
  <c r="A682" i="5" s="1"/>
  <c r="B683" i="5"/>
  <c r="A683" i="5" s="1"/>
  <c r="B684" i="5"/>
  <c r="A684" i="5" s="1"/>
  <c r="B685" i="5"/>
  <c r="A685" i="5" s="1"/>
  <c r="B686" i="5"/>
  <c r="A686" i="5" s="1"/>
  <c r="B687" i="5"/>
  <c r="A687" i="5" s="1"/>
  <c r="B688" i="5"/>
  <c r="A688" i="5" s="1"/>
  <c r="B689" i="5"/>
  <c r="A689" i="5" s="1"/>
  <c r="B690" i="5"/>
  <c r="A690" i="5" s="1"/>
  <c r="B691" i="5"/>
  <c r="A691" i="5" s="1"/>
  <c r="B692" i="5"/>
  <c r="A692" i="5" s="1"/>
  <c r="B693" i="5"/>
  <c r="A693" i="5" s="1"/>
  <c r="B694" i="5"/>
  <c r="A694" i="5" s="1"/>
  <c r="B695" i="5"/>
  <c r="A695" i="5" s="1"/>
  <c r="B696" i="5"/>
  <c r="A696" i="5" s="1"/>
  <c r="B697" i="5"/>
  <c r="A697" i="5" s="1"/>
  <c r="B698" i="5"/>
  <c r="A698" i="5" s="1"/>
  <c r="B699" i="5"/>
  <c r="A699" i="5" s="1"/>
  <c r="B700" i="5"/>
  <c r="A700" i="5" s="1"/>
  <c r="B701" i="5"/>
  <c r="A701" i="5" s="1"/>
  <c r="B702" i="5"/>
  <c r="A702" i="5" s="1"/>
  <c r="B703" i="5"/>
  <c r="A703" i="5" s="1"/>
  <c r="B704" i="5"/>
  <c r="A704" i="5" s="1"/>
  <c r="B705" i="5"/>
  <c r="A705" i="5" s="1"/>
  <c r="B706" i="5"/>
  <c r="A706" i="5" s="1"/>
  <c r="B707" i="5"/>
  <c r="A707" i="5" s="1"/>
  <c r="B708" i="5"/>
  <c r="A708" i="5" s="1"/>
  <c r="B709" i="5"/>
  <c r="A709" i="5" s="1"/>
  <c r="B710" i="5"/>
  <c r="A710" i="5" s="1"/>
  <c r="B711" i="5"/>
  <c r="A711" i="5" s="1"/>
  <c r="B712" i="5"/>
  <c r="A712" i="5" s="1"/>
  <c r="B713" i="5"/>
  <c r="A713" i="5" s="1"/>
  <c r="B714" i="5"/>
  <c r="A714" i="5" s="1"/>
  <c r="B715" i="5"/>
  <c r="A715" i="5" s="1"/>
  <c r="B716" i="5"/>
  <c r="A716" i="5" s="1"/>
  <c r="B717" i="5"/>
  <c r="A717" i="5" s="1"/>
  <c r="B718" i="5"/>
  <c r="A718" i="5" s="1"/>
  <c r="B719" i="5"/>
  <c r="A719" i="5" s="1"/>
  <c r="B720" i="5"/>
  <c r="A720" i="5" s="1"/>
  <c r="B721" i="5"/>
  <c r="A721" i="5" s="1"/>
  <c r="B722" i="5"/>
  <c r="A722" i="5" s="1"/>
  <c r="B723" i="5"/>
  <c r="A723" i="5" s="1"/>
  <c r="B724" i="5"/>
  <c r="A724" i="5" s="1"/>
  <c r="B725" i="5"/>
  <c r="A725" i="5" s="1"/>
  <c r="B726" i="5"/>
  <c r="A726" i="5" s="1"/>
  <c r="B727" i="5"/>
  <c r="A727" i="5" s="1"/>
  <c r="B728" i="5"/>
  <c r="A728" i="5" s="1"/>
  <c r="B729" i="5"/>
  <c r="A729" i="5" s="1"/>
  <c r="B730" i="5"/>
  <c r="A730" i="5" s="1"/>
  <c r="B731" i="5"/>
  <c r="A731" i="5" s="1"/>
  <c r="B732" i="5"/>
  <c r="A732" i="5" s="1"/>
  <c r="B733" i="5"/>
  <c r="A733" i="5" s="1"/>
  <c r="B734" i="5"/>
  <c r="A734" i="5" s="1"/>
  <c r="B735" i="5"/>
  <c r="A735" i="5" s="1"/>
  <c r="B736" i="5"/>
  <c r="A736" i="5" s="1"/>
  <c r="B737" i="5"/>
  <c r="A737" i="5" s="1"/>
  <c r="B738" i="5"/>
  <c r="A738" i="5" s="1"/>
  <c r="B739" i="5"/>
  <c r="A739" i="5" s="1"/>
  <c r="B740" i="5"/>
  <c r="A740" i="5" s="1"/>
  <c r="B741" i="5"/>
  <c r="A741" i="5" s="1"/>
  <c r="B742" i="5"/>
  <c r="A742" i="5" s="1"/>
  <c r="B743" i="5"/>
  <c r="A743" i="5" s="1"/>
  <c r="B744" i="5"/>
  <c r="A744" i="5" s="1"/>
  <c r="B745" i="5"/>
  <c r="A745" i="5" s="1"/>
  <c r="B746" i="5"/>
  <c r="A746" i="5" s="1"/>
  <c r="B747" i="5"/>
  <c r="A747" i="5" s="1"/>
  <c r="B748" i="5"/>
  <c r="A748" i="5" s="1"/>
  <c r="B749" i="5"/>
  <c r="A749" i="5" s="1"/>
  <c r="B750" i="5"/>
  <c r="A750" i="5" s="1"/>
  <c r="B751" i="5"/>
  <c r="A751" i="5" s="1"/>
  <c r="B752" i="5"/>
  <c r="A752" i="5" s="1"/>
  <c r="B753" i="5"/>
  <c r="A753" i="5" s="1"/>
  <c r="B754" i="5"/>
  <c r="A754" i="5" s="1"/>
  <c r="B755" i="5"/>
  <c r="A755" i="5" s="1"/>
  <c r="B756" i="5"/>
  <c r="A756" i="5" s="1"/>
  <c r="B757" i="5"/>
  <c r="A757" i="5" s="1"/>
  <c r="B758" i="5"/>
  <c r="A758" i="5" s="1"/>
  <c r="B759" i="5"/>
  <c r="A759" i="5" s="1"/>
  <c r="B760" i="5"/>
  <c r="A760" i="5" s="1"/>
  <c r="B761" i="5"/>
  <c r="A761" i="5" s="1"/>
  <c r="B762" i="5"/>
  <c r="A762" i="5" s="1"/>
  <c r="B763" i="5"/>
  <c r="A763" i="5" s="1"/>
  <c r="B764" i="5"/>
  <c r="A764" i="5" s="1"/>
  <c r="B765" i="5"/>
  <c r="A765" i="5" s="1"/>
  <c r="B766" i="5"/>
  <c r="A766" i="5" s="1"/>
  <c r="B767" i="5"/>
  <c r="A767" i="5" s="1"/>
  <c r="B768" i="5"/>
  <c r="A768" i="5" s="1"/>
  <c r="B769" i="5"/>
  <c r="A769" i="5" s="1"/>
  <c r="B770" i="5"/>
  <c r="A770" i="5" s="1"/>
  <c r="B771" i="5"/>
  <c r="A771" i="5" s="1"/>
  <c r="B772" i="5"/>
  <c r="A772" i="5" s="1"/>
  <c r="B773" i="5"/>
  <c r="A773" i="5" s="1"/>
  <c r="B774" i="5"/>
  <c r="A774" i="5" s="1"/>
  <c r="B775" i="5"/>
  <c r="A775" i="5" s="1"/>
  <c r="B776" i="5"/>
  <c r="A776" i="5" s="1"/>
  <c r="B777" i="5"/>
  <c r="A777" i="5" s="1"/>
  <c r="B778" i="5"/>
  <c r="A778" i="5" s="1"/>
  <c r="B779" i="5"/>
  <c r="A779" i="5" s="1"/>
  <c r="B780" i="5"/>
  <c r="A780" i="5" s="1"/>
  <c r="B781" i="5"/>
  <c r="A781" i="5" s="1"/>
  <c r="B782" i="5"/>
  <c r="A782" i="5" s="1"/>
  <c r="B783" i="5"/>
  <c r="A783" i="5" s="1"/>
  <c r="B784" i="5"/>
  <c r="A784" i="5" s="1"/>
  <c r="B785" i="5"/>
  <c r="A785" i="5" s="1"/>
  <c r="B786" i="5"/>
  <c r="A786" i="5" s="1"/>
  <c r="B787" i="5"/>
  <c r="A787" i="5" s="1"/>
  <c r="B788" i="5"/>
  <c r="A788" i="5" s="1"/>
  <c r="B789" i="5"/>
  <c r="A789" i="5" s="1"/>
  <c r="B790" i="5"/>
  <c r="A790" i="5" s="1"/>
  <c r="B791" i="5"/>
  <c r="A791" i="5" s="1"/>
  <c r="B792" i="5"/>
  <c r="A792" i="5" s="1"/>
  <c r="B793" i="5"/>
  <c r="A793" i="5" s="1"/>
  <c r="B794" i="5"/>
  <c r="A794" i="5" s="1"/>
  <c r="B795" i="5"/>
  <c r="A795" i="5" s="1"/>
  <c r="B796" i="5"/>
  <c r="A796" i="5" s="1"/>
  <c r="B797" i="5"/>
  <c r="A797" i="5" s="1"/>
  <c r="B798" i="5"/>
  <c r="A798" i="5" s="1"/>
  <c r="B799" i="5"/>
  <c r="A799" i="5" s="1"/>
  <c r="B800" i="5"/>
  <c r="A800" i="5" s="1"/>
  <c r="B801" i="5"/>
  <c r="A801" i="5" s="1"/>
  <c r="B802" i="5"/>
  <c r="A802" i="5" s="1"/>
  <c r="B803" i="5"/>
  <c r="A803" i="5" s="1"/>
  <c r="B804" i="5"/>
  <c r="A804" i="5" s="1"/>
  <c r="B805" i="5"/>
  <c r="A805" i="5" s="1"/>
  <c r="B806" i="5"/>
  <c r="A806" i="5" s="1"/>
  <c r="B807" i="5"/>
  <c r="A807" i="5" s="1"/>
  <c r="B808" i="5"/>
  <c r="A808" i="5" s="1"/>
  <c r="B809" i="5"/>
  <c r="A809" i="5" s="1"/>
  <c r="B810" i="5"/>
  <c r="A810" i="5" s="1"/>
  <c r="B811" i="5"/>
  <c r="A811" i="5" s="1"/>
  <c r="B812" i="5"/>
  <c r="A812" i="5" s="1"/>
  <c r="B813" i="5"/>
  <c r="A813" i="5" s="1"/>
  <c r="B814" i="5"/>
  <c r="A814" i="5" s="1"/>
  <c r="B815" i="5"/>
  <c r="A815" i="5" s="1"/>
  <c r="B816" i="5"/>
  <c r="A816" i="5" s="1"/>
  <c r="B817" i="5"/>
  <c r="A817" i="5" s="1"/>
  <c r="B818" i="5"/>
  <c r="A818" i="5" s="1"/>
  <c r="B819" i="5"/>
  <c r="A819" i="5" s="1"/>
  <c r="B820" i="5"/>
  <c r="A820" i="5" s="1"/>
  <c r="B821" i="5"/>
  <c r="A821" i="5" s="1"/>
  <c r="B822" i="5"/>
  <c r="A822" i="5" s="1"/>
  <c r="B823" i="5"/>
  <c r="A823" i="5" s="1"/>
  <c r="B824" i="5"/>
  <c r="A824" i="5" s="1"/>
  <c r="B825" i="5"/>
  <c r="A825" i="5" s="1"/>
  <c r="B826" i="5"/>
  <c r="A826" i="5" s="1"/>
  <c r="B827" i="5"/>
  <c r="A827" i="5" s="1"/>
  <c r="B828" i="5"/>
  <c r="A828" i="5" s="1"/>
  <c r="B829" i="5"/>
  <c r="A829" i="5" s="1"/>
  <c r="B830" i="5"/>
  <c r="A830" i="5" s="1"/>
  <c r="B831" i="5"/>
  <c r="A831" i="5" s="1"/>
  <c r="B832" i="5"/>
  <c r="A832" i="5" s="1"/>
  <c r="B833" i="5"/>
  <c r="A833" i="5" s="1"/>
  <c r="B834" i="5"/>
  <c r="A834" i="5" s="1"/>
  <c r="B835" i="5"/>
  <c r="A835" i="5" s="1"/>
  <c r="B836" i="5"/>
  <c r="A836" i="5" s="1"/>
  <c r="B837" i="5"/>
  <c r="A837" i="5" s="1"/>
  <c r="B838" i="5"/>
  <c r="A838" i="5" s="1"/>
  <c r="B839" i="5"/>
  <c r="A839" i="5" s="1"/>
  <c r="B840" i="5"/>
  <c r="A840" i="5" s="1"/>
  <c r="B841" i="5"/>
  <c r="A841" i="5" s="1"/>
  <c r="B842" i="5"/>
  <c r="A842" i="5" s="1"/>
  <c r="B843" i="5"/>
  <c r="A843" i="5" s="1"/>
  <c r="B844" i="5"/>
  <c r="A844" i="5" s="1"/>
  <c r="B845" i="5"/>
  <c r="A845" i="5" s="1"/>
  <c r="B846" i="5"/>
  <c r="A846" i="5" s="1"/>
  <c r="B847" i="5"/>
  <c r="A847" i="5" s="1"/>
  <c r="B848" i="5"/>
  <c r="A848" i="5" s="1"/>
  <c r="B849" i="5"/>
  <c r="A849" i="5" s="1"/>
  <c r="B850" i="5"/>
  <c r="A850" i="5" s="1"/>
  <c r="B851" i="5"/>
  <c r="A851" i="5" s="1"/>
  <c r="B852" i="5"/>
  <c r="A852" i="5" s="1"/>
  <c r="B853" i="5"/>
  <c r="A853" i="5" s="1"/>
  <c r="B854" i="5"/>
  <c r="A854" i="5" s="1"/>
  <c r="B855" i="5"/>
  <c r="A855" i="5" s="1"/>
  <c r="B856" i="5"/>
  <c r="A856" i="5" s="1"/>
  <c r="B857" i="5"/>
  <c r="A857" i="5" s="1"/>
  <c r="B858" i="5"/>
  <c r="A858" i="5" s="1"/>
  <c r="B859" i="5"/>
  <c r="A859" i="5" s="1"/>
  <c r="B860" i="5"/>
  <c r="A860" i="5" s="1"/>
  <c r="B861" i="5"/>
  <c r="A861" i="5" s="1"/>
  <c r="B862" i="5"/>
  <c r="A862" i="5" s="1"/>
  <c r="B863" i="5"/>
  <c r="A863" i="5" s="1"/>
  <c r="B864" i="5"/>
  <c r="A864" i="5" s="1"/>
  <c r="B865" i="5"/>
  <c r="A865" i="5" s="1"/>
  <c r="B866" i="5"/>
  <c r="A866" i="5" s="1"/>
  <c r="B867" i="5"/>
  <c r="A867" i="5" s="1"/>
  <c r="B868" i="5"/>
  <c r="A868" i="5" s="1"/>
  <c r="B869" i="5"/>
  <c r="A869" i="5" s="1"/>
  <c r="B870" i="5"/>
  <c r="A870" i="5" s="1"/>
  <c r="B871" i="5"/>
  <c r="A871" i="5" s="1"/>
  <c r="B872" i="5"/>
  <c r="A872" i="5" s="1"/>
  <c r="B873" i="5"/>
  <c r="A873" i="5" s="1"/>
  <c r="B874" i="5"/>
  <c r="A874" i="5" s="1"/>
  <c r="B875" i="5"/>
  <c r="A875" i="5" s="1"/>
  <c r="B876" i="5"/>
  <c r="A876" i="5" s="1"/>
  <c r="B877" i="5"/>
  <c r="A877" i="5" s="1"/>
  <c r="B878" i="5"/>
  <c r="A878" i="5" s="1"/>
  <c r="B879" i="5"/>
  <c r="A879" i="5" s="1"/>
  <c r="B880" i="5"/>
  <c r="A880" i="5" s="1"/>
  <c r="B881" i="5"/>
  <c r="A881" i="5" s="1"/>
  <c r="B882" i="5"/>
  <c r="A882" i="5" s="1"/>
  <c r="B883" i="5"/>
  <c r="A883" i="5" s="1"/>
  <c r="B884" i="5"/>
  <c r="A884" i="5" s="1"/>
  <c r="B885" i="5"/>
  <c r="A885" i="5" s="1"/>
  <c r="B886" i="5"/>
  <c r="A886" i="5" s="1"/>
  <c r="B887" i="5"/>
  <c r="A887" i="5" s="1"/>
  <c r="B888" i="5"/>
  <c r="A888" i="5" s="1"/>
  <c r="B889" i="5"/>
  <c r="A889" i="5" s="1"/>
  <c r="B890" i="5"/>
  <c r="A890" i="5" s="1"/>
  <c r="B891" i="5"/>
  <c r="A891" i="5" s="1"/>
  <c r="B892" i="5"/>
  <c r="A892" i="5" s="1"/>
  <c r="B893" i="5"/>
  <c r="A893" i="5" s="1"/>
  <c r="B894" i="5"/>
  <c r="A894" i="5" s="1"/>
  <c r="B895" i="5"/>
  <c r="A895" i="5" s="1"/>
  <c r="B896" i="5"/>
  <c r="A896" i="5" s="1"/>
  <c r="B897" i="5"/>
  <c r="A897" i="5" s="1"/>
  <c r="B898" i="5"/>
  <c r="A898" i="5" s="1"/>
  <c r="B899" i="5"/>
  <c r="A899" i="5" s="1"/>
  <c r="B900" i="5"/>
  <c r="A900" i="5" s="1"/>
  <c r="B901" i="5"/>
  <c r="A901" i="5" s="1"/>
  <c r="B902" i="5"/>
  <c r="A902" i="5" s="1"/>
  <c r="B903" i="5"/>
  <c r="A903" i="5" s="1"/>
  <c r="B904" i="5"/>
  <c r="A904" i="5" s="1"/>
  <c r="B905" i="5"/>
  <c r="A905" i="5" s="1"/>
  <c r="B906" i="5"/>
  <c r="A906" i="5" s="1"/>
  <c r="B907" i="5"/>
  <c r="A907" i="5" s="1"/>
  <c r="B908" i="5"/>
  <c r="A908" i="5" s="1"/>
  <c r="B909" i="5"/>
  <c r="A909" i="5" s="1"/>
  <c r="B910" i="5"/>
  <c r="A910" i="5" s="1"/>
  <c r="B911" i="5"/>
  <c r="A911" i="5" s="1"/>
  <c r="B912" i="5"/>
  <c r="A912" i="5" s="1"/>
  <c r="B913" i="5"/>
  <c r="A913" i="5" s="1"/>
  <c r="B914" i="5"/>
  <c r="A914" i="5" s="1"/>
  <c r="B915" i="5"/>
  <c r="A915" i="5" s="1"/>
  <c r="B916" i="5"/>
  <c r="A916" i="5" s="1"/>
  <c r="B917" i="5"/>
  <c r="A917" i="5" s="1"/>
  <c r="B918" i="5"/>
  <c r="A918" i="5" s="1"/>
  <c r="B919" i="5"/>
  <c r="A919" i="5" s="1"/>
  <c r="B920" i="5"/>
  <c r="A920" i="5" s="1"/>
  <c r="B921" i="5"/>
  <c r="A921" i="5" s="1"/>
  <c r="B922" i="5"/>
  <c r="A922" i="5" s="1"/>
  <c r="B923" i="5"/>
  <c r="A923" i="5" s="1"/>
  <c r="B924" i="5"/>
  <c r="A924" i="5" s="1"/>
  <c r="B925" i="5"/>
  <c r="A925" i="5" s="1"/>
  <c r="B926" i="5"/>
  <c r="A926" i="5" s="1"/>
  <c r="B927" i="5"/>
  <c r="A927" i="5" s="1"/>
  <c r="B928" i="5"/>
  <c r="A928" i="5" s="1"/>
  <c r="B929" i="5"/>
  <c r="A929" i="5" s="1"/>
  <c r="B930" i="5"/>
  <c r="A930" i="5" s="1"/>
  <c r="B931" i="5"/>
  <c r="A931" i="5" s="1"/>
  <c r="B932" i="5"/>
  <c r="A932" i="5" s="1"/>
  <c r="B933" i="5"/>
  <c r="A933" i="5" s="1"/>
  <c r="B934" i="5"/>
  <c r="A934" i="5" s="1"/>
  <c r="B935" i="5"/>
  <c r="A935" i="5" s="1"/>
  <c r="B936" i="5"/>
  <c r="A936" i="5" s="1"/>
  <c r="B937" i="5"/>
  <c r="A937" i="5" s="1"/>
  <c r="B938" i="5"/>
  <c r="A938" i="5" s="1"/>
  <c r="B939" i="5"/>
  <c r="A939" i="5" s="1"/>
  <c r="B940" i="5"/>
  <c r="A940" i="5" s="1"/>
  <c r="B941" i="5"/>
  <c r="A941" i="5" s="1"/>
  <c r="B942" i="5"/>
  <c r="A942" i="5" s="1"/>
  <c r="B943" i="5"/>
  <c r="A943" i="5" s="1"/>
  <c r="B944" i="5"/>
  <c r="A944" i="5" s="1"/>
  <c r="B945" i="5"/>
  <c r="A945" i="5" s="1"/>
  <c r="B946" i="5"/>
  <c r="A946" i="5" s="1"/>
  <c r="B947" i="5"/>
  <c r="A947" i="5" s="1"/>
  <c r="B948" i="5"/>
  <c r="A948" i="5" s="1"/>
  <c r="B949" i="5"/>
  <c r="A949" i="5" s="1"/>
  <c r="B950" i="5"/>
  <c r="A950" i="5" s="1"/>
  <c r="B951" i="5"/>
  <c r="A951" i="5" s="1"/>
  <c r="B952" i="5"/>
  <c r="A952" i="5" s="1"/>
  <c r="B953" i="5"/>
  <c r="A953" i="5" s="1"/>
  <c r="B954" i="5"/>
  <c r="A954" i="5" s="1"/>
  <c r="B955" i="5"/>
  <c r="A955" i="5" s="1"/>
  <c r="B956" i="5"/>
  <c r="A956" i="5" s="1"/>
  <c r="B957" i="5"/>
  <c r="A957" i="5" s="1"/>
  <c r="B958" i="5"/>
  <c r="A958" i="5" s="1"/>
  <c r="B959" i="5"/>
  <c r="A959" i="5" s="1"/>
  <c r="B960" i="5"/>
  <c r="A960" i="5" s="1"/>
  <c r="B961" i="5"/>
  <c r="A961" i="5" s="1"/>
  <c r="B962" i="5"/>
  <c r="A962" i="5" s="1"/>
  <c r="B963" i="5"/>
  <c r="A963" i="5" s="1"/>
  <c r="B964" i="5"/>
  <c r="A964" i="5" s="1"/>
  <c r="B965" i="5"/>
  <c r="A965" i="5" s="1"/>
  <c r="B966" i="5"/>
  <c r="A966" i="5" s="1"/>
  <c r="B967" i="5"/>
  <c r="A967" i="5" s="1"/>
  <c r="B968" i="5"/>
  <c r="A968" i="5" s="1"/>
  <c r="B969" i="5"/>
  <c r="A969" i="5" s="1"/>
  <c r="B970" i="5"/>
  <c r="A970" i="5" s="1"/>
  <c r="B971" i="5"/>
  <c r="A971" i="5" s="1"/>
  <c r="B972" i="5"/>
  <c r="A972" i="5" s="1"/>
  <c r="B973" i="5"/>
  <c r="A973" i="5" s="1"/>
  <c r="B974" i="5"/>
  <c r="A974" i="5" s="1"/>
  <c r="B975" i="5"/>
  <c r="A975" i="5" s="1"/>
  <c r="B976" i="5"/>
  <c r="A976" i="5" s="1"/>
  <c r="B977" i="5"/>
  <c r="A977" i="5" s="1"/>
  <c r="B978" i="5"/>
  <c r="A978" i="5" s="1"/>
  <c r="B979" i="5"/>
  <c r="A979" i="5" s="1"/>
  <c r="B980" i="5"/>
  <c r="A980" i="5" s="1"/>
  <c r="B981" i="5"/>
  <c r="A981" i="5" s="1"/>
  <c r="B982" i="5"/>
  <c r="A982" i="5" s="1"/>
  <c r="B983" i="5"/>
  <c r="A983" i="5" s="1"/>
  <c r="B984" i="5"/>
  <c r="A984" i="5" s="1"/>
  <c r="B985" i="5"/>
  <c r="A985" i="5" s="1"/>
  <c r="B986" i="5"/>
  <c r="A986" i="5" s="1"/>
  <c r="B987" i="5"/>
  <c r="A987" i="5" s="1"/>
  <c r="B988" i="5"/>
  <c r="A988" i="5" s="1"/>
  <c r="B989" i="5"/>
  <c r="A989" i="5" s="1"/>
  <c r="B990" i="5"/>
  <c r="A990" i="5" s="1"/>
  <c r="B991" i="5"/>
  <c r="A991" i="5" s="1"/>
  <c r="B992" i="5"/>
  <c r="A992" i="5" s="1"/>
  <c r="B993" i="5"/>
  <c r="A993" i="5" s="1"/>
  <c r="B994" i="5"/>
  <c r="A994" i="5" s="1"/>
  <c r="B995" i="5"/>
  <c r="A995" i="5" s="1"/>
  <c r="B996" i="5"/>
  <c r="A996" i="5" s="1"/>
  <c r="B997" i="5"/>
  <c r="A997" i="5" s="1"/>
  <c r="B998" i="5"/>
  <c r="A998" i="5" s="1"/>
  <c r="B999" i="5"/>
  <c r="A999" i="5" s="1"/>
  <c r="B1000" i="5"/>
  <c r="A1000" i="5" s="1"/>
  <c r="B1001" i="5"/>
  <c r="A1001" i="5" s="1"/>
  <c r="B1002" i="5"/>
  <c r="A1002" i="5" s="1"/>
  <c r="B1003" i="5"/>
  <c r="A1003" i="5" s="1"/>
  <c r="B1004" i="5"/>
  <c r="A1004" i="5" s="1"/>
  <c r="B1005" i="5"/>
  <c r="A1005" i="5" s="1"/>
  <c r="B1006" i="5"/>
  <c r="A1006" i="5" s="1"/>
  <c r="B1007" i="5"/>
  <c r="A1007" i="5" s="1"/>
  <c r="B1008" i="5"/>
  <c r="A1008" i="5" s="1"/>
  <c r="B1009" i="5"/>
  <c r="A1009" i="5" s="1"/>
  <c r="B1010" i="5"/>
  <c r="A1010" i="5" s="1"/>
  <c r="B1011" i="5"/>
  <c r="A1011" i="5" s="1"/>
  <c r="B1012" i="5"/>
  <c r="A1012" i="5" s="1"/>
  <c r="B1013" i="5"/>
  <c r="A1013" i="5" s="1"/>
  <c r="B1014" i="5"/>
  <c r="A1014" i="5" s="1"/>
  <c r="B1015" i="5"/>
  <c r="A1015" i="5" s="1"/>
  <c r="B1016" i="5"/>
  <c r="A1016" i="5" s="1"/>
  <c r="B1017" i="5"/>
  <c r="A1017" i="5" s="1"/>
  <c r="B1018" i="5"/>
  <c r="A1018" i="5" s="1"/>
  <c r="B1019" i="5"/>
  <c r="A1019" i="5" s="1"/>
  <c r="B1020" i="5"/>
  <c r="A1020" i="5" s="1"/>
  <c r="B1021" i="5"/>
  <c r="A1021" i="5" s="1"/>
  <c r="B1022" i="5"/>
  <c r="A1022" i="5" s="1"/>
  <c r="B1023" i="5"/>
  <c r="A1023" i="5" s="1"/>
  <c r="B1024" i="5"/>
  <c r="A1024" i="5" s="1"/>
  <c r="B1025" i="5"/>
  <c r="A1025" i="5" s="1"/>
  <c r="B1026" i="5"/>
  <c r="A1026" i="5" s="1"/>
  <c r="B1027" i="5"/>
  <c r="A1027" i="5" s="1"/>
  <c r="B1028" i="5"/>
  <c r="A1028" i="5" s="1"/>
  <c r="B1029" i="5"/>
  <c r="A1029" i="5" s="1"/>
  <c r="B1030" i="5"/>
  <c r="A1030" i="5" s="1"/>
  <c r="B1031" i="5"/>
  <c r="A1031" i="5" s="1"/>
  <c r="B1032" i="5"/>
  <c r="A1032" i="5" s="1"/>
  <c r="B1033" i="5"/>
  <c r="A1033" i="5" s="1"/>
  <c r="B1034" i="5"/>
  <c r="A1034" i="5" s="1"/>
  <c r="B1035" i="5"/>
  <c r="A1035" i="5" s="1"/>
  <c r="B1036" i="5"/>
  <c r="A1036" i="5" s="1"/>
  <c r="B1037" i="5"/>
  <c r="A1037" i="5" s="1"/>
  <c r="B1038" i="5"/>
  <c r="A1038" i="5" s="1"/>
  <c r="B1039" i="5"/>
  <c r="A1039" i="5" s="1"/>
  <c r="B1040" i="5"/>
  <c r="A1040" i="5" s="1"/>
  <c r="B1041" i="5"/>
  <c r="A1041" i="5" s="1"/>
  <c r="B1042" i="5"/>
  <c r="A1042" i="5" s="1"/>
  <c r="B1043" i="5"/>
  <c r="A1043" i="5" s="1"/>
  <c r="B1044" i="5"/>
  <c r="A1044" i="5" s="1"/>
  <c r="B1045" i="5"/>
  <c r="A1045" i="5" s="1"/>
  <c r="B1046" i="5"/>
  <c r="A1046" i="5" s="1"/>
  <c r="B1047" i="5"/>
  <c r="A1047" i="5" s="1"/>
  <c r="B1048" i="5"/>
  <c r="A1048" i="5" s="1"/>
  <c r="B1049" i="5"/>
  <c r="A1049" i="5" s="1"/>
  <c r="B1050" i="5"/>
  <c r="A1050" i="5" s="1"/>
  <c r="B1051" i="5"/>
  <c r="A1051" i="5" s="1"/>
  <c r="B1052" i="5"/>
  <c r="A1052" i="5" s="1"/>
  <c r="B1053" i="5"/>
  <c r="A1053" i="5" s="1"/>
  <c r="B1054" i="5"/>
  <c r="A1054" i="5" s="1"/>
  <c r="B1055" i="5"/>
  <c r="A1055" i="5" s="1"/>
  <c r="B1056" i="5"/>
  <c r="A1056" i="5" s="1"/>
  <c r="B1057" i="5"/>
  <c r="A1057" i="5" s="1"/>
  <c r="B1058" i="5"/>
  <c r="A1058" i="5" s="1"/>
  <c r="B1059" i="5"/>
  <c r="A1059" i="5" s="1"/>
  <c r="B1060" i="5"/>
  <c r="A1060" i="5" s="1"/>
  <c r="B1061" i="5"/>
  <c r="A1061" i="5" s="1"/>
  <c r="B1062" i="5"/>
  <c r="A1062" i="5" s="1"/>
  <c r="B1063" i="5"/>
  <c r="A1063" i="5" s="1"/>
  <c r="B1064" i="5"/>
  <c r="A1064" i="5" s="1"/>
  <c r="B1065" i="5"/>
  <c r="A1065" i="5" s="1"/>
  <c r="B1066" i="5"/>
  <c r="A1066" i="5" s="1"/>
  <c r="B1067" i="5"/>
  <c r="A1067" i="5" s="1"/>
  <c r="B1068" i="5"/>
  <c r="A1068" i="5" s="1"/>
  <c r="B1069" i="5"/>
  <c r="A1069" i="5" s="1"/>
  <c r="B1070" i="5"/>
  <c r="A1070" i="5" s="1"/>
  <c r="B1071" i="5"/>
  <c r="A1071" i="5" s="1"/>
  <c r="B1072" i="5"/>
  <c r="A1072" i="5" s="1"/>
  <c r="B1073" i="5"/>
  <c r="A1073" i="5" s="1"/>
  <c r="B1074" i="5"/>
  <c r="A1074" i="5" s="1"/>
  <c r="B1075" i="5"/>
  <c r="A1075" i="5" s="1"/>
  <c r="B1076" i="5"/>
  <c r="A1076" i="5" s="1"/>
  <c r="B1077" i="5"/>
  <c r="A1077" i="5" s="1"/>
  <c r="B1078" i="5"/>
  <c r="A1078" i="5" s="1"/>
  <c r="B1079" i="5"/>
  <c r="A1079" i="5" s="1"/>
  <c r="B1080" i="5"/>
  <c r="A1080" i="5" s="1"/>
  <c r="B1081" i="5"/>
  <c r="A1081" i="5" s="1"/>
  <c r="B1082" i="5"/>
  <c r="A1082" i="5" s="1"/>
  <c r="B1083" i="5"/>
  <c r="A1083" i="5" s="1"/>
  <c r="B1084" i="5"/>
  <c r="A1084" i="5" s="1"/>
  <c r="B1085" i="5"/>
  <c r="A1085" i="5" s="1"/>
  <c r="B1086" i="5"/>
  <c r="A1086" i="5" s="1"/>
  <c r="B1087" i="5"/>
  <c r="A1087" i="5" s="1"/>
  <c r="B1088" i="5"/>
  <c r="A1088" i="5" s="1"/>
  <c r="B1089" i="5"/>
  <c r="A1089" i="5" s="1"/>
  <c r="B1090" i="5"/>
  <c r="A1090" i="5" s="1"/>
  <c r="B1091" i="5"/>
  <c r="A1091" i="5" s="1"/>
  <c r="B1092" i="5"/>
  <c r="A1092" i="5" s="1"/>
  <c r="B1093" i="5"/>
  <c r="A1093" i="5" s="1"/>
  <c r="B1094" i="5"/>
  <c r="A1094" i="5" s="1"/>
  <c r="B1095" i="5"/>
  <c r="A1095" i="5" s="1"/>
  <c r="B1096" i="5"/>
  <c r="A1096" i="5" s="1"/>
  <c r="B1097" i="5"/>
  <c r="A1097" i="5" s="1"/>
  <c r="B1098" i="5"/>
  <c r="A1098" i="5" s="1"/>
  <c r="B1099" i="5"/>
  <c r="A1099" i="5" s="1"/>
  <c r="B1100" i="5"/>
  <c r="A1100" i="5" s="1"/>
  <c r="B1101" i="5"/>
  <c r="A1101" i="5" s="1"/>
  <c r="B1102" i="5"/>
  <c r="A1102" i="5" s="1"/>
  <c r="B1103" i="5"/>
  <c r="A1103" i="5" s="1"/>
  <c r="B1104" i="5"/>
  <c r="A1104" i="5" s="1"/>
  <c r="B1105" i="5"/>
  <c r="A1105" i="5" s="1"/>
  <c r="B1106" i="5"/>
  <c r="A1106" i="5" s="1"/>
  <c r="B1107" i="5"/>
  <c r="A1107" i="5" s="1"/>
  <c r="B1108" i="5"/>
  <c r="A1108" i="5" s="1"/>
  <c r="B1109" i="5"/>
  <c r="A1109" i="5" s="1"/>
  <c r="B1110" i="5"/>
  <c r="A1110" i="5" s="1"/>
  <c r="B1111" i="5"/>
  <c r="A1111" i="5" s="1"/>
  <c r="B1112" i="5"/>
  <c r="A1112" i="5" s="1"/>
  <c r="B1113" i="5"/>
  <c r="A1113" i="5" s="1"/>
  <c r="B1114" i="5"/>
  <c r="A1114" i="5" s="1"/>
  <c r="B1115" i="5"/>
  <c r="A1115" i="5" s="1"/>
  <c r="B1116" i="5"/>
  <c r="A1116" i="5" s="1"/>
  <c r="B1117" i="5"/>
  <c r="A1117" i="5" s="1"/>
  <c r="B1118" i="5"/>
  <c r="A1118" i="5" s="1"/>
  <c r="B1119" i="5"/>
  <c r="A1119" i="5" s="1"/>
  <c r="B1120" i="5"/>
  <c r="A1120" i="5" s="1"/>
  <c r="B1121" i="5"/>
  <c r="A1121" i="5" s="1"/>
  <c r="B1122" i="5"/>
  <c r="A1122" i="5" s="1"/>
  <c r="B1123" i="5"/>
  <c r="A1123" i="5" s="1"/>
  <c r="B1124" i="5"/>
  <c r="A1124" i="5" s="1"/>
  <c r="B1125" i="5"/>
  <c r="A1125" i="5" s="1"/>
  <c r="B1126" i="5"/>
  <c r="A1126" i="5" s="1"/>
  <c r="B1127" i="5"/>
  <c r="A1127" i="5" s="1"/>
  <c r="B1128" i="5"/>
  <c r="A1128" i="5" s="1"/>
  <c r="B1129" i="5"/>
  <c r="A1129" i="5" s="1"/>
  <c r="B1130" i="5"/>
  <c r="A1130" i="5" s="1"/>
  <c r="B1131" i="5"/>
  <c r="A1131" i="5" s="1"/>
  <c r="B1132" i="5"/>
  <c r="A1132" i="5" s="1"/>
  <c r="B1133" i="5"/>
  <c r="A1133" i="5" s="1"/>
  <c r="B1134" i="5"/>
  <c r="A1134" i="5" s="1"/>
  <c r="B1135" i="5"/>
  <c r="A1135" i="5" s="1"/>
  <c r="B1136" i="5"/>
  <c r="A1136" i="5" s="1"/>
  <c r="B1137" i="5"/>
  <c r="A1137" i="5" s="1"/>
  <c r="B1138" i="5"/>
  <c r="A1138" i="5" s="1"/>
  <c r="B1139" i="5"/>
  <c r="A1139" i="5" s="1"/>
  <c r="B1140" i="5"/>
  <c r="A1140" i="5" s="1"/>
  <c r="B1141" i="5"/>
  <c r="A1141" i="5" s="1"/>
  <c r="B1142" i="5"/>
  <c r="A1142" i="5" s="1"/>
  <c r="B1143" i="5"/>
  <c r="A1143" i="5" s="1"/>
  <c r="B1144" i="5"/>
  <c r="A1144" i="5" s="1"/>
  <c r="B1145" i="5"/>
  <c r="A1145" i="5" s="1"/>
  <c r="B1146" i="5"/>
  <c r="A1146" i="5" s="1"/>
  <c r="B1147" i="5"/>
  <c r="A1147" i="5" s="1"/>
  <c r="B1148" i="5"/>
  <c r="A1148" i="5" s="1"/>
  <c r="B1149" i="5"/>
  <c r="A1149" i="5" s="1"/>
  <c r="B1150" i="5"/>
  <c r="A1150" i="5" s="1"/>
  <c r="B1151" i="5"/>
  <c r="A1151" i="5" s="1"/>
  <c r="B1152" i="5"/>
  <c r="A1152" i="5" s="1"/>
  <c r="B1153" i="5"/>
  <c r="A1153" i="5" s="1"/>
  <c r="B1154" i="5"/>
  <c r="A1154" i="5" s="1"/>
  <c r="B1155" i="5"/>
  <c r="A1155" i="5" s="1"/>
  <c r="B1156" i="5"/>
  <c r="A1156" i="5" s="1"/>
  <c r="B1157" i="5"/>
  <c r="A1157" i="5" s="1"/>
  <c r="B1158" i="5"/>
  <c r="A1158" i="5" s="1"/>
  <c r="B1159" i="5"/>
  <c r="A1159" i="5" s="1"/>
  <c r="B1160" i="5"/>
  <c r="A1160" i="5" s="1"/>
  <c r="B1161" i="5"/>
  <c r="A1161" i="5" s="1"/>
  <c r="B1162" i="5"/>
  <c r="A1162" i="5" s="1"/>
  <c r="B1163" i="5"/>
  <c r="A1163" i="5" s="1"/>
  <c r="B1164" i="5"/>
  <c r="A1164" i="5" s="1"/>
  <c r="B1165" i="5"/>
  <c r="A1165" i="5" s="1"/>
  <c r="B1166" i="5"/>
  <c r="A1166" i="5" s="1"/>
  <c r="B1167" i="5"/>
  <c r="A1167" i="5" s="1"/>
  <c r="B1168" i="5"/>
  <c r="A1168" i="5" s="1"/>
  <c r="B1169" i="5"/>
  <c r="A1169" i="5" s="1"/>
  <c r="B1170" i="5"/>
  <c r="A1170" i="5" s="1"/>
  <c r="B1171" i="5"/>
  <c r="A1171" i="5" s="1"/>
  <c r="B1172" i="5"/>
  <c r="A1172" i="5" s="1"/>
  <c r="B1173" i="5"/>
  <c r="A1173" i="5" s="1"/>
  <c r="B1174" i="5"/>
  <c r="A1174" i="5" s="1"/>
  <c r="B1175" i="5"/>
  <c r="A1175" i="5" s="1"/>
  <c r="B1176" i="5"/>
  <c r="A1176" i="5" s="1"/>
  <c r="B1177" i="5"/>
  <c r="A1177" i="5" s="1"/>
  <c r="B1178" i="5"/>
  <c r="A1178" i="5" s="1"/>
  <c r="B1179" i="5"/>
  <c r="A1179" i="5" s="1"/>
  <c r="B1180" i="5"/>
  <c r="A1180" i="5" s="1"/>
  <c r="B1181" i="5"/>
  <c r="A1181" i="5" s="1"/>
  <c r="B1182" i="5"/>
  <c r="A1182" i="5" s="1"/>
  <c r="B1183" i="5"/>
  <c r="A1183" i="5" s="1"/>
  <c r="B1184" i="5"/>
  <c r="A1184" i="5" s="1"/>
  <c r="B1185" i="5"/>
  <c r="A1185" i="5" s="1"/>
  <c r="B1186" i="5"/>
  <c r="A1186" i="5" s="1"/>
  <c r="B1187" i="5"/>
  <c r="A1187" i="5" s="1"/>
  <c r="B1188" i="5"/>
  <c r="A1188" i="5" s="1"/>
  <c r="B1189" i="5"/>
  <c r="A1189" i="5" s="1"/>
  <c r="B1190" i="5"/>
  <c r="A1190" i="5" s="1"/>
  <c r="B1191" i="5"/>
  <c r="A1191" i="5" s="1"/>
  <c r="B1192" i="5"/>
  <c r="A1192" i="5" s="1"/>
  <c r="B1193" i="5"/>
  <c r="A1193" i="5" s="1"/>
  <c r="B1194" i="5"/>
  <c r="A1194" i="5" s="1"/>
  <c r="B1195" i="5"/>
  <c r="A1195" i="5" s="1"/>
  <c r="B1196" i="5"/>
  <c r="A1196" i="5" s="1"/>
  <c r="B1197" i="5"/>
  <c r="A1197" i="5" s="1"/>
  <c r="B1198" i="5"/>
  <c r="A1198" i="5" s="1"/>
  <c r="B1199" i="5"/>
  <c r="A1199" i="5" s="1"/>
  <c r="B1200" i="5"/>
  <c r="A1200" i="5" s="1"/>
  <c r="B1201" i="5"/>
  <c r="A1201" i="5" s="1"/>
  <c r="B1202" i="5"/>
  <c r="A1202" i="5" s="1"/>
  <c r="B1203" i="5"/>
  <c r="A1203" i="5" s="1"/>
  <c r="B1204" i="5"/>
  <c r="A1204" i="5" s="1"/>
  <c r="B1205" i="5"/>
  <c r="A1205" i="5" s="1"/>
  <c r="B1206" i="5"/>
  <c r="A1206" i="5" s="1"/>
  <c r="B1207" i="5"/>
  <c r="A1207" i="5" s="1"/>
  <c r="B1208" i="5"/>
  <c r="A1208" i="5" s="1"/>
  <c r="B1209" i="5"/>
  <c r="A1209" i="5" s="1"/>
  <c r="B1210" i="5"/>
  <c r="A1210" i="5" s="1"/>
  <c r="B1211" i="5"/>
  <c r="A1211" i="5" s="1"/>
  <c r="B1212" i="5"/>
  <c r="A1212" i="5" s="1"/>
  <c r="B1213" i="5"/>
  <c r="A1213" i="5" s="1"/>
  <c r="B1214" i="5"/>
  <c r="A1214" i="5" s="1"/>
  <c r="B1215" i="5"/>
  <c r="A1215" i="5" s="1"/>
  <c r="B1216" i="5"/>
  <c r="A1216" i="5" s="1"/>
  <c r="B1217" i="5"/>
  <c r="A1217" i="5" s="1"/>
  <c r="B1218" i="5"/>
  <c r="A1218" i="5" s="1"/>
  <c r="B1219" i="5"/>
  <c r="A1219" i="5" s="1"/>
  <c r="B1220" i="5"/>
  <c r="A1220" i="5" s="1"/>
  <c r="B1221" i="5"/>
  <c r="A1221" i="5" s="1"/>
  <c r="B1222" i="5"/>
  <c r="A1222" i="5" s="1"/>
  <c r="B1223" i="5"/>
  <c r="A1223" i="5" s="1"/>
  <c r="B1224" i="5"/>
  <c r="A1224" i="5" s="1"/>
  <c r="B1225" i="5"/>
  <c r="A1225" i="5" s="1"/>
  <c r="B1226" i="5"/>
  <c r="A1226" i="5" s="1"/>
  <c r="B1227" i="5"/>
  <c r="A1227" i="5" s="1"/>
  <c r="B1228" i="5"/>
  <c r="A1228" i="5" s="1"/>
  <c r="B1229" i="5"/>
  <c r="A1229" i="5" s="1"/>
  <c r="B1230" i="5"/>
  <c r="A1230" i="5" s="1"/>
  <c r="B1231" i="5"/>
  <c r="A1231" i="5" s="1"/>
  <c r="B1232" i="5"/>
  <c r="A1232" i="5" s="1"/>
  <c r="B1233" i="5"/>
  <c r="A1233" i="5" s="1"/>
  <c r="B1234" i="5"/>
  <c r="A1234" i="5" s="1"/>
  <c r="B1235" i="5"/>
  <c r="A1235" i="5" s="1"/>
  <c r="B1236" i="5"/>
  <c r="A1236" i="5" s="1"/>
  <c r="B1237" i="5"/>
  <c r="A1237" i="5" s="1"/>
  <c r="B1238" i="5"/>
  <c r="A1238" i="5" s="1"/>
  <c r="B1239" i="5"/>
  <c r="A1239" i="5" s="1"/>
  <c r="B1240" i="5"/>
  <c r="A1240" i="5" s="1"/>
  <c r="B1241" i="5"/>
  <c r="A1241" i="5" s="1"/>
  <c r="B1242" i="5"/>
  <c r="A1242" i="5" s="1"/>
  <c r="B1243" i="5"/>
  <c r="A1243" i="5" s="1"/>
  <c r="B1244" i="5"/>
  <c r="A1244" i="5" s="1"/>
  <c r="B1245" i="5"/>
  <c r="A1245" i="5" s="1"/>
  <c r="B1246" i="5"/>
  <c r="A1246" i="5" s="1"/>
  <c r="B1247" i="5"/>
  <c r="A1247" i="5" s="1"/>
  <c r="B1248" i="5"/>
  <c r="A1248" i="5" s="1"/>
  <c r="B1249" i="5"/>
  <c r="A1249" i="5" s="1"/>
  <c r="B1250" i="5"/>
  <c r="A1250" i="5" s="1"/>
  <c r="B1251" i="5"/>
  <c r="A1251" i="5" s="1"/>
  <c r="B1252" i="5"/>
  <c r="A1252" i="5" s="1"/>
  <c r="B1253" i="5"/>
  <c r="A1253" i="5" s="1"/>
  <c r="B1254" i="5"/>
  <c r="A1254" i="5" s="1"/>
  <c r="B1255" i="5"/>
  <c r="A1255" i="5" s="1"/>
  <c r="B1256" i="5"/>
  <c r="A1256" i="5" s="1"/>
  <c r="B1257" i="5"/>
  <c r="A1257" i="5" s="1"/>
  <c r="B1258" i="5"/>
  <c r="A1258" i="5" s="1"/>
  <c r="B1259" i="5"/>
  <c r="A1259" i="5" s="1"/>
  <c r="B1260" i="5"/>
  <c r="A1260" i="5" s="1"/>
  <c r="B1261" i="5"/>
  <c r="A1261" i="5" s="1"/>
  <c r="B1262" i="5"/>
  <c r="A1262" i="5" s="1"/>
  <c r="B1263" i="5"/>
  <c r="A1263" i="5" s="1"/>
  <c r="B1264" i="5"/>
  <c r="A1264" i="5" s="1"/>
  <c r="B1265" i="5"/>
  <c r="A1265" i="5" s="1"/>
  <c r="B1266" i="5"/>
  <c r="A1266" i="5" s="1"/>
  <c r="B1267" i="5"/>
  <c r="A1267" i="5" s="1"/>
  <c r="B1268" i="5"/>
  <c r="A1268" i="5" s="1"/>
  <c r="B1269" i="5"/>
  <c r="A1269" i="5" s="1"/>
  <c r="B1270" i="5"/>
  <c r="A1270" i="5" s="1"/>
  <c r="B1271" i="5"/>
  <c r="A1271" i="5" s="1"/>
  <c r="B1272" i="5"/>
  <c r="A1272" i="5" s="1"/>
  <c r="B1273" i="5"/>
  <c r="A1273" i="5" s="1"/>
  <c r="B1274" i="5"/>
  <c r="A1274" i="5" s="1"/>
  <c r="B1275" i="5"/>
  <c r="A1275" i="5" s="1"/>
  <c r="B1276" i="5"/>
  <c r="A1276" i="5" s="1"/>
  <c r="B1277" i="5"/>
  <c r="A1277" i="5" s="1"/>
  <c r="B1278" i="5"/>
  <c r="A1278" i="5" s="1"/>
  <c r="B1279" i="5"/>
  <c r="A1279" i="5" s="1"/>
  <c r="B1280" i="5"/>
  <c r="A1280" i="5" s="1"/>
  <c r="B1281" i="5"/>
  <c r="A1281" i="5" s="1"/>
  <c r="B1282" i="5"/>
  <c r="A1282" i="5" s="1"/>
  <c r="B1283" i="5"/>
  <c r="A1283" i="5" s="1"/>
  <c r="B1284" i="5"/>
  <c r="A1284" i="5" s="1"/>
  <c r="B1285" i="5"/>
  <c r="A1285" i="5" s="1"/>
  <c r="B1286" i="5"/>
  <c r="A1286" i="5" s="1"/>
  <c r="B1287" i="5"/>
  <c r="A1287" i="5" s="1"/>
  <c r="B1288" i="5"/>
  <c r="A1288" i="5" s="1"/>
  <c r="B1289" i="5"/>
  <c r="A1289" i="5" s="1"/>
  <c r="B1290" i="5"/>
  <c r="A1290" i="5" s="1"/>
  <c r="B1291" i="5"/>
  <c r="A1291" i="5" s="1"/>
  <c r="B1292" i="5"/>
  <c r="A1292" i="5" s="1"/>
  <c r="B1293" i="5"/>
  <c r="A1293" i="5" s="1"/>
  <c r="B1294" i="5"/>
  <c r="A1294" i="5" s="1"/>
  <c r="B1295" i="5"/>
  <c r="A1295" i="5" s="1"/>
  <c r="B1296" i="5"/>
  <c r="A1296" i="5" s="1"/>
  <c r="B1297" i="5"/>
  <c r="A1297" i="5" s="1"/>
  <c r="B1298" i="5"/>
  <c r="A1298" i="5" s="1"/>
  <c r="B1299" i="5"/>
  <c r="A1299" i="5" s="1"/>
  <c r="B1300" i="5"/>
  <c r="A1300" i="5" s="1"/>
  <c r="B1301" i="5"/>
  <c r="A1301" i="5" s="1"/>
  <c r="B1302" i="5"/>
  <c r="A1302" i="5" s="1"/>
  <c r="B1303" i="5"/>
  <c r="A1303" i="5" s="1"/>
  <c r="B1304" i="5"/>
  <c r="A1304" i="5" s="1"/>
  <c r="B1305" i="5"/>
  <c r="A1305" i="5" s="1"/>
  <c r="B1306" i="5"/>
  <c r="A1306" i="5" s="1"/>
  <c r="B1307" i="5"/>
  <c r="A1307" i="5" s="1"/>
  <c r="B1308" i="5"/>
  <c r="A1308" i="5" s="1"/>
  <c r="B1309" i="5"/>
  <c r="A1309" i="5" s="1"/>
  <c r="B1310" i="5"/>
  <c r="A1310" i="5" s="1"/>
  <c r="B1311" i="5"/>
  <c r="A1311" i="5" s="1"/>
  <c r="B1312" i="5"/>
  <c r="A1312" i="5" s="1"/>
  <c r="B1313" i="5"/>
  <c r="A1313" i="5" s="1"/>
  <c r="B1314" i="5"/>
  <c r="A1314" i="5" s="1"/>
  <c r="B1315" i="5"/>
  <c r="A1315" i="5" s="1"/>
  <c r="B1316" i="5"/>
  <c r="A1316" i="5" s="1"/>
  <c r="B1317" i="5"/>
  <c r="A1317" i="5" s="1"/>
  <c r="B1318" i="5"/>
  <c r="A1318" i="5" s="1"/>
  <c r="B1319" i="5"/>
  <c r="A1319" i="5" s="1"/>
  <c r="B1320" i="5"/>
  <c r="A1320" i="5" s="1"/>
  <c r="B1321" i="5"/>
  <c r="A1321" i="5" s="1"/>
  <c r="B1322" i="5"/>
  <c r="A1322" i="5" s="1"/>
  <c r="B1323" i="5"/>
  <c r="A1323" i="5" s="1"/>
  <c r="B1324" i="5"/>
  <c r="A1324" i="5" s="1"/>
  <c r="B1325" i="5"/>
  <c r="A1325" i="5" s="1"/>
  <c r="B1326" i="5"/>
  <c r="A1326" i="5" s="1"/>
  <c r="B1327" i="5"/>
  <c r="A1327" i="5" s="1"/>
  <c r="B1328" i="5"/>
  <c r="A1328" i="5" s="1"/>
  <c r="B1329" i="5"/>
  <c r="A1329" i="5" s="1"/>
  <c r="B1330" i="5"/>
  <c r="A1330" i="5" s="1"/>
  <c r="B1331" i="5"/>
  <c r="A1331" i="5" s="1"/>
  <c r="B1332" i="5"/>
  <c r="A1332" i="5" s="1"/>
  <c r="B1333" i="5"/>
  <c r="A1333" i="5" s="1"/>
  <c r="B1334" i="5"/>
  <c r="A1334" i="5" s="1"/>
  <c r="B1335" i="5"/>
  <c r="A1335" i="5" s="1"/>
  <c r="B1336" i="5"/>
  <c r="A1336" i="5" s="1"/>
  <c r="B1337" i="5"/>
  <c r="A1337" i="5" s="1"/>
  <c r="B1338" i="5"/>
  <c r="A1338" i="5" s="1"/>
  <c r="B1339" i="5"/>
  <c r="A1339" i="5" s="1"/>
  <c r="B1340" i="5"/>
  <c r="A1340" i="5" s="1"/>
  <c r="B1341" i="5"/>
  <c r="A1341" i="5" s="1"/>
  <c r="B1342" i="5"/>
  <c r="A1342" i="5" s="1"/>
  <c r="B1343" i="5"/>
  <c r="A1343" i="5" s="1"/>
  <c r="B1344" i="5"/>
  <c r="A1344" i="5" s="1"/>
  <c r="B1345" i="5"/>
  <c r="A1345" i="5" s="1"/>
  <c r="B1346" i="5"/>
  <c r="A1346" i="5" s="1"/>
  <c r="B1347" i="5"/>
  <c r="A1347" i="5" s="1"/>
  <c r="B1348" i="5"/>
  <c r="A1348" i="5" s="1"/>
  <c r="B1349" i="5"/>
  <c r="A1349" i="5" s="1"/>
  <c r="B1350" i="5"/>
  <c r="A1350" i="5" s="1"/>
  <c r="B1351" i="5"/>
  <c r="A1351" i="5" s="1"/>
  <c r="B1352" i="5"/>
  <c r="A1352" i="5" s="1"/>
  <c r="B1353" i="5"/>
  <c r="A1353" i="5" s="1"/>
  <c r="B1354" i="5"/>
  <c r="A1354" i="5" s="1"/>
  <c r="B1355" i="5"/>
  <c r="A1355" i="5" s="1"/>
  <c r="B1356" i="5"/>
  <c r="A1356" i="5" s="1"/>
  <c r="B1357" i="5"/>
  <c r="A1357" i="5" s="1"/>
  <c r="B1358" i="5"/>
  <c r="A1358" i="5" s="1"/>
  <c r="B1359" i="5"/>
  <c r="A1359" i="5" s="1"/>
  <c r="B1360" i="5"/>
  <c r="A1360" i="5" s="1"/>
  <c r="B1361" i="5"/>
  <c r="A1361" i="5" s="1"/>
  <c r="B1362" i="5"/>
  <c r="A1362" i="5" s="1"/>
  <c r="B1363" i="5"/>
  <c r="A1363" i="5" s="1"/>
  <c r="B1364" i="5"/>
  <c r="A1364" i="5" s="1"/>
  <c r="B1365" i="5"/>
  <c r="A1365" i="5" s="1"/>
  <c r="B1366" i="5"/>
  <c r="A1366" i="5" s="1"/>
  <c r="B1367" i="5"/>
  <c r="A1367" i="5" s="1"/>
  <c r="B1368" i="5"/>
  <c r="A1368" i="5" s="1"/>
  <c r="B1369" i="5"/>
  <c r="A1369" i="5" s="1"/>
  <c r="B1370" i="5"/>
  <c r="A1370" i="5" s="1"/>
  <c r="B1371" i="5"/>
  <c r="A1371" i="5" s="1"/>
  <c r="B1372" i="5"/>
  <c r="A1372" i="5" s="1"/>
  <c r="B1373" i="5"/>
  <c r="A1373" i="5" s="1"/>
  <c r="B1374" i="5"/>
  <c r="A1374" i="5" s="1"/>
  <c r="B1375" i="5"/>
  <c r="A1375" i="5" s="1"/>
  <c r="B1376" i="5"/>
  <c r="A1376" i="5" s="1"/>
  <c r="B1377" i="5"/>
  <c r="A1377" i="5" s="1"/>
  <c r="B1378" i="5"/>
  <c r="A1378" i="5" s="1"/>
  <c r="B1379" i="5"/>
  <c r="A1379" i="5" s="1"/>
  <c r="B1380" i="5"/>
  <c r="A1380" i="5" s="1"/>
  <c r="B1381" i="5"/>
  <c r="A1381" i="5" s="1"/>
  <c r="B1382" i="5"/>
  <c r="A1382" i="5" s="1"/>
  <c r="B1383" i="5"/>
  <c r="A1383" i="5" s="1"/>
  <c r="B1384" i="5"/>
  <c r="A1384" i="5" s="1"/>
  <c r="B1385" i="5"/>
  <c r="A1385" i="5" s="1"/>
  <c r="B1386" i="5"/>
  <c r="A1386" i="5" s="1"/>
  <c r="B1387" i="5"/>
  <c r="A1387" i="5" s="1"/>
  <c r="B1388" i="5"/>
  <c r="A1388" i="5" s="1"/>
  <c r="B1389" i="5"/>
  <c r="A1389" i="5" s="1"/>
  <c r="B1390" i="5"/>
  <c r="A1390" i="5" s="1"/>
  <c r="B1391" i="5"/>
  <c r="A1391" i="5" s="1"/>
  <c r="B1392" i="5"/>
  <c r="A1392" i="5" s="1"/>
  <c r="B1393" i="5"/>
  <c r="A1393" i="5" s="1"/>
  <c r="B1394" i="5"/>
  <c r="A1394" i="5" s="1"/>
  <c r="B1395" i="5"/>
  <c r="A1395" i="5" s="1"/>
  <c r="B1396" i="5"/>
  <c r="A1396" i="5" s="1"/>
  <c r="B1397" i="5"/>
  <c r="A1397" i="5" s="1"/>
  <c r="B1398" i="5"/>
  <c r="A1398" i="5" s="1"/>
  <c r="B1399" i="5"/>
  <c r="A1399" i="5" s="1"/>
  <c r="B1400" i="5"/>
  <c r="A1400" i="5" s="1"/>
  <c r="B1401" i="5"/>
  <c r="A1401" i="5" s="1"/>
  <c r="B1402" i="5"/>
  <c r="A1402" i="5" s="1"/>
  <c r="B1403" i="5"/>
  <c r="A1403" i="5" s="1"/>
  <c r="B1404" i="5"/>
  <c r="A1404" i="5" s="1"/>
  <c r="B1405" i="5"/>
  <c r="A1405" i="5" s="1"/>
  <c r="B1406" i="5"/>
  <c r="A1406" i="5" s="1"/>
  <c r="B1407" i="5"/>
  <c r="A1407" i="5" s="1"/>
  <c r="B1408" i="5"/>
  <c r="A1408" i="5" s="1"/>
  <c r="B1409" i="5"/>
  <c r="A1409" i="5" s="1"/>
  <c r="B1410" i="5"/>
  <c r="A1410" i="5" s="1"/>
  <c r="B1411" i="5"/>
  <c r="A1411" i="5" s="1"/>
  <c r="B1412" i="5"/>
  <c r="A1412" i="5" s="1"/>
  <c r="B1413" i="5"/>
  <c r="A1413" i="5" s="1"/>
  <c r="B1414" i="5"/>
  <c r="A1414" i="5" s="1"/>
  <c r="B1415" i="5"/>
  <c r="A1415" i="5" s="1"/>
  <c r="B1416" i="5"/>
  <c r="A1416" i="5" s="1"/>
  <c r="B1417" i="5"/>
  <c r="A1417" i="5" s="1"/>
  <c r="B1418" i="5"/>
  <c r="A1418" i="5" s="1"/>
  <c r="B1419" i="5"/>
  <c r="A1419" i="5" s="1"/>
  <c r="B1420" i="5"/>
  <c r="A1420" i="5" s="1"/>
  <c r="B1421" i="5"/>
  <c r="A1421" i="5" s="1"/>
  <c r="B1422" i="5"/>
  <c r="A1422" i="5" s="1"/>
  <c r="B1423" i="5"/>
  <c r="A1423" i="5" s="1"/>
  <c r="B1424" i="5"/>
  <c r="A1424" i="5" s="1"/>
  <c r="B1425" i="5"/>
  <c r="A1425" i="5" s="1"/>
  <c r="B1426" i="5"/>
  <c r="A1426" i="5" s="1"/>
  <c r="B1427" i="5"/>
  <c r="A1427" i="5" s="1"/>
  <c r="B1428" i="5"/>
  <c r="A1428" i="5" s="1"/>
  <c r="B1429" i="5"/>
  <c r="A1429" i="5" s="1"/>
  <c r="B1430" i="5"/>
  <c r="A1430" i="5" s="1"/>
  <c r="B1431" i="5"/>
  <c r="A1431" i="5" s="1"/>
  <c r="B1432" i="5"/>
  <c r="A1432" i="5" s="1"/>
  <c r="B1433" i="5"/>
  <c r="A1433" i="5" s="1"/>
  <c r="B1434" i="5"/>
  <c r="A1434" i="5" s="1"/>
  <c r="B1435" i="5"/>
  <c r="A1435" i="5" s="1"/>
  <c r="B1436" i="5"/>
  <c r="A1436" i="5" s="1"/>
  <c r="B1437" i="5"/>
  <c r="A1437" i="5" s="1"/>
  <c r="B1438" i="5"/>
  <c r="A1438" i="5" s="1"/>
  <c r="B1439" i="5"/>
  <c r="A1439" i="5" s="1"/>
  <c r="B1440" i="5"/>
  <c r="A1440" i="5" s="1"/>
  <c r="B1441" i="5"/>
  <c r="A1441" i="5" s="1"/>
  <c r="B1442" i="5"/>
  <c r="A1442" i="5" s="1"/>
  <c r="B1443" i="5"/>
  <c r="A1443" i="5" s="1"/>
  <c r="B1444" i="5"/>
  <c r="A1444" i="5" s="1"/>
  <c r="B1445" i="5"/>
  <c r="A1445" i="5" s="1"/>
  <c r="B1446" i="5"/>
  <c r="A1446" i="5" s="1"/>
  <c r="B1447" i="5"/>
  <c r="A1447" i="5" s="1"/>
  <c r="B1448" i="5"/>
  <c r="A1448" i="5" s="1"/>
  <c r="B1449" i="5"/>
  <c r="A1449" i="5" s="1"/>
  <c r="B1450" i="5"/>
  <c r="A1450" i="5" s="1"/>
  <c r="B1451" i="5"/>
  <c r="A1451" i="5" s="1"/>
  <c r="B1452" i="5"/>
  <c r="A1452" i="5" s="1"/>
  <c r="B1453" i="5"/>
  <c r="A1453" i="5" s="1"/>
  <c r="B1454" i="5"/>
  <c r="A1454" i="5" s="1"/>
  <c r="B1455" i="5"/>
  <c r="A1455" i="5" s="1"/>
  <c r="B1456" i="5"/>
  <c r="A1456" i="5" s="1"/>
  <c r="B1457" i="5"/>
  <c r="A1457" i="5" s="1"/>
  <c r="B1458" i="5"/>
  <c r="A1458" i="5" s="1"/>
  <c r="B1459" i="5"/>
  <c r="A1459" i="5" s="1"/>
  <c r="B1460" i="5"/>
  <c r="A1460" i="5" s="1"/>
  <c r="B1461" i="5"/>
  <c r="A1461" i="5" s="1"/>
  <c r="B1462" i="5"/>
  <c r="A1462" i="5" s="1"/>
  <c r="B1463" i="5"/>
  <c r="A1463" i="5" s="1"/>
  <c r="B1464" i="5"/>
  <c r="A1464" i="5" s="1"/>
  <c r="B1465" i="5"/>
  <c r="A1465" i="5" s="1"/>
  <c r="B1466" i="5"/>
  <c r="A1466" i="5" s="1"/>
  <c r="B1467" i="5"/>
  <c r="A1467" i="5" s="1"/>
  <c r="B1468" i="5"/>
  <c r="A1468" i="5" s="1"/>
  <c r="B1469" i="5"/>
  <c r="A1469" i="5" s="1"/>
  <c r="B1470" i="5"/>
  <c r="A1470" i="5" s="1"/>
  <c r="B1471" i="5"/>
  <c r="A1471" i="5" s="1"/>
  <c r="B1472" i="5"/>
  <c r="A1472" i="5" s="1"/>
  <c r="B1473" i="5"/>
  <c r="A1473" i="5" s="1"/>
  <c r="B1474" i="5"/>
  <c r="A1474" i="5" s="1"/>
  <c r="B1475" i="5"/>
  <c r="A1475" i="5" s="1"/>
  <c r="B1476" i="5"/>
  <c r="A1476" i="5" s="1"/>
  <c r="B1477" i="5"/>
  <c r="A1477" i="5" s="1"/>
  <c r="B1478" i="5"/>
  <c r="A1478" i="5" s="1"/>
  <c r="B1479" i="5"/>
  <c r="A1479" i="5" s="1"/>
  <c r="B1480" i="5"/>
  <c r="A1480" i="5" s="1"/>
  <c r="B1481" i="5"/>
  <c r="A1481" i="5" s="1"/>
  <c r="B1482" i="5"/>
  <c r="A1482" i="5" s="1"/>
  <c r="B1483" i="5"/>
  <c r="A1483" i="5" s="1"/>
  <c r="B1484" i="5"/>
  <c r="A1484" i="5" s="1"/>
  <c r="B1485" i="5"/>
  <c r="A1485" i="5" s="1"/>
  <c r="B1486" i="5"/>
  <c r="A1486" i="5" s="1"/>
  <c r="B1487" i="5"/>
  <c r="A1487" i="5" s="1"/>
  <c r="B1488" i="5"/>
  <c r="A1488" i="5" s="1"/>
  <c r="B1489" i="5"/>
  <c r="A1489" i="5" s="1"/>
  <c r="B1490" i="5"/>
  <c r="A1490" i="5" s="1"/>
  <c r="B1491" i="5"/>
  <c r="A1491" i="5" s="1"/>
  <c r="B1492" i="5"/>
  <c r="A1492" i="5" s="1"/>
  <c r="B1493" i="5"/>
  <c r="A1493" i="5" s="1"/>
  <c r="B1494" i="5"/>
  <c r="A1494" i="5" s="1"/>
  <c r="B1495" i="5"/>
  <c r="A1495" i="5" s="1"/>
  <c r="B1496" i="5"/>
  <c r="B1497" i="5"/>
  <c r="A1497" i="5" s="1"/>
  <c r="B1498" i="5"/>
  <c r="A1498" i="5" s="1"/>
  <c r="B1499" i="5"/>
  <c r="A1499" i="5" s="1"/>
  <c r="B1500" i="5"/>
  <c r="A1500" i="5" s="1"/>
  <c r="B1501" i="5"/>
  <c r="A1501" i="5" s="1"/>
  <c r="B1502" i="5"/>
  <c r="A1502" i="5" s="1"/>
  <c r="B1503" i="5"/>
  <c r="A1503" i="5" s="1"/>
  <c r="B1504" i="5"/>
  <c r="A1504" i="5" s="1"/>
  <c r="B1505" i="5"/>
  <c r="A1505" i="5" s="1"/>
  <c r="B1506" i="5"/>
  <c r="A1506" i="5" s="1"/>
  <c r="B1507" i="5"/>
  <c r="A1507" i="5" s="1"/>
  <c r="B1508" i="5"/>
  <c r="A1508" i="5" s="1"/>
  <c r="B1509" i="5"/>
  <c r="A1509" i="5" s="1"/>
  <c r="B1510" i="5"/>
  <c r="A1510" i="5" s="1"/>
  <c r="B1511" i="5"/>
  <c r="A1511" i="5" s="1"/>
  <c r="B1512" i="5"/>
  <c r="A1512" i="5" s="1"/>
  <c r="B1513" i="5"/>
  <c r="A1513" i="5" s="1"/>
  <c r="B1514" i="5"/>
  <c r="A1514" i="5" s="1"/>
  <c r="B1515" i="5"/>
  <c r="A1515" i="5" s="1"/>
  <c r="B1516" i="5"/>
  <c r="A1516" i="5" s="1"/>
  <c r="B1517" i="5"/>
  <c r="A1517" i="5" s="1"/>
  <c r="B1518" i="5"/>
  <c r="A1518" i="5" s="1"/>
  <c r="B1519" i="5"/>
  <c r="A1519" i="5" s="1"/>
  <c r="B1520" i="5"/>
  <c r="A1520" i="5" s="1"/>
  <c r="B1521" i="5"/>
  <c r="A1521" i="5" s="1"/>
  <c r="B1522" i="5"/>
  <c r="A1522" i="5" s="1"/>
  <c r="B1523" i="5"/>
  <c r="A1523" i="5" s="1"/>
  <c r="B1524" i="5"/>
  <c r="A1524" i="5" s="1"/>
  <c r="B1525" i="5"/>
  <c r="A1525" i="5" s="1"/>
  <c r="B1526" i="5"/>
  <c r="A1526" i="5" s="1"/>
  <c r="B1527" i="5"/>
  <c r="A1527" i="5" s="1"/>
  <c r="B1528" i="5"/>
  <c r="A1528" i="5" s="1"/>
  <c r="B1529" i="5"/>
  <c r="A1529" i="5" s="1"/>
  <c r="B1530" i="5"/>
  <c r="A1530" i="5" s="1"/>
  <c r="B1531" i="5"/>
  <c r="A1531" i="5" s="1"/>
  <c r="B1532" i="5"/>
  <c r="A1532" i="5" s="1"/>
  <c r="B1533" i="5"/>
  <c r="A1533" i="5" s="1"/>
  <c r="B1534" i="5"/>
  <c r="A1534" i="5" s="1"/>
  <c r="B1535" i="5"/>
  <c r="A1535" i="5" s="1"/>
  <c r="B1536" i="5"/>
  <c r="A1536" i="5" s="1"/>
  <c r="B1537" i="5"/>
  <c r="A1537" i="5" s="1"/>
  <c r="B1538" i="5"/>
  <c r="A1538" i="5" s="1"/>
  <c r="B1539" i="5"/>
  <c r="A1539" i="5" s="1"/>
  <c r="B1540" i="5"/>
  <c r="A1540" i="5" s="1"/>
  <c r="B1541" i="5"/>
  <c r="A1541" i="5" s="1"/>
  <c r="B1542" i="5"/>
  <c r="A1542" i="5" s="1"/>
  <c r="B1543" i="5"/>
  <c r="A1543" i="5" s="1"/>
  <c r="B1544" i="5"/>
  <c r="A1544" i="5" s="1"/>
  <c r="B1545" i="5"/>
  <c r="A1545" i="5" s="1"/>
  <c r="B1546" i="5"/>
  <c r="A1546" i="5" s="1"/>
  <c r="B1547" i="5"/>
  <c r="A1547" i="5" s="1"/>
  <c r="B1548" i="5"/>
  <c r="A1548" i="5" s="1"/>
  <c r="B1549" i="5"/>
  <c r="A1549" i="5" s="1"/>
  <c r="B1550" i="5"/>
  <c r="A1550" i="5" s="1"/>
  <c r="B1551" i="5"/>
  <c r="A1551" i="5" s="1"/>
  <c r="B1552" i="5"/>
  <c r="A1552" i="5" s="1"/>
  <c r="B1553" i="5"/>
  <c r="A1553" i="5" s="1"/>
  <c r="B1554" i="5"/>
  <c r="A1554" i="5" s="1"/>
  <c r="B1555" i="5"/>
  <c r="A1555" i="5" s="1"/>
  <c r="B1556" i="5"/>
  <c r="A1556" i="5" s="1"/>
  <c r="B1557" i="5"/>
  <c r="A1557" i="5" s="1"/>
  <c r="B1558" i="5"/>
  <c r="A1558" i="5" s="1"/>
  <c r="B1559" i="5"/>
  <c r="A1559" i="5" s="1"/>
  <c r="B1560" i="5"/>
  <c r="A1560" i="5" s="1"/>
  <c r="B1561" i="5"/>
  <c r="A1561" i="5" s="1"/>
  <c r="B1562" i="5"/>
  <c r="A1562" i="5" s="1"/>
  <c r="B1563" i="5"/>
  <c r="A1563" i="5" s="1"/>
  <c r="B1564" i="5"/>
  <c r="A1564" i="5" s="1"/>
  <c r="B1565" i="5"/>
  <c r="A1565" i="5" s="1"/>
  <c r="B1566" i="5"/>
  <c r="A1566" i="5" s="1"/>
  <c r="B1567" i="5"/>
  <c r="A1567" i="5" s="1"/>
  <c r="B1568" i="5"/>
  <c r="A1568" i="5" s="1"/>
  <c r="B1569" i="5"/>
  <c r="A1569" i="5" s="1"/>
  <c r="B1570" i="5"/>
  <c r="A1570" i="5" s="1"/>
  <c r="B1571" i="5"/>
  <c r="A1571" i="5" s="1"/>
  <c r="B1572" i="5"/>
  <c r="A1572" i="5" s="1"/>
  <c r="B1573" i="5"/>
  <c r="A1573" i="5" s="1"/>
  <c r="B1574" i="5"/>
  <c r="A1574" i="5" s="1"/>
  <c r="B1575" i="5"/>
  <c r="A1575" i="5" s="1"/>
  <c r="B1576" i="5"/>
  <c r="A1576" i="5" s="1"/>
  <c r="B1577" i="5"/>
  <c r="A1577" i="5" s="1"/>
  <c r="B1578" i="5"/>
  <c r="A1578" i="5" s="1"/>
  <c r="B1579" i="5"/>
  <c r="A1579" i="5" s="1"/>
  <c r="B1580" i="5"/>
  <c r="A1580" i="5" s="1"/>
  <c r="B1581" i="5"/>
  <c r="A1581" i="5" s="1"/>
  <c r="B1582" i="5"/>
  <c r="A1582" i="5" s="1"/>
  <c r="B1583" i="5"/>
  <c r="A1583" i="5" s="1"/>
  <c r="B1584" i="5"/>
  <c r="A1584" i="5" s="1"/>
  <c r="B1585" i="5"/>
  <c r="A1585" i="5" s="1"/>
  <c r="B1586" i="5"/>
  <c r="A1586" i="5" s="1"/>
  <c r="B1587" i="5"/>
  <c r="A1587" i="5" s="1"/>
  <c r="B1588" i="5"/>
  <c r="A1588" i="5" s="1"/>
  <c r="B1589" i="5"/>
  <c r="A1589" i="5" s="1"/>
  <c r="B1590" i="5"/>
  <c r="A1590" i="5" s="1"/>
  <c r="B1591" i="5"/>
  <c r="A1591" i="5" s="1"/>
  <c r="B1592" i="5"/>
  <c r="A1592" i="5" s="1"/>
  <c r="B1593" i="5"/>
  <c r="A1593" i="5" s="1"/>
  <c r="B1594" i="5"/>
  <c r="A1594" i="5" s="1"/>
  <c r="B1595" i="5"/>
  <c r="A1595" i="5" s="1"/>
  <c r="B1596" i="5"/>
  <c r="A1596" i="5" s="1"/>
  <c r="B1597" i="5"/>
  <c r="A1597" i="5" s="1"/>
  <c r="B1598" i="5"/>
  <c r="A1598" i="5" s="1"/>
  <c r="B1599" i="5"/>
  <c r="A1599" i="5" s="1"/>
  <c r="B1600" i="5"/>
  <c r="A1600" i="5" s="1"/>
  <c r="B1601" i="5"/>
  <c r="A1601" i="5" s="1"/>
  <c r="B1602" i="5"/>
  <c r="A1602" i="5" s="1"/>
  <c r="B1603" i="5"/>
  <c r="A1603" i="5" s="1"/>
  <c r="B1604" i="5"/>
  <c r="A1604" i="5" s="1"/>
  <c r="B1605" i="5"/>
  <c r="A1605" i="5" s="1"/>
  <c r="B1606" i="5"/>
  <c r="A1606" i="5" s="1"/>
  <c r="B1607" i="5"/>
  <c r="A1607" i="5" s="1"/>
  <c r="B1608" i="5"/>
  <c r="A1608" i="5" s="1"/>
  <c r="B1609" i="5"/>
  <c r="A1609" i="5" s="1"/>
  <c r="B1610" i="5"/>
  <c r="A1610" i="5" s="1"/>
  <c r="B1611" i="5"/>
  <c r="A1611" i="5" s="1"/>
  <c r="B1612" i="5"/>
  <c r="A1612" i="5" s="1"/>
  <c r="B1613" i="5"/>
  <c r="A1613" i="5" s="1"/>
  <c r="B1614" i="5"/>
  <c r="A1614" i="5" s="1"/>
  <c r="B1615" i="5"/>
  <c r="A1615" i="5" s="1"/>
  <c r="B1616" i="5"/>
  <c r="A1616" i="5" s="1"/>
  <c r="B1617" i="5"/>
  <c r="A1617" i="5" s="1"/>
  <c r="B1618" i="5"/>
  <c r="A1618" i="5" s="1"/>
  <c r="B1619" i="5"/>
  <c r="A1619" i="5" s="1"/>
  <c r="B1620" i="5"/>
  <c r="A1620" i="5" s="1"/>
  <c r="B1621" i="5"/>
  <c r="A1621" i="5" s="1"/>
  <c r="B1622" i="5"/>
  <c r="A1622" i="5" s="1"/>
  <c r="B1623" i="5"/>
  <c r="A1623" i="5" s="1"/>
  <c r="B1624" i="5"/>
  <c r="A1624" i="5" s="1"/>
  <c r="B1625" i="5"/>
  <c r="A1625" i="5" s="1"/>
  <c r="B1626" i="5"/>
  <c r="A1626" i="5" s="1"/>
  <c r="B1627" i="5"/>
  <c r="A1627" i="5" s="1"/>
  <c r="B1628" i="5"/>
  <c r="A1628" i="5" s="1"/>
  <c r="B1629" i="5"/>
  <c r="A1629" i="5" s="1"/>
  <c r="B1630" i="5"/>
  <c r="A1630" i="5" s="1"/>
  <c r="B1631" i="5"/>
  <c r="A1631" i="5" s="1"/>
  <c r="B1632" i="5"/>
  <c r="A1632" i="5" s="1"/>
  <c r="B1633" i="5"/>
  <c r="A1633" i="5" s="1"/>
  <c r="B1634" i="5"/>
  <c r="A1634" i="5" s="1"/>
  <c r="B1635" i="5"/>
  <c r="A1635" i="5" s="1"/>
  <c r="B1636" i="5"/>
  <c r="A1636" i="5" s="1"/>
  <c r="B1637" i="5"/>
  <c r="A1637" i="5" s="1"/>
  <c r="B1638" i="5"/>
  <c r="A1638" i="5" s="1"/>
  <c r="B1639" i="5"/>
  <c r="A1639" i="5" s="1"/>
  <c r="B1640" i="5"/>
  <c r="A1640" i="5" s="1"/>
  <c r="B1641" i="5"/>
  <c r="A1641" i="5" s="1"/>
  <c r="B1642" i="5"/>
  <c r="A1642" i="5" s="1"/>
  <c r="B1643" i="5"/>
  <c r="A1643" i="5" s="1"/>
  <c r="B1644" i="5"/>
  <c r="A1644" i="5" s="1"/>
  <c r="B1645" i="5"/>
  <c r="A1645" i="5" s="1"/>
  <c r="B1646" i="5"/>
  <c r="A1646" i="5" s="1"/>
  <c r="B1647" i="5"/>
  <c r="A1647" i="5" s="1"/>
  <c r="B1648" i="5"/>
  <c r="A1648" i="5" s="1"/>
  <c r="B1649" i="5"/>
  <c r="A1649" i="5" s="1"/>
  <c r="B1650" i="5"/>
  <c r="A1650" i="5" s="1"/>
  <c r="B1651" i="5"/>
  <c r="A1651" i="5" s="1"/>
  <c r="B1652" i="5"/>
  <c r="A1652" i="5" s="1"/>
  <c r="B1653" i="5"/>
  <c r="A1653" i="5" s="1"/>
  <c r="B1654" i="5"/>
  <c r="A1654" i="5" s="1"/>
  <c r="B1655" i="5"/>
  <c r="A1655" i="5" s="1"/>
  <c r="B1656" i="5"/>
  <c r="A1656" i="5" s="1"/>
  <c r="B1657" i="5"/>
  <c r="A1657" i="5" s="1"/>
  <c r="B1658" i="5"/>
  <c r="A1658" i="5" s="1"/>
  <c r="B1659" i="5"/>
  <c r="A1659" i="5" s="1"/>
  <c r="B1660" i="5"/>
  <c r="A1660" i="5" s="1"/>
  <c r="B1661" i="5"/>
  <c r="A1661" i="5" s="1"/>
  <c r="B1662" i="5"/>
  <c r="A1662" i="5" s="1"/>
  <c r="B1663" i="5"/>
  <c r="A1663" i="5" s="1"/>
  <c r="B1664" i="5"/>
  <c r="A1664" i="5" s="1"/>
  <c r="B1665" i="5"/>
  <c r="A1665" i="5" s="1"/>
  <c r="B1666" i="5"/>
  <c r="A1666" i="5" s="1"/>
  <c r="B1667" i="5"/>
  <c r="A1667" i="5" s="1"/>
  <c r="B1668" i="5"/>
  <c r="A1668" i="5" s="1"/>
  <c r="B1669" i="5"/>
  <c r="A1669" i="5" s="1"/>
  <c r="B1670" i="5"/>
  <c r="A1670" i="5" s="1"/>
  <c r="B1671" i="5"/>
  <c r="A1671" i="5" s="1"/>
  <c r="B1672" i="5"/>
  <c r="A1672" i="5" s="1"/>
  <c r="B1673" i="5"/>
  <c r="A1673" i="5" s="1"/>
  <c r="B1674" i="5"/>
  <c r="A1674" i="5" s="1"/>
  <c r="B1675" i="5"/>
  <c r="A1675" i="5" s="1"/>
  <c r="B1676" i="5"/>
  <c r="A1676" i="5" s="1"/>
  <c r="B1677" i="5"/>
  <c r="A1677" i="5" s="1"/>
  <c r="B1678" i="5"/>
  <c r="A1678" i="5" s="1"/>
  <c r="B1679" i="5"/>
  <c r="A1679" i="5" s="1"/>
  <c r="B1680" i="5"/>
  <c r="A1680" i="5" s="1"/>
  <c r="B1681" i="5"/>
  <c r="A1681" i="5" s="1"/>
  <c r="B1682" i="5"/>
  <c r="A1682" i="5" s="1"/>
  <c r="B1683" i="5"/>
  <c r="A1683" i="5" s="1"/>
  <c r="B1684" i="5"/>
  <c r="A1684" i="5" s="1"/>
  <c r="B1685" i="5"/>
  <c r="A1685" i="5" s="1"/>
  <c r="B1686" i="5"/>
  <c r="A1686" i="5" s="1"/>
  <c r="B1687" i="5"/>
  <c r="A1687" i="5" s="1"/>
  <c r="B1688" i="5"/>
  <c r="A1688" i="5" s="1"/>
  <c r="B1689" i="5"/>
  <c r="A1689" i="5" s="1"/>
  <c r="B1690" i="5"/>
  <c r="A1690" i="5" s="1"/>
  <c r="B1691" i="5"/>
  <c r="A1691" i="5" s="1"/>
  <c r="B1692" i="5"/>
  <c r="A1692" i="5" s="1"/>
  <c r="B1693" i="5"/>
  <c r="A1693" i="5" s="1"/>
  <c r="B1694" i="5"/>
  <c r="A1694" i="5" s="1"/>
  <c r="B1695" i="5"/>
  <c r="A1695" i="5" s="1"/>
  <c r="B1696" i="5"/>
  <c r="A1696" i="5" s="1"/>
  <c r="B1697" i="5"/>
  <c r="A1697" i="5" s="1"/>
  <c r="B1698" i="5"/>
  <c r="A1698" i="5" s="1"/>
  <c r="B1699" i="5"/>
  <c r="A1699" i="5" s="1"/>
  <c r="B1700" i="5"/>
  <c r="A1700" i="5" s="1"/>
  <c r="B1701" i="5"/>
  <c r="A1701" i="5" s="1"/>
  <c r="B1702" i="5"/>
  <c r="A1702" i="5" s="1"/>
  <c r="B1703" i="5"/>
  <c r="A1703" i="5" s="1"/>
  <c r="B1704" i="5"/>
  <c r="A1704" i="5" s="1"/>
  <c r="B1705" i="5"/>
  <c r="A1705" i="5" s="1"/>
  <c r="B1706" i="5"/>
  <c r="A1706" i="5" s="1"/>
  <c r="B1707" i="5"/>
  <c r="A1707" i="5" s="1"/>
  <c r="B1708" i="5"/>
  <c r="A1708" i="5" s="1"/>
  <c r="B1709" i="5"/>
  <c r="A1709" i="5" s="1"/>
  <c r="B1710" i="5"/>
  <c r="A1710" i="5" s="1"/>
  <c r="B1711" i="5"/>
  <c r="A1711" i="5" s="1"/>
  <c r="B1712" i="5"/>
  <c r="A1712" i="5" s="1"/>
  <c r="B1713" i="5"/>
  <c r="A1713" i="5" s="1"/>
  <c r="B1714" i="5"/>
  <c r="A1714" i="5" s="1"/>
  <c r="B1715" i="5"/>
  <c r="A1715" i="5" s="1"/>
  <c r="B1716" i="5"/>
  <c r="A1716" i="5" s="1"/>
  <c r="B1717" i="5"/>
  <c r="A1717" i="5" s="1"/>
  <c r="B1718" i="5"/>
  <c r="A1718" i="5" s="1"/>
  <c r="B1719" i="5"/>
  <c r="A1719" i="5" s="1"/>
  <c r="B1720" i="5"/>
  <c r="A1720" i="5" s="1"/>
  <c r="B1721" i="5"/>
  <c r="A1721" i="5" s="1"/>
  <c r="B1722" i="5"/>
  <c r="A1722" i="5" s="1"/>
  <c r="B1723" i="5"/>
  <c r="A1723" i="5" s="1"/>
  <c r="B1724" i="5"/>
  <c r="A1724" i="5" s="1"/>
  <c r="B1725" i="5"/>
  <c r="A1725" i="5" s="1"/>
  <c r="B1726" i="5"/>
  <c r="A1726" i="5" s="1"/>
  <c r="B1727" i="5"/>
  <c r="A1727" i="5" s="1"/>
  <c r="B1728" i="5"/>
  <c r="A1728" i="5" s="1"/>
  <c r="B1729" i="5"/>
  <c r="A1729" i="5" s="1"/>
  <c r="B1730" i="5"/>
  <c r="A1730" i="5" s="1"/>
  <c r="B1731" i="5"/>
  <c r="A1731" i="5" s="1"/>
  <c r="B1732" i="5"/>
  <c r="A1732" i="5" s="1"/>
  <c r="B1733" i="5"/>
  <c r="A1733" i="5" s="1"/>
  <c r="B1734" i="5"/>
  <c r="A1734" i="5" s="1"/>
  <c r="B1735" i="5"/>
  <c r="A1735" i="5" s="1"/>
  <c r="B1736" i="5"/>
  <c r="A1736" i="5" s="1"/>
  <c r="B1737" i="5"/>
  <c r="A1737" i="5" s="1"/>
  <c r="B1738" i="5"/>
  <c r="A1738" i="5" s="1"/>
  <c r="B1739" i="5"/>
  <c r="A1739" i="5" s="1"/>
  <c r="B1740" i="5"/>
  <c r="A1740" i="5" s="1"/>
  <c r="B1741" i="5"/>
  <c r="A1741" i="5" s="1"/>
  <c r="B1742" i="5"/>
  <c r="A1742" i="5" s="1"/>
  <c r="B1743" i="5"/>
  <c r="A1743" i="5" s="1"/>
  <c r="B1744" i="5"/>
  <c r="A1744" i="5" s="1"/>
  <c r="B1745" i="5"/>
  <c r="A1745" i="5" s="1"/>
  <c r="B1746" i="5"/>
  <c r="A1746" i="5" s="1"/>
  <c r="B1747" i="5"/>
  <c r="A1747" i="5" s="1"/>
  <c r="B1748" i="5"/>
  <c r="A1748" i="5" s="1"/>
  <c r="B1749" i="5"/>
  <c r="A1749" i="5" s="1"/>
  <c r="B1750" i="5"/>
  <c r="A1750" i="5" s="1"/>
  <c r="B1751" i="5"/>
  <c r="A1751" i="5" s="1"/>
  <c r="B1752" i="5"/>
  <c r="A1752" i="5" s="1"/>
  <c r="B1753" i="5"/>
  <c r="A1753" i="5" s="1"/>
  <c r="B1754" i="5"/>
  <c r="A1754" i="5" s="1"/>
  <c r="B1755" i="5"/>
  <c r="A1755" i="5" s="1"/>
  <c r="B1756" i="5"/>
  <c r="A1756" i="5" s="1"/>
  <c r="B1757" i="5"/>
  <c r="A1757" i="5" s="1"/>
  <c r="B1758" i="5"/>
  <c r="A1758" i="5" s="1"/>
  <c r="B1759" i="5"/>
  <c r="A1759" i="5" s="1"/>
  <c r="B1760" i="5"/>
  <c r="A1760" i="5" s="1"/>
  <c r="B1761" i="5"/>
  <c r="A1761" i="5" s="1"/>
  <c r="B1762" i="5"/>
  <c r="A1762" i="5" s="1"/>
  <c r="B1763" i="5"/>
  <c r="A1763" i="5" s="1"/>
  <c r="B1764" i="5"/>
  <c r="A1764" i="5" s="1"/>
  <c r="B1765" i="5"/>
  <c r="A1765" i="5" s="1"/>
  <c r="B1766" i="5"/>
  <c r="A1766" i="5" s="1"/>
  <c r="B1767" i="5"/>
  <c r="A1767" i="5" s="1"/>
  <c r="B1768" i="5"/>
  <c r="A1768" i="5" s="1"/>
  <c r="B1769" i="5"/>
  <c r="A1769" i="5" s="1"/>
  <c r="B1770" i="5"/>
  <c r="A1770" i="5" s="1"/>
  <c r="B1771" i="5"/>
  <c r="A1771" i="5" s="1"/>
  <c r="B1772" i="5"/>
  <c r="A1772" i="5" s="1"/>
  <c r="B1773" i="5"/>
  <c r="A1773" i="5" s="1"/>
  <c r="B1774" i="5"/>
  <c r="A1774" i="5" s="1"/>
  <c r="B1775" i="5"/>
  <c r="A1775" i="5" s="1"/>
  <c r="B1776" i="5"/>
  <c r="A1776" i="5" s="1"/>
  <c r="B1777" i="5"/>
  <c r="A1777" i="5" s="1"/>
  <c r="B1778" i="5"/>
  <c r="A1778" i="5" s="1"/>
  <c r="B1779" i="5"/>
  <c r="A1779" i="5" s="1"/>
  <c r="B1780" i="5"/>
  <c r="A1780" i="5" s="1"/>
  <c r="B1781" i="5"/>
  <c r="A1781" i="5" s="1"/>
  <c r="B1782" i="5"/>
  <c r="A1782" i="5" s="1"/>
  <c r="B1783" i="5"/>
  <c r="A1783" i="5" s="1"/>
  <c r="B1784" i="5"/>
  <c r="A1784" i="5" s="1"/>
  <c r="B1785" i="5"/>
  <c r="A1785" i="5" s="1"/>
  <c r="B1786" i="5"/>
  <c r="A1786" i="5" s="1"/>
  <c r="B1787" i="5"/>
  <c r="A1787" i="5" s="1"/>
  <c r="B1788" i="5"/>
  <c r="A1788" i="5" s="1"/>
  <c r="B1789" i="5"/>
  <c r="A1789" i="5" s="1"/>
  <c r="B1790" i="5"/>
  <c r="A1790" i="5" s="1"/>
  <c r="B1791" i="5"/>
  <c r="A1791" i="5" s="1"/>
  <c r="B1792" i="5"/>
  <c r="A1792" i="5" s="1"/>
  <c r="B1793" i="5"/>
  <c r="A1793" i="5" s="1"/>
  <c r="B1794" i="5"/>
  <c r="A1794" i="5" s="1"/>
  <c r="B1795" i="5"/>
  <c r="A1795" i="5" s="1"/>
  <c r="B1796" i="5"/>
  <c r="A1796" i="5" s="1"/>
  <c r="B1797" i="5"/>
  <c r="A1797" i="5" s="1"/>
  <c r="B1798" i="5"/>
  <c r="A1798" i="5" s="1"/>
  <c r="B1799" i="5"/>
  <c r="A1799" i="5" s="1"/>
  <c r="B1800" i="5"/>
  <c r="A1800" i="5" s="1"/>
  <c r="B1801" i="5"/>
  <c r="A1801" i="5" s="1"/>
  <c r="B1802" i="5"/>
  <c r="A1802" i="5" s="1"/>
  <c r="B1803" i="5"/>
  <c r="A1803" i="5" s="1"/>
  <c r="B1804" i="5"/>
  <c r="A1804" i="5" s="1"/>
  <c r="B1805" i="5"/>
  <c r="A1805" i="5" s="1"/>
  <c r="B1806" i="5"/>
  <c r="A1806" i="5" s="1"/>
  <c r="B1807" i="5"/>
  <c r="A1807" i="5" s="1"/>
  <c r="B1808" i="5"/>
  <c r="A1808" i="5" s="1"/>
  <c r="B1809" i="5"/>
  <c r="A1809" i="5" s="1"/>
  <c r="B1810" i="5"/>
  <c r="A1810" i="5" s="1"/>
  <c r="B1811" i="5"/>
  <c r="A1811" i="5" s="1"/>
  <c r="B1812" i="5"/>
  <c r="A1812" i="5" s="1"/>
  <c r="B1813" i="5"/>
  <c r="A1813" i="5" s="1"/>
  <c r="B1814" i="5"/>
  <c r="A1814" i="5" s="1"/>
  <c r="B1815" i="5"/>
  <c r="A1815" i="5" s="1"/>
  <c r="B1816" i="5"/>
  <c r="A1816" i="5" s="1"/>
  <c r="B1817" i="5"/>
  <c r="A1817" i="5" s="1"/>
  <c r="B1818" i="5"/>
  <c r="A1818" i="5" s="1"/>
  <c r="B1819" i="5"/>
  <c r="A1819" i="5" s="1"/>
  <c r="B1820" i="5"/>
  <c r="A1820" i="5" s="1"/>
  <c r="B1821" i="5"/>
  <c r="A1821" i="5" s="1"/>
  <c r="B1822" i="5"/>
  <c r="A1822" i="5" s="1"/>
  <c r="B1823" i="5"/>
  <c r="A1823" i="5" s="1"/>
  <c r="B1824" i="5"/>
  <c r="A1824" i="5" s="1"/>
  <c r="B1825" i="5"/>
  <c r="A1825" i="5" s="1"/>
  <c r="B1826" i="5"/>
  <c r="A1826" i="5" s="1"/>
  <c r="B1827" i="5"/>
  <c r="A1827" i="5" s="1"/>
  <c r="B1828" i="5"/>
  <c r="A1828" i="5" s="1"/>
  <c r="B1829" i="5"/>
  <c r="A1829" i="5" s="1"/>
  <c r="B1830" i="5"/>
  <c r="A1830" i="5" s="1"/>
  <c r="B1831" i="5"/>
  <c r="A1831" i="5" s="1"/>
  <c r="B1832" i="5"/>
  <c r="A1832" i="5" s="1"/>
  <c r="B1833" i="5"/>
  <c r="A1833" i="5" s="1"/>
  <c r="B1834" i="5"/>
  <c r="A1834" i="5" s="1"/>
  <c r="B1835" i="5"/>
  <c r="A1835" i="5" s="1"/>
  <c r="B1836" i="5"/>
  <c r="A1836" i="5" s="1"/>
  <c r="B1837" i="5"/>
  <c r="A1837" i="5" s="1"/>
  <c r="B1838" i="5"/>
  <c r="A1838" i="5" s="1"/>
  <c r="B1839" i="5"/>
  <c r="A1839" i="5" s="1"/>
  <c r="B1840" i="5"/>
  <c r="A1840" i="5" s="1"/>
  <c r="B1841" i="5"/>
  <c r="A1841" i="5" s="1"/>
  <c r="B1842" i="5"/>
  <c r="A1842" i="5" s="1"/>
  <c r="B1843" i="5"/>
  <c r="A1843" i="5" s="1"/>
  <c r="B1844" i="5"/>
  <c r="A1844" i="5" s="1"/>
  <c r="B1845" i="5"/>
  <c r="A1845" i="5" s="1"/>
  <c r="B1846" i="5"/>
  <c r="A1846" i="5" s="1"/>
  <c r="B1847" i="5"/>
  <c r="A1847" i="5" s="1"/>
  <c r="B1848" i="5"/>
  <c r="A1848" i="5" s="1"/>
  <c r="B1849" i="5"/>
  <c r="A1849" i="5" s="1"/>
  <c r="B1850" i="5"/>
  <c r="A1850" i="5" s="1"/>
  <c r="B1851" i="5"/>
  <c r="A1851" i="5" s="1"/>
  <c r="B1852" i="5"/>
  <c r="A1852" i="5" s="1"/>
  <c r="B1853" i="5"/>
  <c r="A1853" i="5" s="1"/>
  <c r="B1854" i="5"/>
  <c r="A1854" i="5" s="1"/>
  <c r="B1855" i="5"/>
  <c r="A1855" i="5" s="1"/>
  <c r="B1856" i="5"/>
  <c r="A1856" i="5" s="1"/>
  <c r="B1857" i="5"/>
  <c r="A1857" i="5" s="1"/>
  <c r="B1858" i="5"/>
  <c r="A1858" i="5" s="1"/>
  <c r="B1859" i="5"/>
  <c r="A1859" i="5" s="1"/>
  <c r="B1860" i="5"/>
  <c r="A1860" i="5" s="1"/>
  <c r="B1861" i="5"/>
  <c r="A1861" i="5" s="1"/>
  <c r="B1862" i="5"/>
  <c r="A1862" i="5" s="1"/>
  <c r="B1863" i="5"/>
  <c r="A1863" i="5" s="1"/>
  <c r="B1864" i="5"/>
  <c r="A1864" i="5" s="1"/>
  <c r="B1865" i="5"/>
  <c r="A1865" i="5" s="1"/>
  <c r="B1866" i="5"/>
  <c r="A1866" i="5" s="1"/>
  <c r="B1867" i="5"/>
  <c r="A1867" i="5" s="1"/>
  <c r="B1868" i="5"/>
  <c r="A1868" i="5" s="1"/>
  <c r="B1869" i="5"/>
  <c r="A1869" i="5" s="1"/>
  <c r="B1870" i="5"/>
  <c r="A1870" i="5" s="1"/>
  <c r="B1871" i="5"/>
  <c r="A1871" i="5" s="1"/>
  <c r="B1872" i="5"/>
  <c r="A1872" i="5" s="1"/>
  <c r="B1873" i="5"/>
  <c r="A1873" i="5" s="1"/>
  <c r="B1874" i="5"/>
  <c r="A1874" i="5" s="1"/>
  <c r="B1875" i="5"/>
  <c r="A1875" i="5" s="1"/>
  <c r="B1876" i="5"/>
  <c r="A1876" i="5" s="1"/>
  <c r="B1877" i="5"/>
  <c r="A1877" i="5" s="1"/>
  <c r="B1878" i="5"/>
  <c r="A1878" i="5" s="1"/>
  <c r="B1879" i="5"/>
  <c r="A1879" i="5" s="1"/>
  <c r="B1880" i="5"/>
  <c r="A1880" i="5" s="1"/>
  <c r="B1881" i="5"/>
  <c r="A1881" i="5" s="1"/>
  <c r="B1882" i="5"/>
  <c r="A1882" i="5" s="1"/>
  <c r="B1883" i="5"/>
  <c r="A1883" i="5" s="1"/>
  <c r="B1884" i="5"/>
  <c r="A1884" i="5" s="1"/>
  <c r="B1885" i="5"/>
  <c r="A1885" i="5" s="1"/>
  <c r="B1886" i="5"/>
  <c r="A1886" i="5" s="1"/>
  <c r="B1887" i="5"/>
  <c r="A1887" i="5" s="1"/>
  <c r="B1888" i="5"/>
  <c r="A1888" i="5" s="1"/>
  <c r="B1889" i="5"/>
  <c r="A1889" i="5" s="1"/>
  <c r="B1890" i="5"/>
  <c r="A1890" i="5" s="1"/>
  <c r="B1891" i="5"/>
  <c r="A1891" i="5" s="1"/>
  <c r="B1892" i="5"/>
  <c r="A1892" i="5" s="1"/>
  <c r="B1893" i="5"/>
  <c r="A1893" i="5" s="1"/>
  <c r="B1894" i="5"/>
  <c r="A1894" i="5" s="1"/>
  <c r="B1895" i="5"/>
  <c r="A1895" i="5" s="1"/>
  <c r="B1896" i="5"/>
  <c r="A1896" i="5" s="1"/>
  <c r="B1897" i="5"/>
  <c r="A1897" i="5" s="1"/>
  <c r="B1898" i="5"/>
  <c r="A1898" i="5" s="1"/>
  <c r="B1899" i="5"/>
  <c r="A1899" i="5" s="1"/>
  <c r="B1900" i="5"/>
  <c r="A1900" i="5" s="1"/>
  <c r="B1901" i="5"/>
  <c r="A1901" i="5" s="1"/>
  <c r="B1902" i="5"/>
  <c r="A1902" i="5" s="1"/>
  <c r="B1903" i="5"/>
  <c r="A1903" i="5" s="1"/>
  <c r="B1904" i="5"/>
  <c r="A1904" i="5" s="1"/>
  <c r="B1905" i="5"/>
  <c r="A1905" i="5" s="1"/>
  <c r="B1906" i="5"/>
  <c r="A1906" i="5" s="1"/>
  <c r="B1907" i="5"/>
  <c r="A1907" i="5" s="1"/>
  <c r="B1908" i="5"/>
  <c r="A1908" i="5" s="1"/>
  <c r="B1909" i="5"/>
  <c r="A1909" i="5" s="1"/>
  <c r="B1910" i="5"/>
  <c r="A1910" i="5" s="1"/>
  <c r="B1911" i="5"/>
  <c r="A1911" i="5" s="1"/>
  <c r="B1912" i="5"/>
  <c r="A1912" i="5" s="1"/>
  <c r="B1913" i="5"/>
  <c r="A1913" i="5" s="1"/>
  <c r="B1914" i="5"/>
  <c r="A1914" i="5" s="1"/>
  <c r="B1915" i="5"/>
  <c r="A1915" i="5" s="1"/>
  <c r="B1916" i="5"/>
  <c r="A1916" i="5" s="1"/>
  <c r="B1917" i="5"/>
  <c r="A1917" i="5" s="1"/>
  <c r="B1918" i="5"/>
  <c r="A1918" i="5" s="1"/>
  <c r="B1919" i="5"/>
  <c r="A1919" i="5" s="1"/>
  <c r="B1920" i="5"/>
  <c r="A1920" i="5" s="1"/>
  <c r="B1921" i="5"/>
  <c r="A1921" i="5" s="1"/>
  <c r="B1922" i="5"/>
  <c r="A1922" i="5" s="1"/>
  <c r="B1923" i="5"/>
  <c r="A1923" i="5" s="1"/>
  <c r="B1924" i="5"/>
  <c r="A1924" i="5" s="1"/>
  <c r="B1925" i="5"/>
  <c r="A1925" i="5" s="1"/>
  <c r="B1926" i="5"/>
  <c r="A1926" i="5" s="1"/>
  <c r="B1927" i="5"/>
  <c r="A1927" i="5" s="1"/>
  <c r="B1928" i="5"/>
  <c r="A1928" i="5" s="1"/>
  <c r="B1929" i="5"/>
  <c r="A1929" i="5" s="1"/>
  <c r="B1930" i="5"/>
  <c r="A1930" i="5" s="1"/>
  <c r="B1931" i="5"/>
  <c r="A1931" i="5" s="1"/>
  <c r="B1932" i="5"/>
  <c r="A1932" i="5" s="1"/>
  <c r="B1933" i="5"/>
  <c r="A1933" i="5" s="1"/>
  <c r="B1934" i="5"/>
  <c r="A1934" i="5" s="1"/>
  <c r="B1935" i="5"/>
  <c r="A1935" i="5" s="1"/>
  <c r="B1936" i="5"/>
  <c r="A1936" i="5" s="1"/>
  <c r="B1937" i="5"/>
  <c r="A1937" i="5" s="1"/>
  <c r="B1938" i="5"/>
  <c r="A1938" i="5" s="1"/>
  <c r="B1939" i="5"/>
  <c r="A1939" i="5" s="1"/>
  <c r="B1940" i="5"/>
  <c r="A1940" i="5" s="1"/>
  <c r="B1941" i="5"/>
  <c r="A1941" i="5" s="1"/>
  <c r="B1942" i="5"/>
  <c r="A1942" i="5" s="1"/>
  <c r="B1943" i="5"/>
  <c r="A1943" i="5" s="1"/>
  <c r="B1944" i="5"/>
  <c r="A1944" i="5" s="1"/>
  <c r="B1945" i="5"/>
  <c r="A1945" i="5" s="1"/>
  <c r="B1946" i="5"/>
  <c r="A1946" i="5" s="1"/>
  <c r="B1947" i="5"/>
  <c r="A1947" i="5" s="1"/>
  <c r="B1948" i="5"/>
  <c r="A1948" i="5" s="1"/>
  <c r="B1949" i="5"/>
  <c r="A1949" i="5" s="1"/>
  <c r="B1950" i="5"/>
  <c r="A1950" i="5" s="1"/>
  <c r="B1951" i="5"/>
  <c r="A1951" i="5" s="1"/>
  <c r="B1952" i="5"/>
  <c r="A1952" i="5" s="1"/>
  <c r="B1953" i="5"/>
  <c r="A1953" i="5" s="1"/>
  <c r="B1954" i="5"/>
  <c r="A1954" i="5" s="1"/>
  <c r="B1955" i="5"/>
  <c r="A1955" i="5" s="1"/>
  <c r="B1956" i="5"/>
  <c r="A1956" i="5" s="1"/>
  <c r="B1957" i="5"/>
  <c r="A1957" i="5" s="1"/>
  <c r="B1958" i="5"/>
  <c r="A1958" i="5" s="1"/>
  <c r="B1959" i="5"/>
  <c r="A1959" i="5" s="1"/>
  <c r="B1960" i="5"/>
  <c r="A1960" i="5" s="1"/>
  <c r="B1961" i="5"/>
  <c r="A1961" i="5" s="1"/>
  <c r="B1962" i="5"/>
  <c r="A1962" i="5" s="1"/>
  <c r="B1963" i="5"/>
  <c r="A1963" i="5" s="1"/>
  <c r="B1964" i="5"/>
  <c r="A1964" i="5" s="1"/>
  <c r="B1965" i="5"/>
  <c r="A1965" i="5" s="1"/>
  <c r="B1966" i="5"/>
  <c r="A1966" i="5" s="1"/>
  <c r="B1967" i="5"/>
  <c r="A1967" i="5" s="1"/>
  <c r="B1968" i="5"/>
  <c r="A1968" i="5" s="1"/>
  <c r="B1969" i="5"/>
  <c r="A1969" i="5" s="1"/>
  <c r="B1970" i="5"/>
  <c r="A1970" i="5" s="1"/>
  <c r="B1971" i="5"/>
  <c r="A1971" i="5" s="1"/>
  <c r="B1972" i="5"/>
  <c r="A1972" i="5" s="1"/>
  <c r="B1973" i="5"/>
  <c r="A1973" i="5" s="1"/>
  <c r="B1974" i="5"/>
  <c r="A1974" i="5" s="1"/>
  <c r="B1975" i="5"/>
  <c r="A1975" i="5" s="1"/>
  <c r="B1976" i="5"/>
  <c r="A1976" i="5" s="1"/>
  <c r="B1977" i="5"/>
  <c r="A1977" i="5" s="1"/>
  <c r="B1978" i="5"/>
  <c r="A1978" i="5" s="1"/>
  <c r="B1979" i="5"/>
  <c r="A1979" i="5" s="1"/>
  <c r="B1980" i="5"/>
  <c r="A1980" i="5" s="1"/>
  <c r="B1981" i="5"/>
  <c r="A1981" i="5" s="1"/>
  <c r="B1982" i="5"/>
  <c r="A1982" i="5" s="1"/>
  <c r="B1983" i="5"/>
  <c r="A1983" i="5" s="1"/>
  <c r="B1984" i="5"/>
  <c r="A1984" i="5" s="1"/>
  <c r="B1985" i="5"/>
  <c r="A1985" i="5" s="1"/>
  <c r="B1986" i="5"/>
  <c r="A1986" i="5" s="1"/>
  <c r="B1987" i="5"/>
  <c r="A1987" i="5" s="1"/>
  <c r="B1988" i="5"/>
  <c r="A1988" i="5" s="1"/>
  <c r="B1989" i="5"/>
  <c r="A1989" i="5" s="1"/>
  <c r="B1990" i="5"/>
  <c r="A1990" i="5" s="1"/>
  <c r="B1991" i="5"/>
  <c r="A1991" i="5" s="1"/>
  <c r="B1992" i="5"/>
  <c r="A1992" i="5" s="1"/>
  <c r="B1993" i="5"/>
  <c r="A1993" i="5" s="1"/>
  <c r="B1994" i="5"/>
  <c r="A1994" i="5" s="1"/>
  <c r="B1995" i="5"/>
  <c r="A1995" i="5" s="1"/>
  <c r="B1996" i="5"/>
  <c r="A1996" i="5" s="1"/>
  <c r="B1997" i="5"/>
  <c r="A1997" i="5" s="1"/>
  <c r="B1998" i="5"/>
  <c r="A1998" i="5" s="1"/>
  <c r="B1999" i="5"/>
  <c r="A1999" i="5" s="1"/>
  <c r="B2000" i="5"/>
  <c r="A2000" i="5" s="1"/>
  <c r="B1" i="5"/>
  <c r="F423" i="2"/>
  <c r="E421" i="2"/>
  <c r="E405" i="2"/>
  <c r="K274" i="1" l="1" a="1"/>
  <c r="K274" i="1" s="1"/>
  <c r="Q274" i="1" a="1"/>
  <c r="Q274" i="1" s="1"/>
  <c r="O274" i="1" a="1"/>
  <c r="O274" i="1" s="1"/>
  <c r="U274" i="1" a="1"/>
  <c r="U274" i="1" s="1"/>
  <c r="M274" i="1" a="1"/>
  <c r="M274" i="1" s="1"/>
  <c r="S274" i="1" a="1"/>
  <c r="S274" i="1" s="1"/>
  <c r="A3" i="5"/>
  <c r="C2" i="5" s="1"/>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P529" i="2"/>
  <c r="P530" i="2"/>
  <c r="P531" i="2"/>
  <c r="P532" i="2"/>
  <c r="P533" i="2"/>
  <c r="P534" i="2"/>
  <c r="P535" i="2"/>
  <c r="P536" i="2"/>
  <c r="P537" i="2"/>
  <c r="P538" i="2"/>
  <c r="P539" i="2"/>
  <c r="P540" i="2"/>
  <c r="P541" i="2"/>
  <c r="P542" i="2"/>
  <c r="P543" i="2"/>
  <c r="P544" i="2"/>
  <c r="P545" i="2"/>
  <c r="P546" i="2"/>
  <c r="P547" i="2"/>
  <c r="P548" i="2"/>
  <c r="P549" i="2"/>
  <c r="P550" i="2"/>
  <c r="P551" i="2"/>
  <c r="P552" i="2"/>
  <c r="P553" i="2"/>
  <c r="P554" i="2"/>
  <c r="P555" i="2"/>
  <c r="P556" i="2"/>
  <c r="P557" i="2"/>
  <c r="P558" i="2"/>
  <c r="P559" i="2"/>
  <c r="P560" i="2"/>
  <c r="P561" i="2"/>
  <c r="P562" i="2"/>
  <c r="P563" i="2"/>
  <c r="P564" i="2"/>
  <c r="P565" i="2"/>
  <c r="P566" i="2"/>
  <c r="P567" i="2"/>
  <c r="P568" i="2"/>
  <c r="P569" i="2"/>
  <c r="P570" i="2"/>
  <c r="P571" i="2"/>
  <c r="P572" i="2"/>
  <c r="P573" i="2"/>
  <c r="P574" i="2"/>
  <c r="P575" i="2"/>
  <c r="P576" i="2"/>
  <c r="P577" i="2"/>
  <c r="P578" i="2"/>
  <c r="P579" i="2"/>
  <c r="P580" i="2"/>
  <c r="P581" i="2"/>
  <c r="P582" i="2"/>
  <c r="P583" i="2"/>
  <c r="P584" i="2"/>
  <c r="P585" i="2"/>
  <c r="P586" i="2"/>
  <c r="P587" i="2"/>
  <c r="P588" i="2"/>
  <c r="P589" i="2"/>
  <c r="P590" i="2"/>
  <c r="P591" i="2"/>
  <c r="P592" i="2"/>
  <c r="P593" i="2"/>
  <c r="P594" i="2"/>
  <c r="P595" i="2"/>
  <c r="P596" i="2"/>
  <c r="P597" i="2"/>
  <c r="P598" i="2"/>
  <c r="P599" i="2"/>
  <c r="P600" i="2"/>
  <c r="P601" i="2"/>
  <c r="P602" i="2"/>
  <c r="P603" i="2"/>
  <c r="P604" i="2"/>
  <c r="P605" i="2"/>
  <c r="P606" i="2"/>
  <c r="P607" i="2"/>
  <c r="P608" i="2"/>
  <c r="P609" i="2"/>
  <c r="P610" i="2"/>
  <c r="P611" i="2"/>
  <c r="P612" i="2"/>
  <c r="P613" i="2"/>
  <c r="P614" i="2"/>
  <c r="P615" i="2"/>
  <c r="P616" i="2"/>
  <c r="P617" i="2"/>
  <c r="P618" i="2"/>
  <c r="P619" i="2"/>
  <c r="P620" i="2"/>
  <c r="P621" i="2"/>
  <c r="P622" i="2"/>
  <c r="P623" i="2"/>
  <c r="P624" i="2"/>
  <c r="P625" i="2"/>
  <c r="P626" i="2"/>
  <c r="P627" i="2"/>
  <c r="P628" i="2"/>
  <c r="P629" i="2"/>
  <c r="P630" i="2"/>
  <c r="P631" i="2"/>
  <c r="P632" i="2"/>
  <c r="P633" i="2"/>
  <c r="P634" i="2"/>
  <c r="P635" i="2"/>
  <c r="P636" i="2"/>
  <c r="P637" i="2"/>
  <c r="P638" i="2"/>
  <c r="P639" i="2"/>
  <c r="P640" i="2"/>
  <c r="P641" i="2"/>
  <c r="P642" i="2"/>
  <c r="P643" i="2"/>
  <c r="P644" i="2"/>
  <c r="P645" i="2"/>
  <c r="P646" i="2"/>
  <c r="P647" i="2"/>
  <c r="P648" i="2"/>
  <c r="P649" i="2"/>
  <c r="P650" i="2"/>
  <c r="P651" i="2"/>
  <c r="P652" i="2"/>
  <c r="P653" i="2"/>
  <c r="P654" i="2"/>
  <c r="P655" i="2"/>
  <c r="P656" i="2"/>
  <c r="P657" i="2"/>
  <c r="P658" i="2"/>
  <c r="P659" i="2"/>
  <c r="P660" i="2"/>
  <c r="P661" i="2"/>
  <c r="P662" i="2"/>
  <c r="P663" i="2"/>
  <c r="P664" i="2"/>
  <c r="P665" i="2"/>
  <c r="P666" i="2"/>
  <c r="P667" i="2"/>
  <c r="P668" i="2"/>
  <c r="P669" i="2"/>
  <c r="P670" i="2"/>
  <c r="P671" i="2"/>
  <c r="P672" i="2"/>
  <c r="P673" i="2"/>
  <c r="P674" i="2"/>
  <c r="P675" i="2"/>
  <c r="P676" i="2"/>
  <c r="P677" i="2"/>
  <c r="P678" i="2"/>
  <c r="P679" i="2"/>
  <c r="P680" i="2"/>
  <c r="P681" i="2"/>
  <c r="P682" i="2"/>
  <c r="P683" i="2"/>
  <c r="P684" i="2"/>
  <c r="P685" i="2"/>
  <c r="P686" i="2"/>
  <c r="P687" i="2"/>
  <c r="P688" i="2"/>
  <c r="P689" i="2"/>
  <c r="P690" i="2"/>
  <c r="P691" i="2"/>
  <c r="P692" i="2"/>
  <c r="P693" i="2"/>
  <c r="P694" i="2"/>
  <c r="P695" i="2"/>
  <c r="P696" i="2"/>
  <c r="P697" i="2"/>
  <c r="P698" i="2"/>
  <c r="P699" i="2"/>
  <c r="P700" i="2"/>
  <c r="P701" i="2"/>
  <c r="P702" i="2"/>
  <c r="P703" i="2"/>
  <c r="P704" i="2"/>
  <c r="P705" i="2"/>
  <c r="P706" i="2"/>
  <c r="P707" i="2"/>
  <c r="P708" i="2"/>
  <c r="P709" i="2"/>
  <c r="P710" i="2"/>
  <c r="P711" i="2"/>
  <c r="P712" i="2"/>
  <c r="P713" i="2"/>
  <c r="P714" i="2"/>
  <c r="P715" i="2"/>
  <c r="P716" i="2"/>
  <c r="P717" i="2"/>
  <c r="P718" i="2"/>
  <c r="P719" i="2"/>
  <c r="P720" i="2"/>
  <c r="P721" i="2"/>
  <c r="P722" i="2"/>
  <c r="P723" i="2"/>
  <c r="P724" i="2"/>
  <c r="P725" i="2"/>
  <c r="P726" i="2"/>
  <c r="P727" i="2"/>
  <c r="P728" i="2"/>
  <c r="P729" i="2"/>
  <c r="P730" i="2"/>
  <c r="P731" i="2"/>
  <c r="P732" i="2"/>
  <c r="P733" i="2"/>
  <c r="P734" i="2"/>
  <c r="P735" i="2"/>
  <c r="P736" i="2"/>
  <c r="P737" i="2"/>
  <c r="P738" i="2"/>
  <c r="P739" i="2"/>
  <c r="P740" i="2"/>
  <c r="P741" i="2"/>
  <c r="P742" i="2"/>
  <c r="P743" i="2"/>
  <c r="P744" i="2"/>
  <c r="P745" i="2"/>
  <c r="P746" i="2"/>
  <c r="P747" i="2"/>
  <c r="P748" i="2"/>
  <c r="P749" i="2"/>
  <c r="P750" i="2"/>
  <c r="P751" i="2"/>
  <c r="P752" i="2"/>
  <c r="P753" i="2"/>
  <c r="P754" i="2"/>
  <c r="P755" i="2"/>
  <c r="P756" i="2"/>
  <c r="P757" i="2"/>
  <c r="P758" i="2"/>
  <c r="P759" i="2"/>
  <c r="P760" i="2"/>
  <c r="P761" i="2"/>
  <c r="P762" i="2"/>
  <c r="P763" i="2"/>
  <c r="P764" i="2"/>
  <c r="P765" i="2"/>
  <c r="P766" i="2"/>
  <c r="P767" i="2"/>
  <c r="P768" i="2"/>
  <c r="P769" i="2"/>
  <c r="P770" i="2"/>
  <c r="P771" i="2"/>
  <c r="P772" i="2"/>
  <c r="P773" i="2"/>
  <c r="P774" i="2"/>
  <c r="P775" i="2"/>
  <c r="P776" i="2"/>
  <c r="P777" i="2"/>
  <c r="P778" i="2"/>
  <c r="P779" i="2"/>
  <c r="P780" i="2"/>
  <c r="P781" i="2"/>
  <c r="P782" i="2"/>
  <c r="P783" i="2"/>
  <c r="P784" i="2"/>
  <c r="P785" i="2"/>
  <c r="P786" i="2"/>
  <c r="P787" i="2"/>
  <c r="P788" i="2"/>
  <c r="P789" i="2"/>
  <c r="P790" i="2"/>
  <c r="P791" i="2"/>
  <c r="P792" i="2"/>
  <c r="P793" i="2"/>
  <c r="P794" i="2"/>
  <c r="P795" i="2"/>
  <c r="P796" i="2"/>
  <c r="P797" i="2"/>
  <c r="P798" i="2"/>
  <c r="P799" i="2"/>
  <c r="P800" i="2"/>
  <c r="P801" i="2"/>
  <c r="P802" i="2"/>
  <c r="P803" i="2"/>
  <c r="P804" i="2"/>
  <c r="P805" i="2"/>
  <c r="P806" i="2"/>
  <c r="P807" i="2"/>
  <c r="P808" i="2"/>
  <c r="P809" i="2"/>
  <c r="P810" i="2"/>
  <c r="P811" i="2"/>
  <c r="P812" i="2"/>
  <c r="P813" i="2"/>
  <c r="P814" i="2"/>
  <c r="P815" i="2"/>
  <c r="P816" i="2"/>
  <c r="P817" i="2"/>
  <c r="P818" i="2"/>
  <c r="P819" i="2"/>
  <c r="P820" i="2"/>
  <c r="P821" i="2"/>
  <c r="P822" i="2"/>
  <c r="P823" i="2"/>
  <c r="P824" i="2"/>
  <c r="P825" i="2"/>
  <c r="P826" i="2"/>
  <c r="P827" i="2"/>
  <c r="P828" i="2"/>
  <c r="P829" i="2"/>
  <c r="P830" i="2"/>
  <c r="P831" i="2"/>
  <c r="P832" i="2"/>
  <c r="P833" i="2"/>
  <c r="P834" i="2"/>
  <c r="P835" i="2"/>
  <c r="P836" i="2"/>
  <c r="P837" i="2"/>
  <c r="P838" i="2"/>
  <c r="P839" i="2"/>
  <c r="P840" i="2"/>
  <c r="P841" i="2"/>
  <c r="P842" i="2"/>
  <c r="P843" i="2"/>
  <c r="P844" i="2"/>
  <c r="P845" i="2"/>
  <c r="P846" i="2"/>
  <c r="P847" i="2"/>
  <c r="P848" i="2"/>
  <c r="P849" i="2"/>
  <c r="P850" i="2"/>
  <c r="P851" i="2"/>
  <c r="P852" i="2"/>
  <c r="P853" i="2"/>
  <c r="P854" i="2"/>
  <c r="P855" i="2"/>
  <c r="P856" i="2"/>
  <c r="P857" i="2"/>
  <c r="P858" i="2"/>
  <c r="P859" i="2"/>
  <c r="P860" i="2"/>
  <c r="P861" i="2"/>
  <c r="P862" i="2"/>
  <c r="P863" i="2"/>
  <c r="P864" i="2"/>
  <c r="P865" i="2"/>
  <c r="P866" i="2"/>
  <c r="P867" i="2"/>
  <c r="P868" i="2"/>
  <c r="P869" i="2"/>
  <c r="P870" i="2"/>
  <c r="P871" i="2"/>
  <c r="P872" i="2"/>
  <c r="P873" i="2"/>
  <c r="P874" i="2"/>
  <c r="P875" i="2"/>
  <c r="P876" i="2"/>
  <c r="P877" i="2"/>
  <c r="P878" i="2"/>
  <c r="P879" i="2"/>
  <c r="P880" i="2"/>
  <c r="P881" i="2"/>
  <c r="P882" i="2"/>
  <c r="P883" i="2"/>
  <c r="P884" i="2"/>
  <c r="P885" i="2"/>
  <c r="P886" i="2"/>
  <c r="P887" i="2"/>
  <c r="P888" i="2"/>
  <c r="P889" i="2"/>
  <c r="P890" i="2"/>
  <c r="P891" i="2"/>
  <c r="P892" i="2"/>
  <c r="P893" i="2"/>
  <c r="P894" i="2"/>
  <c r="P895" i="2"/>
  <c r="P896" i="2"/>
  <c r="P897" i="2"/>
  <c r="P898" i="2"/>
  <c r="P899" i="2"/>
  <c r="P900" i="2"/>
  <c r="P901" i="2"/>
  <c r="P902" i="2"/>
  <c r="P903" i="2"/>
  <c r="P904" i="2"/>
  <c r="P905" i="2"/>
  <c r="P906" i="2"/>
  <c r="P907" i="2"/>
  <c r="P908" i="2"/>
  <c r="P909" i="2"/>
  <c r="P910" i="2"/>
  <c r="P911" i="2"/>
  <c r="P912" i="2"/>
  <c r="P913" i="2"/>
  <c r="P914" i="2"/>
  <c r="P915" i="2"/>
  <c r="P916" i="2"/>
  <c r="P917" i="2"/>
  <c r="P918" i="2"/>
  <c r="P919" i="2"/>
  <c r="P920" i="2"/>
  <c r="P921" i="2"/>
  <c r="P922" i="2"/>
  <c r="P923" i="2"/>
  <c r="P924" i="2"/>
  <c r="P925" i="2"/>
  <c r="P926" i="2"/>
  <c r="P927" i="2"/>
  <c r="P928" i="2"/>
  <c r="P929" i="2"/>
  <c r="P930" i="2"/>
  <c r="P931" i="2"/>
  <c r="P932" i="2"/>
  <c r="P933" i="2"/>
  <c r="P934" i="2"/>
  <c r="P935" i="2"/>
  <c r="P936" i="2"/>
  <c r="P937" i="2"/>
  <c r="P938" i="2"/>
  <c r="P939" i="2"/>
  <c r="P940" i="2"/>
  <c r="P941" i="2"/>
  <c r="P942" i="2"/>
  <c r="P943" i="2"/>
  <c r="P944" i="2"/>
  <c r="P945" i="2"/>
  <c r="P946" i="2"/>
  <c r="P947" i="2"/>
  <c r="P948" i="2"/>
  <c r="P949" i="2"/>
  <c r="P950" i="2"/>
  <c r="P951" i="2"/>
  <c r="P952" i="2"/>
  <c r="P953" i="2"/>
  <c r="P954" i="2"/>
  <c r="P955" i="2"/>
  <c r="P956" i="2"/>
  <c r="P957" i="2"/>
  <c r="P958" i="2"/>
  <c r="P959" i="2"/>
  <c r="P960" i="2"/>
  <c r="P961" i="2"/>
  <c r="P962" i="2"/>
  <c r="P963" i="2"/>
  <c r="P964" i="2"/>
  <c r="P965" i="2"/>
  <c r="P966" i="2"/>
  <c r="P967" i="2"/>
  <c r="P968" i="2"/>
  <c r="P969" i="2"/>
  <c r="P970" i="2"/>
  <c r="P971" i="2"/>
  <c r="P972" i="2"/>
  <c r="P973" i="2"/>
  <c r="P974" i="2"/>
  <c r="P975" i="2"/>
  <c r="P976" i="2"/>
  <c r="P977" i="2"/>
  <c r="P978" i="2"/>
  <c r="P979" i="2"/>
  <c r="P980" i="2"/>
  <c r="P981" i="2"/>
  <c r="P982" i="2"/>
  <c r="P983" i="2"/>
  <c r="P984" i="2"/>
  <c r="P985" i="2"/>
  <c r="P986" i="2"/>
  <c r="P987" i="2"/>
  <c r="P988" i="2"/>
  <c r="P989" i="2"/>
  <c r="P990" i="2"/>
  <c r="P991" i="2"/>
  <c r="P992" i="2"/>
  <c r="P993" i="2"/>
  <c r="P994" i="2"/>
  <c r="P995" i="2"/>
  <c r="P996" i="2"/>
  <c r="P997" i="2"/>
  <c r="P998" i="2"/>
  <c r="P999" i="2"/>
  <c r="P1000" i="2"/>
  <c r="P1001" i="2"/>
  <c r="P1002" i="2"/>
  <c r="P1003" i="2"/>
  <c r="P1004" i="2"/>
  <c r="P1005" i="2"/>
  <c r="P1006" i="2"/>
  <c r="P1007" i="2"/>
  <c r="P1008" i="2"/>
  <c r="P1009" i="2"/>
  <c r="P1010" i="2"/>
  <c r="P1011" i="2"/>
  <c r="P1012" i="2"/>
  <c r="P1013" i="2"/>
  <c r="P1014" i="2"/>
  <c r="P1015" i="2"/>
  <c r="P1016" i="2"/>
  <c r="P1017" i="2"/>
  <c r="P1018" i="2"/>
  <c r="P1019" i="2"/>
  <c r="P1020" i="2"/>
  <c r="P1021" i="2"/>
  <c r="P1022" i="2"/>
  <c r="P1023" i="2"/>
  <c r="P1024" i="2"/>
  <c r="P1025" i="2"/>
  <c r="P1026" i="2"/>
  <c r="P1027" i="2"/>
  <c r="P1028" i="2"/>
  <c r="P1029" i="2"/>
  <c r="P1030" i="2"/>
  <c r="P1031" i="2"/>
  <c r="P1032" i="2"/>
  <c r="P1033" i="2"/>
  <c r="P1034" i="2"/>
  <c r="P1035" i="2"/>
  <c r="P1036" i="2"/>
  <c r="P1037" i="2"/>
  <c r="P1038" i="2"/>
  <c r="P1039" i="2"/>
  <c r="P1040" i="2"/>
  <c r="P1041" i="2"/>
  <c r="P1042" i="2"/>
  <c r="P1043" i="2"/>
  <c r="P1044" i="2"/>
  <c r="P1045" i="2"/>
  <c r="P1046" i="2"/>
  <c r="P1047" i="2"/>
  <c r="P1048" i="2"/>
  <c r="P1049" i="2"/>
  <c r="P1050" i="2"/>
  <c r="P1051" i="2"/>
  <c r="P1052" i="2"/>
  <c r="P1053" i="2"/>
  <c r="P1054" i="2"/>
  <c r="P1055" i="2"/>
  <c r="P1056" i="2"/>
  <c r="P1057" i="2"/>
  <c r="P1058" i="2"/>
  <c r="P1059" i="2"/>
  <c r="P1060" i="2"/>
  <c r="P1061" i="2"/>
  <c r="P1062" i="2"/>
  <c r="P1063" i="2"/>
  <c r="P1064" i="2"/>
  <c r="P1065" i="2"/>
  <c r="P1066" i="2"/>
  <c r="P1067" i="2"/>
  <c r="P1068" i="2"/>
  <c r="P1069" i="2"/>
  <c r="P1070" i="2"/>
  <c r="P1071" i="2"/>
  <c r="P1072" i="2"/>
  <c r="P1073" i="2"/>
  <c r="P1074" i="2"/>
  <c r="P1075" i="2"/>
  <c r="P1076" i="2"/>
  <c r="P1077" i="2"/>
  <c r="P1078" i="2"/>
  <c r="P1079" i="2"/>
  <c r="P1080" i="2"/>
  <c r="P1081" i="2"/>
  <c r="P1082" i="2"/>
  <c r="P1083" i="2"/>
  <c r="P1084" i="2"/>
  <c r="P1085" i="2"/>
  <c r="P1086" i="2"/>
  <c r="P1087" i="2"/>
  <c r="P1088" i="2"/>
  <c r="P1089" i="2"/>
  <c r="P1090" i="2"/>
  <c r="P1091" i="2"/>
  <c r="P1092" i="2"/>
  <c r="P1093" i="2"/>
  <c r="P1094" i="2"/>
  <c r="P1095" i="2"/>
  <c r="P1096" i="2"/>
  <c r="P1097" i="2"/>
  <c r="P1098" i="2"/>
  <c r="P1099" i="2"/>
  <c r="P1100" i="2"/>
  <c r="P1101" i="2"/>
  <c r="P1102" i="2"/>
  <c r="P1103" i="2"/>
  <c r="P1104" i="2"/>
  <c r="P1105" i="2"/>
  <c r="P1106" i="2"/>
  <c r="P1107" i="2"/>
  <c r="P1108" i="2"/>
  <c r="P1109" i="2"/>
  <c r="P1110" i="2"/>
  <c r="P1111" i="2"/>
  <c r="P1112" i="2"/>
  <c r="P1113" i="2"/>
  <c r="P1114" i="2"/>
  <c r="P1115" i="2"/>
  <c r="P1116" i="2"/>
  <c r="P1117" i="2"/>
  <c r="P1118" i="2"/>
  <c r="P1119" i="2"/>
  <c r="P1120" i="2"/>
  <c r="P1121" i="2"/>
  <c r="P1122" i="2"/>
  <c r="P1123" i="2"/>
  <c r="P1124" i="2"/>
  <c r="P1125" i="2"/>
  <c r="P1126" i="2"/>
  <c r="P1127" i="2"/>
  <c r="P1128" i="2"/>
  <c r="P1129" i="2"/>
  <c r="P1130" i="2"/>
  <c r="P1131" i="2"/>
  <c r="P1132" i="2"/>
  <c r="P1133" i="2"/>
  <c r="P1134" i="2"/>
  <c r="P1135" i="2"/>
  <c r="P1136" i="2"/>
  <c r="P1137" i="2"/>
  <c r="P1138" i="2"/>
  <c r="P1139" i="2"/>
  <c r="P1140" i="2"/>
  <c r="P1141" i="2"/>
  <c r="P1142" i="2"/>
  <c r="P1143" i="2"/>
  <c r="P1144" i="2"/>
  <c r="P1145" i="2"/>
  <c r="P1146" i="2"/>
  <c r="P1147" i="2"/>
  <c r="P1148" i="2"/>
  <c r="P1149" i="2"/>
  <c r="P1150" i="2"/>
  <c r="P1151" i="2"/>
  <c r="P1152" i="2"/>
  <c r="P1153" i="2"/>
  <c r="P1154" i="2"/>
  <c r="P1155" i="2"/>
  <c r="P1156" i="2"/>
  <c r="P1157" i="2"/>
  <c r="P1158" i="2"/>
  <c r="P1159" i="2"/>
  <c r="P1160" i="2"/>
  <c r="P1161" i="2"/>
  <c r="P1162" i="2"/>
  <c r="P1163" i="2"/>
  <c r="P1164" i="2"/>
  <c r="P1165" i="2"/>
  <c r="P1166" i="2"/>
  <c r="P1167" i="2"/>
  <c r="P1168" i="2"/>
  <c r="P1169" i="2"/>
  <c r="P1170" i="2"/>
  <c r="P1171" i="2"/>
  <c r="P1172" i="2"/>
  <c r="P1173" i="2"/>
  <c r="P1174" i="2"/>
  <c r="P1175" i="2"/>
  <c r="P1176" i="2"/>
  <c r="P1177" i="2"/>
  <c r="P1178" i="2"/>
  <c r="P1179" i="2"/>
  <c r="P1180" i="2"/>
  <c r="P1181" i="2"/>
  <c r="P1182" i="2"/>
  <c r="P1183" i="2"/>
  <c r="P1184" i="2"/>
  <c r="P1185" i="2"/>
  <c r="P1186" i="2"/>
  <c r="P1187" i="2"/>
  <c r="P1188" i="2"/>
  <c r="P1189" i="2"/>
  <c r="P1190" i="2"/>
  <c r="P1191" i="2"/>
  <c r="P1192" i="2"/>
  <c r="P1193" i="2"/>
  <c r="P1194" i="2"/>
  <c r="P1195" i="2"/>
  <c r="P1196" i="2"/>
  <c r="P1197" i="2"/>
  <c r="P1198" i="2"/>
  <c r="P1199" i="2"/>
  <c r="P1200" i="2"/>
  <c r="P1201" i="2"/>
  <c r="P1202" i="2"/>
  <c r="P1203" i="2"/>
  <c r="P1204" i="2"/>
  <c r="P1205" i="2"/>
  <c r="P1206" i="2"/>
  <c r="P1207" i="2"/>
  <c r="P1208" i="2"/>
  <c r="P1209" i="2"/>
  <c r="P1210" i="2"/>
  <c r="P1211" i="2"/>
  <c r="P1212" i="2"/>
  <c r="P1213" i="2"/>
  <c r="P1214" i="2"/>
  <c r="P1215" i="2"/>
  <c r="P1216" i="2"/>
  <c r="P1217" i="2"/>
  <c r="P1218" i="2"/>
  <c r="P1219" i="2"/>
  <c r="P1220" i="2"/>
  <c r="P1221" i="2"/>
  <c r="P1222" i="2"/>
  <c r="P1223" i="2"/>
  <c r="P1224" i="2"/>
  <c r="P1225" i="2"/>
  <c r="P1226" i="2"/>
  <c r="P1227" i="2"/>
  <c r="P1228" i="2"/>
  <c r="P1229" i="2"/>
  <c r="P1230" i="2"/>
  <c r="P1231" i="2"/>
  <c r="P1232" i="2"/>
  <c r="P1233" i="2"/>
  <c r="P1234" i="2"/>
  <c r="P1235" i="2"/>
  <c r="P1236" i="2"/>
  <c r="P1237" i="2"/>
  <c r="P1238" i="2"/>
  <c r="P1239" i="2"/>
  <c r="P1240" i="2"/>
  <c r="P1241" i="2"/>
  <c r="P1242" i="2"/>
  <c r="P1243" i="2"/>
  <c r="P1244" i="2"/>
  <c r="P1245" i="2"/>
  <c r="P1246" i="2"/>
  <c r="P1247" i="2"/>
  <c r="P1248" i="2"/>
  <c r="P1249" i="2"/>
  <c r="P1250" i="2"/>
  <c r="P1251" i="2"/>
  <c r="P1252" i="2"/>
  <c r="P1253" i="2"/>
  <c r="P1254" i="2"/>
  <c r="P1255" i="2"/>
  <c r="P1256" i="2"/>
  <c r="P1257" i="2"/>
  <c r="P1258" i="2"/>
  <c r="P1259" i="2"/>
  <c r="P1260" i="2"/>
  <c r="P1261" i="2"/>
  <c r="P1262" i="2"/>
  <c r="P1263" i="2"/>
  <c r="P1264" i="2"/>
  <c r="P1265" i="2"/>
  <c r="P1266" i="2"/>
  <c r="P1267" i="2"/>
  <c r="P1268" i="2"/>
  <c r="P1269" i="2"/>
  <c r="P1270" i="2"/>
  <c r="P1271" i="2"/>
  <c r="P1272" i="2"/>
  <c r="P1273" i="2"/>
  <c r="P1274" i="2"/>
  <c r="P1275" i="2"/>
  <c r="P1276" i="2"/>
  <c r="P1277" i="2"/>
  <c r="P1278" i="2"/>
  <c r="P1279" i="2"/>
  <c r="P1280" i="2"/>
  <c r="P1281" i="2"/>
  <c r="P1282" i="2"/>
  <c r="P1283" i="2"/>
  <c r="P1284" i="2"/>
  <c r="P1285" i="2"/>
  <c r="P1286" i="2"/>
  <c r="P1287" i="2"/>
  <c r="P1288" i="2"/>
  <c r="P1289" i="2"/>
  <c r="P1290" i="2"/>
  <c r="P1291" i="2"/>
  <c r="P1292" i="2"/>
  <c r="P1293" i="2"/>
  <c r="P1294" i="2"/>
  <c r="P1295" i="2"/>
  <c r="P1296" i="2"/>
  <c r="P1297" i="2"/>
  <c r="P1298" i="2"/>
  <c r="P1299" i="2"/>
  <c r="P1300" i="2"/>
  <c r="P1301" i="2"/>
  <c r="P1302" i="2"/>
  <c r="P1303" i="2"/>
  <c r="P1304" i="2"/>
  <c r="P1305" i="2"/>
  <c r="P1306" i="2"/>
  <c r="P1307" i="2"/>
  <c r="P1308" i="2"/>
  <c r="P1309" i="2"/>
  <c r="P1310" i="2"/>
  <c r="P1311" i="2"/>
  <c r="P1312" i="2"/>
  <c r="P1313" i="2"/>
  <c r="P1314" i="2"/>
  <c r="P1315" i="2"/>
  <c r="P1316" i="2"/>
  <c r="P1317" i="2"/>
  <c r="P1318" i="2"/>
  <c r="P1319" i="2"/>
  <c r="P1320" i="2"/>
  <c r="P1321" i="2"/>
  <c r="P1322" i="2"/>
  <c r="P1323" i="2"/>
  <c r="P1324" i="2"/>
  <c r="P1325" i="2"/>
  <c r="P1326" i="2"/>
  <c r="P1327" i="2"/>
  <c r="P1328" i="2"/>
  <c r="P1329" i="2"/>
  <c r="P1330" i="2"/>
  <c r="P1331" i="2"/>
  <c r="P1332" i="2"/>
  <c r="P1333" i="2"/>
  <c r="P1334" i="2"/>
  <c r="P1335" i="2"/>
  <c r="P1336" i="2"/>
  <c r="P1337" i="2"/>
  <c r="P1338" i="2"/>
  <c r="P1339" i="2"/>
  <c r="P1340" i="2"/>
  <c r="P1341" i="2"/>
  <c r="P1342" i="2"/>
  <c r="P1343" i="2"/>
  <c r="P1344" i="2"/>
  <c r="P1345" i="2"/>
  <c r="P1346" i="2"/>
  <c r="P1347" i="2"/>
  <c r="P1348" i="2"/>
  <c r="P1349" i="2"/>
  <c r="P1350" i="2"/>
  <c r="P1351" i="2"/>
  <c r="P1352" i="2"/>
  <c r="P1353" i="2"/>
  <c r="P1354" i="2"/>
  <c r="P1355" i="2"/>
  <c r="P1356" i="2"/>
  <c r="P1357" i="2"/>
  <c r="P1358" i="2"/>
  <c r="P1359" i="2"/>
  <c r="P1360" i="2"/>
  <c r="P1361" i="2"/>
  <c r="P1362" i="2"/>
  <c r="P1363" i="2"/>
  <c r="P1364" i="2"/>
  <c r="P1365" i="2"/>
  <c r="P1366" i="2"/>
  <c r="P1367" i="2"/>
  <c r="P1368" i="2"/>
  <c r="P1369" i="2"/>
  <c r="P1370" i="2"/>
  <c r="P1371" i="2"/>
  <c r="P1372" i="2"/>
  <c r="P1373" i="2"/>
  <c r="P1374" i="2"/>
  <c r="P1375" i="2"/>
  <c r="P1376" i="2"/>
  <c r="P1377" i="2"/>
  <c r="P1378" i="2"/>
  <c r="P1379" i="2"/>
  <c r="P1380" i="2"/>
  <c r="P1381" i="2"/>
  <c r="P1382" i="2"/>
  <c r="P1383" i="2"/>
  <c r="P1384" i="2"/>
  <c r="P1385" i="2"/>
  <c r="P1386" i="2"/>
  <c r="P1387" i="2"/>
  <c r="P1388" i="2"/>
  <c r="P1389" i="2"/>
  <c r="P1390" i="2"/>
  <c r="P1391" i="2"/>
  <c r="P1392" i="2"/>
  <c r="P1393" i="2"/>
  <c r="P1394" i="2"/>
  <c r="P1395" i="2"/>
  <c r="P1396" i="2"/>
  <c r="P1397" i="2"/>
  <c r="P1398" i="2"/>
  <c r="P1399" i="2"/>
  <c r="P1400" i="2"/>
  <c r="P1401" i="2"/>
  <c r="P1402" i="2"/>
  <c r="P1403" i="2"/>
  <c r="P1404" i="2"/>
  <c r="P1405" i="2"/>
  <c r="P1406" i="2"/>
  <c r="P1407" i="2"/>
  <c r="P1408" i="2"/>
  <c r="P1409" i="2"/>
  <c r="P1410" i="2"/>
  <c r="P1411" i="2"/>
  <c r="P1412" i="2"/>
  <c r="P1413" i="2"/>
  <c r="P1414" i="2"/>
  <c r="P1415" i="2"/>
  <c r="P1416" i="2"/>
  <c r="P1417" i="2"/>
  <c r="P1418" i="2"/>
  <c r="P1419" i="2"/>
  <c r="P1420" i="2"/>
  <c r="P1421" i="2"/>
  <c r="P1422" i="2"/>
  <c r="P1423" i="2"/>
  <c r="P1424" i="2"/>
  <c r="P1425" i="2"/>
  <c r="P1426" i="2"/>
  <c r="P1427" i="2"/>
  <c r="P1428" i="2"/>
  <c r="P1429" i="2"/>
  <c r="P1430" i="2"/>
  <c r="P1431" i="2"/>
  <c r="P1432" i="2"/>
  <c r="P1433" i="2"/>
  <c r="P1434" i="2"/>
  <c r="P1435" i="2"/>
  <c r="P1436" i="2"/>
  <c r="P1437" i="2"/>
  <c r="P1438" i="2"/>
  <c r="P1439" i="2"/>
  <c r="P1440" i="2"/>
  <c r="P1441" i="2"/>
  <c r="P1442" i="2"/>
  <c r="P1443" i="2"/>
  <c r="P1444" i="2"/>
  <c r="P1445" i="2"/>
  <c r="P1446" i="2"/>
  <c r="P1447" i="2"/>
  <c r="P1448" i="2"/>
  <c r="P1449" i="2"/>
  <c r="P1450" i="2"/>
  <c r="P1451" i="2"/>
  <c r="P1452" i="2"/>
  <c r="P1453" i="2"/>
  <c r="P1454" i="2"/>
  <c r="P1455" i="2"/>
  <c r="P1456" i="2"/>
  <c r="P1457" i="2"/>
  <c r="P1458" i="2"/>
  <c r="P1459" i="2"/>
  <c r="P1460" i="2"/>
  <c r="P1461" i="2"/>
  <c r="P1462" i="2"/>
  <c r="P1463" i="2"/>
  <c r="P1464" i="2"/>
  <c r="P1465" i="2"/>
  <c r="P1466" i="2"/>
  <c r="P1467" i="2"/>
  <c r="P1468" i="2"/>
  <c r="P1469" i="2"/>
  <c r="P1470" i="2"/>
  <c r="P1471" i="2"/>
  <c r="P1472" i="2"/>
  <c r="P1473" i="2"/>
  <c r="P1474" i="2"/>
  <c r="P1475" i="2"/>
  <c r="P1476" i="2"/>
  <c r="P1477" i="2"/>
  <c r="P1478" i="2"/>
  <c r="P1479" i="2"/>
  <c r="P1480" i="2"/>
  <c r="P1481" i="2"/>
  <c r="P1482" i="2"/>
  <c r="P1483" i="2"/>
  <c r="P1484" i="2"/>
  <c r="P1485" i="2"/>
  <c r="P1486" i="2"/>
  <c r="P1487" i="2"/>
  <c r="P1488" i="2"/>
  <c r="P1489" i="2"/>
  <c r="P1490" i="2"/>
  <c r="P1491" i="2"/>
  <c r="P1492" i="2"/>
  <c r="P1493" i="2"/>
  <c r="P1494" i="2"/>
  <c r="P1495" i="2"/>
  <c r="P1496" i="2"/>
  <c r="P1497" i="2"/>
  <c r="P1498" i="2"/>
  <c r="P1499" i="2"/>
  <c r="P1500" i="2"/>
  <c r="P1501" i="2"/>
  <c r="P1502" i="2"/>
  <c r="P1"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N529" i="2"/>
  <c r="N530" i="2"/>
  <c r="N531" i="2"/>
  <c r="N532" i="2"/>
  <c r="N533" i="2"/>
  <c r="N534" i="2"/>
  <c r="N535" i="2"/>
  <c r="N536" i="2"/>
  <c r="N537" i="2"/>
  <c r="N538" i="2"/>
  <c r="N539" i="2"/>
  <c r="N540" i="2"/>
  <c r="N541" i="2"/>
  <c r="N542" i="2"/>
  <c r="N543" i="2"/>
  <c r="N544" i="2"/>
  <c r="N545" i="2"/>
  <c r="N546" i="2"/>
  <c r="N547" i="2"/>
  <c r="N548" i="2"/>
  <c r="N549" i="2"/>
  <c r="N550" i="2"/>
  <c r="N551" i="2"/>
  <c r="N552" i="2"/>
  <c r="N553" i="2"/>
  <c r="N554" i="2"/>
  <c r="N555" i="2"/>
  <c r="N556" i="2"/>
  <c r="N557" i="2"/>
  <c r="N558" i="2"/>
  <c r="N559" i="2"/>
  <c r="N560" i="2"/>
  <c r="N561" i="2"/>
  <c r="N562" i="2"/>
  <c r="N563" i="2"/>
  <c r="N564" i="2"/>
  <c r="N565" i="2"/>
  <c r="N566" i="2"/>
  <c r="N567" i="2"/>
  <c r="N568" i="2"/>
  <c r="N569" i="2"/>
  <c r="N570" i="2"/>
  <c r="N571" i="2"/>
  <c r="N572" i="2"/>
  <c r="N573" i="2"/>
  <c r="N574" i="2"/>
  <c r="N575" i="2"/>
  <c r="N576" i="2"/>
  <c r="N577" i="2"/>
  <c r="N578" i="2"/>
  <c r="N579" i="2"/>
  <c r="N580" i="2"/>
  <c r="N581" i="2"/>
  <c r="N582" i="2"/>
  <c r="N583" i="2"/>
  <c r="N584" i="2"/>
  <c r="N585" i="2"/>
  <c r="N586" i="2"/>
  <c r="N587" i="2"/>
  <c r="N588" i="2"/>
  <c r="N589" i="2"/>
  <c r="N590" i="2"/>
  <c r="N591" i="2"/>
  <c r="N592" i="2"/>
  <c r="N593" i="2"/>
  <c r="N594" i="2"/>
  <c r="N595" i="2"/>
  <c r="N596" i="2"/>
  <c r="N597" i="2"/>
  <c r="N598" i="2"/>
  <c r="N599" i="2"/>
  <c r="N600" i="2"/>
  <c r="N601" i="2"/>
  <c r="N602" i="2"/>
  <c r="N603" i="2"/>
  <c r="N604" i="2"/>
  <c r="N605" i="2"/>
  <c r="N606" i="2"/>
  <c r="N607" i="2"/>
  <c r="N608" i="2"/>
  <c r="N609" i="2"/>
  <c r="N610" i="2"/>
  <c r="N611" i="2"/>
  <c r="N612" i="2"/>
  <c r="N613" i="2"/>
  <c r="N614" i="2"/>
  <c r="N615" i="2"/>
  <c r="N616" i="2"/>
  <c r="N617" i="2"/>
  <c r="N618" i="2"/>
  <c r="N619" i="2"/>
  <c r="N620" i="2"/>
  <c r="N621" i="2"/>
  <c r="N622" i="2"/>
  <c r="N623" i="2"/>
  <c r="N624" i="2"/>
  <c r="N625" i="2"/>
  <c r="N626" i="2"/>
  <c r="N627" i="2"/>
  <c r="N628" i="2"/>
  <c r="N629" i="2"/>
  <c r="N630" i="2"/>
  <c r="N631" i="2"/>
  <c r="N632" i="2"/>
  <c r="N633" i="2"/>
  <c r="N634" i="2"/>
  <c r="N635" i="2"/>
  <c r="N636" i="2"/>
  <c r="N637" i="2"/>
  <c r="N638" i="2"/>
  <c r="N639" i="2"/>
  <c r="N640" i="2"/>
  <c r="N641" i="2"/>
  <c r="N642" i="2"/>
  <c r="N643" i="2"/>
  <c r="N644" i="2"/>
  <c r="N645" i="2"/>
  <c r="N646" i="2"/>
  <c r="N647" i="2"/>
  <c r="N648" i="2"/>
  <c r="N649" i="2"/>
  <c r="N650" i="2"/>
  <c r="N651" i="2"/>
  <c r="N652" i="2"/>
  <c r="N653" i="2"/>
  <c r="N654" i="2"/>
  <c r="N655" i="2"/>
  <c r="N656" i="2"/>
  <c r="N657" i="2"/>
  <c r="N658" i="2"/>
  <c r="N659" i="2"/>
  <c r="N660" i="2"/>
  <c r="N661" i="2"/>
  <c r="N662" i="2"/>
  <c r="N663" i="2"/>
  <c r="N664" i="2"/>
  <c r="N665" i="2"/>
  <c r="N666" i="2"/>
  <c r="N667" i="2"/>
  <c r="N668" i="2"/>
  <c r="N669" i="2"/>
  <c r="N670" i="2"/>
  <c r="N671" i="2"/>
  <c r="N672" i="2"/>
  <c r="N673" i="2"/>
  <c r="N674" i="2"/>
  <c r="N675" i="2"/>
  <c r="N676" i="2"/>
  <c r="N677" i="2"/>
  <c r="N678" i="2"/>
  <c r="N679" i="2"/>
  <c r="N680" i="2"/>
  <c r="N681" i="2"/>
  <c r="N682" i="2"/>
  <c r="N683" i="2"/>
  <c r="N684" i="2"/>
  <c r="N685" i="2"/>
  <c r="N686" i="2"/>
  <c r="N687" i="2"/>
  <c r="N688" i="2"/>
  <c r="N689" i="2"/>
  <c r="N690" i="2"/>
  <c r="N691" i="2"/>
  <c r="N692" i="2"/>
  <c r="N693" i="2"/>
  <c r="N694" i="2"/>
  <c r="N695" i="2"/>
  <c r="N696" i="2"/>
  <c r="N697" i="2"/>
  <c r="N698" i="2"/>
  <c r="N699" i="2"/>
  <c r="N700" i="2"/>
  <c r="N701" i="2"/>
  <c r="N702" i="2"/>
  <c r="N703" i="2"/>
  <c r="N704" i="2"/>
  <c r="N705" i="2"/>
  <c r="N706" i="2"/>
  <c r="N707" i="2"/>
  <c r="N708" i="2"/>
  <c r="N709" i="2"/>
  <c r="N710" i="2"/>
  <c r="N711" i="2"/>
  <c r="N712" i="2"/>
  <c r="N713" i="2"/>
  <c r="N714" i="2"/>
  <c r="N715" i="2"/>
  <c r="N716" i="2"/>
  <c r="N717" i="2"/>
  <c r="N718" i="2"/>
  <c r="N719" i="2"/>
  <c r="N720" i="2"/>
  <c r="N721" i="2"/>
  <c r="N722" i="2"/>
  <c r="N723" i="2"/>
  <c r="N724" i="2"/>
  <c r="N725" i="2"/>
  <c r="N726" i="2"/>
  <c r="N727" i="2"/>
  <c r="N728" i="2"/>
  <c r="N729" i="2"/>
  <c r="N730" i="2"/>
  <c r="N731" i="2"/>
  <c r="N732" i="2"/>
  <c r="N733" i="2"/>
  <c r="N734" i="2"/>
  <c r="N735" i="2"/>
  <c r="N736" i="2"/>
  <c r="N737" i="2"/>
  <c r="N738" i="2"/>
  <c r="N739" i="2"/>
  <c r="N740" i="2"/>
  <c r="N741" i="2"/>
  <c r="N742" i="2"/>
  <c r="N743" i="2"/>
  <c r="N744" i="2"/>
  <c r="N745" i="2"/>
  <c r="N746" i="2"/>
  <c r="N747" i="2"/>
  <c r="N748" i="2"/>
  <c r="N749" i="2"/>
  <c r="N750" i="2"/>
  <c r="N751" i="2"/>
  <c r="N752" i="2"/>
  <c r="N753" i="2"/>
  <c r="N754" i="2"/>
  <c r="N755" i="2"/>
  <c r="N756" i="2"/>
  <c r="N757" i="2"/>
  <c r="N758" i="2"/>
  <c r="N759" i="2"/>
  <c r="N760" i="2"/>
  <c r="N761" i="2"/>
  <c r="N762" i="2"/>
  <c r="N763" i="2"/>
  <c r="N764" i="2"/>
  <c r="N765" i="2"/>
  <c r="N766" i="2"/>
  <c r="N767" i="2"/>
  <c r="N768" i="2"/>
  <c r="N769" i="2"/>
  <c r="N770" i="2"/>
  <c r="N771" i="2"/>
  <c r="N772" i="2"/>
  <c r="N773" i="2"/>
  <c r="N774" i="2"/>
  <c r="N775" i="2"/>
  <c r="N776" i="2"/>
  <c r="N777" i="2"/>
  <c r="N778" i="2"/>
  <c r="N779" i="2"/>
  <c r="N780" i="2"/>
  <c r="N781" i="2"/>
  <c r="N782" i="2"/>
  <c r="N783" i="2"/>
  <c r="N784" i="2"/>
  <c r="N785" i="2"/>
  <c r="N786" i="2"/>
  <c r="N787" i="2"/>
  <c r="N788" i="2"/>
  <c r="N789" i="2"/>
  <c r="N790" i="2"/>
  <c r="N791" i="2"/>
  <c r="N792" i="2"/>
  <c r="N793" i="2"/>
  <c r="N794" i="2"/>
  <c r="N795" i="2"/>
  <c r="N796" i="2"/>
  <c r="N797" i="2"/>
  <c r="N798" i="2"/>
  <c r="N799" i="2"/>
  <c r="N800" i="2"/>
  <c r="N801" i="2"/>
  <c r="N802" i="2"/>
  <c r="N803" i="2"/>
  <c r="N804" i="2"/>
  <c r="N805" i="2"/>
  <c r="N806" i="2"/>
  <c r="N807" i="2"/>
  <c r="N808" i="2"/>
  <c r="N809" i="2"/>
  <c r="N810" i="2"/>
  <c r="N811" i="2"/>
  <c r="N812" i="2"/>
  <c r="N813" i="2"/>
  <c r="N814" i="2"/>
  <c r="N815" i="2"/>
  <c r="N816" i="2"/>
  <c r="N817" i="2"/>
  <c r="N818" i="2"/>
  <c r="N819" i="2"/>
  <c r="N820" i="2"/>
  <c r="N821" i="2"/>
  <c r="N822" i="2"/>
  <c r="N823" i="2"/>
  <c r="N824" i="2"/>
  <c r="N825" i="2"/>
  <c r="N826" i="2"/>
  <c r="N827" i="2"/>
  <c r="N828" i="2"/>
  <c r="N829" i="2"/>
  <c r="N830" i="2"/>
  <c r="N831" i="2"/>
  <c r="N832" i="2"/>
  <c r="N833" i="2"/>
  <c r="N834" i="2"/>
  <c r="N835" i="2"/>
  <c r="N836" i="2"/>
  <c r="N837" i="2"/>
  <c r="N838" i="2"/>
  <c r="N839" i="2"/>
  <c r="N840" i="2"/>
  <c r="N841" i="2"/>
  <c r="N842" i="2"/>
  <c r="N843" i="2"/>
  <c r="N844" i="2"/>
  <c r="N845" i="2"/>
  <c r="N846" i="2"/>
  <c r="N847" i="2"/>
  <c r="N848" i="2"/>
  <c r="N849" i="2"/>
  <c r="N850" i="2"/>
  <c r="N851" i="2"/>
  <c r="N852" i="2"/>
  <c r="N853" i="2"/>
  <c r="N854" i="2"/>
  <c r="N855" i="2"/>
  <c r="N856" i="2"/>
  <c r="N857" i="2"/>
  <c r="N858" i="2"/>
  <c r="N859" i="2"/>
  <c r="N860" i="2"/>
  <c r="N861" i="2"/>
  <c r="N862" i="2"/>
  <c r="N863" i="2"/>
  <c r="N864" i="2"/>
  <c r="N865" i="2"/>
  <c r="N866" i="2"/>
  <c r="N867" i="2"/>
  <c r="N868" i="2"/>
  <c r="N869" i="2"/>
  <c r="N870" i="2"/>
  <c r="N871" i="2"/>
  <c r="N872" i="2"/>
  <c r="N873" i="2"/>
  <c r="N874" i="2"/>
  <c r="N875" i="2"/>
  <c r="N876" i="2"/>
  <c r="N877" i="2"/>
  <c r="N878" i="2"/>
  <c r="N879" i="2"/>
  <c r="N880" i="2"/>
  <c r="N881" i="2"/>
  <c r="N882" i="2"/>
  <c r="N883" i="2"/>
  <c r="N884" i="2"/>
  <c r="N885" i="2"/>
  <c r="N886" i="2"/>
  <c r="N887" i="2"/>
  <c r="N888" i="2"/>
  <c r="N889" i="2"/>
  <c r="N890" i="2"/>
  <c r="N891" i="2"/>
  <c r="N892" i="2"/>
  <c r="N893" i="2"/>
  <c r="N894" i="2"/>
  <c r="N895" i="2"/>
  <c r="N896" i="2"/>
  <c r="N897" i="2"/>
  <c r="N898" i="2"/>
  <c r="N899" i="2"/>
  <c r="N900" i="2"/>
  <c r="N901" i="2"/>
  <c r="N902" i="2"/>
  <c r="N903" i="2"/>
  <c r="N904" i="2"/>
  <c r="N905" i="2"/>
  <c r="N906" i="2"/>
  <c r="N907" i="2"/>
  <c r="N908" i="2"/>
  <c r="N909" i="2"/>
  <c r="N910" i="2"/>
  <c r="N911" i="2"/>
  <c r="N912" i="2"/>
  <c r="N913" i="2"/>
  <c r="N914" i="2"/>
  <c r="N915" i="2"/>
  <c r="N916" i="2"/>
  <c r="N917" i="2"/>
  <c r="N918" i="2"/>
  <c r="N919" i="2"/>
  <c r="N920" i="2"/>
  <c r="N921" i="2"/>
  <c r="N922" i="2"/>
  <c r="N923" i="2"/>
  <c r="N924" i="2"/>
  <c r="N925" i="2"/>
  <c r="N926" i="2"/>
  <c r="N927" i="2"/>
  <c r="N928" i="2"/>
  <c r="N929" i="2"/>
  <c r="N930" i="2"/>
  <c r="N931" i="2"/>
  <c r="N932" i="2"/>
  <c r="N933" i="2"/>
  <c r="N934" i="2"/>
  <c r="N935" i="2"/>
  <c r="N936" i="2"/>
  <c r="N937" i="2"/>
  <c r="N938" i="2"/>
  <c r="N939" i="2"/>
  <c r="N940" i="2"/>
  <c r="N941" i="2"/>
  <c r="N942" i="2"/>
  <c r="N943" i="2"/>
  <c r="N944" i="2"/>
  <c r="N945" i="2"/>
  <c r="N946" i="2"/>
  <c r="N947" i="2"/>
  <c r="N948" i="2"/>
  <c r="N949" i="2"/>
  <c r="N950" i="2"/>
  <c r="N951" i="2"/>
  <c r="N952" i="2"/>
  <c r="N953" i="2"/>
  <c r="N954" i="2"/>
  <c r="N955" i="2"/>
  <c r="N956" i="2"/>
  <c r="N957" i="2"/>
  <c r="N958" i="2"/>
  <c r="N959" i="2"/>
  <c r="N960" i="2"/>
  <c r="N961" i="2"/>
  <c r="N962" i="2"/>
  <c r="N963" i="2"/>
  <c r="N964" i="2"/>
  <c r="N965" i="2"/>
  <c r="N966" i="2"/>
  <c r="N967" i="2"/>
  <c r="N968" i="2"/>
  <c r="N969" i="2"/>
  <c r="N970" i="2"/>
  <c r="N971" i="2"/>
  <c r="N972" i="2"/>
  <c r="N973" i="2"/>
  <c r="N974" i="2"/>
  <c r="N975" i="2"/>
  <c r="N976" i="2"/>
  <c r="N977" i="2"/>
  <c r="N978" i="2"/>
  <c r="N979" i="2"/>
  <c r="N980" i="2"/>
  <c r="N981" i="2"/>
  <c r="N982" i="2"/>
  <c r="N983" i="2"/>
  <c r="N984" i="2"/>
  <c r="N985" i="2"/>
  <c r="N986" i="2"/>
  <c r="N987" i="2"/>
  <c r="N988" i="2"/>
  <c r="N989" i="2"/>
  <c r="N990" i="2"/>
  <c r="N991" i="2"/>
  <c r="N992" i="2"/>
  <c r="N993" i="2"/>
  <c r="N994" i="2"/>
  <c r="N995" i="2"/>
  <c r="N996" i="2"/>
  <c r="N997" i="2"/>
  <c r="N998" i="2"/>
  <c r="N999" i="2"/>
  <c r="N1000" i="2"/>
  <c r="N1001" i="2"/>
  <c r="N1002" i="2"/>
  <c r="N1003" i="2"/>
  <c r="N1004" i="2"/>
  <c r="N1005" i="2"/>
  <c r="N1006" i="2"/>
  <c r="N1007" i="2"/>
  <c r="N1008" i="2"/>
  <c r="N1009" i="2"/>
  <c r="N1010" i="2"/>
  <c r="N1011" i="2"/>
  <c r="N1012" i="2"/>
  <c r="N1013" i="2"/>
  <c r="N1014" i="2"/>
  <c r="N1015" i="2"/>
  <c r="N1016" i="2"/>
  <c r="N1017" i="2"/>
  <c r="N1018" i="2"/>
  <c r="N1019" i="2"/>
  <c r="N1020" i="2"/>
  <c r="N1021" i="2"/>
  <c r="N1022" i="2"/>
  <c r="N1023" i="2"/>
  <c r="N1024" i="2"/>
  <c r="N1025" i="2"/>
  <c r="N1026" i="2"/>
  <c r="N1027" i="2"/>
  <c r="N1028" i="2"/>
  <c r="N1029" i="2"/>
  <c r="N1030" i="2"/>
  <c r="N1031" i="2"/>
  <c r="N1032" i="2"/>
  <c r="N1033" i="2"/>
  <c r="N1034" i="2"/>
  <c r="N1035" i="2"/>
  <c r="N1036" i="2"/>
  <c r="N1037" i="2"/>
  <c r="N1038" i="2"/>
  <c r="N1039" i="2"/>
  <c r="N1040" i="2"/>
  <c r="N1041" i="2"/>
  <c r="N1042" i="2"/>
  <c r="N1043" i="2"/>
  <c r="N1044" i="2"/>
  <c r="N1045" i="2"/>
  <c r="N1046" i="2"/>
  <c r="N1047" i="2"/>
  <c r="N1048" i="2"/>
  <c r="N1049" i="2"/>
  <c r="N1050" i="2"/>
  <c r="N1051" i="2"/>
  <c r="N1052" i="2"/>
  <c r="N1053" i="2"/>
  <c r="N1054" i="2"/>
  <c r="N1055" i="2"/>
  <c r="N1056" i="2"/>
  <c r="N1057" i="2"/>
  <c r="N1058" i="2"/>
  <c r="N1059" i="2"/>
  <c r="N1060" i="2"/>
  <c r="N1061" i="2"/>
  <c r="N1062" i="2"/>
  <c r="N1063" i="2"/>
  <c r="N1064" i="2"/>
  <c r="N1065" i="2"/>
  <c r="N1066" i="2"/>
  <c r="N1067" i="2"/>
  <c r="N1068" i="2"/>
  <c r="N1069" i="2"/>
  <c r="N1070" i="2"/>
  <c r="N1071" i="2"/>
  <c r="N1072" i="2"/>
  <c r="N1073" i="2"/>
  <c r="N1074" i="2"/>
  <c r="N1075" i="2"/>
  <c r="N1076" i="2"/>
  <c r="N1077" i="2"/>
  <c r="N1078" i="2"/>
  <c r="N1079" i="2"/>
  <c r="N1080" i="2"/>
  <c r="N1081" i="2"/>
  <c r="N1082" i="2"/>
  <c r="N1083" i="2"/>
  <c r="N1084" i="2"/>
  <c r="N1085" i="2"/>
  <c r="N1086" i="2"/>
  <c r="N1087" i="2"/>
  <c r="N1088" i="2"/>
  <c r="N1089" i="2"/>
  <c r="N1090" i="2"/>
  <c r="N1091" i="2"/>
  <c r="N1092" i="2"/>
  <c r="N1093" i="2"/>
  <c r="N1094" i="2"/>
  <c r="N1095" i="2"/>
  <c r="N1096" i="2"/>
  <c r="N1097" i="2"/>
  <c r="N1098" i="2"/>
  <c r="N1099" i="2"/>
  <c r="N1100" i="2"/>
  <c r="N1101" i="2"/>
  <c r="N1102" i="2"/>
  <c r="N1103" i="2"/>
  <c r="N1104" i="2"/>
  <c r="N1105" i="2"/>
  <c r="N1106" i="2"/>
  <c r="N1107" i="2"/>
  <c r="N1108" i="2"/>
  <c r="N1109" i="2"/>
  <c r="N1110" i="2"/>
  <c r="N1111" i="2"/>
  <c r="N1112" i="2"/>
  <c r="N1113" i="2"/>
  <c r="N1114" i="2"/>
  <c r="N1115" i="2"/>
  <c r="N1116" i="2"/>
  <c r="N1117" i="2"/>
  <c r="N1118" i="2"/>
  <c r="N1119" i="2"/>
  <c r="N1120" i="2"/>
  <c r="N1121" i="2"/>
  <c r="N1122" i="2"/>
  <c r="N1123" i="2"/>
  <c r="N1124" i="2"/>
  <c r="N1125" i="2"/>
  <c r="N1126" i="2"/>
  <c r="N1127" i="2"/>
  <c r="N1128" i="2"/>
  <c r="N1129" i="2"/>
  <c r="N1130" i="2"/>
  <c r="N1131" i="2"/>
  <c r="N1132" i="2"/>
  <c r="N1133" i="2"/>
  <c r="N1134" i="2"/>
  <c r="N1135" i="2"/>
  <c r="N1136" i="2"/>
  <c r="N1137" i="2"/>
  <c r="N1138" i="2"/>
  <c r="N1139" i="2"/>
  <c r="N1140" i="2"/>
  <c r="N1141" i="2"/>
  <c r="N1142" i="2"/>
  <c r="N1143" i="2"/>
  <c r="N1144" i="2"/>
  <c r="N1145" i="2"/>
  <c r="N1146" i="2"/>
  <c r="N1147" i="2"/>
  <c r="N1148" i="2"/>
  <c r="N1149" i="2"/>
  <c r="N1150" i="2"/>
  <c r="N1151" i="2"/>
  <c r="N1152" i="2"/>
  <c r="N1153" i="2"/>
  <c r="N1154" i="2"/>
  <c r="N1155" i="2"/>
  <c r="N1156" i="2"/>
  <c r="N1157" i="2"/>
  <c r="N1158" i="2"/>
  <c r="N1159" i="2"/>
  <c r="N1160" i="2"/>
  <c r="N1161" i="2"/>
  <c r="N1162" i="2"/>
  <c r="N1163" i="2"/>
  <c r="N1164" i="2"/>
  <c r="N1165" i="2"/>
  <c r="N1166" i="2"/>
  <c r="N1167" i="2"/>
  <c r="N1168" i="2"/>
  <c r="N1169" i="2"/>
  <c r="N1170" i="2"/>
  <c r="N1171" i="2"/>
  <c r="N1172" i="2"/>
  <c r="N1173" i="2"/>
  <c r="N1174" i="2"/>
  <c r="N1175" i="2"/>
  <c r="N1176" i="2"/>
  <c r="N1177" i="2"/>
  <c r="N1178" i="2"/>
  <c r="N1179" i="2"/>
  <c r="N1180" i="2"/>
  <c r="N1181" i="2"/>
  <c r="N1182" i="2"/>
  <c r="N1183" i="2"/>
  <c r="N1184" i="2"/>
  <c r="N1185" i="2"/>
  <c r="N1186" i="2"/>
  <c r="N1187" i="2"/>
  <c r="N1188" i="2"/>
  <c r="N1189" i="2"/>
  <c r="N1190" i="2"/>
  <c r="N1191" i="2"/>
  <c r="N1192" i="2"/>
  <c r="N1193" i="2"/>
  <c r="N1194" i="2"/>
  <c r="N1195" i="2"/>
  <c r="N1196" i="2"/>
  <c r="N1197" i="2"/>
  <c r="N1198" i="2"/>
  <c r="N1199" i="2"/>
  <c r="N1200" i="2"/>
  <c r="N1201" i="2"/>
  <c r="N1202" i="2"/>
  <c r="N1203" i="2"/>
  <c r="N1204" i="2"/>
  <c r="N1205" i="2"/>
  <c r="N1206" i="2"/>
  <c r="N1207" i="2"/>
  <c r="N1208" i="2"/>
  <c r="N1209" i="2"/>
  <c r="N1210" i="2"/>
  <c r="N1211" i="2"/>
  <c r="N1212" i="2"/>
  <c r="N1213" i="2"/>
  <c r="N1214" i="2"/>
  <c r="N1215" i="2"/>
  <c r="N1216" i="2"/>
  <c r="N1217" i="2"/>
  <c r="N1218" i="2"/>
  <c r="N1219" i="2"/>
  <c r="N1220" i="2"/>
  <c r="N1221" i="2"/>
  <c r="N1222" i="2"/>
  <c r="N1223" i="2"/>
  <c r="N1224" i="2"/>
  <c r="N1225" i="2"/>
  <c r="N1226" i="2"/>
  <c r="N1227" i="2"/>
  <c r="N1228" i="2"/>
  <c r="N1229" i="2"/>
  <c r="N1230" i="2"/>
  <c r="N1231" i="2"/>
  <c r="N1232" i="2"/>
  <c r="N1233" i="2"/>
  <c r="N1234" i="2"/>
  <c r="N1235" i="2"/>
  <c r="N1236" i="2"/>
  <c r="N1237" i="2"/>
  <c r="N1238" i="2"/>
  <c r="N1239" i="2"/>
  <c r="N1240" i="2"/>
  <c r="N1241" i="2"/>
  <c r="N1242" i="2"/>
  <c r="N1243" i="2"/>
  <c r="N1244" i="2"/>
  <c r="N1245" i="2"/>
  <c r="N1246" i="2"/>
  <c r="N1247" i="2"/>
  <c r="N1248" i="2"/>
  <c r="N1249" i="2"/>
  <c r="N1250" i="2"/>
  <c r="N1251" i="2"/>
  <c r="N1252" i="2"/>
  <c r="N1253" i="2"/>
  <c r="N1254" i="2"/>
  <c r="N1255" i="2"/>
  <c r="N1256" i="2"/>
  <c r="N1257" i="2"/>
  <c r="N1258" i="2"/>
  <c r="N1259" i="2"/>
  <c r="N1260" i="2"/>
  <c r="N1261" i="2"/>
  <c r="N1262" i="2"/>
  <c r="N1263" i="2"/>
  <c r="N1264" i="2"/>
  <c r="N1265" i="2"/>
  <c r="N1266" i="2"/>
  <c r="N1267" i="2"/>
  <c r="N1268" i="2"/>
  <c r="N1269" i="2"/>
  <c r="N1270" i="2"/>
  <c r="N1271" i="2"/>
  <c r="N1272" i="2"/>
  <c r="N1273" i="2"/>
  <c r="N1274" i="2"/>
  <c r="N1275" i="2"/>
  <c r="N1276" i="2"/>
  <c r="N1277" i="2"/>
  <c r="N1278" i="2"/>
  <c r="N1279" i="2"/>
  <c r="N1280" i="2"/>
  <c r="N1281" i="2"/>
  <c r="N1282" i="2"/>
  <c r="N1283" i="2"/>
  <c r="N1284" i="2"/>
  <c r="N1285" i="2"/>
  <c r="N1286" i="2"/>
  <c r="N1287" i="2"/>
  <c r="N1288" i="2"/>
  <c r="N1289" i="2"/>
  <c r="N1290" i="2"/>
  <c r="N1291" i="2"/>
  <c r="N1292" i="2"/>
  <c r="N1293" i="2"/>
  <c r="N1294" i="2"/>
  <c r="N1295" i="2"/>
  <c r="N1296" i="2"/>
  <c r="N1297" i="2"/>
  <c r="N1298" i="2"/>
  <c r="N1299" i="2"/>
  <c r="N1300" i="2"/>
  <c r="N1301" i="2"/>
  <c r="N1302" i="2"/>
  <c r="N1303" i="2"/>
  <c r="N1304" i="2"/>
  <c r="N1305" i="2"/>
  <c r="N1306" i="2"/>
  <c r="N1307" i="2"/>
  <c r="N1308" i="2"/>
  <c r="N1309" i="2"/>
  <c r="N1310" i="2"/>
  <c r="N1311" i="2"/>
  <c r="N1312" i="2"/>
  <c r="N1313" i="2"/>
  <c r="N1314" i="2"/>
  <c r="N1315" i="2"/>
  <c r="N1316" i="2"/>
  <c r="N1317" i="2"/>
  <c r="N1318" i="2"/>
  <c r="N1319" i="2"/>
  <c r="N1320" i="2"/>
  <c r="N1321" i="2"/>
  <c r="N1322" i="2"/>
  <c r="N1323" i="2"/>
  <c r="N1324" i="2"/>
  <c r="N1325" i="2"/>
  <c r="N1326" i="2"/>
  <c r="N1327" i="2"/>
  <c r="N1328" i="2"/>
  <c r="N1329" i="2"/>
  <c r="N1330" i="2"/>
  <c r="N1331" i="2"/>
  <c r="N1332" i="2"/>
  <c r="N1333" i="2"/>
  <c r="N1334" i="2"/>
  <c r="N1335" i="2"/>
  <c r="N1336" i="2"/>
  <c r="N1337" i="2"/>
  <c r="N1338" i="2"/>
  <c r="N1339" i="2"/>
  <c r="N1340" i="2"/>
  <c r="N1341" i="2"/>
  <c r="N1342" i="2"/>
  <c r="N1343" i="2"/>
  <c r="N1344" i="2"/>
  <c r="N1345" i="2"/>
  <c r="N1346" i="2"/>
  <c r="N1347" i="2"/>
  <c r="N1348" i="2"/>
  <c r="N1349" i="2"/>
  <c r="N1350" i="2"/>
  <c r="N1351" i="2"/>
  <c r="N1352" i="2"/>
  <c r="N1353" i="2"/>
  <c r="N1354" i="2"/>
  <c r="N1355" i="2"/>
  <c r="N1356" i="2"/>
  <c r="N1357" i="2"/>
  <c r="N1358" i="2"/>
  <c r="N1359" i="2"/>
  <c r="N1360" i="2"/>
  <c r="N1361" i="2"/>
  <c r="N1362" i="2"/>
  <c r="N1363" i="2"/>
  <c r="N1364" i="2"/>
  <c r="N1365" i="2"/>
  <c r="N1366" i="2"/>
  <c r="N1367" i="2"/>
  <c r="N1368" i="2"/>
  <c r="N1369" i="2"/>
  <c r="N1370" i="2"/>
  <c r="N1371" i="2"/>
  <c r="N1372" i="2"/>
  <c r="N1373" i="2"/>
  <c r="N1374" i="2"/>
  <c r="N1375" i="2"/>
  <c r="N1376" i="2"/>
  <c r="N1377" i="2"/>
  <c r="N1378" i="2"/>
  <c r="N1379" i="2"/>
  <c r="N1380" i="2"/>
  <c r="N1381" i="2"/>
  <c r="N1382" i="2"/>
  <c r="N1383" i="2"/>
  <c r="N1384" i="2"/>
  <c r="N1385" i="2"/>
  <c r="N1386" i="2"/>
  <c r="N1387" i="2"/>
  <c r="N1388" i="2"/>
  <c r="N1389" i="2"/>
  <c r="N1390" i="2"/>
  <c r="N1391" i="2"/>
  <c r="N1392" i="2"/>
  <c r="N1393" i="2"/>
  <c r="N1394" i="2"/>
  <c r="N1395" i="2"/>
  <c r="N1396" i="2"/>
  <c r="N1397" i="2"/>
  <c r="N1398" i="2"/>
  <c r="N1399" i="2"/>
  <c r="N1400" i="2"/>
  <c r="N1401" i="2"/>
  <c r="N1402" i="2"/>
  <c r="N1403" i="2"/>
  <c r="N1404" i="2"/>
  <c r="N1405" i="2"/>
  <c r="N1406" i="2"/>
  <c r="N1407" i="2"/>
  <c r="N1408" i="2"/>
  <c r="N1409" i="2"/>
  <c r="N1410" i="2"/>
  <c r="N1411" i="2"/>
  <c r="N1412" i="2"/>
  <c r="N1413" i="2"/>
  <c r="N1414" i="2"/>
  <c r="N1415" i="2"/>
  <c r="N1416" i="2"/>
  <c r="N1417" i="2"/>
  <c r="N1418" i="2"/>
  <c r="N1419" i="2"/>
  <c r="N1420" i="2"/>
  <c r="N1421" i="2"/>
  <c r="N1422" i="2"/>
  <c r="N1423" i="2"/>
  <c r="N1424" i="2"/>
  <c r="N1425" i="2"/>
  <c r="N1426" i="2"/>
  <c r="N1427" i="2"/>
  <c r="N1428" i="2"/>
  <c r="N1429" i="2"/>
  <c r="N1430" i="2"/>
  <c r="N1431" i="2"/>
  <c r="N1432" i="2"/>
  <c r="N1433" i="2"/>
  <c r="N1434" i="2"/>
  <c r="N1435" i="2"/>
  <c r="N1436" i="2"/>
  <c r="N1437" i="2"/>
  <c r="N1438" i="2"/>
  <c r="N1439" i="2"/>
  <c r="N1440" i="2"/>
  <c r="N1441" i="2"/>
  <c r="N1442" i="2"/>
  <c r="N1443" i="2"/>
  <c r="N1444" i="2"/>
  <c r="N1445" i="2"/>
  <c r="N1446" i="2"/>
  <c r="N1447" i="2"/>
  <c r="N1448" i="2"/>
  <c r="N1449" i="2"/>
  <c r="N1450" i="2"/>
  <c r="N1451" i="2"/>
  <c r="N1452" i="2"/>
  <c r="N1453" i="2"/>
  <c r="N1454" i="2"/>
  <c r="N1455" i="2"/>
  <c r="N1456" i="2"/>
  <c r="N1457" i="2"/>
  <c r="N1458" i="2"/>
  <c r="N1459" i="2"/>
  <c r="N1460" i="2"/>
  <c r="N1461" i="2"/>
  <c r="N1462" i="2"/>
  <c r="N1463" i="2"/>
  <c r="N1464" i="2"/>
  <c r="N1465" i="2"/>
  <c r="N1466" i="2"/>
  <c r="N1467" i="2"/>
  <c r="N1468" i="2"/>
  <c r="N1469" i="2"/>
  <c r="N1470" i="2"/>
  <c r="N1471" i="2"/>
  <c r="N1472" i="2"/>
  <c r="N1473" i="2"/>
  <c r="N1474" i="2"/>
  <c r="N1475" i="2"/>
  <c r="N1476" i="2"/>
  <c r="N1477" i="2"/>
  <c r="N1478" i="2"/>
  <c r="N1479" i="2"/>
  <c r="N1480" i="2"/>
  <c r="N1481" i="2"/>
  <c r="N1482" i="2"/>
  <c r="N1483" i="2"/>
  <c r="N1484" i="2"/>
  <c r="N1485" i="2"/>
  <c r="N1486" i="2"/>
  <c r="N1487" i="2"/>
  <c r="N1488" i="2"/>
  <c r="N1489" i="2"/>
  <c r="N1490" i="2"/>
  <c r="N1491" i="2"/>
  <c r="N1492" i="2"/>
  <c r="N1493" i="2"/>
  <c r="N1494" i="2"/>
  <c r="N1495" i="2"/>
  <c r="N1496" i="2"/>
  <c r="N1497" i="2"/>
  <c r="N1498" i="2"/>
  <c r="N1499" i="2"/>
  <c r="N1500" i="2"/>
  <c r="N1501" i="2"/>
  <c r="N1502" i="2"/>
  <c r="N1" i="2"/>
  <c r="L2" i="2"/>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L1004" i="2"/>
  <c r="L1005" i="2"/>
  <c r="L1006" i="2"/>
  <c r="L1007" i="2"/>
  <c r="L1008" i="2"/>
  <c r="L1009" i="2"/>
  <c r="L1010" i="2"/>
  <c r="L1011" i="2"/>
  <c r="L1012" i="2"/>
  <c r="L1013" i="2"/>
  <c r="L1014" i="2"/>
  <c r="L1015" i="2"/>
  <c r="L1016" i="2"/>
  <c r="L1017" i="2"/>
  <c r="L1018" i="2"/>
  <c r="L1019" i="2"/>
  <c r="L1020" i="2"/>
  <c r="L1021" i="2"/>
  <c r="L1022" i="2"/>
  <c r="L1023" i="2"/>
  <c r="L1024" i="2"/>
  <c r="L1025" i="2"/>
  <c r="L1026" i="2"/>
  <c r="L1027" i="2"/>
  <c r="L1028" i="2"/>
  <c r="L1029" i="2"/>
  <c r="L1030" i="2"/>
  <c r="L1031" i="2"/>
  <c r="L1032" i="2"/>
  <c r="L1033" i="2"/>
  <c r="L1034" i="2"/>
  <c r="L1035" i="2"/>
  <c r="L1036" i="2"/>
  <c r="L1037" i="2"/>
  <c r="L1038" i="2"/>
  <c r="L1039" i="2"/>
  <c r="L1040" i="2"/>
  <c r="L1041" i="2"/>
  <c r="L1042" i="2"/>
  <c r="L1043" i="2"/>
  <c r="L1044" i="2"/>
  <c r="L1045" i="2"/>
  <c r="L1046" i="2"/>
  <c r="L1047" i="2"/>
  <c r="L1048" i="2"/>
  <c r="L1049" i="2"/>
  <c r="L1050" i="2"/>
  <c r="L1051" i="2"/>
  <c r="L1052" i="2"/>
  <c r="L1053" i="2"/>
  <c r="L1054" i="2"/>
  <c r="L1055" i="2"/>
  <c r="L1056" i="2"/>
  <c r="L1057" i="2"/>
  <c r="L1058" i="2"/>
  <c r="L1059" i="2"/>
  <c r="L1060" i="2"/>
  <c r="L1061" i="2"/>
  <c r="L1062" i="2"/>
  <c r="L1063" i="2"/>
  <c r="L1064" i="2"/>
  <c r="L1065" i="2"/>
  <c r="L1066" i="2"/>
  <c r="L1067" i="2"/>
  <c r="L1068" i="2"/>
  <c r="L1069" i="2"/>
  <c r="L1070" i="2"/>
  <c r="L1071" i="2"/>
  <c r="L1072" i="2"/>
  <c r="L1073" i="2"/>
  <c r="L1074" i="2"/>
  <c r="L1075" i="2"/>
  <c r="L1076" i="2"/>
  <c r="L1077" i="2"/>
  <c r="L1078" i="2"/>
  <c r="L1079" i="2"/>
  <c r="L1080" i="2"/>
  <c r="L1081" i="2"/>
  <c r="L1082" i="2"/>
  <c r="L1083" i="2"/>
  <c r="L1084" i="2"/>
  <c r="L1085" i="2"/>
  <c r="L1086" i="2"/>
  <c r="L1087" i="2"/>
  <c r="L1088" i="2"/>
  <c r="L1089" i="2"/>
  <c r="L1090" i="2"/>
  <c r="L1091" i="2"/>
  <c r="L1092" i="2"/>
  <c r="L1093" i="2"/>
  <c r="L1094" i="2"/>
  <c r="L1095" i="2"/>
  <c r="L1096" i="2"/>
  <c r="L1097" i="2"/>
  <c r="L1098" i="2"/>
  <c r="L1099" i="2"/>
  <c r="L1100" i="2"/>
  <c r="L1101" i="2"/>
  <c r="L1102" i="2"/>
  <c r="L1103" i="2"/>
  <c r="L1104" i="2"/>
  <c r="L1105" i="2"/>
  <c r="L1106" i="2"/>
  <c r="L1107" i="2"/>
  <c r="L1108" i="2"/>
  <c r="L1109" i="2"/>
  <c r="L1110" i="2"/>
  <c r="L1111" i="2"/>
  <c r="L1112" i="2"/>
  <c r="L1113" i="2"/>
  <c r="L1114" i="2"/>
  <c r="L1115" i="2"/>
  <c r="L1116" i="2"/>
  <c r="L1117" i="2"/>
  <c r="L1118" i="2"/>
  <c r="L1119" i="2"/>
  <c r="L1120" i="2"/>
  <c r="L1121" i="2"/>
  <c r="L1122" i="2"/>
  <c r="L1123" i="2"/>
  <c r="L1124" i="2"/>
  <c r="L1125" i="2"/>
  <c r="L1126" i="2"/>
  <c r="L1127" i="2"/>
  <c r="L1128" i="2"/>
  <c r="L1129" i="2"/>
  <c r="L1130" i="2"/>
  <c r="L1131" i="2"/>
  <c r="L1132" i="2"/>
  <c r="L1133" i="2"/>
  <c r="L1134" i="2"/>
  <c r="L1135" i="2"/>
  <c r="L1136" i="2"/>
  <c r="L1137" i="2"/>
  <c r="L1138" i="2"/>
  <c r="L1139" i="2"/>
  <c r="L1140" i="2"/>
  <c r="L1141" i="2"/>
  <c r="L1142" i="2"/>
  <c r="L1143" i="2"/>
  <c r="L1144" i="2"/>
  <c r="L1145" i="2"/>
  <c r="L1146" i="2"/>
  <c r="L1147" i="2"/>
  <c r="L1148" i="2"/>
  <c r="L1149" i="2"/>
  <c r="L1150" i="2"/>
  <c r="L1151" i="2"/>
  <c r="L1152" i="2"/>
  <c r="L1153" i="2"/>
  <c r="L1154" i="2"/>
  <c r="L1155" i="2"/>
  <c r="L1156" i="2"/>
  <c r="L1157" i="2"/>
  <c r="L1158" i="2"/>
  <c r="L1159" i="2"/>
  <c r="L1160" i="2"/>
  <c r="L1161" i="2"/>
  <c r="L1162" i="2"/>
  <c r="L1163" i="2"/>
  <c r="L1164" i="2"/>
  <c r="L1165" i="2"/>
  <c r="L1166" i="2"/>
  <c r="L1167" i="2"/>
  <c r="L1168" i="2"/>
  <c r="L1169" i="2"/>
  <c r="L1170" i="2"/>
  <c r="L1171" i="2"/>
  <c r="L1172" i="2"/>
  <c r="L1173" i="2"/>
  <c r="L1174" i="2"/>
  <c r="L1175" i="2"/>
  <c r="L1176" i="2"/>
  <c r="L1177" i="2"/>
  <c r="L1178" i="2"/>
  <c r="L1179" i="2"/>
  <c r="L1180" i="2"/>
  <c r="L1181" i="2"/>
  <c r="L1182" i="2"/>
  <c r="L1183" i="2"/>
  <c r="L1184" i="2"/>
  <c r="L1185" i="2"/>
  <c r="L1186" i="2"/>
  <c r="L1187" i="2"/>
  <c r="L1188" i="2"/>
  <c r="L1189" i="2"/>
  <c r="L1190" i="2"/>
  <c r="L1191" i="2"/>
  <c r="L1192" i="2"/>
  <c r="L1193" i="2"/>
  <c r="L1194" i="2"/>
  <c r="L1195" i="2"/>
  <c r="L1196" i="2"/>
  <c r="L1197" i="2"/>
  <c r="L1198" i="2"/>
  <c r="L1199" i="2"/>
  <c r="L1200" i="2"/>
  <c r="L1201" i="2"/>
  <c r="L1202" i="2"/>
  <c r="L1203" i="2"/>
  <c r="L1204" i="2"/>
  <c r="L1205" i="2"/>
  <c r="L1206" i="2"/>
  <c r="L1207" i="2"/>
  <c r="L1208" i="2"/>
  <c r="L1209" i="2"/>
  <c r="L1210" i="2"/>
  <c r="L1211" i="2"/>
  <c r="L1212" i="2"/>
  <c r="L1213" i="2"/>
  <c r="L1214" i="2"/>
  <c r="L1215" i="2"/>
  <c r="L1216" i="2"/>
  <c r="L1217" i="2"/>
  <c r="L1218" i="2"/>
  <c r="L1219" i="2"/>
  <c r="L1220" i="2"/>
  <c r="L1221" i="2"/>
  <c r="L1222" i="2"/>
  <c r="L1223" i="2"/>
  <c r="L1224" i="2"/>
  <c r="L1225" i="2"/>
  <c r="L1226" i="2"/>
  <c r="L1227" i="2"/>
  <c r="L1228" i="2"/>
  <c r="L1229" i="2"/>
  <c r="L1230" i="2"/>
  <c r="L1231" i="2"/>
  <c r="L1232" i="2"/>
  <c r="L1233" i="2"/>
  <c r="L1234" i="2"/>
  <c r="L1235" i="2"/>
  <c r="L1236" i="2"/>
  <c r="L1237" i="2"/>
  <c r="L1238" i="2"/>
  <c r="L1239" i="2"/>
  <c r="L1240" i="2"/>
  <c r="L1241" i="2"/>
  <c r="L1242" i="2"/>
  <c r="L1243" i="2"/>
  <c r="L1244" i="2"/>
  <c r="L1245" i="2"/>
  <c r="L1246" i="2"/>
  <c r="L1247" i="2"/>
  <c r="L1248" i="2"/>
  <c r="L1249" i="2"/>
  <c r="L1250" i="2"/>
  <c r="L1251" i="2"/>
  <c r="L1252" i="2"/>
  <c r="L1253" i="2"/>
  <c r="L1254" i="2"/>
  <c r="L1255" i="2"/>
  <c r="L1256" i="2"/>
  <c r="L1257" i="2"/>
  <c r="L1258" i="2"/>
  <c r="L1259" i="2"/>
  <c r="L1260" i="2"/>
  <c r="L1261" i="2"/>
  <c r="L1262" i="2"/>
  <c r="L1263" i="2"/>
  <c r="L1264" i="2"/>
  <c r="L1265" i="2"/>
  <c r="L1266" i="2"/>
  <c r="L1267" i="2"/>
  <c r="L1268" i="2"/>
  <c r="L1269" i="2"/>
  <c r="L1270" i="2"/>
  <c r="L1271" i="2"/>
  <c r="L1272" i="2"/>
  <c r="L1273" i="2"/>
  <c r="L1274" i="2"/>
  <c r="L1275" i="2"/>
  <c r="L1276" i="2"/>
  <c r="L1277" i="2"/>
  <c r="L1278" i="2"/>
  <c r="L1279" i="2"/>
  <c r="L1280" i="2"/>
  <c r="L1281" i="2"/>
  <c r="L1282" i="2"/>
  <c r="L1283" i="2"/>
  <c r="L1284" i="2"/>
  <c r="L1285" i="2"/>
  <c r="L1286" i="2"/>
  <c r="L1287" i="2"/>
  <c r="L1288" i="2"/>
  <c r="L1289" i="2"/>
  <c r="L1290" i="2"/>
  <c r="L1291" i="2"/>
  <c r="L1292" i="2"/>
  <c r="L1293" i="2"/>
  <c r="L1294" i="2"/>
  <c r="L1295" i="2"/>
  <c r="L1296" i="2"/>
  <c r="L1297" i="2"/>
  <c r="L1298" i="2"/>
  <c r="L1299" i="2"/>
  <c r="L1300" i="2"/>
  <c r="L1301" i="2"/>
  <c r="L1302" i="2"/>
  <c r="L1303" i="2"/>
  <c r="L1304" i="2"/>
  <c r="L1305" i="2"/>
  <c r="L1306" i="2"/>
  <c r="L1307" i="2"/>
  <c r="L1308" i="2"/>
  <c r="L1309" i="2"/>
  <c r="L1310" i="2"/>
  <c r="L1311" i="2"/>
  <c r="L1312" i="2"/>
  <c r="L1313" i="2"/>
  <c r="L1314" i="2"/>
  <c r="L1315" i="2"/>
  <c r="L1316" i="2"/>
  <c r="L1317" i="2"/>
  <c r="L1318" i="2"/>
  <c r="L1319" i="2"/>
  <c r="L1320" i="2"/>
  <c r="L1321" i="2"/>
  <c r="L1322" i="2"/>
  <c r="L1323" i="2"/>
  <c r="L1324" i="2"/>
  <c r="L1325" i="2"/>
  <c r="L1326" i="2"/>
  <c r="L1327" i="2"/>
  <c r="L1328" i="2"/>
  <c r="L1329" i="2"/>
  <c r="L1330" i="2"/>
  <c r="L1331" i="2"/>
  <c r="L1332" i="2"/>
  <c r="L1333" i="2"/>
  <c r="L1334" i="2"/>
  <c r="L1335" i="2"/>
  <c r="L1336" i="2"/>
  <c r="L1337" i="2"/>
  <c r="L1338" i="2"/>
  <c r="L1339" i="2"/>
  <c r="L1340" i="2"/>
  <c r="L1341" i="2"/>
  <c r="L1342" i="2"/>
  <c r="L1343" i="2"/>
  <c r="L1344" i="2"/>
  <c r="L1345" i="2"/>
  <c r="L1346" i="2"/>
  <c r="L1347" i="2"/>
  <c r="L1348" i="2"/>
  <c r="L1349" i="2"/>
  <c r="L1350" i="2"/>
  <c r="L1351" i="2"/>
  <c r="L1352" i="2"/>
  <c r="L1353" i="2"/>
  <c r="L1354" i="2"/>
  <c r="L1355" i="2"/>
  <c r="L1356" i="2"/>
  <c r="L1357" i="2"/>
  <c r="L1358" i="2"/>
  <c r="L1359" i="2"/>
  <c r="L1360" i="2"/>
  <c r="L1361" i="2"/>
  <c r="L1362" i="2"/>
  <c r="L1363" i="2"/>
  <c r="L1364" i="2"/>
  <c r="L1365" i="2"/>
  <c r="L1366" i="2"/>
  <c r="L1367" i="2"/>
  <c r="L1368" i="2"/>
  <c r="L1369" i="2"/>
  <c r="L1370" i="2"/>
  <c r="L1371" i="2"/>
  <c r="L1372" i="2"/>
  <c r="L1373" i="2"/>
  <c r="L1374" i="2"/>
  <c r="L1375" i="2"/>
  <c r="L1376" i="2"/>
  <c r="L1377" i="2"/>
  <c r="L1378" i="2"/>
  <c r="L1379" i="2"/>
  <c r="L1380" i="2"/>
  <c r="L1381" i="2"/>
  <c r="L1382" i="2"/>
  <c r="L1383" i="2"/>
  <c r="L1384" i="2"/>
  <c r="L1385" i="2"/>
  <c r="L1386" i="2"/>
  <c r="L1387" i="2"/>
  <c r="L1388" i="2"/>
  <c r="L1389" i="2"/>
  <c r="L1390" i="2"/>
  <c r="L1391" i="2"/>
  <c r="L1392" i="2"/>
  <c r="L1393" i="2"/>
  <c r="L1394" i="2"/>
  <c r="L1395" i="2"/>
  <c r="L1396" i="2"/>
  <c r="L1397" i="2"/>
  <c r="L1398" i="2"/>
  <c r="L1399" i="2"/>
  <c r="L1400" i="2"/>
  <c r="L1401" i="2"/>
  <c r="L1402" i="2"/>
  <c r="L1403" i="2"/>
  <c r="L1404" i="2"/>
  <c r="L1405" i="2"/>
  <c r="L1406" i="2"/>
  <c r="L1407" i="2"/>
  <c r="L1408" i="2"/>
  <c r="L1409" i="2"/>
  <c r="L1410" i="2"/>
  <c r="L1411" i="2"/>
  <c r="L1412" i="2"/>
  <c r="L1413" i="2"/>
  <c r="L1414" i="2"/>
  <c r="L1415" i="2"/>
  <c r="L1416" i="2"/>
  <c r="L1417" i="2"/>
  <c r="L1418" i="2"/>
  <c r="L1419" i="2"/>
  <c r="L1420" i="2"/>
  <c r="L1421" i="2"/>
  <c r="L1422" i="2"/>
  <c r="L1423" i="2"/>
  <c r="L1424" i="2"/>
  <c r="L1425" i="2"/>
  <c r="L1426" i="2"/>
  <c r="L1427" i="2"/>
  <c r="L1428" i="2"/>
  <c r="L1429" i="2"/>
  <c r="L1430" i="2"/>
  <c r="L1431" i="2"/>
  <c r="L1432" i="2"/>
  <c r="L1433" i="2"/>
  <c r="L1434" i="2"/>
  <c r="L1435" i="2"/>
  <c r="L1436" i="2"/>
  <c r="L1437" i="2"/>
  <c r="L1438" i="2"/>
  <c r="L1439" i="2"/>
  <c r="L1440" i="2"/>
  <c r="L1441" i="2"/>
  <c r="L1442" i="2"/>
  <c r="L1443" i="2"/>
  <c r="L1444" i="2"/>
  <c r="L1445" i="2"/>
  <c r="L1446" i="2"/>
  <c r="L1447" i="2"/>
  <c r="L1448" i="2"/>
  <c r="L1449" i="2"/>
  <c r="L1450" i="2"/>
  <c r="L1451" i="2"/>
  <c r="L1452" i="2"/>
  <c r="L1453" i="2"/>
  <c r="L1454" i="2"/>
  <c r="L1455" i="2"/>
  <c r="L1456" i="2"/>
  <c r="L1457" i="2"/>
  <c r="L1458" i="2"/>
  <c r="L1459" i="2"/>
  <c r="L1460" i="2"/>
  <c r="L1461" i="2"/>
  <c r="L1462" i="2"/>
  <c r="L1463" i="2"/>
  <c r="L1464" i="2"/>
  <c r="L1465" i="2"/>
  <c r="L1466" i="2"/>
  <c r="L1467" i="2"/>
  <c r="L1468" i="2"/>
  <c r="L1469" i="2"/>
  <c r="L1470" i="2"/>
  <c r="L1471" i="2"/>
  <c r="L1472" i="2"/>
  <c r="L1473" i="2"/>
  <c r="L1474" i="2"/>
  <c r="L1475" i="2"/>
  <c r="L1476" i="2"/>
  <c r="L1477" i="2"/>
  <c r="L1478" i="2"/>
  <c r="L1479" i="2"/>
  <c r="L1480" i="2"/>
  <c r="L1481" i="2"/>
  <c r="L1482" i="2"/>
  <c r="L1483" i="2"/>
  <c r="L1484" i="2"/>
  <c r="L1485" i="2"/>
  <c r="L1486" i="2"/>
  <c r="L1487" i="2"/>
  <c r="L1488" i="2"/>
  <c r="L1489" i="2"/>
  <c r="L1490" i="2"/>
  <c r="L1491" i="2"/>
  <c r="L1492" i="2"/>
  <c r="L1493" i="2"/>
  <c r="L1494" i="2"/>
  <c r="L1495" i="2"/>
  <c r="L1496" i="2"/>
  <c r="L1497" i="2"/>
  <c r="L1498" i="2"/>
  <c r="L1499" i="2"/>
  <c r="L1500" i="2"/>
  <c r="L1501" i="2"/>
  <c r="L1502" i="2"/>
  <c r="L1" i="2"/>
  <c r="J2" i="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J1004" i="2"/>
  <c r="J1005" i="2"/>
  <c r="J1006" i="2"/>
  <c r="J1007" i="2"/>
  <c r="J1008" i="2"/>
  <c r="J1009" i="2"/>
  <c r="J1010" i="2"/>
  <c r="J1011" i="2"/>
  <c r="J1012" i="2"/>
  <c r="J1013" i="2"/>
  <c r="J1014" i="2"/>
  <c r="J1015" i="2"/>
  <c r="J1016" i="2"/>
  <c r="J1017" i="2"/>
  <c r="J1018" i="2"/>
  <c r="J1019" i="2"/>
  <c r="J1020" i="2"/>
  <c r="J1021" i="2"/>
  <c r="J1022" i="2"/>
  <c r="J1023" i="2"/>
  <c r="J1024" i="2"/>
  <c r="J1025" i="2"/>
  <c r="J1026" i="2"/>
  <c r="J1027" i="2"/>
  <c r="J1028" i="2"/>
  <c r="J1029" i="2"/>
  <c r="J1030" i="2"/>
  <c r="J1031" i="2"/>
  <c r="J1032" i="2"/>
  <c r="J1033" i="2"/>
  <c r="J1034" i="2"/>
  <c r="J1035" i="2"/>
  <c r="J1036" i="2"/>
  <c r="J1037" i="2"/>
  <c r="J1038" i="2"/>
  <c r="J1039" i="2"/>
  <c r="J1040" i="2"/>
  <c r="J1041" i="2"/>
  <c r="J1042" i="2"/>
  <c r="J1043" i="2"/>
  <c r="J1044" i="2"/>
  <c r="J1045" i="2"/>
  <c r="J1046" i="2"/>
  <c r="J1047" i="2"/>
  <c r="J1048" i="2"/>
  <c r="J1049" i="2"/>
  <c r="J1050" i="2"/>
  <c r="J1051" i="2"/>
  <c r="J1052" i="2"/>
  <c r="J1053" i="2"/>
  <c r="J1054" i="2"/>
  <c r="J1055" i="2"/>
  <c r="J1056" i="2"/>
  <c r="J1057" i="2"/>
  <c r="J1058" i="2"/>
  <c r="J1059" i="2"/>
  <c r="J1060" i="2"/>
  <c r="J1061" i="2"/>
  <c r="J1062" i="2"/>
  <c r="J1063" i="2"/>
  <c r="J1064" i="2"/>
  <c r="J1065" i="2"/>
  <c r="J1066" i="2"/>
  <c r="J1067" i="2"/>
  <c r="J1068" i="2"/>
  <c r="J1069" i="2"/>
  <c r="J1070" i="2"/>
  <c r="J1071" i="2"/>
  <c r="J1072" i="2"/>
  <c r="J1073" i="2"/>
  <c r="J1074" i="2"/>
  <c r="J1075" i="2"/>
  <c r="J1076" i="2"/>
  <c r="J1077" i="2"/>
  <c r="J1078" i="2"/>
  <c r="J1079" i="2"/>
  <c r="J1080" i="2"/>
  <c r="J1081" i="2"/>
  <c r="J1082" i="2"/>
  <c r="J1083" i="2"/>
  <c r="J1084" i="2"/>
  <c r="J1085" i="2"/>
  <c r="J1086" i="2"/>
  <c r="J1087" i="2"/>
  <c r="J1088" i="2"/>
  <c r="J1089" i="2"/>
  <c r="J1090" i="2"/>
  <c r="J1091" i="2"/>
  <c r="J1092" i="2"/>
  <c r="J1093" i="2"/>
  <c r="J1094" i="2"/>
  <c r="J1095" i="2"/>
  <c r="J1096" i="2"/>
  <c r="J1097" i="2"/>
  <c r="J1098" i="2"/>
  <c r="J1099" i="2"/>
  <c r="J1100" i="2"/>
  <c r="J1101" i="2"/>
  <c r="J1102" i="2"/>
  <c r="J1103" i="2"/>
  <c r="J1104" i="2"/>
  <c r="J1105" i="2"/>
  <c r="J1106" i="2"/>
  <c r="J1107" i="2"/>
  <c r="J1108" i="2"/>
  <c r="J1109" i="2"/>
  <c r="J1110" i="2"/>
  <c r="J1111" i="2"/>
  <c r="J1112" i="2"/>
  <c r="J1113" i="2"/>
  <c r="J1114" i="2"/>
  <c r="J1115" i="2"/>
  <c r="J1116" i="2"/>
  <c r="J1117" i="2"/>
  <c r="J1118" i="2"/>
  <c r="J1119" i="2"/>
  <c r="J1120" i="2"/>
  <c r="J1121" i="2"/>
  <c r="J1122" i="2"/>
  <c r="J1123" i="2"/>
  <c r="J1124" i="2"/>
  <c r="J1125" i="2"/>
  <c r="J1126" i="2"/>
  <c r="J1127" i="2"/>
  <c r="J1128" i="2"/>
  <c r="J1129" i="2"/>
  <c r="J1130" i="2"/>
  <c r="J1131" i="2"/>
  <c r="J1132" i="2"/>
  <c r="J1133" i="2"/>
  <c r="J1134" i="2"/>
  <c r="J1135" i="2"/>
  <c r="J1136" i="2"/>
  <c r="J1137" i="2"/>
  <c r="J1138" i="2"/>
  <c r="J1139" i="2"/>
  <c r="J1140" i="2"/>
  <c r="J1141" i="2"/>
  <c r="J1142" i="2"/>
  <c r="J1143" i="2"/>
  <c r="J1144" i="2"/>
  <c r="J1145" i="2"/>
  <c r="J1146" i="2"/>
  <c r="J1147" i="2"/>
  <c r="J1148" i="2"/>
  <c r="J1149" i="2"/>
  <c r="J1150" i="2"/>
  <c r="J1151" i="2"/>
  <c r="J1152" i="2"/>
  <c r="J1153" i="2"/>
  <c r="J1154" i="2"/>
  <c r="J1155" i="2"/>
  <c r="J1156" i="2"/>
  <c r="J1157" i="2"/>
  <c r="J1158" i="2"/>
  <c r="J1159" i="2"/>
  <c r="J1160" i="2"/>
  <c r="J1161" i="2"/>
  <c r="J1162" i="2"/>
  <c r="J1163" i="2"/>
  <c r="J1164" i="2"/>
  <c r="J1165" i="2"/>
  <c r="J1166" i="2"/>
  <c r="J1167" i="2"/>
  <c r="J1168" i="2"/>
  <c r="J1169" i="2"/>
  <c r="J1170" i="2"/>
  <c r="J1171" i="2"/>
  <c r="J1172" i="2"/>
  <c r="J1173" i="2"/>
  <c r="J1174" i="2"/>
  <c r="J1175" i="2"/>
  <c r="J1176" i="2"/>
  <c r="J1177" i="2"/>
  <c r="J1178" i="2"/>
  <c r="J1179" i="2"/>
  <c r="J1180" i="2"/>
  <c r="J1181" i="2"/>
  <c r="J1182" i="2"/>
  <c r="J1183" i="2"/>
  <c r="J1184" i="2"/>
  <c r="J1185" i="2"/>
  <c r="J1186" i="2"/>
  <c r="J1187" i="2"/>
  <c r="J1188" i="2"/>
  <c r="J1189" i="2"/>
  <c r="J1190" i="2"/>
  <c r="J1191" i="2"/>
  <c r="J1192" i="2"/>
  <c r="J1193" i="2"/>
  <c r="J1194" i="2"/>
  <c r="J1195" i="2"/>
  <c r="J1196" i="2"/>
  <c r="J1197" i="2"/>
  <c r="J1198" i="2"/>
  <c r="J1199" i="2"/>
  <c r="J1200" i="2"/>
  <c r="J1201" i="2"/>
  <c r="J1202" i="2"/>
  <c r="J1203" i="2"/>
  <c r="J1204" i="2"/>
  <c r="J1205" i="2"/>
  <c r="J1206" i="2"/>
  <c r="J1207" i="2"/>
  <c r="J1208" i="2"/>
  <c r="J1209" i="2"/>
  <c r="J1210" i="2"/>
  <c r="J1211" i="2"/>
  <c r="J1212" i="2"/>
  <c r="J1213" i="2"/>
  <c r="J1214" i="2"/>
  <c r="J1215" i="2"/>
  <c r="J1216" i="2"/>
  <c r="J1217" i="2"/>
  <c r="J1218" i="2"/>
  <c r="J1219" i="2"/>
  <c r="J1220" i="2"/>
  <c r="J1221" i="2"/>
  <c r="J1222" i="2"/>
  <c r="J1223" i="2"/>
  <c r="J1224" i="2"/>
  <c r="J1225" i="2"/>
  <c r="J1226" i="2"/>
  <c r="J1227" i="2"/>
  <c r="J1228" i="2"/>
  <c r="J1229" i="2"/>
  <c r="J1230" i="2"/>
  <c r="J1231" i="2"/>
  <c r="J1232" i="2"/>
  <c r="J1233" i="2"/>
  <c r="J1234" i="2"/>
  <c r="J1235" i="2"/>
  <c r="J1236" i="2"/>
  <c r="J1237" i="2"/>
  <c r="J1238" i="2"/>
  <c r="J1239" i="2"/>
  <c r="J1240" i="2"/>
  <c r="J1241" i="2"/>
  <c r="J1242" i="2"/>
  <c r="J1243" i="2"/>
  <c r="J1244" i="2"/>
  <c r="J1245" i="2"/>
  <c r="J1246" i="2"/>
  <c r="J1247" i="2"/>
  <c r="J1248" i="2"/>
  <c r="J1249" i="2"/>
  <c r="J1250" i="2"/>
  <c r="J1251" i="2"/>
  <c r="J1252" i="2"/>
  <c r="J1253" i="2"/>
  <c r="J1254" i="2"/>
  <c r="J1255" i="2"/>
  <c r="J1256" i="2"/>
  <c r="J1257" i="2"/>
  <c r="J1258" i="2"/>
  <c r="J1259" i="2"/>
  <c r="J1260" i="2"/>
  <c r="J1261" i="2"/>
  <c r="J1262" i="2"/>
  <c r="J1263" i="2"/>
  <c r="J1264" i="2"/>
  <c r="J1265" i="2"/>
  <c r="J1266" i="2"/>
  <c r="J1267" i="2"/>
  <c r="J1268" i="2"/>
  <c r="J1269" i="2"/>
  <c r="J1270" i="2"/>
  <c r="J1271" i="2"/>
  <c r="J1272" i="2"/>
  <c r="J1273" i="2"/>
  <c r="J1274" i="2"/>
  <c r="J1275" i="2"/>
  <c r="J1276" i="2"/>
  <c r="J1277" i="2"/>
  <c r="J1278" i="2"/>
  <c r="J1279" i="2"/>
  <c r="J1280" i="2"/>
  <c r="J1281" i="2"/>
  <c r="J1282" i="2"/>
  <c r="J1283" i="2"/>
  <c r="J1284" i="2"/>
  <c r="J1285" i="2"/>
  <c r="J1286" i="2"/>
  <c r="J1287" i="2"/>
  <c r="J1288" i="2"/>
  <c r="J1289" i="2"/>
  <c r="J1290" i="2"/>
  <c r="J1291" i="2"/>
  <c r="J1292" i="2"/>
  <c r="J1293" i="2"/>
  <c r="J1294" i="2"/>
  <c r="J1295" i="2"/>
  <c r="J1296" i="2"/>
  <c r="J1297" i="2"/>
  <c r="J1298" i="2"/>
  <c r="J1299" i="2"/>
  <c r="J1300" i="2"/>
  <c r="J1301" i="2"/>
  <c r="J1302" i="2"/>
  <c r="J1303" i="2"/>
  <c r="J1304" i="2"/>
  <c r="J1305" i="2"/>
  <c r="J1306" i="2"/>
  <c r="J1307" i="2"/>
  <c r="J1308" i="2"/>
  <c r="J1309" i="2"/>
  <c r="J1310" i="2"/>
  <c r="J1311" i="2"/>
  <c r="J1312" i="2"/>
  <c r="J1313" i="2"/>
  <c r="J1314" i="2"/>
  <c r="J1315" i="2"/>
  <c r="J1316" i="2"/>
  <c r="J1317" i="2"/>
  <c r="J1318" i="2"/>
  <c r="J1319" i="2"/>
  <c r="J1320" i="2"/>
  <c r="J1321" i="2"/>
  <c r="J1322" i="2"/>
  <c r="J1323" i="2"/>
  <c r="J1324" i="2"/>
  <c r="J1325" i="2"/>
  <c r="J1326" i="2"/>
  <c r="J1327" i="2"/>
  <c r="J1328" i="2"/>
  <c r="J1329" i="2"/>
  <c r="J1330" i="2"/>
  <c r="J1331" i="2"/>
  <c r="J1332" i="2"/>
  <c r="J1333" i="2"/>
  <c r="J1334" i="2"/>
  <c r="J1335" i="2"/>
  <c r="J1336" i="2"/>
  <c r="J1337" i="2"/>
  <c r="J1338" i="2"/>
  <c r="J1339" i="2"/>
  <c r="J1340" i="2"/>
  <c r="J1341" i="2"/>
  <c r="J1342" i="2"/>
  <c r="J1343" i="2"/>
  <c r="J1344" i="2"/>
  <c r="J1345" i="2"/>
  <c r="J1346" i="2"/>
  <c r="J1347" i="2"/>
  <c r="J1348" i="2"/>
  <c r="J1349" i="2"/>
  <c r="J1350" i="2"/>
  <c r="J1351" i="2"/>
  <c r="J1352" i="2"/>
  <c r="J1353" i="2"/>
  <c r="J1354" i="2"/>
  <c r="J1355" i="2"/>
  <c r="J1356" i="2"/>
  <c r="J1357" i="2"/>
  <c r="J1358" i="2"/>
  <c r="J1359" i="2"/>
  <c r="J1360" i="2"/>
  <c r="J1361" i="2"/>
  <c r="J1362" i="2"/>
  <c r="J1363" i="2"/>
  <c r="J1364" i="2"/>
  <c r="J1365" i="2"/>
  <c r="J1366" i="2"/>
  <c r="J1367" i="2"/>
  <c r="J1368" i="2"/>
  <c r="J1369" i="2"/>
  <c r="J1370" i="2"/>
  <c r="J1371" i="2"/>
  <c r="J1372" i="2"/>
  <c r="J1373" i="2"/>
  <c r="J1374" i="2"/>
  <c r="J1375" i="2"/>
  <c r="J1376" i="2"/>
  <c r="J1377" i="2"/>
  <c r="J1378" i="2"/>
  <c r="J1379" i="2"/>
  <c r="J1380" i="2"/>
  <c r="J1381" i="2"/>
  <c r="J1382" i="2"/>
  <c r="J1383" i="2"/>
  <c r="J1384" i="2"/>
  <c r="J1385" i="2"/>
  <c r="J1386" i="2"/>
  <c r="J1387" i="2"/>
  <c r="J1388" i="2"/>
  <c r="J1389" i="2"/>
  <c r="J1390" i="2"/>
  <c r="J1391" i="2"/>
  <c r="J1392" i="2"/>
  <c r="J1393" i="2"/>
  <c r="J1394" i="2"/>
  <c r="J1395" i="2"/>
  <c r="J1396" i="2"/>
  <c r="J1397" i="2"/>
  <c r="J1398" i="2"/>
  <c r="J1399" i="2"/>
  <c r="J1400" i="2"/>
  <c r="J1401" i="2"/>
  <c r="J1402" i="2"/>
  <c r="J1403" i="2"/>
  <c r="J1404" i="2"/>
  <c r="J1405" i="2"/>
  <c r="J1406" i="2"/>
  <c r="J1407" i="2"/>
  <c r="J1408" i="2"/>
  <c r="J1409" i="2"/>
  <c r="J1410" i="2"/>
  <c r="J1411" i="2"/>
  <c r="J1412" i="2"/>
  <c r="J1413" i="2"/>
  <c r="J1414" i="2"/>
  <c r="J1415" i="2"/>
  <c r="J1416" i="2"/>
  <c r="J1417" i="2"/>
  <c r="J1418" i="2"/>
  <c r="J1419" i="2"/>
  <c r="J1420" i="2"/>
  <c r="J1421" i="2"/>
  <c r="J1422" i="2"/>
  <c r="J1423" i="2"/>
  <c r="J1424" i="2"/>
  <c r="J1425" i="2"/>
  <c r="J1426" i="2"/>
  <c r="J1427" i="2"/>
  <c r="J1428" i="2"/>
  <c r="J1429" i="2"/>
  <c r="J1430" i="2"/>
  <c r="J1431" i="2"/>
  <c r="J1432" i="2"/>
  <c r="J1433" i="2"/>
  <c r="J1434" i="2"/>
  <c r="J1435" i="2"/>
  <c r="J1436" i="2"/>
  <c r="J1437" i="2"/>
  <c r="J1438" i="2"/>
  <c r="J1439" i="2"/>
  <c r="J1440" i="2"/>
  <c r="J1441" i="2"/>
  <c r="J1442" i="2"/>
  <c r="J1443" i="2"/>
  <c r="J1444" i="2"/>
  <c r="J1445" i="2"/>
  <c r="J1446" i="2"/>
  <c r="J1447" i="2"/>
  <c r="J1448" i="2"/>
  <c r="J1449" i="2"/>
  <c r="J1450" i="2"/>
  <c r="J1451" i="2"/>
  <c r="J1452" i="2"/>
  <c r="J1453" i="2"/>
  <c r="J1454" i="2"/>
  <c r="J1455" i="2"/>
  <c r="J1456" i="2"/>
  <c r="J1457" i="2"/>
  <c r="J1458" i="2"/>
  <c r="J1459" i="2"/>
  <c r="J1460" i="2"/>
  <c r="J1461" i="2"/>
  <c r="J1462" i="2"/>
  <c r="J1463" i="2"/>
  <c r="J1464" i="2"/>
  <c r="J1465" i="2"/>
  <c r="J1466" i="2"/>
  <c r="J1467" i="2"/>
  <c r="J1468" i="2"/>
  <c r="J1469" i="2"/>
  <c r="J1470" i="2"/>
  <c r="J1471" i="2"/>
  <c r="J1472" i="2"/>
  <c r="J1473" i="2"/>
  <c r="J1474" i="2"/>
  <c r="J1475" i="2"/>
  <c r="J1476" i="2"/>
  <c r="J1477" i="2"/>
  <c r="J1478" i="2"/>
  <c r="J1479" i="2"/>
  <c r="J1480" i="2"/>
  <c r="J1481" i="2"/>
  <c r="J1482" i="2"/>
  <c r="J1483" i="2"/>
  <c r="J1484" i="2"/>
  <c r="J1485" i="2"/>
  <c r="J1486" i="2"/>
  <c r="J1487" i="2"/>
  <c r="J1488" i="2"/>
  <c r="J1489" i="2"/>
  <c r="J1490" i="2"/>
  <c r="J1491" i="2"/>
  <c r="J1492" i="2"/>
  <c r="J1493" i="2"/>
  <c r="J1494" i="2"/>
  <c r="J1495" i="2"/>
  <c r="J1496" i="2"/>
  <c r="J1497" i="2"/>
  <c r="J1498" i="2"/>
  <c r="J1499" i="2"/>
  <c r="J1500" i="2"/>
  <c r="J1501" i="2"/>
  <c r="J1502" i="2"/>
  <c r="J1"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H529" i="2"/>
  <c r="H530" i="2"/>
  <c r="H531" i="2"/>
  <c r="H532" i="2"/>
  <c r="H533" i="2"/>
  <c r="H534" i="2"/>
  <c r="H535" i="2"/>
  <c r="H536" i="2"/>
  <c r="H537" i="2"/>
  <c r="H538" i="2"/>
  <c r="H539" i="2"/>
  <c r="H540" i="2"/>
  <c r="H541" i="2"/>
  <c r="H542" i="2"/>
  <c r="H543" i="2"/>
  <c r="H544" i="2"/>
  <c r="H545" i="2"/>
  <c r="H546" i="2"/>
  <c r="H547" i="2"/>
  <c r="H548" i="2"/>
  <c r="H549" i="2"/>
  <c r="H550" i="2"/>
  <c r="H551" i="2"/>
  <c r="H552" i="2"/>
  <c r="H553" i="2"/>
  <c r="H554" i="2"/>
  <c r="H555" i="2"/>
  <c r="H556" i="2"/>
  <c r="H557" i="2"/>
  <c r="H558" i="2"/>
  <c r="H559" i="2"/>
  <c r="H560" i="2"/>
  <c r="H561" i="2"/>
  <c r="H562" i="2"/>
  <c r="H563" i="2"/>
  <c r="H564" i="2"/>
  <c r="H565" i="2"/>
  <c r="H566" i="2"/>
  <c r="H567" i="2"/>
  <c r="H568" i="2"/>
  <c r="H569" i="2"/>
  <c r="H570" i="2"/>
  <c r="H571" i="2"/>
  <c r="H572" i="2"/>
  <c r="H573" i="2"/>
  <c r="H574" i="2"/>
  <c r="H575" i="2"/>
  <c r="H576" i="2"/>
  <c r="H577" i="2"/>
  <c r="H578" i="2"/>
  <c r="H579" i="2"/>
  <c r="H580" i="2"/>
  <c r="H581" i="2"/>
  <c r="H582" i="2"/>
  <c r="H583" i="2"/>
  <c r="H584" i="2"/>
  <c r="H585" i="2"/>
  <c r="H586" i="2"/>
  <c r="H587" i="2"/>
  <c r="H588" i="2"/>
  <c r="H589" i="2"/>
  <c r="H590" i="2"/>
  <c r="H591" i="2"/>
  <c r="H592" i="2"/>
  <c r="H593" i="2"/>
  <c r="H594" i="2"/>
  <c r="H595" i="2"/>
  <c r="H596" i="2"/>
  <c r="H597" i="2"/>
  <c r="H598" i="2"/>
  <c r="H599" i="2"/>
  <c r="H600" i="2"/>
  <c r="H601" i="2"/>
  <c r="H602" i="2"/>
  <c r="H603" i="2"/>
  <c r="H604" i="2"/>
  <c r="H605" i="2"/>
  <c r="H606" i="2"/>
  <c r="H607" i="2"/>
  <c r="H608" i="2"/>
  <c r="H609" i="2"/>
  <c r="H610" i="2"/>
  <c r="H611" i="2"/>
  <c r="H612" i="2"/>
  <c r="H613" i="2"/>
  <c r="H614" i="2"/>
  <c r="H615" i="2"/>
  <c r="H616" i="2"/>
  <c r="H617" i="2"/>
  <c r="H618" i="2"/>
  <c r="H619" i="2"/>
  <c r="H620" i="2"/>
  <c r="H621" i="2"/>
  <c r="H622" i="2"/>
  <c r="H623" i="2"/>
  <c r="H624" i="2"/>
  <c r="H625" i="2"/>
  <c r="H626" i="2"/>
  <c r="H627" i="2"/>
  <c r="H628" i="2"/>
  <c r="H629" i="2"/>
  <c r="H630" i="2"/>
  <c r="H631" i="2"/>
  <c r="H632" i="2"/>
  <c r="H633" i="2"/>
  <c r="H634" i="2"/>
  <c r="H635" i="2"/>
  <c r="H636" i="2"/>
  <c r="H637" i="2"/>
  <c r="H638" i="2"/>
  <c r="H639" i="2"/>
  <c r="H640" i="2"/>
  <c r="H641" i="2"/>
  <c r="H642" i="2"/>
  <c r="H643" i="2"/>
  <c r="H644" i="2"/>
  <c r="H645" i="2"/>
  <c r="H646" i="2"/>
  <c r="H647" i="2"/>
  <c r="H648" i="2"/>
  <c r="H649" i="2"/>
  <c r="H650" i="2"/>
  <c r="H651" i="2"/>
  <c r="H652" i="2"/>
  <c r="H653" i="2"/>
  <c r="H654" i="2"/>
  <c r="H655" i="2"/>
  <c r="H656" i="2"/>
  <c r="H657" i="2"/>
  <c r="H658" i="2"/>
  <c r="H659" i="2"/>
  <c r="H660" i="2"/>
  <c r="H661" i="2"/>
  <c r="H662" i="2"/>
  <c r="H663" i="2"/>
  <c r="H664" i="2"/>
  <c r="H665" i="2"/>
  <c r="H666" i="2"/>
  <c r="H667" i="2"/>
  <c r="H668" i="2"/>
  <c r="H669" i="2"/>
  <c r="H670" i="2"/>
  <c r="H671" i="2"/>
  <c r="H672" i="2"/>
  <c r="H673" i="2"/>
  <c r="H674" i="2"/>
  <c r="H675" i="2"/>
  <c r="H676" i="2"/>
  <c r="H677" i="2"/>
  <c r="H678" i="2"/>
  <c r="H679" i="2"/>
  <c r="H680" i="2"/>
  <c r="H681" i="2"/>
  <c r="H682" i="2"/>
  <c r="H683" i="2"/>
  <c r="H684" i="2"/>
  <c r="H685" i="2"/>
  <c r="H686" i="2"/>
  <c r="H687" i="2"/>
  <c r="H688" i="2"/>
  <c r="H689" i="2"/>
  <c r="H690" i="2"/>
  <c r="H691" i="2"/>
  <c r="H692" i="2"/>
  <c r="H693" i="2"/>
  <c r="H694" i="2"/>
  <c r="H695" i="2"/>
  <c r="H696" i="2"/>
  <c r="H697" i="2"/>
  <c r="H698" i="2"/>
  <c r="H699" i="2"/>
  <c r="H700" i="2"/>
  <c r="H701" i="2"/>
  <c r="H702" i="2"/>
  <c r="H703" i="2"/>
  <c r="H704" i="2"/>
  <c r="H705" i="2"/>
  <c r="H706" i="2"/>
  <c r="H707" i="2"/>
  <c r="H708" i="2"/>
  <c r="H709" i="2"/>
  <c r="H710" i="2"/>
  <c r="H711" i="2"/>
  <c r="H712" i="2"/>
  <c r="H713" i="2"/>
  <c r="H714" i="2"/>
  <c r="H715" i="2"/>
  <c r="H716" i="2"/>
  <c r="H717" i="2"/>
  <c r="H718" i="2"/>
  <c r="H719" i="2"/>
  <c r="H720" i="2"/>
  <c r="H721" i="2"/>
  <c r="H722" i="2"/>
  <c r="H723" i="2"/>
  <c r="H724" i="2"/>
  <c r="H725" i="2"/>
  <c r="H726" i="2"/>
  <c r="H727" i="2"/>
  <c r="H728" i="2"/>
  <c r="H729" i="2"/>
  <c r="H730" i="2"/>
  <c r="H731" i="2"/>
  <c r="H732" i="2"/>
  <c r="H733" i="2"/>
  <c r="H734" i="2"/>
  <c r="H735" i="2"/>
  <c r="H736" i="2"/>
  <c r="H737" i="2"/>
  <c r="H738" i="2"/>
  <c r="H739" i="2"/>
  <c r="H740" i="2"/>
  <c r="H741" i="2"/>
  <c r="H742" i="2"/>
  <c r="H743" i="2"/>
  <c r="H744" i="2"/>
  <c r="H745" i="2"/>
  <c r="H746" i="2"/>
  <c r="H747" i="2"/>
  <c r="H748" i="2"/>
  <c r="H749" i="2"/>
  <c r="H750" i="2"/>
  <c r="H751" i="2"/>
  <c r="H752" i="2"/>
  <c r="H753" i="2"/>
  <c r="H754" i="2"/>
  <c r="H755" i="2"/>
  <c r="H756" i="2"/>
  <c r="H757" i="2"/>
  <c r="H758" i="2"/>
  <c r="H759" i="2"/>
  <c r="H760" i="2"/>
  <c r="H761" i="2"/>
  <c r="H762" i="2"/>
  <c r="H763" i="2"/>
  <c r="H764" i="2"/>
  <c r="H765" i="2"/>
  <c r="H766" i="2"/>
  <c r="H767" i="2"/>
  <c r="H768" i="2"/>
  <c r="H769" i="2"/>
  <c r="H770" i="2"/>
  <c r="H771" i="2"/>
  <c r="H772" i="2"/>
  <c r="H773" i="2"/>
  <c r="H774" i="2"/>
  <c r="H775" i="2"/>
  <c r="H776" i="2"/>
  <c r="H777" i="2"/>
  <c r="H778" i="2"/>
  <c r="H779" i="2"/>
  <c r="H780" i="2"/>
  <c r="H781" i="2"/>
  <c r="H782" i="2"/>
  <c r="H783" i="2"/>
  <c r="H784" i="2"/>
  <c r="H785" i="2"/>
  <c r="H786" i="2"/>
  <c r="H787" i="2"/>
  <c r="H788" i="2"/>
  <c r="H789" i="2"/>
  <c r="H790" i="2"/>
  <c r="H791" i="2"/>
  <c r="H792" i="2"/>
  <c r="H793" i="2"/>
  <c r="H794" i="2"/>
  <c r="H795" i="2"/>
  <c r="H796" i="2"/>
  <c r="H797" i="2"/>
  <c r="H798" i="2"/>
  <c r="H799" i="2"/>
  <c r="H800" i="2"/>
  <c r="H801" i="2"/>
  <c r="H802" i="2"/>
  <c r="H803" i="2"/>
  <c r="H804" i="2"/>
  <c r="H805" i="2"/>
  <c r="H806" i="2"/>
  <c r="H807" i="2"/>
  <c r="H808" i="2"/>
  <c r="H809" i="2"/>
  <c r="H810" i="2"/>
  <c r="H811" i="2"/>
  <c r="H812" i="2"/>
  <c r="H813" i="2"/>
  <c r="H814" i="2"/>
  <c r="H815" i="2"/>
  <c r="H816" i="2"/>
  <c r="H817" i="2"/>
  <c r="H818" i="2"/>
  <c r="H819" i="2"/>
  <c r="H820" i="2"/>
  <c r="H821" i="2"/>
  <c r="H822" i="2"/>
  <c r="H823" i="2"/>
  <c r="H824" i="2"/>
  <c r="H825" i="2"/>
  <c r="H826" i="2"/>
  <c r="H827" i="2"/>
  <c r="H828" i="2"/>
  <c r="H829" i="2"/>
  <c r="H830" i="2"/>
  <c r="H831" i="2"/>
  <c r="H832" i="2"/>
  <c r="H833" i="2"/>
  <c r="H834" i="2"/>
  <c r="H835" i="2"/>
  <c r="H836" i="2"/>
  <c r="H837" i="2"/>
  <c r="H838" i="2"/>
  <c r="H839" i="2"/>
  <c r="H840" i="2"/>
  <c r="H841" i="2"/>
  <c r="H842" i="2"/>
  <c r="H843" i="2"/>
  <c r="H844" i="2"/>
  <c r="H845" i="2"/>
  <c r="H846" i="2"/>
  <c r="H847" i="2"/>
  <c r="H848" i="2"/>
  <c r="H849" i="2"/>
  <c r="H850" i="2"/>
  <c r="H851" i="2"/>
  <c r="H852" i="2"/>
  <c r="H853" i="2"/>
  <c r="H854" i="2"/>
  <c r="H855" i="2"/>
  <c r="H856" i="2"/>
  <c r="H857" i="2"/>
  <c r="H858" i="2"/>
  <c r="H859" i="2"/>
  <c r="H860" i="2"/>
  <c r="H861" i="2"/>
  <c r="H862" i="2"/>
  <c r="H863" i="2"/>
  <c r="H864" i="2"/>
  <c r="H865" i="2"/>
  <c r="H866" i="2"/>
  <c r="H867" i="2"/>
  <c r="H868" i="2"/>
  <c r="H869" i="2"/>
  <c r="H870" i="2"/>
  <c r="H871" i="2"/>
  <c r="H872" i="2"/>
  <c r="H873" i="2"/>
  <c r="H874" i="2"/>
  <c r="H875" i="2"/>
  <c r="H876" i="2"/>
  <c r="H877" i="2"/>
  <c r="H878" i="2"/>
  <c r="H879" i="2"/>
  <c r="H880" i="2"/>
  <c r="H881" i="2"/>
  <c r="H882" i="2"/>
  <c r="H883" i="2"/>
  <c r="H884" i="2"/>
  <c r="H885" i="2"/>
  <c r="H886" i="2"/>
  <c r="H887" i="2"/>
  <c r="H888" i="2"/>
  <c r="H889" i="2"/>
  <c r="H890" i="2"/>
  <c r="H891" i="2"/>
  <c r="H892" i="2"/>
  <c r="H893" i="2"/>
  <c r="H894" i="2"/>
  <c r="H895" i="2"/>
  <c r="H896" i="2"/>
  <c r="H897" i="2"/>
  <c r="H898" i="2"/>
  <c r="H899" i="2"/>
  <c r="H900" i="2"/>
  <c r="H901" i="2"/>
  <c r="H902" i="2"/>
  <c r="H903" i="2"/>
  <c r="H904" i="2"/>
  <c r="H905" i="2"/>
  <c r="H906" i="2"/>
  <c r="H907" i="2"/>
  <c r="H908" i="2"/>
  <c r="H909" i="2"/>
  <c r="H910" i="2"/>
  <c r="H911" i="2"/>
  <c r="H912" i="2"/>
  <c r="H913" i="2"/>
  <c r="H914" i="2"/>
  <c r="H915" i="2"/>
  <c r="H916" i="2"/>
  <c r="H917" i="2"/>
  <c r="H918" i="2"/>
  <c r="H919" i="2"/>
  <c r="H920" i="2"/>
  <c r="H921" i="2"/>
  <c r="H922" i="2"/>
  <c r="H923" i="2"/>
  <c r="H924" i="2"/>
  <c r="H925" i="2"/>
  <c r="H926" i="2"/>
  <c r="H927" i="2"/>
  <c r="H928" i="2"/>
  <c r="H929" i="2"/>
  <c r="H930" i="2"/>
  <c r="H931" i="2"/>
  <c r="H932" i="2"/>
  <c r="H933" i="2"/>
  <c r="H934" i="2"/>
  <c r="H935" i="2"/>
  <c r="H936" i="2"/>
  <c r="H937" i="2"/>
  <c r="H938" i="2"/>
  <c r="H939" i="2"/>
  <c r="H940" i="2"/>
  <c r="H941" i="2"/>
  <c r="H942" i="2"/>
  <c r="H943" i="2"/>
  <c r="H944" i="2"/>
  <c r="H945" i="2"/>
  <c r="H946" i="2"/>
  <c r="H947" i="2"/>
  <c r="H948" i="2"/>
  <c r="H949" i="2"/>
  <c r="H950" i="2"/>
  <c r="H951" i="2"/>
  <c r="H952" i="2"/>
  <c r="H953" i="2"/>
  <c r="H954" i="2"/>
  <c r="H955" i="2"/>
  <c r="H956" i="2"/>
  <c r="H957" i="2"/>
  <c r="H958" i="2"/>
  <c r="H959" i="2"/>
  <c r="H960" i="2"/>
  <c r="H961" i="2"/>
  <c r="H962" i="2"/>
  <c r="H963" i="2"/>
  <c r="H964" i="2"/>
  <c r="H965" i="2"/>
  <c r="H966" i="2"/>
  <c r="H967" i="2"/>
  <c r="H968" i="2"/>
  <c r="H969" i="2"/>
  <c r="H970" i="2"/>
  <c r="H971" i="2"/>
  <c r="H972" i="2"/>
  <c r="H973" i="2"/>
  <c r="H974" i="2"/>
  <c r="H975" i="2"/>
  <c r="H976" i="2"/>
  <c r="H977" i="2"/>
  <c r="H978" i="2"/>
  <c r="H979" i="2"/>
  <c r="H980" i="2"/>
  <c r="H981" i="2"/>
  <c r="H982" i="2"/>
  <c r="H983" i="2"/>
  <c r="H984" i="2"/>
  <c r="H985" i="2"/>
  <c r="H986" i="2"/>
  <c r="H987" i="2"/>
  <c r="H988" i="2"/>
  <c r="H989" i="2"/>
  <c r="H990" i="2"/>
  <c r="H991" i="2"/>
  <c r="H992" i="2"/>
  <c r="H993" i="2"/>
  <c r="H994" i="2"/>
  <c r="H995" i="2"/>
  <c r="H996" i="2"/>
  <c r="H997" i="2"/>
  <c r="H998" i="2"/>
  <c r="H999" i="2"/>
  <c r="H1000" i="2"/>
  <c r="H1001" i="2"/>
  <c r="H1002" i="2"/>
  <c r="H1003" i="2"/>
  <c r="H1004" i="2"/>
  <c r="H1005" i="2"/>
  <c r="H1006" i="2"/>
  <c r="H1007" i="2"/>
  <c r="H1008" i="2"/>
  <c r="H1009" i="2"/>
  <c r="H1010" i="2"/>
  <c r="H1011" i="2"/>
  <c r="H1012" i="2"/>
  <c r="H1013" i="2"/>
  <c r="H1014" i="2"/>
  <c r="H1015" i="2"/>
  <c r="H1016" i="2"/>
  <c r="H1017" i="2"/>
  <c r="H1018" i="2"/>
  <c r="H1019" i="2"/>
  <c r="H1020" i="2"/>
  <c r="H1021" i="2"/>
  <c r="H1022" i="2"/>
  <c r="H1023" i="2"/>
  <c r="H1024" i="2"/>
  <c r="H1025" i="2"/>
  <c r="H1026" i="2"/>
  <c r="H1027" i="2"/>
  <c r="H1028" i="2"/>
  <c r="H1029" i="2"/>
  <c r="H1030" i="2"/>
  <c r="H1031" i="2"/>
  <c r="H1032" i="2"/>
  <c r="H1033" i="2"/>
  <c r="H1034" i="2"/>
  <c r="H1035" i="2"/>
  <c r="H1036" i="2"/>
  <c r="H1037" i="2"/>
  <c r="H1038" i="2"/>
  <c r="H1039" i="2"/>
  <c r="H1040" i="2"/>
  <c r="H1041" i="2"/>
  <c r="H1042" i="2"/>
  <c r="H1043" i="2"/>
  <c r="H1044" i="2"/>
  <c r="H1045" i="2"/>
  <c r="H1046" i="2"/>
  <c r="H1047" i="2"/>
  <c r="H1048" i="2"/>
  <c r="H1049" i="2"/>
  <c r="H1050" i="2"/>
  <c r="H1051" i="2"/>
  <c r="H1052" i="2"/>
  <c r="H1053" i="2"/>
  <c r="H1054" i="2"/>
  <c r="H1055" i="2"/>
  <c r="H1056" i="2"/>
  <c r="H1057" i="2"/>
  <c r="H1058" i="2"/>
  <c r="H1059" i="2"/>
  <c r="H1060" i="2"/>
  <c r="H1061" i="2"/>
  <c r="H1062" i="2"/>
  <c r="H1063" i="2"/>
  <c r="H1064" i="2"/>
  <c r="H1065" i="2"/>
  <c r="H1066" i="2"/>
  <c r="H1067" i="2"/>
  <c r="H1068" i="2"/>
  <c r="H1069" i="2"/>
  <c r="H1070" i="2"/>
  <c r="H1071" i="2"/>
  <c r="H1072" i="2"/>
  <c r="H1073" i="2"/>
  <c r="H1074" i="2"/>
  <c r="H1075" i="2"/>
  <c r="H1076" i="2"/>
  <c r="H1077" i="2"/>
  <c r="H1078" i="2"/>
  <c r="H1079" i="2"/>
  <c r="H1080" i="2"/>
  <c r="H1081" i="2"/>
  <c r="H1082" i="2"/>
  <c r="H1083" i="2"/>
  <c r="H1084" i="2"/>
  <c r="H1085" i="2"/>
  <c r="H1086" i="2"/>
  <c r="H1087" i="2"/>
  <c r="H1088" i="2"/>
  <c r="H1089" i="2"/>
  <c r="H1090" i="2"/>
  <c r="H1091" i="2"/>
  <c r="H1092" i="2"/>
  <c r="H1093" i="2"/>
  <c r="H1094" i="2"/>
  <c r="H1095" i="2"/>
  <c r="H1096" i="2"/>
  <c r="H1097" i="2"/>
  <c r="H1098" i="2"/>
  <c r="H1099" i="2"/>
  <c r="H1100" i="2"/>
  <c r="H1101" i="2"/>
  <c r="H1102" i="2"/>
  <c r="H1103" i="2"/>
  <c r="H1104" i="2"/>
  <c r="H1105" i="2"/>
  <c r="H1106" i="2"/>
  <c r="H1107" i="2"/>
  <c r="H1108" i="2"/>
  <c r="H1109" i="2"/>
  <c r="H1110" i="2"/>
  <c r="H1111" i="2"/>
  <c r="H1112" i="2"/>
  <c r="H1113" i="2"/>
  <c r="H1114" i="2"/>
  <c r="H1115" i="2"/>
  <c r="H1116" i="2"/>
  <c r="H1117" i="2"/>
  <c r="H1118" i="2"/>
  <c r="H1119" i="2"/>
  <c r="H1120" i="2"/>
  <c r="H1121" i="2"/>
  <c r="H1122" i="2"/>
  <c r="H1123" i="2"/>
  <c r="H1124" i="2"/>
  <c r="H1125" i="2"/>
  <c r="H1126" i="2"/>
  <c r="H1127" i="2"/>
  <c r="H1128" i="2"/>
  <c r="H1129" i="2"/>
  <c r="H1130" i="2"/>
  <c r="H1131" i="2"/>
  <c r="H1132" i="2"/>
  <c r="H1133" i="2"/>
  <c r="H1134" i="2"/>
  <c r="H1135" i="2"/>
  <c r="H1136" i="2"/>
  <c r="H1137" i="2"/>
  <c r="H1138" i="2"/>
  <c r="H1139" i="2"/>
  <c r="H1140" i="2"/>
  <c r="H1141" i="2"/>
  <c r="H1142" i="2"/>
  <c r="H1143" i="2"/>
  <c r="H1144" i="2"/>
  <c r="H1145" i="2"/>
  <c r="H1146" i="2"/>
  <c r="H1147" i="2"/>
  <c r="H1148" i="2"/>
  <c r="H1149" i="2"/>
  <c r="H1150" i="2"/>
  <c r="H1151" i="2"/>
  <c r="H1152" i="2"/>
  <c r="H1153" i="2"/>
  <c r="H1154" i="2"/>
  <c r="H1155" i="2"/>
  <c r="H1156" i="2"/>
  <c r="H1157" i="2"/>
  <c r="H1158" i="2"/>
  <c r="H1159" i="2"/>
  <c r="H1160" i="2"/>
  <c r="H1161" i="2"/>
  <c r="H1162" i="2"/>
  <c r="H1163" i="2"/>
  <c r="H1164" i="2"/>
  <c r="H1165" i="2"/>
  <c r="H1166" i="2"/>
  <c r="H1167" i="2"/>
  <c r="H1168" i="2"/>
  <c r="H1169" i="2"/>
  <c r="H1170" i="2"/>
  <c r="H1171" i="2"/>
  <c r="H1172" i="2"/>
  <c r="H1173" i="2"/>
  <c r="H1174" i="2"/>
  <c r="H1175" i="2"/>
  <c r="H1176" i="2"/>
  <c r="H1177" i="2"/>
  <c r="H1178" i="2"/>
  <c r="H1179" i="2"/>
  <c r="H1180" i="2"/>
  <c r="H1181" i="2"/>
  <c r="H1182" i="2"/>
  <c r="H1183" i="2"/>
  <c r="H1184" i="2"/>
  <c r="H1185" i="2"/>
  <c r="H1186" i="2"/>
  <c r="H1187" i="2"/>
  <c r="H1188" i="2"/>
  <c r="H1189" i="2"/>
  <c r="H1190" i="2"/>
  <c r="H1191" i="2"/>
  <c r="H1192" i="2"/>
  <c r="H1193" i="2"/>
  <c r="H1194" i="2"/>
  <c r="H1195" i="2"/>
  <c r="H1196" i="2"/>
  <c r="H1197" i="2"/>
  <c r="H1198" i="2"/>
  <c r="H1199" i="2"/>
  <c r="H1200" i="2"/>
  <c r="H1201" i="2"/>
  <c r="H1202" i="2"/>
  <c r="H1203" i="2"/>
  <c r="H1204" i="2"/>
  <c r="H1205" i="2"/>
  <c r="H1206" i="2"/>
  <c r="H1207" i="2"/>
  <c r="H1208" i="2"/>
  <c r="H1209" i="2"/>
  <c r="H1210" i="2"/>
  <c r="H1211" i="2"/>
  <c r="H1212" i="2"/>
  <c r="H1213" i="2"/>
  <c r="H1214" i="2"/>
  <c r="H1215" i="2"/>
  <c r="H1216" i="2"/>
  <c r="H1217" i="2"/>
  <c r="H1218" i="2"/>
  <c r="H1219" i="2"/>
  <c r="H1220" i="2"/>
  <c r="H1221" i="2"/>
  <c r="H1222" i="2"/>
  <c r="H1223" i="2"/>
  <c r="H1224" i="2"/>
  <c r="H1225" i="2"/>
  <c r="H1226" i="2"/>
  <c r="H1227" i="2"/>
  <c r="H1228" i="2"/>
  <c r="H1229" i="2"/>
  <c r="H1230" i="2"/>
  <c r="H1231" i="2"/>
  <c r="H1232" i="2"/>
  <c r="H1233" i="2"/>
  <c r="H1234" i="2"/>
  <c r="H1235" i="2"/>
  <c r="H1236" i="2"/>
  <c r="H1237" i="2"/>
  <c r="H1238" i="2"/>
  <c r="H1239" i="2"/>
  <c r="H1240" i="2"/>
  <c r="H1241" i="2"/>
  <c r="H1242" i="2"/>
  <c r="H1243" i="2"/>
  <c r="H1244" i="2"/>
  <c r="H1245" i="2"/>
  <c r="H1246" i="2"/>
  <c r="H1247" i="2"/>
  <c r="H1248" i="2"/>
  <c r="H1249" i="2"/>
  <c r="H1250" i="2"/>
  <c r="H1251" i="2"/>
  <c r="H1252" i="2"/>
  <c r="H1253" i="2"/>
  <c r="H1254" i="2"/>
  <c r="H1255" i="2"/>
  <c r="H1256" i="2"/>
  <c r="H1257" i="2"/>
  <c r="H1258" i="2"/>
  <c r="H1259" i="2"/>
  <c r="H1260" i="2"/>
  <c r="H1261" i="2"/>
  <c r="H1262" i="2"/>
  <c r="H1263" i="2"/>
  <c r="H1264" i="2"/>
  <c r="H1265" i="2"/>
  <c r="H1266" i="2"/>
  <c r="H1267" i="2"/>
  <c r="H1268" i="2"/>
  <c r="H1269" i="2"/>
  <c r="H1270" i="2"/>
  <c r="H1271" i="2"/>
  <c r="H1272" i="2"/>
  <c r="H1273" i="2"/>
  <c r="H1274" i="2"/>
  <c r="H1275" i="2"/>
  <c r="H1276" i="2"/>
  <c r="H1277" i="2"/>
  <c r="H1278" i="2"/>
  <c r="H1279" i="2"/>
  <c r="H1280" i="2"/>
  <c r="H1281" i="2"/>
  <c r="H1282" i="2"/>
  <c r="H1283" i="2"/>
  <c r="H1284" i="2"/>
  <c r="H1285" i="2"/>
  <c r="H1286" i="2"/>
  <c r="H1287" i="2"/>
  <c r="H1288" i="2"/>
  <c r="H1289" i="2"/>
  <c r="H1290" i="2"/>
  <c r="H1291" i="2"/>
  <c r="H1292" i="2"/>
  <c r="H1293" i="2"/>
  <c r="H1294" i="2"/>
  <c r="H1295" i="2"/>
  <c r="H1296" i="2"/>
  <c r="H1297" i="2"/>
  <c r="H1298" i="2"/>
  <c r="H1299" i="2"/>
  <c r="H1300" i="2"/>
  <c r="H1301" i="2"/>
  <c r="H1302" i="2"/>
  <c r="H1303" i="2"/>
  <c r="H1304" i="2"/>
  <c r="H1305" i="2"/>
  <c r="H1306" i="2"/>
  <c r="H1307" i="2"/>
  <c r="H1308" i="2"/>
  <c r="H1309" i="2"/>
  <c r="H1310" i="2"/>
  <c r="H1311" i="2"/>
  <c r="H1312" i="2"/>
  <c r="H1313" i="2"/>
  <c r="H1314" i="2"/>
  <c r="H1315" i="2"/>
  <c r="H1316" i="2"/>
  <c r="H1317" i="2"/>
  <c r="H1318" i="2"/>
  <c r="H1319" i="2"/>
  <c r="H1320" i="2"/>
  <c r="H1321" i="2"/>
  <c r="H1322" i="2"/>
  <c r="H1323" i="2"/>
  <c r="H1324" i="2"/>
  <c r="H1325" i="2"/>
  <c r="H1326" i="2"/>
  <c r="H1327" i="2"/>
  <c r="H1328" i="2"/>
  <c r="H1329" i="2"/>
  <c r="H1330" i="2"/>
  <c r="H1331" i="2"/>
  <c r="H1332" i="2"/>
  <c r="H1333" i="2"/>
  <c r="H1334" i="2"/>
  <c r="H1335" i="2"/>
  <c r="H1336" i="2"/>
  <c r="H1337" i="2"/>
  <c r="H1338" i="2"/>
  <c r="H1339" i="2"/>
  <c r="H1340" i="2"/>
  <c r="H1341" i="2"/>
  <c r="H1342" i="2"/>
  <c r="H1343" i="2"/>
  <c r="H1344" i="2"/>
  <c r="H1345" i="2"/>
  <c r="H1346" i="2"/>
  <c r="H1347" i="2"/>
  <c r="H1348" i="2"/>
  <c r="H1349" i="2"/>
  <c r="H1350" i="2"/>
  <c r="H1351" i="2"/>
  <c r="H1352" i="2"/>
  <c r="H1353" i="2"/>
  <c r="H1354" i="2"/>
  <c r="H1355" i="2"/>
  <c r="H1356" i="2"/>
  <c r="H1357" i="2"/>
  <c r="H1358" i="2"/>
  <c r="H1359" i="2"/>
  <c r="H1360" i="2"/>
  <c r="H1361" i="2"/>
  <c r="H1362" i="2"/>
  <c r="H1363" i="2"/>
  <c r="H1364" i="2"/>
  <c r="H1365" i="2"/>
  <c r="H1366" i="2"/>
  <c r="H1367" i="2"/>
  <c r="H1368" i="2"/>
  <c r="H1369" i="2"/>
  <c r="H1370" i="2"/>
  <c r="H1371" i="2"/>
  <c r="H1372" i="2"/>
  <c r="H1373" i="2"/>
  <c r="H1374" i="2"/>
  <c r="H1375" i="2"/>
  <c r="H1376" i="2"/>
  <c r="H1377" i="2"/>
  <c r="H1378" i="2"/>
  <c r="H1379" i="2"/>
  <c r="H1380" i="2"/>
  <c r="H1381" i="2"/>
  <c r="H1382" i="2"/>
  <c r="H1383" i="2"/>
  <c r="H1384" i="2"/>
  <c r="H1385" i="2"/>
  <c r="H1386" i="2"/>
  <c r="H1387" i="2"/>
  <c r="H1388" i="2"/>
  <c r="H1389" i="2"/>
  <c r="H1390" i="2"/>
  <c r="H1391" i="2"/>
  <c r="H1392" i="2"/>
  <c r="H1393" i="2"/>
  <c r="H1394" i="2"/>
  <c r="H1395" i="2"/>
  <c r="H1396" i="2"/>
  <c r="H1397" i="2"/>
  <c r="H1398" i="2"/>
  <c r="H1399" i="2"/>
  <c r="H1400" i="2"/>
  <c r="H1401" i="2"/>
  <c r="H1402" i="2"/>
  <c r="H1403" i="2"/>
  <c r="H1404" i="2"/>
  <c r="H1405" i="2"/>
  <c r="H1406" i="2"/>
  <c r="H1407" i="2"/>
  <c r="H1408" i="2"/>
  <c r="H1409" i="2"/>
  <c r="H1410" i="2"/>
  <c r="H1411" i="2"/>
  <c r="H1412" i="2"/>
  <c r="H1413" i="2"/>
  <c r="H1414" i="2"/>
  <c r="H1415" i="2"/>
  <c r="H1416" i="2"/>
  <c r="H1417" i="2"/>
  <c r="H1418" i="2"/>
  <c r="H1419" i="2"/>
  <c r="H1420" i="2"/>
  <c r="H1421" i="2"/>
  <c r="H1422" i="2"/>
  <c r="H1423" i="2"/>
  <c r="H1424" i="2"/>
  <c r="H1425" i="2"/>
  <c r="H1426" i="2"/>
  <c r="H1427" i="2"/>
  <c r="H1428" i="2"/>
  <c r="H1429" i="2"/>
  <c r="H1430" i="2"/>
  <c r="H1431" i="2"/>
  <c r="H1432" i="2"/>
  <c r="H1433" i="2"/>
  <c r="H1434" i="2"/>
  <c r="H1435" i="2"/>
  <c r="H1436" i="2"/>
  <c r="H1437" i="2"/>
  <c r="H1438" i="2"/>
  <c r="H1439" i="2"/>
  <c r="H1440" i="2"/>
  <c r="H1441" i="2"/>
  <c r="H1442" i="2"/>
  <c r="H1443" i="2"/>
  <c r="H1444" i="2"/>
  <c r="H1445" i="2"/>
  <c r="H1446" i="2"/>
  <c r="H1447" i="2"/>
  <c r="H1448" i="2"/>
  <c r="H1449" i="2"/>
  <c r="H1450" i="2"/>
  <c r="H1451" i="2"/>
  <c r="H1452" i="2"/>
  <c r="H1453" i="2"/>
  <c r="H1454" i="2"/>
  <c r="H1455" i="2"/>
  <c r="H1456" i="2"/>
  <c r="H1457" i="2"/>
  <c r="H1458" i="2"/>
  <c r="H1459" i="2"/>
  <c r="H1460" i="2"/>
  <c r="H1461" i="2"/>
  <c r="H1462" i="2"/>
  <c r="H1463" i="2"/>
  <c r="H1464" i="2"/>
  <c r="H1465" i="2"/>
  <c r="H1466" i="2"/>
  <c r="H1467" i="2"/>
  <c r="H1468" i="2"/>
  <c r="H1469" i="2"/>
  <c r="H1470" i="2"/>
  <c r="H1471" i="2"/>
  <c r="H1472" i="2"/>
  <c r="H1473" i="2"/>
  <c r="H1474" i="2"/>
  <c r="H1475" i="2"/>
  <c r="H1476" i="2"/>
  <c r="H1477" i="2"/>
  <c r="H1478" i="2"/>
  <c r="H1479" i="2"/>
  <c r="H1480" i="2"/>
  <c r="H1481" i="2"/>
  <c r="H1482" i="2"/>
  <c r="H1483" i="2"/>
  <c r="H1484" i="2"/>
  <c r="H1485" i="2"/>
  <c r="H1486" i="2"/>
  <c r="H1487" i="2"/>
  <c r="H1488" i="2"/>
  <c r="H1489" i="2"/>
  <c r="H1490" i="2"/>
  <c r="H1491" i="2"/>
  <c r="H1492" i="2"/>
  <c r="H1493" i="2"/>
  <c r="H1494" i="2"/>
  <c r="H1495" i="2"/>
  <c r="H1496" i="2"/>
  <c r="H1497" i="2"/>
  <c r="H1498" i="2"/>
  <c r="H1499" i="2"/>
  <c r="H1500" i="2"/>
  <c r="H1501" i="2"/>
  <c r="H1502" i="2"/>
  <c r="H1" i="2"/>
  <c r="E2" i="2"/>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398" i="2"/>
  <c r="E399" i="2"/>
  <c r="E400" i="2"/>
  <c r="E401" i="2"/>
  <c r="E402" i="2"/>
  <c r="E403" i="2"/>
  <c r="E404" i="2"/>
  <c r="E406" i="2"/>
  <c r="E407" i="2"/>
  <c r="E408" i="2"/>
  <c r="E409" i="2"/>
  <c r="E410" i="2"/>
  <c r="E411" i="2"/>
  <c r="E412" i="2"/>
  <c r="E413" i="2"/>
  <c r="E414" i="2"/>
  <c r="E415" i="2"/>
  <c r="E416" i="2"/>
  <c r="E417" i="2"/>
  <c r="E418" i="2"/>
  <c r="E419" i="2"/>
  <c r="E420" i="2"/>
  <c r="E422" i="2"/>
  <c r="E423" i="2"/>
  <c r="E424" i="2"/>
  <c r="E425" i="2"/>
  <c r="E426" i="2"/>
  <c r="E427" i="2"/>
  <c r="E428" i="2"/>
  <c r="E429" i="2"/>
  <c r="E430" i="2"/>
  <c r="E431" i="2"/>
  <c r="E432" i="2"/>
  <c r="E433" i="2"/>
  <c r="E434" i="2"/>
  <c r="E435" i="2"/>
  <c r="E436" i="2"/>
  <c r="E437" i="2"/>
  <c r="E438" i="2"/>
  <c r="E439" i="2"/>
  <c r="E440" i="2"/>
  <c r="E441" i="2"/>
  <c r="E442" i="2"/>
  <c r="E443" i="2"/>
  <c r="E444" i="2"/>
  <c r="E445" i="2"/>
  <c r="E446" i="2"/>
  <c r="E447" i="2"/>
  <c r="E448" i="2"/>
  <c r="E449" i="2"/>
  <c r="E450" i="2"/>
  <c r="E451" i="2"/>
  <c r="E452" i="2"/>
  <c r="E453" i="2"/>
  <c r="E454" i="2"/>
  <c r="E455" i="2"/>
  <c r="E456" i="2"/>
  <c r="E457" i="2"/>
  <c r="E458" i="2"/>
  <c r="E459" i="2"/>
  <c r="E460" i="2"/>
  <c r="E461" i="2"/>
  <c r="E462" i="2"/>
  <c r="E463" i="2"/>
  <c r="E464" i="2"/>
  <c r="E465" i="2"/>
  <c r="E466" i="2"/>
  <c r="E467" i="2"/>
  <c r="E468" i="2"/>
  <c r="E469" i="2"/>
  <c r="E470" i="2"/>
  <c r="E471" i="2"/>
  <c r="E472" i="2"/>
  <c r="E473" i="2"/>
  <c r="E474" i="2"/>
  <c r="E475" i="2"/>
  <c r="E476" i="2"/>
  <c r="E477" i="2"/>
  <c r="E478" i="2"/>
  <c r="E479" i="2"/>
  <c r="E480" i="2"/>
  <c r="E481" i="2"/>
  <c r="E482" i="2"/>
  <c r="E483" i="2"/>
  <c r="E484" i="2"/>
  <c r="E485" i="2"/>
  <c r="E486" i="2"/>
  <c r="E487" i="2"/>
  <c r="E488" i="2"/>
  <c r="E489" i="2"/>
  <c r="E490" i="2"/>
  <c r="E491" i="2"/>
  <c r="E492" i="2"/>
  <c r="E493" i="2"/>
  <c r="E494" i="2"/>
  <c r="E495" i="2"/>
  <c r="E496" i="2"/>
  <c r="E497" i="2"/>
  <c r="E498" i="2"/>
  <c r="E499" i="2"/>
  <c r="E500" i="2"/>
  <c r="E501" i="2"/>
  <c r="E502" i="2"/>
  <c r="E503" i="2"/>
  <c r="E504" i="2"/>
  <c r="E505" i="2"/>
  <c r="E506" i="2"/>
  <c r="E507" i="2"/>
  <c r="E508" i="2"/>
  <c r="E509" i="2"/>
  <c r="E510" i="2"/>
  <c r="E511" i="2"/>
  <c r="E512" i="2"/>
  <c r="E513" i="2"/>
  <c r="E514" i="2"/>
  <c r="E515" i="2"/>
  <c r="E516" i="2"/>
  <c r="E517" i="2"/>
  <c r="E518" i="2"/>
  <c r="E519" i="2"/>
  <c r="E520" i="2"/>
  <c r="E521" i="2"/>
  <c r="E522" i="2"/>
  <c r="E523" i="2"/>
  <c r="E524" i="2"/>
  <c r="E525" i="2"/>
  <c r="E526" i="2"/>
  <c r="E527" i="2"/>
  <c r="E528" i="2"/>
  <c r="E529" i="2"/>
  <c r="E530" i="2"/>
  <c r="E531" i="2"/>
  <c r="E532" i="2"/>
  <c r="E533" i="2"/>
  <c r="E534" i="2"/>
  <c r="E535" i="2"/>
  <c r="E537" i="2"/>
  <c r="E538" i="2"/>
  <c r="E539" i="2"/>
  <c r="E540" i="2"/>
  <c r="E541" i="2"/>
  <c r="E542" i="2"/>
  <c r="E543" i="2"/>
  <c r="E544" i="2"/>
  <c r="E545" i="2"/>
  <c r="E546" i="2"/>
  <c r="E547" i="2"/>
  <c r="E548" i="2"/>
  <c r="E549" i="2"/>
  <c r="E550" i="2"/>
  <c r="E551" i="2"/>
  <c r="E552" i="2"/>
  <c r="E553" i="2"/>
  <c r="E554" i="2"/>
  <c r="E555" i="2"/>
  <c r="E556" i="2"/>
  <c r="E557" i="2"/>
  <c r="E558" i="2"/>
  <c r="E559" i="2"/>
  <c r="E560" i="2"/>
  <c r="E561" i="2"/>
  <c r="E562" i="2"/>
  <c r="E563" i="2"/>
  <c r="E564" i="2"/>
  <c r="E565" i="2"/>
  <c r="E566" i="2"/>
  <c r="E567" i="2"/>
  <c r="E568" i="2"/>
  <c r="E569" i="2"/>
  <c r="E570" i="2"/>
  <c r="E571" i="2"/>
  <c r="E572" i="2"/>
  <c r="E573" i="2"/>
  <c r="E574" i="2"/>
  <c r="E575" i="2"/>
  <c r="E576" i="2"/>
  <c r="E577" i="2"/>
  <c r="E578" i="2"/>
  <c r="E579" i="2"/>
  <c r="E580" i="2"/>
  <c r="E581" i="2"/>
  <c r="E582" i="2"/>
  <c r="E583" i="2"/>
  <c r="E584" i="2"/>
  <c r="E585" i="2"/>
  <c r="E586" i="2"/>
  <c r="E587" i="2"/>
  <c r="E588" i="2"/>
  <c r="E589" i="2"/>
  <c r="E590" i="2"/>
  <c r="E591" i="2"/>
  <c r="E592" i="2"/>
  <c r="E593" i="2"/>
  <c r="E594" i="2"/>
  <c r="E595" i="2"/>
  <c r="E596" i="2"/>
  <c r="E597" i="2"/>
  <c r="E598" i="2"/>
  <c r="E599" i="2"/>
  <c r="E600" i="2"/>
  <c r="E601" i="2"/>
  <c r="E602" i="2"/>
  <c r="E603" i="2"/>
  <c r="E604" i="2"/>
  <c r="E605" i="2"/>
  <c r="E606" i="2"/>
  <c r="E607" i="2"/>
  <c r="E608" i="2"/>
  <c r="E609" i="2"/>
  <c r="E610" i="2"/>
  <c r="E611" i="2"/>
  <c r="E612" i="2"/>
  <c r="E613" i="2"/>
  <c r="E614" i="2"/>
  <c r="E615" i="2"/>
  <c r="E616" i="2"/>
  <c r="E617" i="2"/>
  <c r="E618" i="2"/>
  <c r="E619" i="2"/>
  <c r="E620" i="2"/>
  <c r="E621" i="2"/>
  <c r="E622" i="2"/>
  <c r="E623" i="2"/>
  <c r="E624" i="2"/>
  <c r="E625" i="2"/>
  <c r="E626" i="2"/>
  <c r="E627" i="2"/>
  <c r="E628" i="2"/>
  <c r="E629" i="2"/>
  <c r="E630" i="2"/>
  <c r="E631" i="2"/>
  <c r="E632" i="2"/>
  <c r="E633" i="2"/>
  <c r="E634" i="2"/>
  <c r="E635" i="2"/>
  <c r="E636" i="2"/>
  <c r="E637" i="2"/>
  <c r="E638" i="2"/>
  <c r="E639" i="2"/>
  <c r="E640" i="2"/>
  <c r="E641" i="2"/>
  <c r="E642" i="2"/>
  <c r="E643" i="2"/>
  <c r="E644" i="2"/>
  <c r="E645" i="2"/>
  <c r="E646" i="2"/>
  <c r="E647" i="2"/>
  <c r="E648" i="2"/>
  <c r="E649" i="2"/>
  <c r="E650" i="2"/>
  <c r="E651" i="2"/>
  <c r="E652" i="2"/>
  <c r="E653" i="2"/>
  <c r="E654" i="2"/>
  <c r="E655" i="2"/>
  <c r="E656" i="2"/>
  <c r="E657" i="2"/>
  <c r="E658" i="2"/>
  <c r="E659" i="2"/>
  <c r="E660" i="2"/>
  <c r="E661" i="2"/>
  <c r="E662" i="2"/>
  <c r="E663" i="2"/>
  <c r="E664" i="2"/>
  <c r="E665" i="2"/>
  <c r="E666" i="2"/>
  <c r="E667" i="2"/>
  <c r="E668" i="2"/>
  <c r="E669" i="2"/>
  <c r="E670" i="2"/>
  <c r="E671" i="2"/>
  <c r="E672" i="2"/>
  <c r="E673" i="2"/>
  <c r="E674" i="2"/>
  <c r="E675" i="2"/>
  <c r="E676" i="2"/>
  <c r="E677" i="2"/>
  <c r="E678" i="2"/>
  <c r="E679" i="2"/>
  <c r="E680" i="2"/>
  <c r="E681" i="2"/>
  <c r="E682" i="2"/>
  <c r="E683" i="2"/>
  <c r="E684" i="2"/>
  <c r="E685" i="2"/>
  <c r="E686" i="2"/>
  <c r="E687" i="2"/>
  <c r="E688" i="2"/>
  <c r="E689" i="2"/>
  <c r="E690" i="2"/>
  <c r="E691" i="2"/>
  <c r="E692" i="2"/>
  <c r="E693" i="2"/>
  <c r="E694" i="2"/>
  <c r="E695" i="2"/>
  <c r="E696" i="2"/>
  <c r="E697" i="2"/>
  <c r="E698" i="2"/>
  <c r="E699" i="2"/>
  <c r="E700" i="2"/>
  <c r="E701" i="2"/>
  <c r="E702" i="2"/>
  <c r="E703" i="2"/>
  <c r="E704" i="2"/>
  <c r="E705" i="2"/>
  <c r="E706" i="2"/>
  <c r="E707" i="2"/>
  <c r="E708" i="2"/>
  <c r="E709" i="2"/>
  <c r="E710" i="2"/>
  <c r="E711" i="2"/>
  <c r="E712" i="2"/>
  <c r="E713" i="2"/>
  <c r="E714" i="2"/>
  <c r="E715" i="2"/>
  <c r="E716" i="2"/>
  <c r="E717" i="2"/>
  <c r="E718" i="2"/>
  <c r="E719" i="2"/>
  <c r="E720" i="2"/>
  <c r="E721" i="2"/>
  <c r="E722" i="2"/>
  <c r="E723" i="2"/>
  <c r="E724" i="2"/>
  <c r="E725" i="2"/>
  <c r="E726" i="2"/>
  <c r="E727" i="2"/>
  <c r="E728" i="2"/>
  <c r="E729" i="2"/>
  <c r="E730" i="2"/>
  <c r="E731" i="2"/>
  <c r="E732" i="2"/>
  <c r="E733" i="2"/>
  <c r="E734" i="2"/>
  <c r="E735" i="2"/>
  <c r="E736" i="2"/>
  <c r="E737" i="2"/>
  <c r="E738" i="2"/>
  <c r="E739" i="2"/>
  <c r="E740" i="2"/>
  <c r="E741" i="2"/>
  <c r="E742" i="2"/>
  <c r="E743" i="2"/>
  <c r="E744" i="2"/>
  <c r="E745" i="2"/>
  <c r="E746" i="2"/>
  <c r="E747" i="2"/>
  <c r="E748" i="2"/>
  <c r="E749" i="2"/>
  <c r="E750" i="2"/>
  <c r="E751" i="2"/>
  <c r="E752" i="2"/>
  <c r="E753" i="2"/>
  <c r="E754" i="2"/>
  <c r="E755" i="2"/>
  <c r="E756" i="2"/>
  <c r="E757" i="2"/>
  <c r="E758" i="2"/>
  <c r="E759" i="2"/>
  <c r="E760" i="2"/>
  <c r="E761" i="2"/>
  <c r="E762" i="2"/>
  <c r="E763" i="2"/>
  <c r="E764" i="2"/>
  <c r="E765" i="2"/>
  <c r="E766" i="2"/>
  <c r="E767" i="2"/>
  <c r="E768" i="2"/>
  <c r="E769" i="2"/>
  <c r="E770" i="2"/>
  <c r="E771" i="2"/>
  <c r="E772" i="2"/>
  <c r="E773" i="2"/>
  <c r="E774" i="2"/>
  <c r="E775" i="2"/>
  <c r="E776" i="2"/>
  <c r="E777" i="2"/>
  <c r="E778" i="2"/>
  <c r="E779" i="2"/>
  <c r="E780" i="2"/>
  <c r="E781" i="2"/>
  <c r="E782" i="2"/>
  <c r="E783" i="2"/>
  <c r="E784" i="2"/>
  <c r="E785" i="2"/>
  <c r="E786" i="2"/>
  <c r="E787" i="2"/>
  <c r="E788" i="2"/>
  <c r="E789" i="2"/>
  <c r="E790" i="2"/>
  <c r="E791" i="2"/>
  <c r="E792" i="2"/>
  <c r="E793" i="2"/>
  <c r="E794" i="2"/>
  <c r="E795" i="2"/>
  <c r="E796" i="2"/>
  <c r="E797" i="2"/>
  <c r="E798" i="2"/>
  <c r="E799" i="2"/>
  <c r="E800" i="2"/>
  <c r="E801" i="2"/>
  <c r="E802" i="2"/>
  <c r="E803" i="2"/>
  <c r="E804" i="2"/>
  <c r="E805" i="2"/>
  <c r="E806" i="2"/>
  <c r="E807" i="2"/>
  <c r="E808" i="2"/>
  <c r="E809" i="2"/>
  <c r="E810" i="2"/>
  <c r="E811" i="2"/>
  <c r="E812" i="2"/>
  <c r="E813" i="2"/>
  <c r="E814" i="2"/>
  <c r="E815" i="2"/>
  <c r="E816" i="2"/>
  <c r="E817" i="2"/>
  <c r="E818" i="2"/>
  <c r="E819" i="2"/>
  <c r="E820" i="2"/>
  <c r="E821" i="2"/>
  <c r="E822" i="2"/>
  <c r="E823" i="2"/>
  <c r="E824" i="2"/>
  <c r="E825" i="2"/>
  <c r="E826" i="2"/>
  <c r="E827" i="2"/>
  <c r="E828" i="2"/>
  <c r="E829" i="2"/>
  <c r="E830" i="2"/>
  <c r="E831" i="2"/>
  <c r="E832" i="2"/>
  <c r="E833" i="2"/>
  <c r="E834" i="2"/>
  <c r="E835" i="2"/>
  <c r="E836" i="2"/>
  <c r="E837" i="2"/>
  <c r="E838" i="2"/>
  <c r="E839" i="2"/>
  <c r="E840" i="2"/>
  <c r="E841" i="2"/>
  <c r="E842" i="2"/>
  <c r="E843" i="2"/>
  <c r="E844" i="2"/>
  <c r="E845" i="2"/>
  <c r="E846" i="2"/>
  <c r="E847" i="2"/>
  <c r="E848" i="2"/>
  <c r="E849" i="2"/>
  <c r="E850" i="2"/>
  <c r="E851" i="2"/>
  <c r="E852" i="2"/>
  <c r="E853" i="2"/>
  <c r="E854" i="2"/>
  <c r="E855" i="2"/>
  <c r="E856" i="2"/>
  <c r="E857" i="2"/>
  <c r="E858" i="2"/>
  <c r="E859" i="2"/>
  <c r="E860" i="2"/>
  <c r="E861" i="2"/>
  <c r="E862" i="2"/>
  <c r="E863" i="2"/>
  <c r="E864" i="2"/>
  <c r="E865" i="2"/>
  <c r="E866" i="2"/>
  <c r="E867" i="2"/>
  <c r="E868" i="2"/>
  <c r="E869" i="2"/>
  <c r="E870" i="2"/>
  <c r="E871" i="2"/>
  <c r="E872" i="2"/>
  <c r="E873" i="2"/>
  <c r="E874" i="2"/>
  <c r="E875" i="2"/>
  <c r="E876" i="2"/>
  <c r="E877" i="2"/>
  <c r="E878" i="2"/>
  <c r="E879" i="2"/>
  <c r="E880" i="2"/>
  <c r="E881" i="2"/>
  <c r="E882" i="2"/>
  <c r="E883" i="2"/>
  <c r="E884" i="2"/>
  <c r="E885" i="2"/>
  <c r="E886" i="2"/>
  <c r="E887" i="2"/>
  <c r="E888" i="2"/>
  <c r="E889" i="2"/>
  <c r="E890" i="2"/>
  <c r="E891" i="2"/>
  <c r="E892" i="2"/>
  <c r="E893" i="2"/>
  <c r="E894" i="2"/>
  <c r="E895" i="2"/>
  <c r="E896" i="2"/>
  <c r="E897" i="2"/>
  <c r="E898" i="2"/>
  <c r="E899" i="2"/>
  <c r="E900" i="2"/>
  <c r="E901" i="2"/>
  <c r="E902" i="2"/>
  <c r="E903" i="2"/>
  <c r="E904" i="2"/>
  <c r="E905" i="2"/>
  <c r="E906" i="2"/>
  <c r="E907" i="2"/>
  <c r="E908" i="2"/>
  <c r="E909" i="2"/>
  <c r="E910" i="2"/>
  <c r="E911" i="2"/>
  <c r="E912" i="2"/>
  <c r="E913" i="2"/>
  <c r="E914" i="2"/>
  <c r="E915" i="2"/>
  <c r="E916" i="2"/>
  <c r="E917" i="2"/>
  <c r="E918" i="2"/>
  <c r="E919" i="2"/>
  <c r="E920" i="2"/>
  <c r="E921" i="2"/>
  <c r="E922" i="2"/>
  <c r="E923" i="2"/>
  <c r="E924" i="2"/>
  <c r="E925" i="2"/>
  <c r="E926" i="2"/>
  <c r="E927" i="2"/>
  <c r="E928" i="2"/>
  <c r="E929" i="2"/>
  <c r="E930" i="2"/>
  <c r="E931" i="2"/>
  <c r="E932" i="2"/>
  <c r="E933" i="2"/>
  <c r="E934" i="2"/>
  <c r="E935" i="2"/>
  <c r="E936" i="2"/>
  <c r="E937" i="2"/>
  <c r="E938" i="2"/>
  <c r="E939" i="2"/>
  <c r="E940" i="2"/>
  <c r="E941" i="2"/>
  <c r="E942" i="2"/>
  <c r="E943" i="2"/>
  <c r="E944" i="2"/>
  <c r="E945" i="2"/>
  <c r="E946" i="2"/>
  <c r="E947" i="2"/>
  <c r="E948" i="2"/>
  <c r="E949" i="2"/>
  <c r="E950" i="2"/>
  <c r="E951" i="2"/>
  <c r="E952" i="2"/>
  <c r="E953" i="2"/>
  <c r="E954" i="2"/>
  <c r="E955" i="2"/>
  <c r="E956" i="2"/>
  <c r="E957" i="2"/>
  <c r="E958" i="2"/>
  <c r="E959" i="2"/>
  <c r="E960" i="2"/>
  <c r="E961" i="2"/>
  <c r="E962" i="2"/>
  <c r="E963" i="2"/>
  <c r="E964" i="2"/>
  <c r="E965" i="2"/>
  <c r="E966" i="2"/>
  <c r="E967" i="2"/>
  <c r="E968" i="2"/>
  <c r="E969" i="2"/>
  <c r="E970" i="2"/>
  <c r="E971" i="2"/>
  <c r="E972" i="2"/>
  <c r="E973" i="2"/>
  <c r="E974" i="2"/>
  <c r="E975" i="2"/>
  <c r="E976" i="2"/>
  <c r="E977" i="2"/>
  <c r="E978" i="2"/>
  <c r="E979" i="2"/>
  <c r="E980" i="2"/>
  <c r="E981" i="2"/>
  <c r="E982" i="2"/>
  <c r="E983" i="2"/>
  <c r="E984" i="2"/>
  <c r="E985" i="2"/>
  <c r="E986" i="2"/>
  <c r="E987" i="2"/>
  <c r="E988" i="2"/>
  <c r="E989" i="2"/>
  <c r="E990" i="2"/>
  <c r="E991" i="2"/>
  <c r="E992" i="2"/>
  <c r="E993" i="2"/>
  <c r="E994" i="2"/>
  <c r="E995" i="2"/>
  <c r="E996" i="2"/>
  <c r="E997" i="2"/>
  <c r="E998" i="2"/>
  <c r="E999" i="2"/>
  <c r="E1000" i="2"/>
  <c r="E1001" i="2"/>
  <c r="E1002" i="2"/>
  <c r="E1003" i="2"/>
  <c r="E1004" i="2"/>
  <c r="E1005" i="2"/>
  <c r="E1006" i="2"/>
  <c r="E1007" i="2"/>
  <c r="E1008" i="2"/>
  <c r="E1009" i="2"/>
  <c r="E1010" i="2"/>
  <c r="E1011" i="2"/>
  <c r="E1012" i="2"/>
  <c r="E1013" i="2"/>
  <c r="E1014" i="2"/>
  <c r="E1015" i="2"/>
  <c r="E1016" i="2"/>
  <c r="E1017" i="2"/>
  <c r="E1018" i="2"/>
  <c r="E1019" i="2"/>
  <c r="E1020" i="2"/>
  <c r="E1021" i="2"/>
  <c r="E1022" i="2"/>
  <c r="E1023" i="2"/>
  <c r="E1024" i="2"/>
  <c r="E1025" i="2"/>
  <c r="E1026" i="2"/>
  <c r="E1027" i="2"/>
  <c r="E1028" i="2"/>
  <c r="E1029" i="2"/>
  <c r="E1030" i="2"/>
  <c r="E1031" i="2"/>
  <c r="E1032" i="2"/>
  <c r="E1033" i="2"/>
  <c r="E1034" i="2"/>
  <c r="E1035" i="2"/>
  <c r="E1036" i="2"/>
  <c r="E1037" i="2"/>
  <c r="E1038" i="2"/>
  <c r="E1039" i="2"/>
  <c r="E1040" i="2"/>
  <c r="E1041" i="2"/>
  <c r="E1042" i="2"/>
  <c r="E1043" i="2"/>
  <c r="E1044" i="2"/>
  <c r="E1045" i="2"/>
  <c r="E1046" i="2"/>
  <c r="E1047" i="2"/>
  <c r="E1048" i="2"/>
  <c r="E1049" i="2"/>
  <c r="E1050" i="2"/>
  <c r="E1051" i="2"/>
  <c r="E1052" i="2"/>
  <c r="E1053" i="2"/>
  <c r="E1054" i="2"/>
  <c r="E1055" i="2"/>
  <c r="E1056" i="2"/>
  <c r="E1057" i="2"/>
  <c r="E1058" i="2"/>
  <c r="E1059" i="2"/>
  <c r="E1060" i="2"/>
  <c r="E1061" i="2"/>
  <c r="E1062" i="2"/>
  <c r="E1063" i="2"/>
  <c r="E1064" i="2"/>
  <c r="E1065" i="2"/>
  <c r="E1066" i="2"/>
  <c r="E1067" i="2"/>
  <c r="E1068" i="2"/>
  <c r="E1069" i="2"/>
  <c r="E1070" i="2"/>
  <c r="E1071" i="2"/>
  <c r="E1072" i="2"/>
  <c r="E1073" i="2"/>
  <c r="E1074" i="2"/>
  <c r="E1075" i="2"/>
  <c r="E1076" i="2"/>
  <c r="E1077" i="2"/>
  <c r="E1078" i="2"/>
  <c r="E1079" i="2"/>
  <c r="E1080" i="2"/>
  <c r="E1081" i="2"/>
  <c r="E1082" i="2"/>
  <c r="E1083" i="2"/>
  <c r="E1084" i="2"/>
  <c r="E1085" i="2"/>
  <c r="E1086" i="2"/>
  <c r="E1087" i="2"/>
  <c r="E1088" i="2"/>
  <c r="E1089" i="2"/>
  <c r="E1090" i="2"/>
  <c r="E1091" i="2"/>
  <c r="E1092" i="2"/>
  <c r="E1093" i="2"/>
  <c r="E1094" i="2"/>
  <c r="E1095" i="2"/>
  <c r="E1096" i="2"/>
  <c r="E1097" i="2"/>
  <c r="E1098" i="2"/>
  <c r="E1099" i="2"/>
  <c r="E1100" i="2"/>
  <c r="E1101" i="2"/>
  <c r="E1102" i="2"/>
  <c r="E1103" i="2"/>
  <c r="E1104" i="2"/>
  <c r="E1105" i="2"/>
  <c r="E1106" i="2"/>
  <c r="E1107" i="2"/>
  <c r="E1108" i="2"/>
  <c r="E1109" i="2"/>
  <c r="E1110" i="2"/>
  <c r="E1111" i="2"/>
  <c r="E1112" i="2"/>
  <c r="E1113" i="2"/>
  <c r="E1114" i="2"/>
  <c r="E1115" i="2"/>
  <c r="E1116" i="2"/>
  <c r="E1117" i="2"/>
  <c r="E1118" i="2"/>
  <c r="E1119" i="2"/>
  <c r="E1120" i="2"/>
  <c r="E1121" i="2"/>
  <c r="E1122" i="2"/>
  <c r="E1123" i="2"/>
  <c r="E1124" i="2"/>
  <c r="E1125" i="2"/>
  <c r="E1126" i="2"/>
  <c r="E1127" i="2"/>
  <c r="E1128" i="2"/>
  <c r="E1129" i="2"/>
  <c r="E1130" i="2"/>
  <c r="E1131" i="2"/>
  <c r="E1132" i="2"/>
  <c r="E1133" i="2"/>
  <c r="E1134" i="2"/>
  <c r="E1135" i="2"/>
  <c r="E1136" i="2"/>
  <c r="E1137" i="2"/>
  <c r="E1138" i="2"/>
  <c r="E1139" i="2"/>
  <c r="E1140" i="2"/>
  <c r="E1141" i="2"/>
  <c r="E1142" i="2"/>
  <c r="E1143" i="2"/>
  <c r="E1144" i="2"/>
  <c r="E1145" i="2"/>
  <c r="E1146" i="2"/>
  <c r="E1147" i="2"/>
  <c r="E1148" i="2"/>
  <c r="E1149" i="2"/>
  <c r="E1150" i="2"/>
  <c r="E1151" i="2"/>
  <c r="E1152" i="2"/>
  <c r="E1153" i="2"/>
  <c r="E1154" i="2"/>
  <c r="E1155" i="2"/>
  <c r="E1156" i="2"/>
  <c r="E1157" i="2"/>
  <c r="E1158" i="2"/>
  <c r="E1159" i="2"/>
  <c r="E1160" i="2"/>
  <c r="E1161" i="2"/>
  <c r="E1162" i="2"/>
  <c r="E1163" i="2"/>
  <c r="E1164" i="2"/>
  <c r="E1165" i="2"/>
  <c r="E1166" i="2"/>
  <c r="E1167" i="2"/>
  <c r="E1168" i="2"/>
  <c r="E1169" i="2"/>
  <c r="E1170" i="2"/>
  <c r="E1171" i="2"/>
  <c r="E1172" i="2"/>
  <c r="E1173" i="2"/>
  <c r="E1174" i="2"/>
  <c r="E1175" i="2"/>
  <c r="E1176" i="2"/>
  <c r="E1177" i="2"/>
  <c r="E1178" i="2"/>
  <c r="E1179" i="2"/>
  <c r="E1180" i="2"/>
  <c r="E1181" i="2"/>
  <c r="E1182" i="2"/>
  <c r="E1183" i="2"/>
  <c r="E1184" i="2"/>
  <c r="E1185" i="2"/>
  <c r="E1186" i="2"/>
  <c r="E1187" i="2"/>
  <c r="E1188" i="2"/>
  <c r="E1189" i="2"/>
  <c r="E1190" i="2"/>
  <c r="E1191" i="2"/>
  <c r="E1192" i="2"/>
  <c r="E1193" i="2"/>
  <c r="E1194" i="2"/>
  <c r="E1195" i="2"/>
  <c r="E1196" i="2"/>
  <c r="E1197" i="2"/>
  <c r="E1198" i="2"/>
  <c r="E1199" i="2"/>
  <c r="E1200" i="2"/>
  <c r="E1201" i="2"/>
  <c r="E1202" i="2"/>
  <c r="E1203" i="2"/>
  <c r="E1204" i="2"/>
  <c r="E1205" i="2"/>
  <c r="E1206" i="2"/>
  <c r="E1207" i="2"/>
  <c r="E1208" i="2"/>
  <c r="E1209" i="2"/>
  <c r="E1210" i="2"/>
  <c r="E1211" i="2"/>
  <c r="E1212" i="2"/>
  <c r="E1213" i="2"/>
  <c r="E1214" i="2"/>
  <c r="E1215" i="2"/>
  <c r="E1216" i="2"/>
  <c r="E1217" i="2"/>
  <c r="E1218" i="2"/>
  <c r="E1219" i="2"/>
  <c r="E1220" i="2"/>
  <c r="E1221" i="2"/>
  <c r="E1222" i="2"/>
  <c r="E1223" i="2"/>
  <c r="E1224" i="2"/>
  <c r="E1225" i="2"/>
  <c r="E1226" i="2"/>
  <c r="E1227" i="2"/>
  <c r="E1228" i="2"/>
  <c r="E1229" i="2"/>
  <c r="E1230" i="2"/>
  <c r="E1231" i="2"/>
  <c r="E1232" i="2"/>
  <c r="E1233" i="2"/>
  <c r="E1234" i="2"/>
  <c r="E1235" i="2"/>
  <c r="E1236" i="2"/>
  <c r="E1237" i="2"/>
  <c r="E1238" i="2"/>
  <c r="E1239" i="2"/>
  <c r="E1240" i="2"/>
  <c r="E1241" i="2"/>
  <c r="E1242" i="2"/>
  <c r="E1243" i="2"/>
  <c r="E1244" i="2"/>
  <c r="E1245" i="2"/>
  <c r="E1246" i="2"/>
  <c r="E1247" i="2"/>
  <c r="E1248" i="2"/>
  <c r="E1249" i="2"/>
  <c r="E1250" i="2"/>
  <c r="E1251" i="2"/>
  <c r="E1252" i="2"/>
  <c r="E1253" i="2"/>
  <c r="E1254" i="2"/>
  <c r="E1255" i="2"/>
  <c r="E1256" i="2"/>
  <c r="E1257" i="2"/>
  <c r="E1258" i="2"/>
  <c r="E1259" i="2"/>
  <c r="E1260" i="2"/>
  <c r="E1261" i="2"/>
  <c r="E1262" i="2"/>
  <c r="E1263" i="2"/>
  <c r="E1264" i="2"/>
  <c r="E1265" i="2"/>
  <c r="E1266" i="2"/>
  <c r="E1267" i="2"/>
  <c r="E1268" i="2"/>
  <c r="E1269" i="2"/>
  <c r="E1270" i="2"/>
  <c r="E1271" i="2"/>
  <c r="E1272" i="2"/>
  <c r="E1273" i="2"/>
  <c r="E1274" i="2"/>
  <c r="E1275" i="2"/>
  <c r="E1276" i="2"/>
  <c r="E1277" i="2"/>
  <c r="E1278" i="2"/>
  <c r="E1279" i="2"/>
  <c r="E1280" i="2"/>
  <c r="E1281" i="2"/>
  <c r="E1282" i="2"/>
  <c r="E1283" i="2"/>
  <c r="E1284" i="2"/>
  <c r="E1285" i="2"/>
  <c r="E1286" i="2"/>
  <c r="E1287" i="2"/>
  <c r="E1288" i="2"/>
  <c r="E1289" i="2"/>
  <c r="E1290" i="2"/>
  <c r="E1291" i="2"/>
  <c r="E1292" i="2"/>
  <c r="E1293" i="2"/>
  <c r="E1294" i="2"/>
  <c r="E1295" i="2"/>
  <c r="E1296" i="2"/>
  <c r="E1297" i="2"/>
  <c r="E1298" i="2"/>
  <c r="E1299" i="2"/>
  <c r="E1300" i="2"/>
  <c r="E1301" i="2"/>
  <c r="E1302" i="2"/>
  <c r="E1303" i="2"/>
  <c r="E1304" i="2"/>
  <c r="E1305" i="2"/>
  <c r="E1306" i="2"/>
  <c r="E1307" i="2"/>
  <c r="E1308" i="2"/>
  <c r="E1309" i="2"/>
  <c r="E1310" i="2"/>
  <c r="E1311" i="2"/>
  <c r="E1312" i="2"/>
  <c r="E1313" i="2"/>
  <c r="E1314" i="2"/>
  <c r="E1315" i="2"/>
  <c r="E1316" i="2"/>
  <c r="E1317" i="2"/>
  <c r="E1318" i="2"/>
  <c r="E1319" i="2"/>
  <c r="E1320" i="2"/>
  <c r="E1321" i="2"/>
  <c r="E1322" i="2"/>
  <c r="E1323" i="2"/>
  <c r="E1324" i="2"/>
  <c r="E1325" i="2"/>
  <c r="E1326" i="2"/>
  <c r="E1327" i="2"/>
  <c r="E1328" i="2"/>
  <c r="E1329" i="2"/>
  <c r="E1330" i="2"/>
  <c r="E1331" i="2"/>
  <c r="E1332" i="2"/>
  <c r="E1333" i="2"/>
  <c r="E1334" i="2"/>
  <c r="E1335" i="2"/>
  <c r="E1336" i="2"/>
  <c r="E1337" i="2"/>
  <c r="E1338" i="2"/>
  <c r="E1339" i="2"/>
  <c r="E1340" i="2"/>
  <c r="E1341" i="2"/>
  <c r="E1342" i="2"/>
  <c r="E1343" i="2"/>
  <c r="E1344" i="2"/>
  <c r="E1345" i="2"/>
  <c r="E1346" i="2"/>
  <c r="E1347" i="2"/>
  <c r="E1348" i="2"/>
  <c r="E1349" i="2"/>
  <c r="E1350" i="2"/>
  <c r="E1351" i="2"/>
  <c r="E1352" i="2"/>
  <c r="E1353" i="2"/>
  <c r="E1354" i="2"/>
  <c r="E1355" i="2"/>
  <c r="E1356" i="2"/>
  <c r="E1357" i="2"/>
  <c r="E1358" i="2"/>
  <c r="E1359" i="2"/>
  <c r="E1360" i="2"/>
  <c r="E1361" i="2"/>
  <c r="E1362" i="2"/>
  <c r="E1363" i="2"/>
  <c r="E1364" i="2"/>
  <c r="E1365" i="2"/>
  <c r="E1366" i="2"/>
  <c r="E1367" i="2"/>
  <c r="E1368" i="2"/>
  <c r="E1369" i="2"/>
  <c r="E1370" i="2"/>
  <c r="E1371" i="2"/>
  <c r="E1372" i="2"/>
  <c r="E1373" i="2"/>
  <c r="E1374" i="2"/>
  <c r="E1375" i="2"/>
  <c r="E1376" i="2"/>
  <c r="E1377" i="2"/>
  <c r="E1378" i="2"/>
  <c r="E1379" i="2"/>
  <c r="E1380" i="2"/>
  <c r="E1381" i="2"/>
  <c r="E1382" i="2"/>
  <c r="E1383" i="2"/>
  <c r="E1384" i="2"/>
  <c r="E1385" i="2"/>
  <c r="E1386" i="2"/>
  <c r="E1387" i="2"/>
  <c r="E1388" i="2"/>
  <c r="E1389" i="2"/>
  <c r="E1390" i="2"/>
  <c r="E1391" i="2"/>
  <c r="E1392" i="2"/>
  <c r="E1393" i="2"/>
  <c r="E1394" i="2"/>
  <c r="E1395" i="2"/>
  <c r="E1396" i="2"/>
  <c r="E1397" i="2"/>
  <c r="E1398" i="2"/>
  <c r="E1399" i="2"/>
  <c r="E1400" i="2"/>
  <c r="E1401" i="2"/>
  <c r="E1402" i="2"/>
  <c r="E1403" i="2"/>
  <c r="E1404" i="2"/>
  <c r="E1405" i="2"/>
  <c r="E1406" i="2"/>
  <c r="E1407" i="2"/>
  <c r="E1408" i="2"/>
  <c r="E1409" i="2"/>
  <c r="E1410" i="2"/>
  <c r="E1411" i="2"/>
  <c r="E1412" i="2"/>
  <c r="E1413" i="2"/>
  <c r="E1414" i="2"/>
  <c r="E1415" i="2"/>
  <c r="E1416" i="2"/>
  <c r="E1417" i="2"/>
  <c r="E1418" i="2"/>
  <c r="E1419" i="2"/>
  <c r="E1420" i="2"/>
  <c r="E1421" i="2"/>
  <c r="E1422" i="2"/>
  <c r="E1423" i="2"/>
  <c r="E1424" i="2"/>
  <c r="E1425" i="2"/>
  <c r="E1426" i="2"/>
  <c r="E1427" i="2"/>
  <c r="E1428" i="2"/>
  <c r="E1429" i="2"/>
  <c r="E1430" i="2"/>
  <c r="E1431" i="2"/>
  <c r="E1432" i="2"/>
  <c r="E1433" i="2"/>
  <c r="E1434" i="2"/>
  <c r="E1435" i="2"/>
  <c r="E1436" i="2"/>
  <c r="E1437" i="2"/>
  <c r="E1438" i="2"/>
  <c r="E1439" i="2"/>
  <c r="E1440" i="2"/>
  <c r="E1441" i="2"/>
  <c r="E1442" i="2"/>
  <c r="E1443" i="2"/>
  <c r="E1444" i="2"/>
  <c r="E1445" i="2"/>
  <c r="E1446" i="2"/>
  <c r="E1447" i="2"/>
  <c r="E1448" i="2"/>
  <c r="E1449" i="2"/>
  <c r="E1450" i="2"/>
  <c r="E1451" i="2"/>
  <c r="E1452" i="2"/>
  <c r="E1453" i="2"/>
  <c r="E1454" i="2"/>
  <c r="E1455" i="2"/>
  <c r="E1456" i="2"/>
  <c r="E1457" i="2"/>
  <c r="E1458" i="2"/>
  <c r="E1459" i="2"/>
  <c r="E1460" i="2"/>
  <c r="E1461" i="2"/>
  <c r="E1462" i="2"/>
  <c r="E1463" i="2"/>
  <c r="E1464" i="2"/>
  <c r="E1465" i="2"/>
  <c r="E1466" i="2"/>
  <c r="E1467" i="2"/>
  <c r="E1468" i="2"/>
  <c r="E1469" i="2"/>
  <c r="E1470" i="2"/>
  <c r="E1471" i="2"/>
  <c r="E1472" i="2"/>
  <c r="E1473" i="2"/>
  <c r="E1474" i="2"/>
  <c r="E1475" i="2"/>
  <c r="E1476" i="2"/>
  <c r="E1477" i="2"/>
  <c r="E1478" i="2"/>
  <c r="E1479" i="2"/>
  <c r="E1480" i="2"/>
  <c r="E1481" i="2"/>
  <c r="E1482" i="2"/>
  <c r="E1483" i="2"/>
  <c r="E1484" i="2"/>
  <c r="E1485" i="2"/>
  <c r="E1486" i="2"/>
  <c r="E1487" i="2"/>
  <c r="E1488" i="2"/>
  <c r="E1489" i="2"/>
  <c r="E1490" i="2"/>
  <c r="E1491" i="2"/>
  <c r="E1492" i="2"/>
  <c r="E1493" i="2"/>
  <c r="E1494" i="2"/>
  <c r="E1495" i="2"/>
  <c r="E1496" i="2"/>
  <c r="E1497" i="2"/>
  <c r="E1498" i="2"/>
  <c r="E1499" i="2"/>
  <c r="E1500" i="2"/>
  <c r="E1501" i="2"/>
  <c r="E1502" i="2"/>
  <c r="E1" i="2"/>
  <c r="A5" i="5" l="1"/>
  <c r="A15" i="5" s="1"/>
  <c r="C4" i="5" s="1"/>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V47" i="2" s="1"/>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6" i="2"/>
  <c r="O137" i="2"/>
  <c r="O138" i="2"/>
  <c r="O139" i="2"/>
  <c r="O140" i="2"/>
  <c r="O141" i="2"/>
  <c r="O142" i="2"/>
  <c r="O143" i="2"/>
  <c r="O145" i="2"/>
  <c r="O146" i="2"/>
  <c r="O147" i="2"/>
  <c r="O148" i="2"/>
  <c r="O149" i="2"/>
  <c r="O150" i="2"/>
  <c r="O151" i="2"/>
  <c r="O152" i="2"/>
  <c r="O153" i="2"/>
  <c r="O154" i="2"/>
  <c r="O155" i="2"/>
  <c r="O156" i="2"/>
  <c r="O157" i="2"/>
  <c r="O158" i="2"/>
  <c r="O159" i="2"/>
  <c r="O160" i="2"/>
  <c r="O161" i="2"/>
  <c r="O162" i="2"/>
  <c r="O163" i="2"/>
  <c r="O164" i="2"/>
  <c r="O165"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400" i="2"/>
  <c r="V399" i="2" s="1"/>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O529" i="2"/>
  <c r="O530" i="2"/>
  <c r="O531" i="2"/>
  <c r="O532" i="2"/>
  <c r="O533" i="2"/>
  <c r="O534" i="2"/>
  <c r="O535" i="2"/>
  <c r="O536" i="2"/>
  <c r="O537" i="2"/>
  <c r="O538" i="2"/>
  <c r="O539" i="2"/>
  <c r="O540" i="2"/>
  <c r="O541" i="2"/>
  <c r="O542" i="2"/>
  <c r="O543" i="2"/>
  <c r="O544" i="2"/>
  <c r="O545" i="2"/>
  <c r="O546" i="2"/>
  <c r="O547" i="2"/>
  <c r="O548" i="2"/>
  <c r="O549" i="2"/>
  <c r="O550" i="2"/>
  <c r="O551" i="2"/>
  <c r="O552" i="2"/>
  <c r="O553" i="2"/>
  <c r="O554" i="2"/>
  <c r="O555" i="2"/>
  <c r="O556" i="2"/>
  <c r="O557" i="2"/>
  <c r="O558" i="2"/>
  <c r="O559" i="2"/>
  <c r="O560" i="2"/>
  <c r="O561" i="2"/>
  <c r="O562" i="2"/>
  <c r="O563" i="2"/>
  <c r="O564" i="2"/>
  <c r="O565" i="2"/>
  <c r="O566" i="2"/>
  <c r="O567" i="2"/>
  <c r="O568" i="2"/>
  <c r="O569" i="2"/>
  <c r="O570" i="2"/>
  <c r="O571" i="2"/>
  <c r="O572" i="2"/>
  <c r="O573" i="2"/>
  <c r="O574" i="2"/>
  <c r="O575" i="2"/>
  <c r="O576" i="2"/>
  <c r="O577" i="2"/>
  <c r="O578" i="2"/>
  <c r="O579" i="2"/>
  <c r="O580" i="2"/>
  <c r="O581" i="2"/>
  <c r="O582" i="2"/>
  <c r="O583" i="2"/>
  <c r="O584" i="2"/>
  <c r="O585" i="2"/>
  <c r="O586" i="2"/>
  <c r="O587" i="2"/>
  <c r="O588" i="2"/>
  <c r="O589" i="2"/>
  <c r="O590" i="2"/>
  <c r="O591" i="2"/>
  <c r="O592" i="2"/>
  <c r="O593" i="2"/>
  <c r="O594" i="2"/>
  <c r="O595" i="2"/>
  <c r="O596" i="2"/>
  <c r="O597" i="2"/>
  <c r="O598" i="2"/>
  <c r="O599" i="2"/>
  <c r="O600" i="2"/>
  <c r="O601" i="2"/>
  <c r="O602" i="2"/>
  <c r="O603" i="2"/>
  <c r="O604" i="2"/>
  <c r="O605" i="2"/>
  <c r="O606" i="2"/>
  <c r="O607" i="2"/>
  <c r="O608" i="2"/>
  <c r="O609" i="2"/>
  <c r="O610" i="2"/>
  <c r="O611" i="2"/>
  <c r="O612" i="2"/>
  <c r="O613" i="2"/>
  <c r="O614" i="2"/>
  <c r="O615" i="2"/>
  <c r="O616" i="2"/>
  <c r="O617" i="2"/>
  <c r="O618" i="2"/>
  <c r="O619" i="2"/>
  <c r="O620" i="2"/>
  <c r="O621" i="2"/>
  <c r="O622" i="2"/>
  <c r="O623" i="2"/>
  <c r="O624" i="2"/>
  <c r="O625" i="2"/>
  <c r="O626" i="2"/>
  <c r="O627" i="2"/>
  <c r="O628" i="2"/>
  <c r="O629" i="2"/>
  <c r="O630" i="2"/>
  <c r="O631" i="2"/>
  <c r="O632" i="2"/>
  <c r="O633" i="2"/>
  <c r="O634" i="2"/>
  <c r="O635" i="2"/>
  <c r="O636" i="2"/>
  <c r="O637" i="2"/>
  <c r="O638" i="2"/>
  <c r="O639" i="2"/>
  <c r="O640" i="2"/>
  <c r="O641" i="2"/>
  <c r="O642" i="2"/>
  <c r="O643" i="2"/>
  <c r="O644" i="2"/>
  <c r="O645" i="2"/>
  <c r="O646" i="2"/>
  <c r="O647" i="2"/>
  <c r="O648" i="2"/>
  <c r="O649" i="2"/>
  <c r="O650" i="2"/>
  <c r="O651" i="2"/>
  <c r="O652" i="2"/>
  <c r="O653" i="2"/>
  <c r="O654" i="2"/>
  <c r="O655" i="2"/>
  <c r="O656" i="2"/>
  <c r="O657" i="2"/>
  <c r="O658" i="2"/>
  <c r="O659" i="2"/>
  <c r="O660" i="2"/>
  <c r="O661" i="2"/>
  <c r="O662" i="2"/>
  <c r="O663" i="2"/>
  <c r="O664" i="2"/>
  <c r="O665" i="2"/>
  <c r="O666" i="2"/>
  <c r="O667" i="2"/>
  <c r="O668" i="2"/>
  <c r="O669" i="2"/>
  <c r="O670" i="2"/>
  <c r="O671" i="2"/>
  <c r="O672" i="2"/>
  <c r="O673" i="2"/>
  <c r="O674" i="2"/>
  <c r="O675" i="2"/>
  <c r="O676" i="2"/>
  <c r="O677" i="2"/>
  <c r="O678" i="2"/>
  <c r="O679" i="2"/>
  <c r="O680" i="2"/>
  <c r="O681" i="2"/>
  <c r="O682" i="2"/>
  <c r="O683" i="2"/>
  <c r="O684" i="2"/>
  <c r="O685" i="2"/>
  <c r="O686" i="2"/>
  <c r="O687" i="2"/>
  <c r="O688" i="2"/>
  <c r="O689" i="2"/>
  <c r="O690" i="2"/>
  <c r="O691" i="2"/>
  <c r="O692" i="2"/>
  <c r="O693" i="2"/>
  <c r="O694" i="2"/>
  <c r="O695" i="2"/>
  <c r="O696" i="2"/>
  <c r="O697" i="2"/>
  <c r="O698" i="2"/>
  <c r="O699" i="2"/>
  <c r="O700" i="2"/>
  <c r="O701" i="2"/>
  <c r="O702" i="2"/>
  <c r="O703" i="2"/>
  <c r="O704" i="2"/>
  <c r="O705" i="2"/>
  <c r="O706" i="2"/>
  <c r="O707" i="2"/>
  <c r="O708" i="2"/>
  <c r="O709" i="2"/>
  <c r="O710" i="2"/>
  <c r="O711" i="2"/>
  <c r="O712" i="2"/>
  <c r="O713" i="2"/>
  <c r="O714" i="2"/>
  <c r="O715" i="2"/>
  <c r="O716" i="2"/>
  <c r="O717" i="2"/>
  <c r="O718" i="2"/>
  <c r="O719" i="2"/>
  <c r="O720" i="2"/>
  <c r="O721" i="2"/>
  <c r="O722" i="2"/>
  <c r="O723" i="2"/>
  <c r="O724" i="2"/>
  <c r="O725" i="2"/>
  <c r="O726" i="2"/>
  <c r="O727" i="2"/>
  <c r="O728" i="2"/>
  <c r="O729" i="2"/>
  <c r="O730" i="2"/>
  <c r="O731" i="2"/>
  <c r="O732" i="2"/>
  <c r="O733" i="2"/>
  <c r="O734" i="2"/>
  <c r="O735" i="2"/>
  <c r="O736" i="2"/>
  <c r="O737" i="2"/>
  <c r="O738" i="2"/>
  <c r="O739" i="2"/>
  <c r="O740" i="2"/>
  <c r="O741" i="2"/>
  <c r="O742" i="2"/>
  <c r="O743" i="2"/>
  <c r="O744" i="2"/>
  <c r="O745" i="2"/>
  <c r="O746" i="2"/>
  <c r="O747" i="2"/>
  <c r="O748" i="2"/>
  <c r="O749" i="2"/>
  <c r="O750" i="2"/>
  <c r="O751" i="2"/>
  <c r="O752" i="2"/>
  <c r="O753" i="2"/>
  <c r="O754" i="2"/>
  <c r="O755" i="2"/>
  <c r="O756" i="2"/>
  <c r="O757" i="2"/>
  <c r="O758" i="2"/>
  <c r="O759" i="2"/>
  <c r="O760" i="2"/>
  <c r="O761" i="2"/>
  <c r="O762" i="2"/>
  <c r="O763" i="2"/>
  <c r="O764" i="2"/>
  <c r="O765" i="2"/>
  <c r="O766" i="2"/>
  <c r="O767" i="2"/>
  <c r="O768" i="2"/>
  <c r="O769" i="2"/>
  <c r="O770" i="2"/>
  <c r="O771" i="2"/>
  <c r="O772" i="2"/>
  <c r="O773" i="2"/>
  <c r="O774" i="2"/>
  <c r="O775" i="2"/>
  <c r="O776" i="2"/>
  <c r="O777" i="2"/>
  <c r="O778" i="2"/>
  <c r="O779" i="2"/>
  <c r="O780" i="2"/>
  <c r="O781" i="2"/>
  <c r="O782" i="2"/>
  <c r="O783" i="2"/>
  <c r="O784" i="2"/>
  <c r="O785" i="2"/>
  <c r="O786" i="2"/>
  <c r="O787" i="2"/>
  <c r="O788" i="2"/>
  <c r="O789" i="2"/>
  <c r="O790" i="2"/>
  <c r="O791" i="2"/>
  <c r="O792" i="2"/>
  <c r="O793" i="2"/>
  <c r="O794" i="2"/>
  <c r="O795" i="2"/>
  <c r="O796" i="2"/>
  <c r="O797" i="2"/>
  <c r="O798" i="2"/>
  <c r="O799" i="2"/>
  <c r="O800" i="2"/>
  <c r="O801" i="2"/>
  <c r="O802" i="2"/>
  <c r="O803" i="2"/>
  <c r="O804" i="2"/>
  <c r="O805" i="2"/>
  <c r="O806" i="2"/>
  <c r="O807" i="2"/>
  <c r="O808" i="2"/>
  <c r="O809" i="2"/>
  <c r="O810" i="2"/>
  <c r="O811" i="2"/>
  <c r="O812" i="2"/>
  <c r="O813" i="2"/>
  <c r="O814" i="2"/>
  <c r="O815" i="2"/>
  <c r="O816" i="2"/>
  <c r="O817" i="2"/>
  <c r="O818" i="2"/>
  <c r="O819" i="2"/>
  <c r="O820" i="2"/>
  <c r="O821" i="2"/>
  <c r="O822" i="2"/>
  <c r="O823" i="2"/>
  <c r="O824" i="2"/>
  <c r="O825" i="2"/>
  <c r="O826" i="2"/>
  <c r="O827" i="2"/>
  <c r="O828" i="2"/>
  <c r="O829" i="2"/>
  <c r="O830" i="2"/>
  <c r="O831" i="2"/>
  <c r="O832" i="2"/>
  <c r="O833" i="2"/>
  <c r="O834" i="2"/>
  <c r="O835" i="2"/>
  <c r="O836" i="2"/>
  <c r="O837" i="2"/>
  <c r="O838" i="2"/>
  <c r="O839" i="2"/>
  <c r="O840" i="2"/>
  <c r="O841" i="2"/>
  <c r="O842" i="2"/>
  <c r="O843" i="2"/>
  <c r="O844" i="2"/>
  <c r="O845" i="2"/>
  <c r="O846" i="2"/>
  <c r="O847" i="2"/>
  <c r="O848" i="2"/>
  <c r="O849" i="2"/>
  <c r="O850" i="2"/>
  <c r="O851" i="2"/>
  <c r="O852" i="2"/>
  <c r="O853" i="2"/>
  <c r="O854" i="2"/>
  <c r="O855" i="2"/>
  <c r="O856" i="2"/>
  <c r="O857" i="2"/>
  <c r="O858" i="2"/>
  <c r="O859" i="2"/>
  <c r="O860" i="2"/>
  <c r="O861" i="2"/>
  <c r="O862" i="2"/>
  <c r="O863" i="2"/>
  <c r="O864" i="2"/>
  <c r="O865" i="2"/>
  <c r="O866" i="2"/>
  <c r="O867" i="2"/>
  <c r="O868" i="2"/>
  <c r="O869" i="2"/>
  <c r="O870" i="2"/>
  <c r="O871" i="2"/>
  <c r="O872" i="2"/>
  <c r="O873" i="2"/>
  <c r="O874" i="2"/>
  <c r="O875" i="2"/>
  <c r="O876" i="2"/>
  <c r="O877" i="2"/>
  <c r="O878" i="2"/>
  <c r="O879" i="2"/>
  <c r="O880" i="2"/>
  <c r="O881" i="2"/>
  <c r="O882" i="2"/>
  <c r="O883" i="2"/>
  <c r="O884" i="2"/>
  <c r="O885" i="2"/>
  <c r="O886" i="2"/>
  <c r="O887" i="2"/>
  <c r="O888" i="2"/>
  <c r="O889" i="2"/>
  <c r="O890" i="2"/>
  <c r="O891" i="2"/>
  <c r="O892" i="2"/>
  <c r="O893" i="2"/>
  <c r="O894" i="2"/>
  <c r="O895" i="2"/>
  <c r="O896" i="2"/>
  <c r="O897" i="2"/>
  <c r="O898" i="2"/>
  <c r="O899" i="2"/>
  <c r="O900" i="2"/>
  <c r="O901" i="2"/>
  <c r="O902" i="2"/>
  <c r="O903" i="2"/>
  <c r="O904" i="2"/>
  <c r="O905" i="2"/>
  <c r="O906" i="2"/>
  <c r="O907" i="2"/>
  <c r="O908" i="2"/>
  <c r="O909" i="2"/>
  <c r="O910" i="2"/>
  <c r="O911" i="2"/>
  <c r="O912" i="2"/>
  <c r="O913" i="2"/>
  <c r="O914" i="2"/>
  <c r="O915" i="2"/>
  <c r="O916" i="2"/>
  <c r="O917" i="2"/>
  <c r="O918" i="2"/>
  <c r="O919" i="2"/>
  <c r="O920" i="2"/>
  <c r="O921" i="2"/>
  <c r="O922" i="2"/>
  <c r="O923" i="2"/>
  <c r="O924" i="2"/>
  <c r="O925" i="2"/>
  <c r="O926" i="2"/>
  <c r="O927" i="2"/>
  <c r="O928" i="2"/>
  <c r="O929" i="2"/>
  <c r="O930" i="2"/>
  <c r="O931" i="2"/>
  <c r="O932" i="2"/>
  <c r="O933" i="2"/>
  <c r="O934" i="2"/>
  <c r="O935" i="2"/>
  <c r="O936" i="2"/>
  <c r="O937" i="2"/>
  <c r="O938" i="2"/>
  <c r="O939" i="2"/>
  <c r="O940" i="2"/>
  <c r="O941" i="2"/>
  <c r="O942" i="2"/>
  <c r="O943" i="2"/>
  <c r="O944" i="2"/>
  <c r="O945" i="2"/>
  <c r="O946" i="2"/>
  <c r="O947" i="2"/>
  <c r="O948" i="2"/>
  <c r="O949" i="2"/>
  <c r="O950" i="2"/>
  <c r="O951" i="2"/>
  <c r="O952" i="2"/>
  <c r="O953" i="2"/>
  <c r="O954" i="2"/>
  <c r="O955" i="2"/>
  <c r="O956" i="2"/>
  <c r="O957" i="2"/>
  <c r="O958" i="2"/>
  <c r="O959" i="2"/>
  <c r="O960" i="2"/>
  <c r="O961" i="2"/>
  <c r="O962" i="2"/>
  <c r="O963" i="2"/>
  <c r="O964" i="2"/>
  <c r="O965" i="2"/>
  <c r="O966" i="2"/>
  <c r="O967" i="2"/>
  <c r="O968" i="2"/>
  <c r="O969" i="2"/>
  <c r="O970" i="2"/>
  <c r="O971" i="2"/>
  <c r="O972" i="2"/>
  <c r="O973" i="2"/>
  <c r="O974" i="2"/>
  <c r="O975" i="2"/>
  <c r="O976" i="2"/>
  <c r="O977" i="2"/>
  <c r="O978" i="2"/>
  <c r="O979" i="2"/>
  <c r="O980" i="2"/>
  <c r="O981" i="2"/>
  <c r="O982" i="2"/>
  <c r="O983" i="2"/>
  <c r="O984" i="2"/>
  <c r="O985" i="2"/>
  <c r="O986" i="2"/>
  <c r="O987" i="2"/>
  <c r="O988" i="2"/>
  <c r="O989" i="2"/>
  <c r="O990" i="2"/>
  <c r="O991" i="2"/>
  <c r="O992" i="2"/>
  <c r="O993" i="2"/>
  <c r="O994" i="2"/>
  <c r="O995" i="2"/>
  <c r="O996" i="2"/>
  <c r="O997" i="2"/>
  <c r="O998" i="2"/>
  <c r="O999" i="2"/>
  <c r="O1000" i="2"/>
  <c r="O1001" i="2"/>
  <c r="O1002" i="2"/>
  <c r="O1003" i="2"/>
  <c r="O1004" i="2"/>
  <c r="O1005" i="2"/>
  <c r="O1006" i="2"/>
  <c r="O1007" i="2"/>
  <c r="O1008" i="2"/>
  <c r="O1009" i="2"/>
  <c r="O1010" i="2"/>
  <c r="O1011" i="2"/>
  <c r="O1012" i="2"/>
  <c r="O1013" i="2"/>
  <c r="O1014" i="2"/>
  <c r="O1015" i="2"/>
  <c r="O1016" i="2"/>
  <c r="O1017" i="2"/>
  <c r="O1018" i="2"/>
  <c r="O1019" i="2"/>
  <c r="O1020" i="2"/>
  <c r="O1021" i="2"/>
  <c r="O1022" i="2"/>
  <c r="O1023" i="2"/>
  <c r="O1024" i="2"/>
  <c r="O1025" i="2"/>
  <c r="O1026" i="2"/>
  <c r="O1027" i="2"/>
  <c r="O1028" i="2"/>
  <c r="O1029" i="2"/>
  <c r="O1030" i="2"/>
  <c r="O1031" i="2"/>
  <c r="O1032" i="2"/>
  <c r="O1033" i="2"/>
  <c r="O1034" i="2"/>
  <c r="O1035" i="2"/>
  <c r="O1036" i="2"/>
  <c r="O1037" i="2"/>
  <c r="O1038" i="2"/>
  <c r="O1039" i="2"/>
  <c r="O1040" i="2"/>
  <c r="O1041" i="2"/>
  <c r="O1042" i="2"/>
  <c r="O1043" i="2"/>
  <c r="O1044" i="2"/>
  <c r="O1045" i="2"/>
  <c r="O1046" i="2"/>
  <c r="O1047" i="2"/>
  <c r="O1048" i="2"/>
  <c r="O1049" i="2"/>
  <c r="O1050" i="2"/>
  <c r="O1051" i="2"/>
  <c r="O1052" i="2"/>
  <c r="O1053" i="2"/>
  <c r="O1054" i="2"/>
  <c r="O1055" i="2"/>
  <c r="O1056" i="2"/>
  <c r="O1057" i="2"/>
  <c r="O1058" i="2"/>
  <c r="O1059" i="2"/>
  <c r="O1060" i="2"/>
  <c r="O1061" i="2"/>
  <c r="O1062" i="2"/>
  <c r="O1063" i="2"/>
  <c r="O1064" i="2"/>
  <c r="O1065" i="2"/>
  <c r="O1066" i="2"/>
  <c r="O1067" i="2"/>
  <c r="O1068" i="2"/>
  <c r="O1069" i="2"/>
  <c r="O1070" i="2"/>
  <c r="O1071" i="2"/>
  <c r="O1072" i="2"/>
  <c r="O1073" i="2"/>
  <c r="O1074" i="2"/>
  <c r="O1075" i="2"/>
  <c r="O1076" i="2"/>
  <c r="O1077" i="2"/>
  <c r="O1078" i="2"/>
  <c r="O1079" i="2"/>
  <c r="O1080" i="2"/>
  <c r="O1081" i="2"/>
  <c r="O1082" i="2"/>
  <c r="O1083" i="2"/>
  <c r="O1084" i="2"/>
  <c r="O1085" i="2"/>
  <c r="O1086" i="2"/>
  <c r="O1087" i="2"/>
  <c r="O1088" i="2"/>
  <c r="O1089" i="2"/>
  <c r="O1090" i="2"/>
  <c r="O1091" i="2"/>
  <c r="O1092" i="2"/>
  <c r="O1093" i="2"/>
  <c r="O1094" i="2"/>
  <c r="O1095" i="2"/>
  <c r="O1096" i="2"/>
  <c r="O1097" i="2"/>
  <c r="O1098" i="2"/>
  <c r="O1099" i="2"/>
  <c r="O1100" i="2"/>
  <c r="O1101" i="2"/>
  <c r="O1102" i="2"/>
  <c r="O1103" i="2"/>
  <c r="O1104" i="2"/>
  <c r="O1105" i="2"/>
  <c r="O1106" i="2"/>
  <c r="O1107" i="2"/>
  <c r="O1108" i="2"/>
  <c r="O1109" i="2"/>
  <c r="O1110" i="2"/>
  <c r="O1111" i="2"/>
  <c r="O1112" i="2"/>
  <c r="O1113" i="2"/>
  <c r="O1114" i="2"/>
  <c r="O1115" i="2"/>
  <c r="O1116" i="2"/>
  <c r="O1117" i="2"/>
  <c r="O1118" i="2"/>
  <c r="O1119" i="2"/>
  <c r="O1120" i="2"/>
  <c r="O1121" i="2"/>
  <c r="O1122" i="2"/>
  <c r="O1123" i="2"/>
  <c r="O1124" i="2"/>
  <c r="O1125" i="2"/>
  <c r="O1126" i="2"/>
  <c r="O1127" i="2"/>
  <c r="O1128" i="2"/>
  <c r="O1129" i="2"/>
  <c r="O1130" i="2"/>
  <c r="O1131" i="2"/>
  <c r="O1132" i="2"/>
  <c r="O1133" i="2"/>
  <c r="O1134" i="2"/>
  <c r="O1135" i="2"/>
  <c r="O1136" i="2"/>
  <c r="O1137" i="2"/>
  <c r="O1138" i="2"/>
  <c r="O1139" i="2"/>
  <c r="O1140" i="2"/>
  <c r="O1141" i="2"/>
  <c r="O1142" i="2"/>
  <c r="O1143" i="2"/>
  <c r="O1144" i="2"/>
  <c r="O1145" i="2"/>
  <c r="O1146" i="2"/>
  <c r="O1147" i="2"/>
  <c r="O1148" i="2"/>
  <c r="O1149" i="2"/>
  <c r="O1150" i="2"/>
  <c r="O1151" i="2"/>
  <c r="O1152" i="2"/>
  <c r="O1153" i="2"/>
  <c r="O1154" i="2"/>
  <c r="O1155" i="2"/>
  <c r="O1156" i="2"/>
  <c r="O1157" i="2"/>
  <c r="O1158" i="2"/>
  <c r="O1159" i="2"/>
  <c r="O1160" i="2"/>
  <c r="O1161" i="2"/>
  <c r="O1162" i="2"/>
  <c r="O1163" i="2"/>
  <c r="O1164" i="2"/>
  <c r="O1165" i="2"/>
  <c r="O1166" i="2"/>
  <c r="O1167" i="2"/>
  <c r="O1168" i="2"/>
  <c r="O1169" i="2"/>
  <c r="O1170" i="2"/>
  <c r="O1171" i="2"/>
  <c r="O1172" i="2"/>
  <c r="O1173" i="2"/>
  <c r="O1174" i="2"/>
  <c r="O1175" i="2"/>
  <c r="O1176" i="2"/>
  <c r="O1177" i="2"/>
  <c r="O1178" i="2"/>
  <c r="O1179" i="2"/>
  <c r="O1180" i="2"/>
  <c r="O1181" i="2"/>
  <c r="O1182" i="2"/>
  <c r="O1183" i="2"/>
  <c r="O1184" i="2"/>
  <c r="O1185" i="2"/>
  <c r="O1186" i="2"/>
  <c r="O1187" i="2"/>
  <c r="O1188" i="2"/>
  <c r="O1189" i="2"/>
  <c r="O1190" i="2"/>
  <c r="O1191" i="2"/>
  <c r="O1192" i="2"/>
  <c r="O1193" i="2"/>
  <c r="O1194" i="2"/>
  <c r="O1195" i="2"/>
  <c r="O1196" i="2"/>
  <c r="O1197" i="2"/>
  <c r="O1198" i="2"/>
  <c r="O1199" i="2"/>
  <c r="O1200" i="2"/>
  <c r="O1201" i="2"/>
  <c r="O1202" i="2"/>
  <c r="O1203" i="2"/>
  <c r="O1204" i="2"/>
  <c r="O1205" i="2"/>
  <c r="O1206" i="2"/>
  <c r="O1207" i="2"/>
  <c r="O1208" i="2"/>
  <c r="O1209" i="2"/>
  <c r="O1210" i="2"/>
  <c r="O1211" i="2"/>
  <c r="O1212" i="2"/>
  <c r="O1213" i="2"/>
  <c r="O1214" i="2"/>
  <c r="O1215" i="2"/>
  <c r="O1216" i="2"/>
  <c r="O1217" i="2"/>
  <c r="O1218" i="2"/>
  <c r="O1219" i="2"/>
  <c r="O1220" i="2"/>
  <c r="O1221" i="2"/>
  <c r="O1222" i="2"/>
  <c r="O1223" i="2"/>
  <c r="O1224" i="2"/>
  <c r="O1225" i="2"/>
  <c r="O1226" i="2"/>
  <c r="O1227" i="2"/>
  <c r="O1228" i="2"/>
  <c r="O1229" i="2"/>
  <c r="O1230" i="2"/>
  <c r="O1231" i="2"/>
  <c r="O1232" i="2"/>
  <c r="O1233" i="2"/>
  <c r="O1234" i="2"/>
  <c r="O1235" i="2"/>
  <c r="O1236" i="2"/>
  <c r="O1237" i="2"/>
  <c r="O1238" i="2"/>
  <c r="O1239" i="2"/>
  <c r="O1240" i="2"/>
  <c r="O1241" i="2"/>
  <c r="O1242" i="2"/>
  <c r="O1243" i="2"/>
  <c r="O1244" i="2"/>
  <c r="O1245" i="2"/>
  <c r="O1246" i="2"/>
  <c r="O1247" i="2"/>
  <c r="O1248" i="2"/>
  <c r="O1249" i="2"/>
  <c r="O1250" i="2"/>
  <c r="O1251" i="2"/>
  <c r="O1252" i="2"/>
  <c r="O1253" i="2"/>
  <c r="O1254" i="2"/>
  <c r="O1255" i="2"/>
  <c r="O1256" i="2"/>
  <c r="O1257" i="2"/>
  <c r="O1258" i="2"/>
  <c r="O1259" i="2"/>
  <c r="O1260" i="2"/>
  <c r="O1261" i="2"/>
  <c r="O1262" i="2"/>
  <c r="O1263" i="2"/>
  <c r="O1264" i="2"/>
  <c r="O1265" i="2"/>
  <c r="O1266" i="2"/>
  <c r="O1267" i="2"/>
  <c r="O1268" i="2"/>
  <c r="O1269" i="2"/>
  <c r="O1270" i="2"/>
  <c r="O1271" i="2"/>
  <c r="O1272" i="2"/>
  <c r="O1273" i="2"/>
  <c r="O1274" i="2"/>
  <c r="O1275" i="2"/>
  <c r="O1276" i="2"/>
  <c r="O1277" i="2"/>
  <c r="O1278" i="2"/>
  <c r="O1279" i="2"/>
  <c r="O1280" i="2"/>
  <c r="O1281" i="2"/>
  <c r="O1282" i="2"/>
  <c r="O1283" i="2"/>
  <c r="O1284" i="2"/>
  <c r="O1285" i="2"/>
  <c r="O1286" i="2"/>
  <c r="O1287" i="2"/>
  <c r="O1288" i="2"/>
  <c r="O1289" i="2"/>
  <c r="O1290" i="2"/>
  <c r="O1291" i="2"/>
  <c r="O1292" i="2"/>
  <c r="O1293" i="2"/>
  <c r="O1294" i="2"/>
  <c r="O1295" i="2"/>
  <c r="O1296" i="2"/>
  <c r="O1297" i="2"/>
  <c r="O1298" i="2"/>
  <c r="O1299" i="2"/>
  <c r="O1300" i="2"/>
  <c r="O1301" i="2"/>
  <c r="O1302" i="2"/>
  <c r="O1303" i="2"/>
  <c r="O1304" i="2"/>
  <c r="O1305" i="2"/>
  <c r="O1306" i="2"/>
  <c r="O1307" i="2"/>
  <c r="O1308" i="2"/>
  <c r="O1309" i="2"/>
  <c r="O1310" i="2"/>
  <c r="O1311" i="2"/>
  <c r="O1312" i="2"/>
  <c r="O1313" i="2"/>
  <c r="O1314" i="2"/>
  <c r="O1315" i="2"/>
  <c r="O1316" i="2"/>
  <c r="O1317" i="2"/>
  <c r="O1318" i="2"/>
  <c r="O1319" i="2"/>
  <c r="O1320" i="2"/>
  <c r="O1321" i="2"/>
  <c r="O1322" i="2"/>
  <c r="O1323" i="2"/>
  <c r="O1324" i="2"/>
  <c r="O1325" i="2"/>
  <c r="O1326" i="2"/>
  <c r="O1327" i="2"/>
  <c r="O1328" i="2"/>
  <c r="O1329" i="2"/>
  <c r="O1330" i="2"/>
  <c r="O1331" i="2"/>
  <c r="O1332" i="2"/>
  <c r="O1333" i="2"/>
  <c r="O1334" i="2"/>
  <c r="O1335" i="2"/>
  <c r="O1336" i="2"/>
  <c r="O1337" i="2"/>
  <c r="O1338" i="2"/>
  <c r="O1339" i="2"/>
  <c r="O1340" i="2"/>
  <c r="O1341" i="2"/>
  <c r="O1342" i="2"/>
  <c r="O1343" i="2"/>
  <c r="O1344" i="2"/>
  <c r="O1345" i="2"/>
  <c r="O1346" i="2"/>
  <c r="O1347" i="2"/>
  <c r="O1348" i="2"/>
  <c r="O1349" i="2"/>
  <c r="O1350" i="2"/>
  <c r="O1351" i="2"/>
  <c r="O1352" i="2"/>
  <c r="O1353" i="2"/>
  <c r="O1354" i="2"/>
  <c r="O1355" i="2"/>
  <c r="O1356" i="2"/>
  <c r="O1357" i="2"/>
  <c r="O1358" i="2"/>
  <c r="O1359" i="2"/>
  <c r="O1360" i="2"/>
  <c r="O1361" i="2"/>
  <c r="O1362" i="2"/>
  <c r="O1363" i="2"/>
  <c r="O1364" i="2"/>
  <c r="O1365" i="2"/>
  <c r="O1366" i="2"/>
  <c r="O1367" i="2"/>
  <c r="O1368" i="2"/>
  <c r="O1369" i="2"/>
  <c r="O1370" i="2"/>
  <c r="O1371" i="2"/>
  <c r="O1372" i="2"/>
  <c r="O1373" i="2"/>
  <c r="O1374" i="2"/>
  <c r="O1375" i="2"/>
  <c r="O1376" i="2"/>
  <c r="O1377" i="2"/>
  <c r="O1378" i="2"/>
  <c r="O1379" i="2"/>
  <c r="O1380" i="2"/>
  <c r="O1381" i="2"/>
  <c r="O1382" i="2"/>
  <c r="O1383" i="2"/>
  <c r="O1384" i="2"/>
  <c r="O1385" i="2"/>
  <c r="O1386" i="2"/>
  <c r="O1387" i="2"/>
  <c r="O1388" i="2"/>
  <c r="O1389" i="2"/>
  <c r="O1390" i="2"/>
  <c r="O1391" i="2"/>
  <c r="O1392" i="2"/>
  <c r="O1393" i="2"/>
  <c r="O1394" i="2"/>
  <c r="O1395" i="2"/>
  <c r="O1396" i="2"/>
  <c r="O1397" i="2"/>
  <c r="O1398" i="2"/>
  <c r="O1399" i="2"/>
  <c r="O1400" i="2"/>
  <c r="O1401" i="2"/>
  <c r="O1402" i="2"/>
  <c r="O1403" i="2"/>
  <c r="O1404" i="2"/>
  <c r="O1405" i="2"/>
  <c r="O1406" i="2"/>
  <c r="O1407" i="2"/>
  <c r="O1408" i="2"/>
  <c r="O1409" i="2"/>
  <c r="O1410" i="2"/>
  <c r="O1411" i="2"/>
  <c r="O1412" i="2"/>
  <c r="O1413" i="2"/>
  <c r="O1414" i="2"/>
  <c r="O1415" i="2"/>
  <c r="O1416" i="2"/>
  <c r="O1417" i="2"/>
  <c r="O1418" i="2"/>
  <c r="O1419" i="2"/>
  <c r="O1420" i="2"/>
  <c r="O1421" i="2"/>
  <c r="O1422" i="2"/>
  <c r="O1423" i="2"/>
  <c r="O1424" i="2"/>
  <c r="O1425" i="2"/>
  <c r="O1426" i="2"/>
  <c r="O1427" i="2"/>
  <c r="O1428" i="2"/>
  <c r="O1429" i="2"/>
  <c r="O1430" i="2"/>
  <c r="O1431" i="2"/>
  <c r="O1432" i="2"/>
  <c r="O1433" i="2"/>
  <c r="O1434" i="2"/>
  <c r="O1435" i="2"/>
  <c r="O1436" i="2"/>
  <c r="O1437" i="2"/>
  <c r="O1438" i="2"/>
  <c r="O1439" i="2"/>
  <c r="O1440" i="2"/>
  <c r="O1441" i="2"/>
  <c r="O1442" i="2"/>
  <c r="O1443" i="2"/>
  <c r="O1444" i="2"/>
  <c r="O1445" i="2"/>
  <c r="O1446" i="2"/>
  <c r="O1447" i="2"/>
  <c r="O1448" i="2"/>
  <c r="O1449" i="2"/>
  <c r="O1450" i="2"/>
  <c r="O1451" i="2"/>
  <c r="O1452" i="2"/>
  <c r="O1453" i="2"/>
  <c r="O1454" i="2"/>
  <c r="O1455" i="2"/>
  <c r="O1456" i="2"/>
  <c r="O1457" i="2"/>
  <c r="O1458" i="2"/>
  <c r="O1459" i="2"/>
  <c r="O1460" i="2"/>
  <c r="O1461" i="2"/>
  <c r="O1462" i="2"/>
  <c r="O1463" i="2"/>
  <c r="O1464" i="2"/>
  <c r="O1465" i="2"/>
  <c r="O1466" i="2"/>
  <c r="O1467" i="2"/>
  <c r="O1468" i="2"/>
  <c r="O1469" i="2"/>
  <c r="O1470" i="2"/>
  <c r="O1471" i="2"/>
  <c r="O1472" i="2"/>
  <c r="O1473" i="2"/>
  <c r="O1474" i="2"/>
  <c r="O1475" i="2"/>
  <c r="O1476" i="2"/>
  <c r="O1477" i="2"/>
  <c r="O1478" i="2"/>
  <c r="O1479" i="2"/>
  <c r="O1480" i="2"/>
  <c r="O1481" i="2"/>
  <c r="O1482" i="2"/>
  <c r="O1483" i="2"/>
  <c r="O1484" i="2"/>
  <c r="O1485" i="2"/>
  <c r="O1486" i="2"/>
  <c r="O1487" i="2"/>
  <c r="O1488" i="2"/>
  <c r="O1489" i="2"/>
  <c r="O1490" i="2"/>
  <c r="O1491" i="2"/>
  <c r="O1492" i="2"/>
  <c r="O1493" i="2"/>
  <c r="O1494" i="2"/>
  <c r="O1495" i="2"/>
  <c r="O1496" i="2"/>
  <c r="O1497" i="2"/>
  <c r="O1498" i="2"/>
  <c r="O1499" i="2"/>
  <c r="O1500" i="2"/>
  <c r="O1501" i="2"/>
  <c r="O1502" i="2"/>
  <c r="V1502" i="2" s="1"/>
  <c r="AB1502" i="2" s="1"/>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U47" i="2" s="1"/>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6" i="2"/>
  <c r="M137" i="2"/>
  <c r="M138" i="2"/>
  <c r="M139" i="2"/>
  <c r="M140" i="2"/>
  <c r="M141" i="2"/>
  <c r="M142" i="2"/>
  <c r="M143" i="2"/>
  <c r="M145" i="2"/>
  <c r="M146" i="2"/>
  <c r="M147" i="2"/>
  <c r="M148" i="2"/>
  <c r="M149" i="2"/>
  <c r="M150" i="2"/>
  <c r="M151" i="2"/>
  <c r="M152" i="2"/>
  <c r="M153" i="2"/>
  <c r="M154" i="2"/>
  <c r="M155" i="2"/>
  <c r="M156" i="2"/>
  <c r="M157" i="2"/>
  <c r="M158" i="2"/>
  <c r="M159" i="2"/>
  <c r="M160" i="2"/>
  <c r="M161" i="2"/>
  <c r="M162" i="2"/>
  <c r="M163" i="2"/>
  <c r="M164" i="2"/>
  <c r="M165"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400" i="2"/>
  <c r="U399" i="2" s="1"/>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U561" i="2" s="1"/>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1002" i="2"/>
  <c r="M1003" i="2"/>
  <c r="M1004" i="2"/>
  <c r="M1005" i="2"/>
  <c r="M1006" i="2"/>
  <c r="M1007" i="2"/>
  <c r="M1008" i="2"/>
  <c r="M1009" i="2"/>
  <c r="M1010" i="2"/>
  <c r="M1011" i="2"/>
  <c r="M1012" i="2"/>
  <c r="M1013" i="2"/>
  <c r="M1014" i="2"/>
  <c r="M1015" i="2"/>
  <c r="M1016" i="2"/>
  <c r="M1017" i="2"/>
  <c r="M1018" i="2"/>
  <c r="M1019" i="2"/>
  <c r="M1020" i="2"/>
  <c r="M1021" i="2"/>
  <c r="M1022" i="2"/>
  <c r="M1023" i="2"/>
  <c r="M1024" i="2"/>
  <c r="M1025" i="2"/>
  <c r="M1026" i="2"/>
  <c r="M1027" i="2"/>
  <c r="M1028" i="2"/>
  <c r="M1029" i="2"/>
  <c r="M1030" i="2"/>
  <c r="M1031" i="2"/>
  <c r="M1032" i="2"/>
  <c r="M1033" i="2"/>
  <c r="M1034" i="2"/>
  <c r="M1035" i="2"/>
  <c r="M1036" i="2"/>
  <c r="M1037" i="2"/>
  <c r="M1038" i="2"/>
  <c r="M1039" i="2"/>
  <c r="M1040" i="2"/>
  <c r="M1041" i="2"/>
  <c r="M1042" i="2"/>
  <c r="M1043" i="2"/>
  <c r="M1044" i="2"/>
  <c r="M1045" i="2"/>
  <c r="M1046" i="2"/>
  <c r="M1047" i="2"/>
  <c r="M1048" i="2"/>
  <c r="M1049" i="2"/>
  <c r="M1050" i="2"/>
  <c r="M1051" i="2"/>
  <c r="M1052" i="2"/>
  <c r="M1053" i="2"/>
  <c r="M1054" i="2"/>
  <c r="M1055" i="2"/>
  <c r="M1056" i="2"/>
  <c r="M1057" i="2"/>
  <c r="M1058" i="2"/>
  <c r="M1059" i="2"/>
  <c r="M1060" i="2"/>
  <c r="M1061" i="2"/>
  <c r="M1062" i="2"/>
  <c r="M1063" i="2"/>
  <c r="M1064" i="2"/>
  <c r="M1065" i="2"/>
  <c r="M1066" i="2"/>
  <c r="M1067" i="2"/>
  <c r="M1068" i="2"/>
  <c r="M1069" i="2"/>
  <c r="M1070" i="2"/>
  <c r="M1071" i="2"/>
  <c r="M1072" i="2"/>
  <c r="M1073" i="2"/>
  <c r="M1074" i="2"/>
  <c r="M1075" i="2"/>
  <c r="M1076" i="2"/>
  <c r="M1077" i="2"/>
  <c r="M1078" i="2"/>
  <c r="M1079" i="2"/>
  <c r="M1080" i="2"/>
  <c r="M1081" i="2"/>
  <c r="M1082" i="2"/>
  <c r="M1083" i="2"/>
  <c r="M1084" i="2"/>
  <c r="M1085" i="2"/>
  <c r="M1086" i="2"/>
  <c r="M1087" i="2"/>
  <c r="M1088" i="2"/>
  <c r="M1089" i="2"/>
  <c r="M1090" i="2"/>
  <c r="M1091" i="2"/>
  <c r="M1092" i="2"/>
  <c r="M1093" i="2"/>
  <c r="M1094" i="2"/>
  <c r="M1095" i="2"/>
  <c r="M1096" i="2"/>
  <c r="M1097" i="2"/>
  <c r="M1098" i="2"/>
  <c r="M1099" i="2"/>
  <c r="M1100" i="2"/>
  <c r="M1101" i="2"/>
  <c r="M1102" i="2"/>
  <c r="M1103" i="2"/>
  <c r="M1104" i="2"/>
  <c r="M1105" i="2"/>
  <c r="M1106" i="2"/>
  <c r="M1107" i="2"/>
  <c r="M1108" i="2"/>
  <c r="M1109" i="2"/>
  <c r="M1110" i="2"/>
  <c r="M1111" i="2"/>
  <c r="M1112" i="2"/>
  <c r="M1113" i="2"/>
  <c r="M1114" i="2"/>
  <c r="M1115" i="2"/>
  <c r="M1116" i="2"/>
  <c r="M1117" i="2"/>
  <c r="M1118" i="2"/>
  <c r="M1119" i="2"/>
  <c r="M1120" i="2"/>
  <c r="M1121" i="2"/>
  <c r="M1122" i="2"/>
  <c r="M1123" i="2"/>
  <c r="M1124" i="2"/>
  <c r="M1125" i="2"/>
  <c r="M1126" i="2"/>
  <c r="M1127" i="2"/>
  <c r="M1128" i="2"/>
  <c r="M1129" i="2"/>
  <c r="M1130" i="2"/>
  <c r="M1131" i="2"/>
  <c r="M1132" i="2"/>
  <c r="M1133" i="2"/>
  <c r="M1134" i="2"/>
  <c r="M1135" i="2"/>
  <c r="M1136" i="2"/>
  <c r="M1137" i="2"/>
  <c r="M1138" i="2"/>
  <c r="M1139" i="2"/>
  <c r="M1140" i="2"/>
  <c r="M1141" i="2"/>
  <c r="M1142" i="2"/>
  <c r="M1143" i="2"/>
  <c r="M1144" i="2"/>
  <c r="M1145" i="2"/>
  <c r="M1146" i="2"/>
  <c r="M1147" i="2"/>
  <c r="M1148" i="2"/>
  <c r="M1149" i="2"/>
  <c r="M1150" i="2"/>
  <c r="M1151" i="2"/>
  <c r="M1152" i="2"/>
  <c r="M1153" i="2"/>
  <c r="M1154" i="2"/>
  <c r="M1155" i="2"/>
  <c r="M1156" i="2"/>
  <c r="M1157" i="2"/>
  <c r="M1158" i="2"/>
  <c r="M1159" i="2"/>
  <c r="M1160" i="2"/>
  <c r="M1161" i="2"/>
  <c r="M1162" i="2"/>
  <c r="M1163" i="2"/>
  <c r="M1164" i="2"/>
  <c r="M1165" i="2"/>
  <c r="M1166" i="2"/>
  <c r="M1167" i="2"/>
  <c r="M1168" i="2"/>
  <c r="M1169" i="2"/>
  <c r="M1170" i="2"/>
  <c r="M1171" i="2"/>
  <c r="M1172" i="2"/>
  <c r="M1173" i="2"/>
  <c r="M1174" i="2"/>
  <c r="M1175" i="2"/>
  <c r="M1176" i="2"/>
  <c r="M1177" i="2"/>
  <c r="M1178" i="2"/>
  <c r="M1179" i="2"/>
  <c r="M1180" i="2"/>
  <c r="M1181" i="2"/>
  <c r="M1182" i="2"/>
  <c r="M1183" i="2"/>
  <c r="M1184" i="2"/>
  <c r="M1185" i="2"/>
  <c r="M1186" i="2"/>
  <c r="M1187" i="2"/>
  <c r="M1188" i="2"/>
  <c r="M1189" i="2"/>
  <c r="M1190" i="2"/>
  <c r="M1191" i="2"/>
  <c r="M1192" i="2"/>
  <c r="M1193" i="2"/>
  <c r="M1194" i="2"/>
  <c r="M1195" i="2"/>
  <c r="M1196" i="2"/>
  <c r="M1197" i="2"/>
  <c r="M1198" i="2"/>
  <c r="M1199" i="2"/>
  <c r="M1200" i="2"/>
  <c r="M1201" i="2"/>
  <c r="M1202" i="2"/>
  <c r="M1203" i="2"/>
  <c r="M1204" i="2"/>
  <c r="M1205" i="2"/>
  <c r="M1206" i="2"/>
  <c r="M1207" i="2"/>
  <c r="M1208" i="2"/>
  <c r="M1209" i="2"/>
  <c r="M1210" i="2"/>
  <c r="M1211" i="2"/>
  <c r="M1212" i="2"/>
  <c r="M1213" i="2"/>
  <c r="M1214" i="2"/>
  <c r="M1215" i="2"/>
  <c r="M1216" i="2"/>
  <c r="M1217" i="2"/>
  <c r="M1218" i="2"/>
  <c r="M1219" i="2"/>
  <c r="M1220" i="2"/>
  <c r="M1221" i="2"/>
  <c r="M1222" i="2"/>
  <c r="M1223" i="2"/>
  <c r="M1224" i="2"/>
  <c r="M1225" i="2"/>
  <c r="M1226" i="2"/>
  <c r="M1227" i="2"/>
  <c r="M1228" i="2"/>
  <c r="M1229" i="2"/>
  <c r="M1230" i="2"/>
  <c r="M1231" i="2"/>
  <c r="M1232" i="2"/>
  <c r="M1233" i="2"/>
  <c r="M1234" i="2"/>
  <c r="M1235" i="2"/>
  <c r="M1236" i="2"/>
  <c r="M1237" i="2"/>
  <c r="M1238" i="2"/>
  <c r="M1239" i="2"/>
  <c r="M1240" i="2"/>
  <c r="M1241" i="2"/>
  <c r="M1242" i="2"/>
  <c r="M1243" i="2"/>
  <c r="M1244" i="2"/>
  <c r="M1245" i="2"/>
  <c r="M1246" i="2"/>
  <c r="M1247" i="2"/>
  <c r="M1248" i="2"/>
  <c r="M1249" i="2"/>
  <c r="M1250" i="2"/>
  <c r="M1251" i="2"/>
  <c r="M1252" i="2"/>
  <c r="M1253" i="2"/>
  <c r="M1254" i="2"/>
  <c r="M1255" i="2"/>
  <c r="M1256" i="2"/>
  <c r="M1257" i="2"/>
  <c r="M1258" i="2"/>
  <c r="M1259" i="2"/>
  <c r="M1260" i="2"/>
  <c r="M1261" i="2"/>
  <c r="M1262" i="2"/>
  <c r="M1263" i="2"/>
  <c r="M1264" i="2"/>
  <c r="M1265" i="2"/>
  <c r="M1266" i="2"/>
  <c r="M1267" i="2"/>
  <c r="M1268" i="2"/>
  <c r="M1269" i="2"/>
  <c r="M1270" i="2"/>
  <c r="M1271" i="2"/>
  <c r="M1272" i="2"/>
  <c r="M1273" i="2"/>
  <c r="M1274" i="2"/>
  <c r="M1275" i="2"/>
  <c r="M1276" i="2"/>
  <c r="M1277" i="2"/>
  <c r="M1278" i="2"/>
  <c r="M1279" i="2"/>
  <c r="M1280" i="2"/>
  <c r="M1281" i="2"/>
  <c r="M1282" i="2"/>
  <c r="M1283" i="2"/>
  <c r="M1284" i="2"/>
  <c r="M1285" i="2"/>
  <c r="M1286" i="2"/>
  <c r="M1287" i="2"/>
  <c r="M1288" i="2"/>
  <c r="M1289" i="2"/>
  <c r="M1290" i="2"/>
  <c r="M1291" i="2"/>
  <c r="M1292" i="2"/>
  <c r="M1293" i="2"/>
  <c r="M1294" i="2"/>
  <c r="M1295" i="2"/>
  <c r="M1296" i="2"/>
  <c r="M1297" i="2"/>
  <c r="M1298" i="2"/>
  <c r="M1299" i="2"/>
  <c r="M1300" i="2"/>
  <c r="M1301" i="2"/>
  <c r="M1302" i="2"/>
  <c r="M1303" i="2"/>
  <c r="M1304" i="2"/>
  <c r="M1305" i="2"/>
  <c r="M1306" i="2"/>
  <c r="M1307" i="2"/>
  <c r="M1308" i="2"/>
  <c r="M1309" i="2"/>
  <c r="M1310" i="2"/>
  <c r="M1311" i="2"/>
  <c r="M1312" i="2"/>
  <c r="M1313" i="2"/>
  <c r="M1314" i="2"/>
  <c r="M1315" i="2"/>
  <c r="M1316" i="2"/>
  <c r="M1317" i="2"/>
  <c r="M1318" i="2"/>
  <c r="M1319" i="2"/>
  <c r="M1320" i="2"/>
  <c r="M1321" i="2"/>
  <c r="M1322" i="2"/>
  <c r="M1323" i="2"/>
  <c r="M1324" i="2"/>
  <c r="M1325" i="2"/>
  <c r="M1326" i="2"/>
  <c r="M1327" i="2"/>
  <c r="M1328" i="2"/>
  <c r="M1329" i="2"/>
  <c r="M1330" i="2"/>
  <c r="M1331" i="2"/>
  <c r="M1332" i="2"/>
  <c r="M1333" i="2"/>
  <c r="M1334" i="2"/>
  <c r="M1335" i="2"/>
  <c r="M1336" i="2"/>
  <c r="M1337" i="2"/>
  <c r="M1338" i="2"/>
  <c r="M1339" i="2"/>
  <c r="M1340" i="2"/>
  <c r="M1341" i="2"/>
  <c r="M1342" i="2"/>
  <c r="M1343" i="2"/>
  <c r="M1344" i="2"/>
  <c r="M1345" i="2"/>
  <c r="M1346" i="2"/>
  <c r="M1347" i="2"/>
  <c r="M1348" i="2"/>
  <c r="M1349" i="2"/>
  <c r="M1350" i="2"/>
  <c r="M1351" i="2"/>
  <c r="M1352" i="2"/>
  <c r="M1353" i="2"/>
  <c r="M1354" i="2"/>
  <c r="M1355" i="2"/>
  <c r="M1356" i="2"/>
  <c r="M1357" i="2"/>
  <c r="M1358" i="2"/>
  <c r="M1359" i="2"/>
  <c r="M1360" i="2"/>
  <c r="M1361" i="2"/>
  <c r="M1362" i="2"/>
  <c r="M1363" i="2"/>
  <c r="M1364" i="2"/>
  <c r="M1365" i="2"/>
  <c r="M1366" i="2"/>
  <c r="M1367" i="2"/>
  <c r="M1368" i="2"/>
  <c r="M1369" i="2"/>
  <c r="M1370" i="2"/>
  <c r="M1371" i="2"/>
  <c r="M1372" i="2"/>
  <c r="M1373" i="2"/>
  <c r="M1374" i="2"/>
  <c r="M1375" i="2"/>
  <c r="M1376" i="2"/>
  <c r="M1377" i="2"/>
  <c r="M1378" i="2"/>
  <c r="M1379" i="2"/>
  <c r="M1380" i="2"/>
  <c r="M1381" i="2"/>
  <c r="M1382" i="2"/>
  <c r="M1383" i="2"/>
  <c r="M1384" i="2"/>
  <c r="M1385" i="2"/>
  <c r="M1386" i="2"/>
  <c r="M1387" i="2"/>
  <c r="M1388" i="2"/>
  <c r="M1389" i="2"/>
  <c r="M1390" i="2"/>
  <c r="M1391" i="2"/>
  <c r="M1392" i="2"/>
  <c r="M1393" i="2"/>
  <c r="M1394" i="2"/>
  <c r="M1395" i="2"/>
  <c r="M1396" i="2"/>
  <c r="M1397" i="2"/>
  <c r="M1398" i="2"/>
  <c r="M1399" i="2"/>
  <c r="M1400" i="2"/>
  <c r="M1401" i="2"/>
  <c r="M1402" i="2"/>
  <c r="M1403" i="2"/>
  <c r="M1404" i="2"/>
  <c r="M1405" i="2"/>
  <c r="M1406" i="2"/>
  <c r="M1407" i="2"/>
  <c r="M1408" i="2"/>
  <c r="M1409" i="2"/>
  <c r="M1410" i="2"/>
  <c r="M1411" i="2"/>
  <c r="M1412" i="2"/>
  <c r="M1413" i="2"/>
  <c r="M1414" i="2"/>
  <c r="M1415" i="2"/>
  <c r="M1416" i="2"/>
  <c r="M1417" i="2"/>
  <c r="M1418" i="2"/>
  <c r="M1419" i="2"/>
  <c r="M1420" i="2"/>
  <c r="M1421" i="2"/>
  <c r="M1422" i="2"/>
  <c r="M1423" i="2"/>
  <c r="M1424" i="2"/>
  <c r="M1425" i="2"/>
  <c r="M1426" i="2"/>
  <c r="M1427" i="2"/>
  <c r="M1428" i="2"/>
  <c r="M1429" i="2"/>
  <c r="M1430" i="2"/>
  <c r="M1431" i="2"/>
  <c r="M1432" i="2"/>
  <c r="M1433" i="2"/>
  <c r="M1434" i="2"/>
  <c r="M1435" i="2"/>
  <c r="M1436" i="2"/>
  <c r="M1437" i="2"/>
  <c r="M1438" i="2"/>
  <c r="M1439" i="2"/>
  <c r="M1440" i="2"/>
  <c r="M1441" i="2"/>
  <c r="M1442" i="2"/>
  <c r="M1443" i="2"/>
  <c r="M1444" i="2"/>
  <c r="M1445" i="2"/>
  <c r="M1446" i="2"/>
  <c r="M1447" i="2"/>
  <c r="M1448" i="2"/>
  <c r="M1449" i="2"/>
  <c r="M1450" i="2"/>
  <c r="M1451" i="2"/>
  <c r="M1452" i="2"/>
  <c r="M1453" i="2"/>
  <c r="M1454" i="2"/>
  <c r="M1455" i="2"/>
  <c r="M1456" i="2"/>
  <c r="M1457" i="2"/>
  <c r="M1458" i="2"/>
  <c r="M1459" i="2"/>
  <c r="M1460" i="2"/>
  <c r="M1461" i="2"/>
  <c r="M1462" i="2"/>
  <c r="M1463" i="2"/>
  <c r="M1464" i="2"/>
  <c r="M1465" i="2"/>
  <c r="M1466" i="2"/>
  <c r="M1467" i="2"/>
  <c r="M1468" i="2"/>
  <c r="M1469" i="2"/>
  <c r="M1470" i="2"/>
  <c r="M1471" i="2"/>
  <c r="M1472" i="2"/>
  <c r="M1473" i="2"/>
  <c r="M1474" i="2"/>
  <c r="M1475" i="2"/>
  <c r="M1476" i="2"/>
  <c r="M1477" i="2"/>
  <c r="M1478" i="2"/>
  <c r="M1479" i="2"/>
  <c r="M1480" i="2"/>
  <c r="M1481" i="2"/>
  <c r="M1482" i="2"/>
  <c r="M1483" i="2"/>
  <c r="M1484" i="2"/>
  <c r="M1485" i="2"/>
  <c r="M1486" i="2"/>
  <c r="M1487" i="2"/>
  <c r="M1488" i="2"/>
  <c r="M1489" i="2"/>
  <c r="M1490" i="2"/>
  <c r="M1491" i="2"/>
  <c r="M1492" i="2"/>
  <c r="M1493" i="2"/>
  <c r="M1494" i="2"/>
  <c r="M1495" i="2"/>
  <c r="M1496" i="2"/>
  <c r="M1497" i="2"/>
  <c r="M1498" i="2"/>
  <c r="M1499" i="2"/>
  <c r="M1500" i="2"/>
  <c r="M1501" i="2"/>
  <c r="M1502" i="2"/>
  <c r="U1502" i="2" s="1"/>
  <c r="AA1502" i="2" s="1"/>
  <c r="O2" i="2"/>
  <c r="V2" i="2" s="1"/>
  <c r="AB2" i="2" s="1"/>
  <c r="M2" i="2"/>
  <c r="K400" i="2"/>
  <c r="T399" i="2" s="1"/>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K529" i="2"/>
  <c r="K530" i="2"/>
  <c r="K531" i="2"/>
  <c r="K532" i="2"/>
  <c r="K533" i="2"/>
  <c r="K534" i="2"/>
  <c r="K535" i="2"/>
  <c r="K536" i="2"/>
  <c r="K537" i="2"/>
  <c r="K538" i="2"/>
  <c r="K539" i="2"/>
  <c r="K540" i="2"/>
  <c r="K541" i="2"/>
  <c r="K542" i="2"/>
  <c r="K543" i="2"/>
  <c r="K544" i="2"/>
  <c r="K545" i="2"/>
  <c r="K546" i="2"/>
  <c r="K547" i="2"/>
  <c r="K548" i="2"/>
  <c r="K549" i="2"/>
  <c r="K550" i="2"/>
  <c r="K551" i="2"/>
  <c r="K552" i="2"/>
  <c r="K553" i="2"/>
  <c r="K554" i="2"/>
  <c r="K555" i="2"/>
  <c r="K556" i="2"/>
  <c r="K557" i="2"/>
  <c r="K558" i="2"/>
  <c r="K559" i="2"/>
  <c r="K560" i="2"/>
  <c r="K561" i="2"/>
  <c r="K562" i="2"/>
  <c r="K563" i="2"/>
  <c r="K564" i="2"/>
  <c r="K565" i="2"/>
  <c r="K566" i="2"/>
  <c r="K567" i="2"/>
  <c r="K568" i="2"/>
  <c r="K569" i="2"/>
  <c r="K570" i="2"/>
  <c r="K571" i="2"/>
  <c r="K572" i="2"/>
  <c r="K573" i="2"/>
  <c r="K574" i="2"/>
  <c r="K575" i="2"/>
  <c r="K576" i="2"/>
  <c r="K577" i="2"/>
  <c r="K578" i="2"/>
  <c r="K579" i="2"/>
  <c r="K580" i="2"/>
  <c r="K581" i="2"/>
  <c r="K582" i="2"/>
  <c r="K583" i="2"/>
  <c r="K584" i="2"/>
  <c r="K585" i="2"/>
  <c r="K586" i="2"/>
  <c r="K587" i="2"/>
  <c r="K588" i="2"/>
  <c r="K589" i="2"/>
  <c r="K590" i="2"/>
  <c r="K591" i="2"/>
  <c r="K592" i="2"/>
  <c r="K593" i="2"/>
  <c r="K594" i="2"/>
  <c r="K595" i="2"/>
  <c r="K596" i="2"/>
  <c r="K597" i="2"/>
  <c r="K598" i="2"/>
  <c r="K599" i="2"/>
  <c r="K600" i="2"/>
  <c r="K601" i="2"/>
  <c r="K602" i="2"/>
  <c r="K603" i="2"/>
  <c r="K604" i="2"/>
  <c r="K605" i="2"/>
  <c r="K606" i="2"/>
  <c r="K607" i="2"/>
  <c r="K608" i="2"/>
  <c r="K609" i="2"/>
  <c r="K610" i="2"/>
  <c r="K611" i="2"/>
  <c r="K612" i="2"/>
  <c r="K613" i="2"/>
  <c r="K614" i="2"/>
  <c r="K615" i="2"/>
  <c r="K616" i="2"/>
  <c r="K617" i="2"/>
  <c r="K618" i="2"/>
  <c r="K619" i="2"/>
  <c r="K620" i="2"/>
  <c r="K621" i="2"/>
  <c r="K622" i="2"/>
  <c r="K623" i="2"/>
  <c r="K624" i="2"/>
  <c r="K625" i="2"/>
  <c r="K626" i="2"/>
  <c r="K627" i="2"/>
  <c r="K628" i="2"/>
  <c r="K629" i="2"/>
  <c r="K630" i="2"/>
  <c r="K631" i="2"/>
  <c r="K632" i="2"/>
  <c r="K633" i="2"/>
  <c r="K634" i="2"/>
  <c r="K635" i="2"/>
  <c r="K636" i="2"/>
  <c r="K637" i="2"/>
  <c r="K638" i="2"/>
  <c r="K639" i="2"/>
  <c r="K640" i="2"/>
  <c r="K641" i="2"/>
  <c r="K642" i="2"/>
  <c r="K643" i="2"/>
  <c r="K644" i="2"/>
  <c r="K645" i="2"/>
  <c r="K646" i="2"/>
  <c r="K647" i="2"/>
  <c r="K648" i="2"/>
  <c r="K649" i="2"/>
  <c r="K650" i="2"/>
  <c r="K651" i="2"/>
  <c r="K652" i="2"/>
  <c r="K653" i="2"/>
  <c r="K654" i="2"/>
  <c r="K655" i="2"/>
  <c r="K656" i="2"/>
  <c r="K657" i="2"/>
  <c r="K658" i="2"/>
  <c r="K659" i="2"/>
  <c r="K660" i="2"/>
  <c r="K661" i="2"/>
  <c r="K662" i="2"/>
  <c r="K663" i="2"/>
  <c r="K664" i="2"/>
  <c r="K665" i="2"/>
  <c r="K666" i="2"/>
  <c r="K667" i="2"/>
  <c r="K668" i="2"/>
  <c r="K669" i="2"/>
  <c r="K670" i="2"/>
  <c r="K671" i="2"/>
  <c r="K672" i="2"/>
  <c r="K673" i="2"/>
  <c r="K674" i="2"/>
  <c r="K675" i="2"/>
  <c r="K676" i="2"/>
  <c r="K677" i="2"/>
  <c r="K678" i="2"/>
  <c r="K679" i="2"/>
  <c r="K680" i="2"/>
  <c r="K681" i="2"/>
  <c r="K682" i="2"/>
  <c r="K683" i="2"/>
  <c r="K684" i="2"/>
  <c r="K685" i="2"/>
  <c r="K686" i="2"/>
  <c r="K687" i="2"/>
  <c r="K688" i="2"/>
  <c r="K689" i="2"/>
  <c r="K690" i="2"/>
  <c r="K691" i="2"/>
  <c r="K692" i="2"/>
  <c r="K693" i="2"/>
  <c r="K694" i="2"/>
  <c r="K695" i="2"/>
  <c r="K696" i="2"/>
  <c r="K697" i="2"/>
  <c r="K698" i="2"/>
  <c r="K699" i="2"/>
  <c r="K700" i="2"/>
  <c r="K701" i="2"/>
  <c r="K702" i="2"/>
  <c r="K703" i="2"/>
  <c r="K704" i="2"/>
  <c r="K705" i="2"/>
  <c r="K706" i="2"/>
  <c r="K707" i="2"/>
  <c r="K708" i="2"/>
  <c r="K709" i="2"/>
  <c r="K710" i="2"/>
  <c r="K711" i="2"/>
  <c r="K712" i="2"/>
  <c r="K713" i="2"/>
  <c r="K714" i="2"/>
  <c r="K715" i="2"/>
  <c r="K716" i="2"/>
  <c r="K717" i="2"/>
  <c r="K718" i="2"/>
  <c r="K719" i="2"/>
  <c r="K720" i="2"/>
  <c r="K721" i="2"/>
  <c r="K722" i="2"/>
  <c r="K723" i="2"/>
  <c r="K724" i="2"/>
  <c r="K725" i="2"/>
  <c r="K726" i="2"/>
  <c r="K727" i="2"/>
  <c r="K728" i="2"/>
  <c r="K729" i="2"/>
  <c r="K730" i="2"/>
  <c r="K731" i="2"/>
  <c r="K732" i="2"/>
  <c r="K733" i="2"/>
  <c r="K734" i="2"/>
  <c r="K735" i="2"/>
  <c r="K736" i="2"/>
  <c r="K737" i="2"/>
  <c r="K738" i="2"/>
  <c r="K739" i="2"/>
  <c r="K740" i="2"/>
  <c r="K741" i="2"/>
  <c r="K742" i="2"/>
  <c r="K743" i="2"/>
  <c r="K744" i="2"/>
  <c r="K745" i="2"/>
  <c r="K746" i="2"/>
  <c r="K747" i="2"/>
  <c r="K748" i="2"/>
  <c r="K749" i="2"/>
  <c r="K750" i="2"/>
  <c r="K751" i="2"/>
  <c r="K752" i="2"/>
  <c r="K753" i="2"/>
  <c r="K754" i="2"/>
  <c r="K755" i="2"/>
  <c r="K756" i="2"/>
  <c r="K757" i="2"/>
  <c r="K758" i="2"/>
  <c r="K759" i="2"/>
  <c r="K760" i="2"/>
  <c r="K761" i="2"/>
  <c r="K762" i="2"/>
  <c r="K763" i="2"/>
  <c r="K764" i="2"/>
  <c r="K765" i="2"/>
  <c r="K766" i="2"/>
  <c r="K767" i="2"/>
  <c r="K768" i="2"/>
  <c r="K769" i="2"/>
  <c r="K770" i="2"/>
  <c r="K771" i="2"/>
  <c r="K772" i="2"/>
  <c r="K773" i="2"/>
  <c r="K774" i="2"/>
  <c r="K775" i="2"/>
  <c r="K776" i="2"/>
  <c r="K777" i="2"/>
  <c r="K778" i="2"/>
  <c r="K779" i="2"/>
  <c r="K780" i="2"/>
  <c r="K781" i="2"/>
  <c r="K782" i="2"/>
  <c r="K783" i="2"/>
  <c r="K784" i="2"/>
  <c r="K785" i="2"/>
  <c r="K786" i="2"/>
  <c r="K787" i="2"/>
  <c r="K788" i="2"/>
  <c r="K789" i="2"/>
  <c r="K790" i="2"/>
  <c r="K791" i="2"/>
  <c r="K792" i="2"/>
  <c r="K793" i="2"/>
  <c r="K794" i="2"/>
  <c r="K795" i="2"/>
  <c r="K796" i="2"/>
  <c r="K797" i="2"/>
  <c r="K798" i="2"/>
  <c r="K799" i="2"/>
  <c r="K800" i="2"/>
  <c r="K801" i="2"/>
  <c r="K802" i="2"/>
  <c r="K803" i="2"/>
  <c r="K804" i="2"/>
  <c r="K805" i="2"/>
  <c r="K806" i="2"/>
  <c r="K807" i="2"/>
  <c r="K808" i="2"/>
  <c r="K809" i="2"/>
  <c r="K810" i="2"/>
  <c r="K811" i="2"/>
  <c r="K812" i="2"/>
  <c r="K813" i="2"/>
  <c r="K814" i="2"/>
  <c r="K815" i="2"/>
  <c r="K816" i="2"/>
  <c r="K817" i="2"/>
  <c r="K818" i="2"/>
  <c r="K819" i="2"/>
  <c r="K820" i="2"/>
  <c r="K821" i="2"/>
  <c r="K822" i="2"/>
  <c r="K823" i="2"/>
  <c r="K824" i="2"/>
  <c r="K825" i="2"/>
  <c r="K826" i="2"/>
  <c r="K827" i="2"/>
  <c r="K828" i="2"/>
  <c r="K829" i="2"/>
  <c r="K830" i="2"/>
  <c r="K831" i="2"/>
  <c r="K832" i="2"/>
  <c r="K833" i="2"/>
  <c r="K834" i="2"/>
  <c r="K835" i="2"/>
  <c r="K836" i="2"/>
  <c r="K837" i="2"/>
  <c r="K838" i="2"/>
  <c r="K839" i="2"/>
  <c r="K840" i="2"/>
  <c r="K841" i="2"/>
  <c r="K842" i="2"/>
  <c r="K843" i="2"/>
  <c r="K844" i="2"/>
  <c r="K845" i="2"/>
  <c r="K846" i="2"/>
  <c r="K847" i="2"/>
  <c r="K848" i="2"/>
  <c r="K849" i="2"/>
  <c r="K850" i="2"/>
  <c r="K851" i="2"/>
  <c r="K852" i="2"/>
  <c r="K853" i="2"/>
  <c r="K854" i="2"/>
  <c r="K855" i="2"/>
  <c r="K856" i="2"/>
  <c r="K857" i="2"/>
  <c r="K858" i="2"/>
  <c r="K859" i="2"/>
  <c r="K860" i="2"/>
  <c r="K861" i="2"/>
  <c r="K862" i="2"/>
  <c r="K863" i="2"/>
  <c r="K864" i="2"/>
  <c r="K865" i="2"/>
  <c r="K866" i="2"/>
  <c r="K867" i="2"/>
  <c r="K868" i="2"/>
  <c r="K869" i="2"/>
  <c r="K870" i="2"/>
  <c r="K871" i="2"/>
  <c r="K872" i="2"/>
  <c r="K873" i="2"/>
  <c r="K874" i="2"/>
  <c r="K875" i="2"/>
  <c r="K876" i="2"/>
  <c r="K877" i="2"/>
  <c r="K878" i="2"/>
  <c r="K879" i="2"/>
  <c r="K880" i="2"/>
  <c r="K881" i="2"/>
  <c r="K882" i="2"/>
  <c r="K883" i="2"/>
  <c r="K884" i="2"/>
  <c r="K885" i="2"/>
  <c r="K886" i="2"/>
  <c r="K887" i="2"/>
  <c r="K888" i="2"/>
  <c r="K889" i="2"/>
  <c r="K890" i="2"/>
  <c r="K891" i="2"/>
  <c r="K892" i="2"/>
  <c r="K893" i="2"/>
  <c r="K894" i="2"/>
  <c r="K895" i="2"/>
  <c r="K896" i="2"/>
  <c r="K897" i="2"/>
  <c r="K898" i="2"/>
  <c r="K899" i="2"/>
  <c r="K900" i="2"/>
  <c r="K901" i="2"/>
  <c r="K902" i="2"/>
  <c r="K903" i="2"/>
  <c r="K904" i="2"/>
  <c r="K905" i="2"/>
  <c r="K906" i="2"/>
  <c r="K907" i="2"/>
  <c r="K908" i="2"/>
  <c r="K909" i="2"/>
  <c r="K910" i="2"/>
  <c r="K911" i="2"/>
  <c r="K912" i="2"/>
  <c r="K913" i="2"/>
  <c r="K914" i="2"/>
  <c r="K915" i="2"/>
  <c r="K916" i="2"/>
  <c r="K917" i="2"/>
  <c r="K918" i="2"/>
  <c r="K919" i="2"/>
  <c r="K920" i="2"/>
  <c r="K921" i="2"/>
  <c r="K922" i="2"/>
  <c r="K923" i="2"/>
  <c r="K924" i="2"/>
  <c r="K925" i="2"/>
  <c r="K926" i="2"/>
  <c r="K927" i="2"/>
  <c r="K928" i="2"/>
  <c r="K929" i="2"/>
  <c r="K930" i="2"/>
  <c r="K931" i="2"/>
  <c r="K932" i="2"/>
  <c r="K933" i="2"/>
  <c r="K934" i="2"/>
  <c r="K935" i="2"/>
  <c r="K936" i="2"/>
  <c r="K937" i="2"/>
  <c r="K938" i="2"/>
  <c r="K939" i="2"/>
  <c r="K940" i="2"/>
  <c r="K941" i="2"/>
  <c r="K942" i="2"/>
  <c r="K943" i="2"/>
  <c r="K944" i="2"/>
  <c r="K945" i="2"/>
  <c r="K946" i="2"/>
  <c r="K947" i="2"/>
  <c r="K948" i="2"/>
  <c r="K949" i="2"/>
  <c r="K950" i="2"/>
  <c r="K951" i="2"/>
  <c r="K952" i="2"/>
  <c r="K953" i="2"/>
  <c r="K954" i="2"/>
  <c r="K955" i="2"/>
  <c r="K956" i="2"/>
  <c r="K957" i="2"/>
  <c r="K958" i="2"/>
  <c r="K959" i="2"/>
  <c r="K960" i="2"/>
  <c r="K961" i="2"/>
  <c r="K962" i="2"/>
  <c r="K963" i="2"/>
  <c r="K964" i="2"/>
  <c r="K965" i="2"/>
  <c r="K966" i="2"/>
  <c r="K967" i="2"/>
  <c r="K968" i="2"/>
  <c r="K969" i="2"/>
  <c r="K970" i="2"/>
  <c r="K971" i="2"/>
  <c r="K972" i="2"/>
  <c r="K973" i="2"/>
  <c r="K974" i="2"/>
  <c r="K975" i="2"/>
  <c r="K976" i="2"/>
  <c r="K977" i="2"/>
  <c r="K978" i="2"/>
  <c r="K979" i="2"/>
  <c r="K980" i="2"/>
  <c r="K981" i="2"/>
  <c r="K982" i="2"/>
  <c r="K983" i="2"/>
  <c r="K984" i="2"/>
  <c r="K985" i="2"/>
  <c r="K986" i="2"/>
  <c r="K987" i="2"/>
  <c r="K988" i="2"/>
  <c r="K989" i="2"/>
  <c r="K990" i="2"/>
  <c r="K991" i="2"/>
  <c r="K992" i="2"/>
  <c r="K993" i="2"/>
  <c r="K994" i="2"/>
  <c r="K995" i="2"/>
  <c r="K996" i="2"/>
  <c r="K997" i="2"/>
  <c r="K998" i="2"/>
  <c r="K999" i="2"/>
  <c r="K1000" i="2"/>
  <c r="K1001" i="2"/>
  <c r="K1002" i="2"/>
  <c r="K1003" i="2"/>
  <c r="K1004" i="2"/>
  <c r="K1005" i="2"/>
  <c r="K1006" i="2"/>
  <c r="K1007" i="2"/>
  <c r="K1008" i="2"/>
  <c r="K1009" i="2"/>
  <c r="K1010" i="2"/>
  <c r="K1011" i="2"/>
  <c r="K1012" i="2"/>
  <c r="K1013" i="2"/>
  <c r="K1014" i="2"/>
  <c r="K1015" i="2"/>
  <c r="K1016" i="2"/>
  <c r="K1017" i="2"/>
  <c r="K1018" i="2"/>
  <c r="K1019" i="2"/>
  <c r="K1020" i="2"/>
  <c r="K1021" i="2"/>
  <c r="K1022" i="2"/>
  <c r="K1023" i="2"/>
  <c r="K1024" i="2"/>
  <c r="K1025" i="2"/>
  <c r="K1026" i="2"/>
  <c r="K1027" i="2"/>
  <c r="K1028" i="2"/>
  <c r="K1029" i="2"/>
  <c r="K1030" i="2"/>
  <c r="K1031" i="2"/>
  <c r="K1032" i="2"/>
  <c r="K1033" i="2"/>
  <c r="K1034" i="2"/>
  <c r="K1035" i="2"/>
  <c r="K1036" i="2"/>
  <c r="K1037" i="2"/>
  <c r="K1038" i="2"/>
  <c r="K1039" i="2"/>
  <c r="K1040" i="2"/>
  <c r="K1041" i="2"/>
  <c r="K1042" i="2"/>
  <c r="K1043" i="2"/>
  <c r="K1044" i="2"/>
  <c r="K1045" i="2"/>
  <c r="K1046" i="2"/>
  <c r="K1047" i="2"/>
  <c r="K1048" i="2"/>
  <c r="K1049" i="2"/>
  <c r="K1050" i="2"/>
  <c r="K1051" i="2"/>
  <c r="K1052" i="2"/>
  <c r="K1053" i="2"/>
  <c r="K1054" i="2"/>
  <c r="K1055" i="2"/>
  <c r="K1056" i="2"/>
  <c r="K1057" i="2"/>
  <c r="K1058" i="2"/>
  <c r="K1059" i="2"/>
  <c r="K1060" i="2"/>
  <c r="K1061" i="2"/>
  <c r="K1062" i="2"/>
  <c r="K1063" i="2"/>
  <c r="K1064" i="2"/>
  <c r="K1065" i="2"/>
  <c r="K1066" i="2"/>
  <c r="K1067" i="2"/>
  <c r="K1068" i="2"/>
  <c r="K1069" i="2"/>
  <c r="K1070" i="2"/>
  <c r="K1071" i="2"/>
  <c r="K1072" i="2"/>
  <c r="K1073" i="2"/>
  <c r="K1074" i="2"/>
  <c r="K1075" i="2"/>
  <c r="K1076" i="2"/>
  <c r="K1077" i="2"/>
  <c r="K1078" i="2"/>
  <c r="K1079" i="2"/>
  <c r="K1080" i="2"/>
  <c r="K1081" i="2"/>
  <c r="K1082" i="2"/>
  <c r="K1083" i="2"/>
  <c r="K1084" i="2"/>
  <c r="K1085" i="2"/>
  <c r="K1086" i="2"/>
  <c r="K1087" i="2"/>
  <c r="K1088" i="2"/>
  <c r="K1089" i="2"/>
  <c r="K1090" i="2"/>
  <c r="K1091" i="2"/>
  <c r="K1092" i="2"/>
  <c r="K1093" i="2"/>
  <c r="K1094" i="2"/>
  <c r="K1095" i="2"/>
  <c r="K1096" i="2"/>
  <c r="K1097" i="2"/>
  <c r="K1098" i="2"/>
  <c r="K1099" i="2"/>
  <c r="K1100" i="2"/>
  <c r="K1101" i="2"/>
  <c r="K1102" i="2"/>
  <c r="K1103" i="2"/>
  <c r="K1104" i="2"/>
  <c r="K1105" i="2"/>
  <c r="K1106" i="2"/>
  <c r="K1107" i="2"/>
  <c r="K1108" i="2"/>
  <c r="K1109" i="2"/>
  <c r="K1110" i="2"/>
  <c r="K1111" i="2"/>
  <c r="K1112" i="2"/>
  <c r="K1113" i="2"/>
  <c r="K1114" i="2"/>
  <c r="K1115" i="2"/>
  <c r="K1116" i="2"/>
  <c r="K1117" i="2"/>
  <c r="K1118" i="2"/>
  <c r="K1119" i="2"/>
  <c r="K1120" i="2"/>
  <c r="K1121" i="2"/>
  <c r="K1122" i="2"/>
  <c r="K1123" i="2"/>
  <c r="K1124" i="2"/>
  <c r="K1125" i="2"/>
  <c r="K1126" i="2"/>
  <c r="K1127" i="2"/>
  <c r="K1128" i="2"/>
  <c r="K1129" i="2"/>
  <c r="K1130" i="2"/>
  <c r="K1131" i="2"/>
  <c r="K1132" i="2"/>
  <c r="K1133" i="2"/>
  <c r="K1134" i="2"/>
  <c r="K1135" i="2"/>
  <c r="K1136" i="2"/>
  <c r="K1137" i="2"/>
  <c r="K1138" i="2"/>
  <c r="K1139" i="2"/>
  <c r="K1140" i="2"/>
  <c r="K1141" i="2"/>
  <c r="K1142" i="2"/>
  <c r="K1143" i="2"/>
  <c r="K1144" i="2"/>
  <c r="K1145" i="2"/>
  <c r="K1146" i="2"/>
  <c r="K1147" i="2"/>
  <c r="K1148" i="2"/>
  <c r="K1149" i="2"/>
  <c r="K1150" i="2"/>
  <c r="K1151" i="2"/>
  <c r="K1152" i="2"/>
  <c r="K1153" i="2"/>
  <c r="K1154" i="2"/>
  <c r="K1155" i="2"/>
  <c r="K1156" i="2"/>
  <c r="K1157" i="2"/>
  <c r="K1158" i="2"/>
  <c r="K1159" i="2"/>
  <c r="K1160" i="2"/>
  <c r="K1161" i="2"/>
  <c r="K1162" i="2"/>
  <c r="K1163" i="2"/>
  <c r="K1164" i="2"/>
  <c r="K1165" i="2"/>
  <c r="K1166" i="2"/>
  <c r="K1167" i="2"/>
  <c r="K1168" i="2"/>
  <c r="K1169" i="2"/>
  <c r="K1170" i="2"/>
  <c r="K1171" i="2"/>
  <c r="K1172" i="2"/>
  <c r="K1173" i="2"/>
  <c r="K1174" i="2"/>
  <c r="K1175" i="2"/>
  <c r="K1176" i="2"/>
  <c r="K1177" i="2"/>
  <c r="K1178" i="2"/>
  <c r="K1179" i="2"/>
  <c r="K1180" i="2"/>
  <c r="K1181" i="2"/>
  <c r="K1182" i="2"/>
  <c r="K1183" i="2"/>
  <c r="K1184" i="2"/>
  <c r="K1185" i="2"/>
  <c r="K1186" i="2"/>
  <c r="K1187" i="2"/>
  <c r="K1188" i="2"/>
  <c r="K1189" i="2"/>
  <c r="K1190" i="2"/>
  <c r="K1191" i="2"/>
  <c r="K1192" i="2"/>
  <c r="K1193" i="2"/>
  <c r="K1194" i="2"/>
  <c r="K1195" i="2"/>
  <c r="K1196" i="2"/>
  <c r="K1197" i="2"/>
  <c r="K1198" i="2"/>
  <c r="K1199" i="2"/>
  <c r="K1200" i="2"/>
  <c r="K1201" i="2"/>
  <c r="K1202" i="2"/>
  <c r="K1203" i="2"/>
  <c r="K1204" i="2"/>
  <c r="K1205" i="2"/>
  <c r="K1206" i="2"/>
  <c r="K1207" i="2"/>
  <c r="K1208" i="2"/>
  <c r="K1209" i="2"/>
  <c r="K1210" i="2"/>
  <c r="K1211" i="2"/>
  <c r="K1212" i="2"/>
  <c r="K1213" i="2"/>
  <c r="K1214" i="2"/>
  <c r="K1215" i="2"/>
  <c r="K1216" i="2"/>
  <c r="K1217" i="2"/>
  <c r="K1218" i="2"/>
  <c r="K1219" i="2"/>
  <c r="K1220" i="2"/>
  <c r="K1221" i="2"/>
  <c r="K1222" i="2"/>
  <c r="K1223" i="2"/>
  <c r="K1224" i="2"/>
  <c r="K1225" i="2"/>
  <c r="K1226" i="2"/>
  <c r="K1227" i="2"/>
  <c r="K1228" i="2"/>
  <c r="K1229" i="2"/>
  <c r="K1230" i="2"/>
  <c r="K1231" i="2"/>
  <c r="K1232" i="2"/>
  <c r="K1233" i="2"/>
  <c r="K1234" i="2"/>
  <c r="K1235" i="2"/>
  <c r="K1236" i="2"/>
  <c r="K1237" i="2"/>
  <c r="K1238" i="2"/>
  <c r="K1239" i="2"/>
  <c r="K1240" i="2"/>
  <c r="K1241" i="2"/>
  <c r="K1242" i="2"/>
  <c r="K1243" i="2"/>
  <c r="K1244" i="2"/>
  <c r="K1245" i="2"/>
  <c r="K1246" i="2"/>
  <c r="K1247" i="2"/>
  <c r="K1248" i="2"/>
  <c r="K1249" i="2"/>
  <c r="K1250" i="2"/>
  <c r="K1251" i="2"/>
  <c r="K1252" i="2"/>
  <c r="K1253" i="2"/>
  <c r="K1254" i="2"/>
  <c r="K1255" i="2"/>
  <c r="K1256" i="2"/>
  <c r="K1257" i="2"/>
  <c r="K1258" i="2"/>
  <c r="K1259" i="2"/>
  <c r="K1260" i="2"/>
  <c r="K1261" i="2"/>
  <c r="K1262" i="2"/>
  <c r="K1263" i="2"/>
  <c r="K1264" i="2"/>
  <c r="K1265" i="2"/>
  <c r="K1266" i="2"/>
  <c r="K1267" i="2"/>
  <c r="K1268" i="2"/>
  <c r="K1269" i="2"/>
  <c r="K1270" i="2"/>
  <c r="K1271" i="2"/>
  <c r="K1272" i="2"/>
  <c r="K1273" i="2"/>
  <c r="K1274" i="2"/>
  <c r="K1275" i="2"/>
  <c r="K1276" i="2"/>
  <c r="K1277" i="2"/>
  <c r="K1278" i="2"/>
  <c r="K1279" i="2"/>
  <c r="K1280" i="2"/>
  <c r="K1281" i="2"/>
  <c r="K1282" i="2"/>
  <c r="K1283" i="2"/>
  <c r="K1284" i="2"/>
  <c r="K1285" i="2"/>
  <c r="K1286" i="2"/>
  <c r="K1287" i="2"/>
  <c r="K1288" i="2"/>
  <c r="K1289" i="2"/>
  <c r="K1290" i="2"/>
  <c r="K1291" i="2"/>
  <c r="K1292" i="2"/>
  <c r="K1293" i="2"/>
  <c r="K1294" i="2"/>
  <c r="K1295" i="2"/>
  <c r="K1296" i="2"/>
  <c r="K1297" i="2"/>
  <c r="K1298" i="2"/>
  <c r="K1299" i="2"/>
  <c r="K1300" i="2"/>
  <c r="K1301" i="2"/>
  <c r="K1302" i="2"/>
  <c r="K1303" i="2"/>
  <c r="K1304" i="2"/>
  <c r="K1305" i="2"/>
  <c r="K1306" i="2"/>
  <c r="K1307" i="2"/>
  <c r="K1308" i="2"/>
  <c r="K1309" i="2"/>
  <c r="K1310" i="2"/>
  <c r="K1311" i="2"/>
  <c r="K1312" i="2"/>
  <c r="K1313" i="2"/>
  <c r="K1314" i="2"/>
  <c r="K1315" i="2"/>
  <c r="K1316" i="2"/>
  <c r="K1317" i="2"/>
  <c r="K1318" i="2"/>
  <c r="K1319" i="2"/>
  <c r="K1320" i="2"/>
  <c r="K1321" i="2"/>
  <c r="K1322" i="2"/>
  <c r="K1323" i="2"/>
  <c r="K1324" i="2"/>
  <c r="K1325" i="2"/>
  <c r="K1326" i="2"/>
  <c r="K1327" i="2"/>
  <c r="K1328" i="2"/>
  <c r="K1329" i="2"/>
  <c r="K1330" i="2"/>
  <c r="K1331" i="2"/>
  <c r="K1332" i="2"/>
  <c r="K1333" i="2"/>
  <c r="K1334" i="2"/>
  <c r="K1335" i="2"/>
  <c r="K1336" i="2"/>
  <c r="K1337" i="2"/>
  <c r="K1338" i="2"/>
  <c r="K1339" i="2"/>
  <c r="K1340" i="2"/>
  <c r="K1341" i="2"/>
  <c r="K1342" i="2"/>
  <c r="K1343" i="2"/>
  <c r="K1344" i="2"/>
  <c r="K1345" i="2"/>
  <c r="K1346" i="2"/>
  <c r="K1347" i="2"/>
  <c r="K1348" i="2"/>
  <c r="K1349" i="2"/>
  <c r="K1350" i="2"/>
  <c r="K1351" i="2"/>
  <c r="K1352" i="2"/>
  <c r="K1353" i="2"/>
  <c r="K1354" i="2"/>
  <c r="K1355" i="2"/>
  <c r="K1356" i="2"/>
  <c r="K1357" i="2"/>
  <c r="K1358" i="2"/>
  <c r="K1359" i="2"/>
  <c r="K1360" i="2"/>
  <c r="K1361" i="2"/>
  <c r="K1362" i="2"/>
  <c r="K1363" i="2"/>
  <c r="K1364" i="2"/>
  <c r="K1365" i="2"/>
  <c r="K1366" i="2"/>
  <c r="K1367" i="2"/>
  <c r="K1368" i="2"/>
  <c r="K1369" i="2"/>
  <c r="K1370" i="2"/>
  <c r="K1371" i="2"/>
  <c r="K1372" i="2"/>
  <c r="K1373" i="2"/>
  <c r="K1374" i="2"/>
  <c r="K1375" i="2"/>
  <c r="K1376" i="2"/>
  <c r="K1377" i="2"/>
  <c r="K1378" i="2"/>
  <c r="K1379" i="2"/>
  <c r="K1380" i="2"/>
  <c r="K1381" i="2"/>
  <c r="K1382" i="2"/>
  <c r="K1383" i="2"/>
  <c r="K1384" i="2"/>
  <c r="K1385" i="2"/>
  <c r="K1386" i="2"/>
  <c r="K1387" i="2"/>
  <c r="K1388" i="2"/>
  <c r="K1389" i="2"/>
  <c r="K1390" i="2"/>
  <c r="K1391" i="2"/>
  <c r="K1392" i="2"/>
  <c r="K1393" i="2"/>
  <c r="K1394" i="2"/>
  <c r="K1395" i="2"/>
  <c r="K1396" i="2"/>
  <c r="K1397" i="2"/>
  <c r="K1398" i="2"/>
  <c r="K1399" i="2"/>
  <c r="K1400" i="2"/>
  <c r="K1401" i="2"/>
  <c r="K1402" i="2"/>
  <c r="K1403" i="2"/>
  <c r="K1404" i="2"/>
  <c r="K1405" i="2"/>
  <c r="K1406" i="2"/>
  <c r="K1407" i="2"/>
  <c r="K1408" i="2"/>
  <c r="K1409" i="2"/>
  <c r="K1410" i="2"/>
  <c r="K1411" i="2"/>
  <c r="K1412" i="2"/>
  <c r="K1413" i="2"/>
  <c r="K1414" i="2"/>
  <c r="K1415" i="2"/>
  <c r="K1416" i="2"/>
  <c r="K1417" i="2"/>
  <c r="K1418" i="2"/>
  <c r="K1419" i="2"/>
  <c r="K1420" i="2"/>
  <c r="K1421" i="2"/>
  <c r="K1422" i="2"/>
  <c r="K1423" i="2"/>
  <c r="K1424" i="2"/>
  <c r="K1425" i="2"/>
  <c r="K1426" i="2"/>
  <c r="K1427" i="2"/>
  <c r="K1428" i="2"/>
  <c r="K1429" i="2"/>
  <c r="K1430" i="2"/>
  <c r="K1431" i="2"/>
  <c r="K1432" i="2"/>
  <c r="K1433" i="2"/>
  <c r="K1434" i="2"/>
  <c r="K1435" i="2"/>
  <c r="K1436" i="2"/>
  <c r="K1437" i="2"/>
  <c r="K1438" i="2"/>
  <c r="K1439" i="2"/>
  <c r="K1440" i="2"/>
  <c r="K1441" i="2"/>
  <c r="K1442" i="2"/>
  <c r="K1443" i="2"/>
  <c r="K1444" i="2"/>
  <c r="K1445" i="2"/>
  <c r="K1446" i="2"/>
  <c r="K1447" i="2"/>
  <c r="K1448" i="2"/>
  <c r="K1449" i="2"/>
  <c r="K1450" i="2"/>
  <c r="K1451" i="2"/>
  <c r="K1452" i="2"/>
  <c r="K1453" i="2"/>
  <c r="K1454" i="2"/>
  <c r="K1455" i="2"/>
  <c r="K1456" i="2"/>
  <c r="K1457" i="2"/>
  <c r="K1458" i="2"/>
  <c r="K1459" i="2"/>
  <c r="K1460" i="2"/>
  <c r="K1461" i="2"/>
  <c r="K1462" i="2"/>
  <c r="K1463" i="2"/>
  <c r="K1464" i="2"/>
  <c r="K1465" i="2"/>
  <c r="K1466" i="2"/>
  <c r="K1467" i="2"/>
  <c r="K1468" i="2"/>
  <c r="K1469" i="2"/>
  <c r="K1470" i="2"/>
  <c r="K1471" i="2"/>
  <c r="K1472" i="2"/>
  <c r="K1473" i="2"/>
  <c r="K1474" i="2"/>
  <c r="K1475" i="2"/>
  <c r="K1476" i="2"/>
  <c r="K1477" i="2"/>
  <c r="K1478" i="2"/>
  <c r="K1479" i="2"/>
  <c r="K1480" i="2"/>
  <c r="K1481" i="2"/>
  <c r="K1482" i="2"/>
  <c r="K1483" i="2"/>
  <c r="K1484" i="2"/>
  <c r="K1485" i="2"/>
  <c r="K1486" i="2"/>
  <c r="K1487" i="2"/>
  <c r="K1488" i="2"/>
  <c r="K1489" i="2"/>
  <c r="K1490" i="2"/>
  <c r="K1491" i="2"/>
  <c r="K1492" i="2"/>
  <c r="K1493" i="2"/>
  <c r="K1494" i="2"/>
  <c r="K1495" i="2"/>
  <c r="K1496" i="2"/>
  <c r="K1497" i="2"/>
  <c r="K1498" i="2"/>
  <c r="K1499" i="2"/>
  <c r="K1500" i="2"/>
  <c r="K1501" i="2"/>
  <c r="K1502" i="2"/>
  <c r="T1502" i="2" s="1"/>
  <c r="Z1502" i="2" s="1"/>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T47" i="2" s="1"/>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6" i="2"/>
  <c r="K137" i="2"/>
  <c r="K138" i="2"/>
  <c r="K139" i="2"/>
  <c r="K140" i="2"/>
  <c r="K141" i="2"/>
  <c r="K142" i="2"/>
  <c r="K143" i="2"/>
  <c r="K145" i="2"/>
  <c r="K146" i="2"/>
  <c r="K147" i="2"/>
  <c r="K148" i="2"/>
  <c r="K149" i="2"/>
  <c r="K150" i="2"/>
  <c r="K151" i="2"/>
  <c r="K152" i="2"/>
  <c r="K153" i="2"/>
  <c r="K154" i="2"/>
  <c r="K155" i="2"/>
  <c r="K156" i="2"/>
  <c r="K157" i="2"/>
  <c r="K158" i="2"/>
  <c r="K159" i="2"/>
  <c r="K160" i="2"/>
  <c r="K161" i="2"/>
  <c r="K162" i="2"/>
  <c r="K163" i="2"/>
  <c r="K164" i="2"/>
  <c r="K165"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 i="2"/>
  <c r="K4" i="2"/>
  <c r="K5" i="2"/>
  <c r="K6" i="2"/>
  <c r="K7" i="2"/>
  <c r="K8" i="2"/>
  <c r="K9" i="2"/>
  <c r="K10" i="2"/>
  <c r="K11" i="2"/>
  <c r="K12" i="2"/>
  <c r="K13" i="2"/>
  <c r="K14" i="2"/>
  <c r="K15" i="2"/>
  <c r="K2" i="2"/>
  <c r="I118" i="4"/>
  <c r="K101" i="4"/>
  <c r="J101" i="4"/>
  <c r="I101" i="4"/>
  <c r="K95" i="4"/>
  <c r="J95" i="4"/>
  <c r="I95" i="4"/>
  <c r="K87" i="4"/>
  <c r="J87" i="4"/>
  <c r="I87" i="4"/>
  <c r="K76" i="4"/>
  <c r="J76" i="4"/>
  <c r="I76" i="4"/>
  <c r="K73" i="4"/>
  <c r="J73" i="4"/>
  <c r="I73" i="4"/>
  <c r="K64" i="4"/>
  <c r="J64" i="4"/>
  <c r="I64" i="4"/>
  <c r="K55" i="4"/>
  <c r="J55" i="4"/>
  <c r="I55" i="4"/>
  <c r="F55" i="4"/>
  <c r="K54" i="4"/>
  <c r="J54" i="4"/>
  <c r="I54" i="4"/>
  <c r="F54" i="4"/>
  <c r="K53" i="4"/>
  <c r="J53" i="4"/>
  <c r="I53" i="4"/>
  <c r="K52" i="4"/>
  <c r="J52" i="4"/>
  <c r="I52" i="4"/>
  <c r="F52" i="4"/>
  <c r="K46" i="4"/>
  <c r="J46" i="4"/>
  <c r="I46" i="4"/>
  <c r="F46" i="4"/>
  <c r="K45" i="4"/>
  <c r="J45" i="4"/>
  <c r="I45" i="4"/>
  <c r="F45" i="4"/>
  <c r="K44" i="4"/>
  <c r="J44" i="4"/>
  <c r="I44" i="4"/>
  <c r="F44" i="4"/>
  <c r="K43" i="4"/>
  <c r="J43" i="4"/>
  <c r="I43" i="4"/>
  <c r="J25" i="4"/>
  <c r="I25" i="4"/>
  <c r="K18" i="4"/>
  <c r="J18" i="4"/>
  <c r="I18" i="4"/>
  <c r="F18" i="4"/>
  <c r="K13" i="4"/>
  <c r="J13" i="4"/>
  <c r="I13" i="4"/>
  <c r="T566" i="2" l="1"/>
  <c r="V564" i="2"/>
  <c r="V560" i="2"/>
  <c r="T565" i="2"/>
  <c r="T561" i="2"/>
  <c r="V561" i="2"/>
  <c r="T564" i="2"/>
  <c r="U564" i="2"/>
  <c r="U562" i="2"/>
  <c r="T562" i="2"/>
  <c r="V562" i="2"/>
  <c r="T62" i="2"/>
  <c r="T58" i="2"/>
  <c r="U61" i="2"/>
  <c r="AA61" i="2" s="1"/>
  <c r="U57" i="2"/>
  <c r="AA57" i="2" s="1"/>
  <c r="V60" i="2"/>
  <c r="T61" i="2"/>
  <c r="T57" i="2"/>
  <c r="T60" i="2"/>
  <c r="Z60" i="2" s="1"/>
  <c r="T63" i="2"/>
  <c r="U62" i="2"/>
  <c r="AA62" i="2" s="1"/>
  <c r="U58" i="2"/>
  <c r="V61" i="2"/>
  <c r="V57" i="2"/>
  <c r="U60" i="2"/>
  <c r="AA60" i="2" s="1"/>
  <c r="U63" i="2"/>
  <c r="V58" i="2"/>
  <c r="AB58" i="2" s="1"/>
  <c r="T56" i="2"/>
  <c r="T55" i="2"/>
  <c r="U56" i="2"/>
  <c r="U55" i="2"/>
  <c r="V56" i="2"/>
  <c r="V55" i="2"/>
  <c r="C3" i="5"/>
  <c r="A25" i="5"/>
  <c r="O17" i="1" a="1"/>
  <c r="O17" i="1" s="1"/>
  <c r="Q17" i="1" a="1"/>
  <c r="Q17" i="1" s="1"/>
  <c r="S17" i="1" a="1"/>
  <c r="S17" i="1" s="1"/>
  <c r="C5" i="5"/>
  <c r="U2" i="2"/>
  <c r="AA2" i="2" s="1"/>
  <c r="V394" i="2"/>
  <c r="AB394" i="2" s="1"/>
  <c r="V390" i="2"/>
  <c r="AB390" i="2" s="1"/>
  <c r="V386" i="2"/>
  <c r="AB386" i="2" s="1"/>
  <c r="V382" i="2"/>
  <c r="AB382" i="2" s="1"/>
  <c r="V378" i="2"/>
  <c r="AB378" i="2" s="1"/>
  <c r="V374" i="2"/>
  <c r="AB374" i="2" s="1"/>
  <c r="V366" i="2"/>
  <c r="AB366" i="2" s="1"/>
  <c r="V362" i="2"/>
  <c r="AB362" i="2" s="1"/>
  <c r="V358" i="2"/>
  <c r="AB358" i="2" s="1"/>
  <c r="V354" i="2"/>
  <c r="AB354" i="2" s="1"/>
  <c r="V350" i="2"/>
  <c r="AB350" i="2" s="1"/>
  <c r="V346" i="2"/>
  <c r="AB346" i="2" s="1"/>
  <c r="V342" i="2"/>
  <c r="AB342" i="2" s="1"/>
  <c r="V338" i="2"/>
  <c r="AB338" i="2" s="1"/>
  <c r="V334" i="2"/>
  <c r="AB334" i="2" s="1"/>
  <c r="V330" i="2"/>
  <c r="AB330" i="2" s="1"/>
  <c r="V326" i="2"/>
  <c r="AB326" i="2" s="1"/>
  <c r="V322" i="2"/>
  <c r="AB322" i="2" s="1"/>
  <c r="V318" i="2"/>
  <c r="AB318" i="2" s="1"/>
  <c r="V314" i="2"/>
  <c r="AB314" i="2" s="1"/>
  <c r="V306" i="2"/>
  <c r="AB306" i="2" s="1"/>
  <c r="V302" i="2"/>
  <c r="AB302" i="2" s="1"/>
  <c r="V278" i="2"/>
  <c r="AB278" i="2" s="1"/>
  <c r="V274" i="2"/>
  <c r="AB274" i="2" s="1"/>
  <c r="V270" i="2"/>
  <c r="AB270" i="2" s="1"/>
  <c r="V266" i="2"/>
  <c r="AB266" i="2" s="1"/>
  <c r="V262" i="2"/>
  <c r="AB262" i="2" s="1"/>
  <c r="V258" i="2"/>
  <c r="AB258" i="2" s="1"/>
  <c r="V254" i="2"/>
  <c r="AB254" i="2" s="1"/>
  <c r="V250" i="2"/>
  <c r="AB250" i="2" s="1"/>
  <c r="V174" i="2"/>
  <c r="AB174" i="2" s="1"/>
  <c r="V170" i="2"/>
  <c r="AB170" i="2" s="1"/>
  <c r="V162" i="2"/>
  <c r="AB162" i="2" s="1"/>
  <c r="V150" i="2"/>
  <c r="AB150" i="2" s="1"/>
  <c r="U85" i="2"/>
  <c r="AA85" i="2" s="1"/>
  <c r="U81" i="2"/>
  <c r="AA81" i="2" s="1"/>
  <c r="U77" i="2"/>
  <c r="AA77" i="2" s="1"/>
  <c r="U73" i="2"/>
  <c r="AA73" i="2" s="1"/>
  <c r="U69" i="2"/>
  <c r="AA69" i="2" s="1"/>
  <c r="U65" i="2"/>
  <c r="AA65" i="2" s="1"/>
  <c r="U46" i="2"/>
  <c r="AA46" i="2" s="1"/>
  <c r="U42" i="2"/>
  <c r="AA42" i="2" s="1"/>
  <c r="U38" i="2"/>
  <c r="AA38" i="2" s="1"/>
  <c r="U34" i="2"/>
  <c r="AA34" i="2" s="1"/>
  <c r="U30" i="2"/>
  <c r="AA30" i="2" s="1"/>
  <c r="U26" i="2"/>
  <c r="AA26" i="2" s="1"/>
  <c r="U22" i="2"/>
  <c r="AA22" i="2" s="1"/>
  <c r="U18" i="2"/>
  <c r="AA18" i="2" s="1"/>
  <c r="U14" i="2"/>
  <c r="AA14" i="2" s="1"/>
  <c r="U10" i="2"/>
  <c r="AA10" i="2" s="1"/>
  <c r="U6" i="2"/>
  <c r="AA6" i="2" s="1"/>
  <c r="V1498" i="2"/>
  <c r="AB1498" i="2" s="1"/>
  <c r="V1494" i="2"/>
  <c r="AB1494" i="2" s="1"/>
  <c r="V1490" i="2"/>
  <c r="AB1490" i="2" s="1"/>
  <c r="V1486" i="2"/>
  <c r="AB1486" i="2" s="1"/>
  <c r="V1482" i="2"/>
  <c r="AB1482" i="2" s="1"/>
  <c r="V1478" i="2"/>
  <c r="AB1478" i="2" s="1"/>
  <c r="V1474" i="2"/>
  <c r="AB1474" i="2" s="1"/>
  <c r="V1470" i="2"/>
  <c r="AB1470" i="2" s="1"/>
  <c r="V1466" i="2"/>
  <c r="AB1466" i="2" s="1"/>
  <c r="V1462" i="2"/>
  <c r="AB1462" i="2" s="1"/>
  <c r="V1458" i="2"/>
  <c r="AB1458" i="2" s="1"/>
  <c r="V1454" i="2"/>
  <c r="AB1454" i="2" s="1"/>
  <c r="V1450" i="2"/>
  <c r="AB1450" i="2" s="1"/>
  <c r="V1446" i="2"/>
  <c r="AB1446" i="2" s="1"/>
  <c r="V1442" i="2"/>
  <c r="AB1442" i="2" s="1"/>
  <c r="V1438" i="2"/>
  <c r="AB1438" i="2" s="1"/>
  <c r="V1434" i="2"/>
  <c r="AB1434" i="2" s="1"/>
  <c r="V1430" i="2"/>
  <c r="AB1430" i="2" s="1"/>
  <c r="V1426" i="2"/>
  <c r="AB1426" i="2" s="1"/>
  <c r="V1422" i="2"/>
  <c r="AB1422" i="2" s="1"/>
  <c r="V1418" i="2"/>
  <c r="AB1418" i="2" s="1"/>
  <c r="V1414" i="2"/>
  <c r="AB1414" i="2" s="1"/>
  <c r="V1410" i="2"/>
  <c r="AB1410" i="2" s="1"/>
  <c r="V1406" i="2"/>
  <c r="AB1406" i="2" s="1"/>
  <c r="V1402" i="2"/>
  <c r="AB1402" i="2" s="1"/>
  <c r="V1398" i="2"/>
  <c r="AB1398" i="2" s="1"/>
  <c r="V1394" i="2"/>
  <c r="AB1394" i="2" s="1"/>
  <c r="V1390" i="2"/>
  <c r="AB1390" i="2" s="1"/>
  <c r="V1386" i="2"/>
  <c r="AB1386" i="2" s="1"/>
  <c r="V1382" i="2"/>
  <c r="AB1382" i="2" s="1"/>
  <c r="V1378" i="2"/>
  <c r="AB1378" i="2" s="1"/>
  <c r="V1374" i="2"/>
  <c r="AB1374" i="2" s="1"/>
  <c r="V1370" i="2"/>
  <c r="AB1370" i="2" s="1"/>
  <c r="V1366" i="2"/>
  <c r="AB1366" i="2" s="1"/>
  <c r="V1362" i="2"/>
  <c r="AB1362" i="2" s="1"/>
  <c r="V1358" i="2"/>
  <c r="AB1358" i="2" s="1"/>
  <c r="V1354" i="2"/>
  <c r="AB1354" i="2" s="1"/>
  <c r="V1350" i="2"/>
  <c r="AB1350" i="2" s="1"/>
  <c r="V1346" i="2"/>
  <c r="AB1346" i="2" s="1"/>
  <c r="V1342" i="2"/>
  <c r="AB1342" i="2" s="1"/>
  <c r="V1338" i="2"/>
  <c r="AB1338" i="2" s="1"/>
  <c r="V1334" i="2"/>
  <c r="AB1334" i="2" s="1"/>
  <c r="V1330" i="2"/>
  <c r="AB1330" i="2" s="1"/>
  <c r="V1326" i="2"/>
  <c r="AB1326" i="2" s="1"/>
  <c r="V1322" i="2"/>
  <c r="AB1322" i="2" s="1"/>
  <c r="V1318" i="2"/>
  <c r="AB1318" i="2" s="1"/>
  <c r="V1314" i="2"/>
  <c r="AB1314" i="2" s="1"/>
  <c r="V1310" i="2"/>
  <c r="AB1310" i="2" s="1"/>
  <c r="V1306" i="2"/>
  <c r="AB1306" i="2" s="1"/>
  <c r="V1302" i="2"/>
  <c r="AB1302" i="2" s="1"/>
  <c r="V1298" i="2"/>
  <c r="AB1298" i="2" s="1"/>
  <c r="V1294" i="2"/>
  <c r="AB1294" i="2" s="1"/>
  <c r="V1290" i="2"/>
  <c r="AB1290" i="2" s="1"/>
  <c r="V1286" i="2"/>
  <c r="AB1286" i="2" s="1"/>
  <c r="V1282" i="2"/>
  <c r="AB1282" i="2" s="1"/>
  <c r="V1278" i="2"/>
  <c r="AB1278" i="2" s="1"/>
  <c r="V1274" i="2"/>
  <c r="AB1274" i="2" s="1"/>
  <c r="V1270" i="2"/>
  <c r="AB1270" i="2" s="1"/>
  <c r="V1266" i="2"/>
  <c r="AB1266" i="2" s="1"/>
  <c r="V1262" i="2"/>
  <c r="AB1262" i="2" s="1"/>
  <c r="V1258" i="2"/>
  <c r="AB1258" i="2" s="1"/>
  <c r="V1254" i="2"/>
  <c r="AB1254" i="2" s="1"/>
  <c r="V1250" i="2"/>
  <c r="AB1250" i="2" s="1"/>
  <c r="V1246" i="2"/>
  <c r="AB1246" i="2" s="1"/>
  <c r="V1242" i="2"/>
  <c r="AB1242" i="2" s="1"/>
  <c r="V1238" i="2"/>
  <c r="AB1238" i="2" s="1"/>
  <c r="V1234" i="2"/>
  <c r="AB1234" i="2" s="1"/>
  <c r="V1230" i="2"/>
  <c r="AB1230" i="2" s="1"/>
  <c r="V1226" i="2"/>
  <c r="AB1226" i="2" s="1"/>
  <c r="V1222" i="2"/>
  <c r="AB1222" i="2" s="1"/>
  <c r="V1218" i="2"/>
  <c r="AB1218" i="2" s="1"/>
  <c r="V1214" i="2"/>
  <c r="AB1214" i="2" s="1"/>
  <c r="V1210" i="2"/>
  <c r="AB1210" i="2" s="1"/>
  <c r="V1206" i="2"/>
  <c r="AB1206" i="2" s="1"/>
  <c r="V1202" i="2"/>
  <c r="AB1202" i="2" s="1"/>
  <c r="V1198" i="2"/>
  <c r="AB1198" i="2" s="1"/>
  <c r="V1194" i="2"/>
  <c r="AB1194" i="2" s="1"/>
  <c r="V1190" i="2"/>
  <c r="AB1190" i="2" s="1"/>
  <c r="V1186" i="2"/>
  <c r="AB1186" i="2" s="1"/>
  <c r="V1182" i="2"/>
  <c r="AB1182" i="2" s="1"/>
  <c r="V1178" i="2"/>
  <c r="AB1178" i="2" s="1"/>
  <c r="V1174" i="2"/>
  <c r="AB1174" i="2" s="1"/>
  <c r="V1170" i="2"/>
  <c r="AB1170" i="2" s="1"/>
  <c r="V1166" i="2"/>
  <c r="AB1166" i="2" s="1"/>
  <c r="V1162" i="2"/>
  <c r="AB1162" i="2" s="1"/>
  <c r="V1158" i="2"/>
  <c r="AB1158" i="2" s="1"/>
  <c r="V1154" i="2"/>
  <c r="AB1154" i="2" s="1"/>
  <c r="V1150" i="2"/>
  <c r="AB1150" i="2" s="1"/>
  <c r="V1146" i="2"/>
  <c r="AB1146" i="2" s="1"/>
  <c r="V1142" i="2"/>
  <c r="AB1142" i="2" s="1"/>
  <c r="V1138" i="2"/>
  <c r="AB1138" i="2" s="1"/>
  <c r="V1134" i="2"/>
  <c r="AB1134" i="2" s="1"/>
  <c r="V1130" i="2"/>
  <c r="AB1130" i="2" s="1"/>
  <c r="V1126" i="2"/>
  <c r="AB1126" i="2" s="1"/>
  <c r="V1122" i="2"/>
  <c r="AB1122" i="2" s="1"/>
  <c r="V1118" i="2"/>
  <c r="AB1118" i="2" s="1"/>
  <c r="V1114" i="2"/>
  <c r="AB1114" i="2" s="1"/>
  <c r="V1110" i="2"/>
  <c r="AB1110" i="2" s="1"/>
  <c r="V1106" i="2"/>
  <c r="AB1106" i="2" s="1"/>
  <c r="V1102" i="2"/>
  <c r="AB1102" i="2" s="1"/>
  <c r="V1098" i="2"/>
  <c r="AB1098" i="2" s="1"/>
  <c r="V1094" i="2"/>
  <c r="AB1094" i="2" s="1"/>
  <c r="V1090" i="2"/>
  <c r="AB1090" i="2" s="1"/>
  <c r="V1086" i="2"/>
  <c r="AB1086" i="2" s="1"/>
  <c r="V1082" i="2"/>
  <c r="AB1082" i="2" s="1"/>
  <c r="V1078" i="2"/>
  <c r="AB1078" i="2" s="1"/>
  <c r="V1074" i="2"/>
  <c r="AB1074" i="2" s="1"/>
  <c r="V1070" i="2"/>
  <c r="AB1070" i="2" s="1"/>
  <c r="V1066" i="2"/>
  <c r="AB1066" i="2" s="1"/>
  <c r="V1062" i="2"/>
  <c r="AB1062" i="2" s="1"/>
  <c r="V1058" i="2"/>
  <c r="AB1058" i="2" s="1"/>
  <c r="V1054" i="2"/>
  <c r="AB1054" i="2" s="1"/>
  <c r="V1046" i="2"/>
  <c r="AB1046" i="2" s="1"/>
  <c r="V1042" i="2"/>
  <c r="AB1042" i="2" s="1"/>
  <c r="V1038" i="2"/>
  <c r="AB1038" i="2" s="1"/>
  <c r="V1034" i="2"/>
  <c r="AB1034" i="2" s="1"/>
  <c r="V1030" i="2"/>
  <c r="AB1030" i="2" s="1"/>
  <c r="V1026" i="2"/>
  <c r="AB1026" i="2" s="1"/>
  <c r="V1022" i="2"/>
  <c r="AB1022" i="2" s="1"/>
  <c r="V1018" i="2"/>
  <c r="AB1018" i="2" s="1"/>
  <c r="V1014" i="2"/>
  <c r="AB1014" i="2" s="1"/>
  <c r="V1010" i="2"/>
  <c r="AB1010" i="2" s="1"/>
  <c r="V1006" i="2"/>
  <c r="AB1006" i="2" s="1"/>
  <c r="V1002" i="2"/>
  <c r="AB1002" i="2" s="1"/>
  <c r="V998" i="2"/>
  <c r="AB998" i="2" s="1"/>
  <c r="V994" i="2"/>
  <c r="AB994" i="2" s="1"/>
  <c r="V990" i="2"/>
  <c r="AB990" i="2" s="1"/>
  <c r="V986" i="2"/>
  <c r="AB986" i="2" s="1"/>
  <c r="V982" i="2"/>
  <c r="AB982" i="2" s="1"/>
  <c r="V978" i="2"/>
  <c r="AB978" i="2" s="1"/>
  <c r="V974" i="2"/>
  <c r="AB974" i="2" s="1"/>
  <c r="V970" i="2"/>
  <c r="AB970" i="2" s="1"/>
  <c r="V966" i="2"/>
  <c r="AB966" i="2" s="1"/>
  <c r="V962" i="2"/>
  <c r="AB962" i="2" s="1"/>
  <c r="V958" i="2"/>
  <c r="AB958" i="2" s="1"/>
  <c r="V954" i="2"/>
  <c r="AB954" i="2" s="1"/>
  <c r="V946" i="2"/>
  <c r="AB946" i="2" s="1"/>
  <c r="V942" i="2"/>
  <c r="AB942" i="2" s="1"/>
  <c r="V938" i="2"/>
  <c r="AB938" i="2" s="1"/>
  <c r="V934" i="2"/>
  <c r="AB934" i="2" s="1"/>
  <c r="V930" i="2"/>
  <c r="AB930" i="2" s="1"/>
  <c r="V926" i="2"/>
  <c r="AB926" i="2" s="1"/>
  <c r="V918" i="2"/>
  <c r="AB918" i="2" s="1"/>
  <c r="V914" i="2"/>
  <c r="AB914" i="2" s="1"/>
  <c r="V910" i="2"/>
  <c r="AB910" i="2" s="1"/>
  <c r="V906" i="2"/>
  <c r="AB906" i="2" s="1"/>
  <c r="V902" i="2"/>
  <c r="AB902" i="2" s="1"/>
  <c r="V898" i="2"/>
  <c r="AB898" i="2" s="1"/>
  <c r="V894" i="2"/>
  <c r="AB894" i="2" s="1"/>
  <c r="V890" i="2"/>
  <c r="AB890" i="2" s="1"/>
  <c r="V886" i="2"/>
  <c r="AB886" i="2" s="1"/>
  <c r="V882" i="2"/>
  <c r="AB882" i="2" s="1"/>
  <c r="V878" i="2"/>
  <c r="AB878" i="2" s="1"/>
  <c r="V874" i="2"/>
  <c r="AB874" i="2" s="1"/>
  <c r="V870" i="2"/>
  <c r="AB870" i="2" s="1"/>
  <c r="V866" i="2"/>
  <c r="AB866" i="2" s="1"/>
  <c r="V862" i="2"/>
  <c r="AB862" i="2" s="1"/>
  <c r="V858" i="2"/>
  <c r="AB858" i="2" s="1"/>
  <c r="V854" i="2"/>
  <c r="AB854" i="2" s="1"/>
  <c r="V850" i="2"/>
  <c r="AB850" i="2" s="1"/>
  <c r="V846" i="2"/>
  <c r="AB846" i="2" s="1"/>
  <c r="V842" i="2"/>
  <c r="AB842" i="2" s="1"/>
  <c r="V838" i="2"/>
  <c r="AB838" i="2" s="1"/>
  <c r="V834" i="2"/>
  <c r="AB834" i="2" s="1"/>
  <c r="V830" i="2"/>
  <c r="AB830" i="2" s="1"/>
  <c r="V826" i="2"/>
  <c r="AB826" i="2" s="1"/>
  <c r="V822" i="2"/>
  <c r="AB822" i="2" s="1"/>
  <c r="V818" i="2"/>
  <c r="AB818" i="2" s="1"/>
  <c r="V814" i="2"/>
  <c r="AB814" i="2" s="1"/>
  <c r="V810" i="2"/>
  <c r="AB810" i="2" s="1"/>
  <c r="V806" i="2"/>
  <c r="AB806" i="2" s="1"/>
  <c r="V802" i="2"/>
  <c r="AB802" i="2" s="1"/>
  <c r="V798" i="2"/>
  <c r="AB798" i="2" s="1"/>
  <c r="V794" i="2"/>
  <c r="AB794" i="2" s="1"/>
  <c r="V790" i="2"/>
  <c r="AB790" i="2" s="1"/>
  <c r="V786" i="2"/>
  <c r="AB786" i="2" s="1"/>
  <c r="V782" i="2"/>
  <c r="AB782" i="2" s="1"/>
  <c r="V778" i="2"/>
  <c r="AB778" i="2" s="1"/>
  <c r="V774" i="2"/>
  <c r="AB774" i="2" s="1"/>
  <c r="V770" i="2"/>
  <c r="AB770" i="2" s="1"/>
  <c r="V766" i="2"/>
  <c r="AB766" i="2" s="1"/>
  <c r="V762" i="2"/>
  <c r="AB762" i="2" s="1"/>
  <c r="V758" i="2"/>
  <c r="AB758" i="2" s="1"/>
  <c r="V754" i="2"/>
  <c r="AB754" i="2" s="1"/>
  <c r="V750" i="2"/>
  <c r="AB750" i="2" s="1"/>
  <c r="V746" i="2"/>
  <c r="AB746" i="2" s="1"/>
  <c r="V742" i="2"/>
  <c r="AB742" i="2" s="1"/>
  <c r="V738" i="2"/>
  <c r="AB738" i="2" s="1"/>
  <c r="V734" i="2"/>
  <c r="AB734" i="2" s="1"/>
  <c r="V730" i="2"/>
  <c r="AB730" i="2" s="1"/>
  <c r="V726" i="2"/>
  <c r="AB726" i="2" s="1"/>
  <c r="V722" i="2"/>
  <c r="AB722" i="2" s="1"/>
  <c r="V718" i="2"/>
  <c r="AB718" i="2" s="1"/>
  <c r="V714" i="2"/>
  <c r="AB714" i="2" s="1"/>
  <c r="V710" i="2"/>
  <c r="AB710" i="2" s="1"/>
  <c r="V706" i="2"/>
  <c r="AB706" i="2" s="1"/>
  <c r="V702" i="2"/>
  <c r="AB702" i="2" s="1"/>
  <c r="V698" i="2"/>
  <c r="AB698" i="2" s="1"/>
  <c r="V694" i="2"/>
  <c r="AB694" i="2" s="1"/>
  <c r="V690" i="2"/>
  <c r="AB690" i="2" s="1"/>
  <c r="V686" i="2"/>
  <c r="AB686" i="2" s="1"/>
  <c r="V682" i="2"/>
  <c r="AB682" i="2" s="1"/>
  <c r="V678" i="2"/>
  <c r="AB678" i="2" s="1"/>
  <c r="V674" i="2"/>
  <c r="AB674" i="2" s="1"/>
  <c r="V670" i="2"/>
  <c r="AB670" i="2" s="1"/>
  <c r="V666" i="2"/>
  <c r="AB666" i="2" s="1"/>
  <c r="V662" i="2"/>
  <c r="AB662" i="2" s="1"/>
  <c r="V658" i="2"/>
  <c r="AB658" i="2" s="1"/>
  <c r="V654" i="2"/>
  <c r="AB654" i="2" s="1"/>
  <c r="V650" i="2"/>
  <c r="AB650" i="2" s="1"/>
  <c r="V646" i="2"/>
  <c r="AB646" i="2" s="1"/>
  <c r="V642" i="2"/>
  <c r="AB642" i="2" s="1"/>
  <c r="V638" i="2"/>
  <c r="AB638" i="2" s="1"/>
  <c r="V634" i="2"/>
  <c r="AB634" i="2" s="1"/>
  <c r="V630" i="2"/>
  <c r="AB630" i="2" s="1"/>
  <c r="V626" i="2"/>
  <c r="AB626" i="2" s="1"/>
  <c r="V622" i="2"/>
  <c r="AB622" i="2" s="1"/>
  <c r="V618" i="2"/>
  <c r="AB618" i="2" s="1"/>
  <c r="V614" i="2"/>
  <c r="AB614" i="2" s="1"/>
  <c r="V610" i="2"/>
  <c r="AB610" i="2" s="1"/>
  <c r="V606" i="2"/>
  <c r="AB606" i="2" s="1"/>
  <c r="V602" i="2"/>
  <c r="AB602" i="2" s="1"/>
  <c r="V598" i="2"/>
  <c r="AB598" i="2" s="1"/>
  <c r="V594" i="2"/>
  <c r="AB594" i="2" s="1"/>
  <c r="V590" i="2"/>
  <c r="AB590" i="2" s="1"/>
  <c r="V586" i="2"/>
  <c r="AB586" i="2" s="1"/>
  <c r="V582" i="2"/>
  <c r="AB582" i="2" s="1"/>
  <c r="V578" i="2"/>
  <c r="AB578" i="2" s="1"/>
  <c r="V574" i="2"/>
  <c r="AB574" i="2" s="1"/>
  <c r="V570" i="2"/>
  <c r="AB570" i="2" s="1"/>
  <c r="V566" i="2"/>
  <c r="AB566" i="2" s="1"/>
  <c r="V558" i="2"/>
  <c r="AB558" i="2" s="1"/>
  <c r="V554" i="2"/>
  <c r="AB554" i="2" s="1"/>
  <c r="V550" i="2"/>
  <c r="AB550" i="2" s="1"/>
  <c r="V546" i="2"/>
  <c r="AB546" i="2" s="1"/>
  <c r="V542" i="2"/>
  <c r="AB542" i="2" s="1"/>
  <c r="V538" i="2"/>
  <c r="AB538" i="2" s="1"/>
  <c r="V534" i="2"/>
  <c r="AB534" i="2" s="1"/>
  <c r="V522" i="2"/>
  <c r="AB522" i="2" s="1"/>
  <c r="V130" i="2"/>
  <c r="AB130" i="2" s="1"/>
  <c r="V242" i="2"/>
  <c r="AB242" i="2" s="1"/>
  <c r="V238" i="2"/>
  <c r="AB238" i="2" s="1"/>
  <c r="V234" i="2"/>
  <c r="AB234" i="2" s="1"/>
  <c r="V230" i="2"/>
  <c r="AB230" i="2" s="1"/>
  <c r="V226" i="2"/>
  <c r="AB226" i="2" s="1"/>
  <c r="V222" i="2"/>
  <c r="AB222" i="2" s="1"/>
  <c r="V218" i="2"/>
  <c r="AB218" i="2" s="1"/>
  <c r="V214" i="2"/>
  <c r="AB214" i="2" s="1"/>
  <c r="V210" i="2"/>
  <c r="AB210" i="2" s="1"/>
  <c r="V202" i="2"/>
  <c r="AB202" i="2" s="1"/>
  <c r="V198" i="2"/>
  <c r="AB198" i="2" s="1"/>
  <c r="V194" i="2"/>
  <c r="AB194" i="2" s="1"/>
  <c r="V186" i="2"/>
  <c r="AB186" i="2" s="1"/>
  <c r="V182" i="2"/>
  <c r="AB182" i="2" s="1"/>
  <c r="V178" i="2"/>
  <c r="AB178" i="2" s="1"/>
  <c r="V126" i="2"/>
  <c r="AB126" i="2" s="1"/>
  <c r="V122" i="2"/>
  <c r="AB122" i="2" s="1"/>
  <c r="V118" i="2"/>
  <c r="AB118" i="2" s="1"/>
  <c r="V110" i="2"/>
  <c r="AB110" i="2" s="1"/>
  <c r="V106" i="2"/>
  <c r="AB106" i="2" s="1"/>
  <c r="V94" i="2"/>
  <c r="AB94" i="2" s="1"/>
  <c r="V82" i="2"/>
  <c r="AB82" i="2" s="1"/>
  <c r="V74" i="2"/>
  <c r="AB74" i="2" s="1"/>
  <c r="V70" i="2"/>
  <c r="AB70" i="2" s="1"/>
  <c r="V66" i="2"/>
  <c r="AB66" i="2" s="1"/>
  <c r="V62" i="2"/>
  <c r="AB62" i="2" s="1"/>
  <c r="AB47" i="2"/>
  <c r="V43" i="2"/>
  <c r="AB43" i="2" s="1"/>
  <c r="V39" i="2"/>
  <c r="AB39" i="2" s="1"/>
  <c r="V31" i="2"/>
  <c r="AB31" i="2" s="1"/>
  <c r="V27" i="2"/>
  <c r="AB27" i="2" s="1"/>
  <c r="V23" i="2"/>
  <c r="AB23" i="2" s="1"/>
  <c r="V19" i="2"/>
  <c r="AB19" i="2" s="1"/>
  <c r="V11" i="2"/>
  <c r="AB11" i="2" s="1"/>
  <c r="V7" i="2"/>
  <c r="AB7" i="2" s="1"/>
  <c r="T326" i="2"/>
  <c r="Z326" i="2" s="1"/>
  <c r="T314" i="2"/>
  <c r="Z314" i="2" s="1"/>
  <c r="T306" i="2"/>
  <c r="Z306" i="2" s="1"/>
  <c r="T282" i="2"/>
  <c r="Z282" i="2" s="1"/>
  <c r="T278" i="2"/>
  <c r="Z278" i="2" s="1"/>
  <c r="T274" i="2"/>
  <c r="Z274" i="2" s="1"/>
  <c r="T270" i="2"/>
  <c r="Z270" i="2" s="1"/>
  <c r="T266" i="2"/>
  <c r="Z266" i="2" s="1"/>
  <c r="T262" i="2"/>
  <c r="Z262" i="2" s="1"/>
  <c r="T258" i="2"/>
  <c r="Z258" i="2" s="1"/>
  <c r="T254" i="2"/>
  <c r="Z254" i="2" s="1"/>
  <c r="T250" i="2"/>
  <c r="Z250" i="2" s="1"/>
  <c r="T242" i="2"/>
  <c r="Z242" i="2" s="1"/>
  <c r="T238" i="2"/>
  <c r="Z238" i="2" s="1"/>
  <c r="T234" i="2"/>
  <c r="Z234" i="2" s="1"/>
  <c r="T230" i="2"/>
  <c r="Z230" i="2" s="1"/>
  <c r="T322" i="2"/>
  <c r="Z322" i="2" s="1"/>
  <c r="T318" i="2"/>
  <c r="Z318" i="2" s="1"/>
  <c r="T302" i="2"/>
  <c r="Z302" i="2" s="1"/>
  <c r="T294" i="2"/>
  <c r="Z294" i="2" s="1"/>
  <c r="T290" i="2"/>
  <c r="Z290" i="2" s="1"/>
  <c r="T226" i="2"/>
  <c r="Z226" i="2" s="1"/>
  <c r="T222" i="2"/>
  <c r="Z222" i="2" s="1"/>
  <c r="T218" i="2"/>
  <c r="Z218" i="2" s="1"/>
  <c r="T214" i="2"/>
  <c r="Z214" i="2" s="1"/>
  <c r="T210" i="2"/>
  <c r="Z210" i="2" s="1"/>
  <c r="T206" i="2"/>
  <c r="Z206" i="2" s="1"/>
  <c r="T202" i="2"/>
  <c r="Z202" i="2" s="1"/>
  <c r="T198" i="2"/>
  <c r="Z198" i="2" s="1"/>
  <c r="T194" i="2"/>
  <c r="Z194" i="2" s="1"/>
  <c r="T186" i="2"/>
  <c r="Z186" i="2" s="1"/>
  <c r="T182" i="2"/>
  <c r="Z182" i="2" s="1"/>
  <c r="T178" i="2"/>
  <c r="Z178" i="2" s="1"/>
  <c r="T174" i="2"/>
  <c r="Z174" i="2" s="1"/>
  <c r="T170" i="2"/>
  <c r="Z170" i="2" s="1"/>
  <c r="T162" i="2"/>
  <c r="Z162" i="2" s="1"/>
  <c r="T158" i="2"/>
  <c r="Z158" i="2" s="1"/>
  <c r="T154" i="2"/>
  <c r="Z154" i="2" s="1"/>
  <c r="T150" i="2"/>
  <c r="Z150" i="2" s="1"/>
  <c r="T146" i="2"/>
  <c r="Z146" i="2" s="1"/>
  <c r="T142" i="2"/>
  <c r="Z142" i="2" s="1"/>
  <c r="T130" i="2"/>
  <c r="Z130" i="2" s="1"/>
  <c r="T126" i="2"/>
  <c r="Z126" i="2" s="1"/>
  <c r="T122" i="2"/>
  <c r="Z122" i="2" s="1"/>
  <c r="T118" i="2"/>
  <c r="Z118" i="2" s="1"/>
  <c r="T110" i="2"/>
  <c r="Z110" i="2" s="1"/>
  <c r="T106" i="2"/>
  <c r="Z106" i="2" s="1"/>
  <c r="T102" i="2"/>
  <c r="Z102" i="2" s="1"/>
  <c r="T98" i="2"/>
  <c r="Z98" i="2" s="1"/>
  <c r="T94" i="2"/>
  <c r="Z94" i="2" s="1"/>
  <c r="T90" i="2"/>
  <c r="Z90" i="2" s="1"/>
  <c r="T86" i="2"/>
  <c r="Z86" i="2" s="1"/>
  <c r="T82" i="2"/>
  <c r="Z82" i="2" s="1"/>
  <c r="T78" i="2"/>
  <c r="Z78" i="2" s="1"/>
  <c r="T74" i="2"/>
  <c r="Z74" i="2" s="1"/>
  <c r="T70" i="2"/>
  <c r="Z70" i="2" s="1"/>
  <c r="T66" i="2"/>
  <c r="Z66" i="2" s="1"/>
  <c r="Z62" i="2"/>
  <c r="Z58" i="2"/>
  <c r="Z47" i="2"/>
  <c r="T43" i="2"/>
  <c r="Z43" i="2" s="1"/>
  <c r="T39" i="2"/>
  <c r="Z39" i="2" s="1"/>
  <c r="T31" i="2"/>
  <c r="Z31" i="2" s="1"/>
  <c r="T27" i="2"/>
  <c r="Z27" i="2" s="1"/>
  <c r="T23" i="2"/>
  <c r="Z23" i="2" s="1"/>
  <c r="T19" i="2"/>
  <c r="Z19" i="2" s="1"/>
  <c r="T1498" i="2"/>
  <c r="Z1498" i="2" s="1"/>
  <c r="T1494" i="2"/>
  <c r="Z1494" i="2" s="1"/>
  <c r="T1490" i="2"/>
  <c r="Z1490" i="2" s="1"/>
  <c r="T1486" i="2"/>
  <c r="Z1486" i="2" s="1"/>
  <c r="T1482" i="2"/>
  <c r="Z1482" i="2" s="1"/>
  <c r="T1478" i="2"/>
  <c r="Z1478" i="2" s="1"/>
  <c r="T1474" i="2"/>
  <c r="Z1474" i="2" s="1"/>
  <c r="T1470" i="2"/>
  <c r="Z1470" i="2" s="1"/>
  <c r="T1466" i="2"/>
  <c r="Z1466" i="2" s="1"/>
  <c r="T1462" i="2"/>
  <c r="Z1462" i="2" s="1"/>
  <c r="T1458" i="2"/>
  <c r="Z1458" i="2" s="1"/>
  <c r="T1454" i="2"/>
  <c r="Z1454" i="2" s="1"/>
  <c r="T1450" i="2"/>
  <c r="Z1450" i="2" s="1"/>
  <c r="T1446" i="2"/>
  <c r="Z1446" i="2" s="1"/>
  <c r="T1442" i="2"/>
  <c r="Z1442" i="2" s="1"/>
  <c r="T1438" i="2"/>
  <c r="Z1438" i="2" s="1"/>
  <c r="T1434" i="2"/>
  <c r="Z1434" i="2" s="1"/>
  <c r="T1430" i="2"/>
  <c r="Z1430" i="2" s="1"/>
  <c r="T1426" i="2"/>
  <c r="Z1426" i="2" s="1"/>
  <c r="T1422" i="2"/>
  <c r="Z1422" i="2" s="1"/>
  <c r="T1418" i="2"/>
  <c r="Z1418" i="2" s="1"/>
  <c r="T1414" i="2"/>
  <c r="Z1414" i="2" s="1"/>
  <c r="T1410" i="2"/>
  <c r="Z1410" i="2" s="1"/>
  <c r="T1406" i="2"/>
  <c r="Z1406" i="2" s="1"/>
  <c r="T1402" i="2"/>
  <c r="Z1402" i="2" s="1"/>
  <c r="T1398" i="2"/>
  <c r="Z1398" i="2" s="1"/>
  <c r="T1394" i="2"/>
  <c r="Z1394" i="2" s="1"/>
  <c r="T1390" i="2"/>
  <c r="Z1390" i="2" s="1"/>
  <c r="T1386" i="2"/>
  <c r="Z1386" i="2" s="1"/>
  <c r="T1382" i="2"/>
  <c r="Z1382" i="2" s="1"/>
  <c r="T1378" i="2"/>
  <c r="Z1378" i="2" s="1"/>
  <c r="T1374" i="2"/>
  <c r="Z1374" i="2" s="1"/>
  <c r="T1370" i="2"/>
  <c r="Z1370" i="2" s="1"/>
  <c r="T1366" i="2"/>
  <c r="Z1366" i="2" s="1"/>
  <c r="T1362" i="2"/>
  <c r="Z1362" i="2" s="1"/>
  <c r="T1358" i="2"/>
  <c r="Z1358" i="2" s="1"/>
  <c r="T1354" i="2"/>
  <c r="Z1354" i="2" s="1"/>
  <c r="T1350" i="2"/>
  <c r="Z1350" i="2" s="1"/>
  <c r="T1346" i="2"/>
  <c r="Z1346" i="2" s="1"/>
  <c r="T1342" i="2"/>
  <c r="Z1342" i="2" s="1"/>
  <c r="T1338" i="2"/>
  <c r="Z1338" i="2" s="1"/>
  <c r="T1334" i="2"/>
  <c r="Z1334" i="2" s="1"/>
  <c r="T1330" i="2"/>
  <c r="Z1330" i="2" s="1"/>
  <c r="T1326" i="2"/>
  <c r="Z1326" i="2" s="1"/>
  <c r="T1322" i="2"/>
  <c r="Z1322" i="2" s="1"/>
  <c r="T1318" i="2"/>
  <c r="Z1318" i="2" s="1"/>
  <c r="T1314" i="2"/>
  <c r="Z1314" i="2" s="1"/>
  <c r="T1310" i="2"/>
  <c r="Z1310" i="2" s="1"/>
  <c r="T1306" i="2"/>
  <c r="Z1306" i="2" s="1"/>
  <c r="T1302" i="2"/>
  <c r="Z1302" i="2" s="1"/>
  <c r="T1298" i="2"/>
  <c r="Z1298" i="2" s="1"/>
  <c r="T1294" i="2"/>
  <c r="Z1294" i="2" s="1"/>
  <c r="T1290" i="2"/>
  <c r="Z1290" i="2" s="1"/>
  <c r="T1286" i="2"/>
  <c r="Z1286" i="2" s="1"/>
  <c r="T1282" i="2"/>
  <c r="Z1282" i="2" s="1"/>
  <c r="T1278" i="2"/>
  <c r="Z1278" i="2" s="1"/>
  <c r="T1274" i="2"/>
  <c r="Z1274" i="2" s="1"/>
  <c r="T1270" i="2"/>
  <c r="Z1270" i="2" s="1"/>
  <c r="T1266" i="2"/>
  <c r="Z1266" i="2" s="1"/>
  <c r="T1262" i="2"/>
  <c r="Z1262" i="2" s="1"/>
  <c r="T1258" i="2"/>
  <c r="Z1258" i="2" s="1"/>
  <c r="T1254" i="2"/>
  <c r="Z1254" i="2" s="1"/>
  <c r="T1250" i="2"/>
  <c r="Z1250" i="2" s="1"/>
  <c r="T1246" i="2"/>
  <c r="Z1246" i="2" s="1"/>
  <c r="T1242" i="2"/>
  <c r="Z1242" i="2" s="1"/>
  <c r="T1238" i="2"/>
  <c r="Z1238" i="2" s="1"/>
  <c r="T1234" i="2"/>
  <c r="Z1234" i="2" s="1"/>
  <c r="T1230" i="2"/>
  <c r="Z1230" i="2" s="1"/>
  <c r="T1226" i="2"/>
  <c r="Z1226" i="2" s="1"/>
  <c r="T1222" i="2"/>
  <c r="Z1222" i="2" s="1"/>
  <c r="T1218" i="2"/>
  <c r="Z1218" i="2" s="1"/>
  <c r="T1214" i="2"/>
  <c r="Z1214" i="2" s="1"/>
  <c r="T1210" i="2"/>
  <c r="Z1210" i="2" s="1"/>
  <c r="T1206" i="2"/>
  <c r="Z1206" i="2" s="1"/>
  <c r="T1202" i="2"/>
  <c r="Z1202" i="2" s="1"/>
  <c r="T1198" i="2"/>
  <c r="Z1198" i="2" s="1"/>
  <c r="T1194" i="2"/>
  <c r="Z1194" i="2" s="1"/>
  <c r="T1190" i="2"/>
  <c r="Z1190" i="2" s="1"/>
  <c r="T1186" i="2"/>
  <c r="Z1186" i="2" s="1"/>
  <c r="T1182" i="2"/>
  <c r="Z1182" i="2" s="1"/>
  <c r="T1178" i="2"/>
  <c r="Z1178" i="2" s="1"/>
  <c r="T1174" i="2"/>
  <c r="Z1174" i="2" s="1"/>
  <c r="T1170" i="2"/>
  <c r="Z1170" i="2" s="1"/>
  <c r="T1166" i="2"/>
  <c r="Z1166" i="2" s="1"/>
  <c r="T1162" i="2"/>
  <c r="Z1162" i="2" s="1"/>
  <c r="T1158" i="2"/>
  <c r="Z1158" i="2" s="1"/>
  <c r="T1154" i="2"/>
  <c r="Z1154" i="2" s="1"/>
  <c r="T1150" i="2"/>
  <c r="Z1150" i="2" s="1"/>
  <c r="T1146" i="2"/>
  <c r="Z1146" i="2" s="1"/>
  <c r="T1142" i="2"/>
  <c r="Z1142" i="2" s="1"/>
  <c r="T1138" i="2"/>
  <c r="Z1138" i="2" s="1"/>
  <c r="T1134" i="2"/>
  <c r="Z1134" i="2" s="1"/>
  <c r="T1130" i="2"/>
  <c r="Z1130" i="2" s="1"/>
  <c r="T1126" i="2"/>
  <c r="Z1126" i="2" s="1"/>
  <c r="T1122" i="2"/>
  <c r="Z1122" i="2" s="1"/>
  <c r="T1118" i="2"/>
  <c r="Z1118" i="2" s="1"/>
  <c r="T1114" i="2"/>
  <c r="Z1114" i="2" s="1"/>
  <c r="T1110" i="2"/>
  <c r="Z1110" i="2" s="1"/>
  <c r="T1106" i="2"/>
  <c r="Z1106" i="2" s="1"/>
  <c r="T1102" i="2"/>
  <c r="Z1102" i="2" s="1"/>
  <c r="T1098" i="2"/>
  <c r="Z1098" i="2" s="1"/>
  <c r="T1094" i="2"/>
  <c r="Z1094" i="2" s="1"/>
  <c r="T1090" i="2"/>
  <c r="Z1090" i="2" s="1"/>
  <c r="T1086" i="2"/>
  <c r="Z1086" i="2" s="1"/>
  <c r="T1082" i="2"/>
  <c r="Z1082" i="2" s="1"/>
  <c r="T1078" i="2"/>
  <c r="Z1078" i="2" s="1"/>
  <c r="T1074" i="2"/>
  <c r="Z1074" i="2" s="1"/>
  <c r="T1070" i="2"/>
  <c r="Z1070" i="2" s="1"/>
  <c r="T1066" i="2"/>
  <c r="Z1066" i="2" s="1"/>
  <c r="T1062" i="2"/>
  <c r="Z1062" i="2" s="1"/>
  <c r="T1058" i="2"/>
  <c r="Z1058" i="2" s="1"/>
  <c r="T1054" i="2"/>
  <c r="Z1054" i="2" s="1"/>
  <c r="T1050" i="2"/>
  <c r="Z1050" i="2" s="1"/>
  <c r="T1046" i="2"/>
  <c r="Z1046" i="2" s="1"/>
  <c r="T1042" i="2"/>
  <c r="Z1042" i="2" s="1"/>
  <c r="T1038" i="2"/>
  <c r="Z1038" i="2" s="1"/>
  <c r="T1034" i="2"/>
  <c r="Z1034" i="2" s="1"/>
  <c r="T1030" i="2"/>
  <c r="Z1030" i="2" s="1"/>
  <c r="T1026" i="2"/>
  <c r="Z1026" i="2" s="1"/>
  <c r="T1022" i="2"/>
  <c r="Z1022" i="2" s="1"/>
  <c r="T1018" i="2"/>
  <c r="Z1018" i="2" s="1"/>
  <c r="T1014" i="2"/>
  <c r="Z1014" i="2" s="1"/>
  <c r="T1010" i="2"/>
  <c r="Z1010" i="2" s="1"/>
  <c r="T1006" i="2"/>
  <c r="Z1006" i="2" s="1"/>
  <c r="T1002" i="2"/>
  <c r="Z1002" i="2" s="1"/>
  <c r="T998" i="2"/>
  <c r="Z998" i="2" s="1"/>
  <c r="T994" i="2"/>
  <c r="Z994" i="2" s="1"/>
  <c r="T990" i="2"/>
  <c r="Z990" i="2" s="1"/>
  <c r="T986" i="2"/>
  <c r="Z986" i="2" s="1"/>
  <c r="T982" i="2"/>
  <c r="Z982" i="2" s="1"/>
  <c r="T978" i="2"/>
  <c r="Z978" i="2" s="1"/>
  <c r="T974" i="2"/>
  <c r="Z974" i="2" s="1"/>
  <c r="T970" i="2"/>
  <c r="Z970" i="2" s="1"/>
  <c r="T966" i="2"/>
  <c r="Z966" i="2" s="1"/>
  <c r="T962" i="2"/>
  <c r="Z962" i="2" s="1"/>
  <c r="T958" i="2"/>
  <c r="Z958" i="2" s="1"/>
  <c r="T954" i="2"/>
  <c r="Z954" i="2" s="1"/>
  <c r="T950" i="2"/>
  <c r="Z950" i="2" s="1"/>
  <c r="T946" i="2"/>
  <c r="Z946" i="2" s="1"/>
  <c r="T942" i="2"/>
  <c r="Z942" i="2" s="1"/>
  <c r="T938" i="2"/>
  <c r="Z938" i="2" s="1"/>
  <c r="T934" i="2"/>
  <c r="Z934" i="2" s="1"/>
  <c r="T930" i="2"/>
  <c r="Z930" i="2" s="1"/>
  <c r="T926" i="2"/>
  <c r="Z926" i="2" s="1"/>
  <c r="T922" i="2"/>
  <c r="Z922" i="2" s="1"/>
  <c r="T918" i="2"/>
  <c r="Z918" i="2" s="1"/>
  <c r="T914" i="2"/>
  <c r="Z914" i="2" s="1"/>
  <c r="T910" i="2"/>
  <c r="Z910" i="2" s="1"/>
  <c r="T906" i="2"/>
  <c r="Z906" i="2" s="1"/>
  <c r="T902" i="2"/>
  <c r="Z902" i="2" s="1"/>
  <c r="T898" i="2"/>
  <c r="Z898" i="2" s="1"/>
  <c r="T894" i="2"/>
  <c r="Z894" i="2" s="1"/>
  <c r="T890" i="2"/>
  <c r="Z890" i="2" s="1"/>
  <c r="T886" i="2"/>
  <c r="Z886" i="2" s="1"/>
  <c r="T882" i="2"/>
  <c r="Z882" i="2" s="1"/>
  <c r="T878" i="2"/>
  <c r="Z878" i="2" s="1"/>
  <c r="T874" i="2"/>
  <c r="Z874" i="2" s="1"/>
  <c r="T870" i="2"/>
  <c r="Z870" i="2" s="1"/>
  <c r="T866" i="2"/>
  <c r="Z866" i="2" s="1"/>
  <c r="T862" i="2"/>
  <c r="Z862" i="2" s="1"/>
  <c r="T858" i="2"/>
  <c r="Z858" i="2" s="1"/>
  <c r="T854" i="2"/>
  <c r="Z854" i="2" s="1"/>
  <c r="T850" i="2"/>
  <c r="Z850" i="2" s="1"/>
  <c r="T846" i="2"/>
  <c r="Z846" i="2" s="1"/>
  <c r="T842" i="2"/>
  <c r="Z842" i="2" s="1"/>
  <c r="T838" i="2"/>
  <c r="Z838" i="2" s="1"/>
  <c r="T834" i="2"/>
  <c r="Z834" i="2" s="1"/>
  <c r="T830" i="2"/>
  <c r="Z830" i="2" s="1"/>
  <c r="T826" i="2"/>
  <c r="Z826" i="2" s="1"/>
  <c r="T822" i="2"/>
  <c r="Z822" i="2" s="1"/>
  <c r="T818" i="2"/>
  <c r="Z818" i="2" s="1"/>
  <c r="T814" i="2"/>
  <c r="Z814" i="2" s="1"/>
  <c r="T810" i="2"/>
  <c r="Z810" i="2" s="1"/>
  <c r="T806" i="2"/>
  <c r="Z806" i="2" s="1"/>
  <c r="T802" i="2"/>
  <c r="Z802" i="2" s="1"/>
  <c r="T798" i="2"/>
  <c r="Z798" i="2" s="1"/>
  <c r="T794" i="2"/>
  <c r="Z794" i="2" s="1"/>
  <c r="T790" i="2"/>
  <c r="Z790" i="2" s="1"/>
  <c r="T786" i="2"/>
  <c r="Z786" i="2" s="1"/>
  <c r="T782" i="2"/>
  <c r="Z782" i="2" s="1"/>
  <c r="T778" i="2"/>
  <c r="Z778" i="2" s="1"/>
  <c r="T774" i="2"/>
  <c r="Z774" i="2" s="1"/>
  <c r="T770" i="2"/>
  <c r="Z770" i="2" s="1"/>
  <c r="T766" i="2"/>
  <c r="Z766" i="2" s="1"/>
  <c r="T762" i="2"/>
  <c r="Z762" i="2" s="1"/>
  <c r="T758" i="2"/>
  <c r="Z758" i="2" s="1"/>
  <c r="T754" i="2"/>
  <c r="Z754" i="2" s="1"/>
  <c r="T750" i="2"/>
  <c r="Z750" i="2" s="1"/>
  <c r="T746" i="2"/>
  <c r="Z746" i="2" s="1"/>
  <c r="T742" i="2"/>
  <c r="Z742" i="2" s="1"/>
  <c r="T738" i="2"/>
  <c r="Z738" i="2" s="1"/>
  <c r="T734" i="2"/>
  <c r="Z734" i="2" s="1"/>
  <c r="T730" i="2"/>
  <c r="Z730" i="2" s="1"/>
  <c r="T726" i="2"/>
  <c r="Z726" i="2" s="1"/>
  <c r="T722" i="2"/>
  <c r="Z722" i="2" s="1"/>
  <c r="T718" i="2"/>
  <c r="Z718" i="2" s="1"/>
  <c r="T714" i="2"/>
  <c r="Z714" i="2" s="1"/>
  <c r="T710" i="2"/>
  <c r="Z710" i="2" s="1"/>
  <c r="T706" i="2"/>
  <c r="Z706" i="2" s="1"/>
  <c r="T702" i="2"/>
  <c r="Z702" i="2" s="1"/>
  <c r="T698" i="2"/>
  <c r="Z698" i="2" s="1"/>
  <c r="T694" i="2"/>
  <c r="Z694" i="2" s="1"/>
  <c r="T690" i="2"/>
  <c r="Z690" i="2" s="1"/>
  <c r="T686" i="2"/>
  <c r="Z686" i="2" s="1"/>
  <c r="T682" i="2"/>
  <c r="Z682" i="2" s="1"/>
  <c r="T678" i="2"/>
  <c r="Z678" i="2" s="1"/>
  <c r="T674" i="2"/>
  <c r="Z674" i="2" s="1"/>
  <c r="T670" i="2"/>
  <c r="Z670" i="2" s="1"/>
  <c r="T374" i="2"/>
  <c r="Z374" i="2" s="1"/>
  <c r="T362" i="2"/>
  <c r="Z362" i="2" s="1"/>
  <c r="T350" i="2"/>
  <c r="Z350" i="2" s="1"/>
  <c r="T338" i="2"/>
  <c r="Z338" i="2" s="1"/>
  <c r="T330" i="2"/>
  <c r="Z330" i="2" s="1"/>
  <c r="T10" i="2"/>
  <c r="Z10" i="2" s="1"/>
  <c r="T394" i="2"/>
  <c r="Z394" i="2" s="1"/>
  <c r="T390" i="2"/>
  <c r="Z390" i="2" s="1"/>
  <c r="T386" i="2"/>
  <c r="Z386" i="2" s="1"/>
  <c r="T378" i="2"/>
  <c r="Z378" i="2" s="1"/>
  <c r="T366" i="2"/>
  <c r="Z366" i="2" s="1"/>
  <c r="T358" i="2"/>
  <c r="Z358" i="2" s="1"/>
  <c r="T342" i="2"/>
  <c r="Z342" i="2" s="1"/>
  <c r="T334" i="2"/>
  <c r="Z334" i="2" s="1"/>
  <c r="T14" i="2"/>
  <c r="Z14" i="2" s="1"/>
  <c r="T6" i="2"/>
  <c r="Z6" i="2" s="1"/>
  <c r="T382" i="2"/>
  <c r="Z382" i="2" s="1"/>
  <c r="T354" i="2"/>
  <c r="Z354" i="2" s="1"/>
  <c r="T346" i="2"/>
  <c r="Z346" i="2" s="1"/>
  <c r="T666" i="2"/>
  <c r="Z666" i="2" s="1"/>
  <c r="T662" i="2"/>
  <c r="Z662" i="2" s="1"/>
  <c r="T658" i="2"/>
  <c r="Z658" i="2" s="1"/>
  <c r="T654" i="2"/>
  <c r="Z654" i="2" s="1"/>
  <c r="T650" i="2"/>
  <c r="Z650" i="2" s="1"/>
  <c r="T646" i="2"/>
  <c r="Z646" i="2" s="1"/>
  <c r="T642" i="2"/>
  <c r="Z642" i="2" s="1"/>
  <c r="T638" i="2"/>
  <c r="Z638" i="2" s="1"/>
  <c r="T634" i="2"/>
  <c r="Z634" i="2" s="1"/>
  <c r="T630" i="2"/>
  <c r="Z630" i="2" s="1"/>
  <c r="T626" i="2"/>
  <c r="Z626" i="2" s="1"/>
  <c r="T622" i="2"/>
  <c r="Z622" i="2" s="1"/>
  <c r="T618" i="2"/>
  <c r="Z618" i="2" s="1"/>
  <c r="T614" i="2"/>
  <c r="Z614" i="2" s="1"/>
  <c r="T610" i="2"/>
  <c r="Z610" i="2" s="1"/>
  <c r="T606" i="2"/>
  <c r="Z606" i="2" s="1"/>
  <c r="T602" i="2"/>
  <c r="Z602" i="2" s="1"/>
  <c r="T598" i="2"/>
  <c r="Z598" i="2" s="1"/>
  <c r="T594" i="2"/>
  <c r="Z594" i="2" s="1"/>
  <c r="T590" i="2"/>
  <c r="Z590" i="2" s="1"/>
  <c r="T586" i="2"/>
  <c r="Z586" i="2" s="1"/>
  <c r="T582" i="2"/>
  <c r="Z582" i="2" s="1"/>
  <c r="T578" i="2"/>
  <c r="Z578" i="2" s="1"/>
  <c r="T574" i="2"/>
  <c r="Z574" i="2" s="1"/>
  <c r="T570" i="2"/>
  <c r="Z570" i="2" s="1"/>
  <c r="Z566" i="2"/>
  <c r="T558" i="2"/>
  <c r="Z558" i="2" s="1"/>
  <c r="T554" i="2"/>
  <c r="Z554" i="2" s="1"/>
  <c r="T550" i="2"/>
  <c r="Z550" i="2" s="1"/>
  <c r="T546" i="2"/>
  <c r="Z546" i="2" s="1"/>
  <c r="T542" i="2"/>
  <c r="Z542" i="2" s="1"/>
  <c r="T538" i="2"/>
  <c r="Z538" i="2" s="1"/>
  <c r="T534" i="2"/>
  <c r="Z534" i="2" s="1"/>
  <c r="T522" i="2"/>
  <c r="Z522" i="2" s="1"/>
  <c r="T518" i="2"/>
  <c r="Z518" i="2" s="1"/>
  <c r="U1500" i="2"/>
  <c r="AA1500" i="2" s="1"/>
  <c r="U1496" i="2"/>
  <c r="AA1496" i="2" s="1"/>
  <c r="U1492" i="2"/>
  <c r="AA1492" i="2" s="1"/>
  <c r="U1488" i="2"/>
  <c r="AA1488" i="2" s="1"/>
  <c r="U1484" i="2"/>
  <c r="AA1484" i="2" s="1"/>
  <c r="U1480" i="2"/>
  <c r="AA1480" i="2" s="1"/>
  <c r="U1476" i="2"/>
  <c r="AA1476" i="2" s="1"/>
  <c r="U1472" i="2"/>
  <c r="AA1472" i="2" s="1"/>
  <c r="U1468" i="2"/>
  <c r="AA1468" i="2" s="1"/>
  <c r="U1464" i="2"/>
  <c r="AA1464" i="2" s="1"/>
  <c r="U1460" i="2"/>
  <c r="AA1460" i="2" s="1"/>
  <c r="U1456" i="2"/>
  <c r="AA1456" i="2" s="1"/>
  <c r="U1452" i="2"/>
  <c r="AA1452" i="2" s="1"/>
  <c r="U1448" i="2"/>
  <c r="AA1448" i="2" s="1"/>
  <c r="U1444" i="2"/>
  <c r="AA1444" i="2" s="1"/>
  <c r="U1440" i="2"/>
  <c r="AA1440" i="2" s="1"/>
  <c r="U1436" i="2"/>
  <c r="AA1436" i="2" s="1"/>
  <c r="U1432" i="2"/>
  <c r="AA1432" i="2" s="1"/>
  <c r="U1428" i="2"/>
  <c r="AA1428" i="2" s="1"/>
  <c r="U1424" i="2"/>
  <c r="AA1424" i="2" s="1"/>
  <c r="U1420" i="2"/>
  <c r="AA1420" i="2" s="1"/>
  <c r="U1416" i="2"/>
  <c r="AA1416" i="2" s="1"/>
  <c r="U1412" i="2"/>
  <c r="AA1412" i="2" s="1"/>
  <c r="U1408" i="2"/>
  <c r="AA1408" i="2" s="1"/>
  <c r="U1404" i="2"/>
  <c r="AA1404" i="2" s="1"/>
  <c r="U1400" i="2"/>
  <c r="AA1400" i="2" s="1"/>
  <c r="U1396" i="2"/>
  <c r="AA1396" i="2" s="1"/>
  <c r="U1392" i="2"/>
  <c r="AA1392" i="2" s="1"/>
  <c r="U1388" i="2"/>
  <c r="AA1388" i="2" s="1"/>
  <c r="U1384" i="2"/>
  <c r="AA1384" i="2" s="1"/>
  <c r="U1380" i="2"/>
  <c r="AA1380" i="2" s="1"/>
  <c r="U1376" i="2"/>
  <c r="AA1376" i="2" s="1"/>
  <c r="U1372" i="2"/>
  <c r="AA1372" i="2" s="1"/>
  <c r="U1368" i="2"/>
  <c r="AA1368" i="2" s="1"/>
  <c r="U1364" i="2"/>
  <c r="AA1364" i="2" s="1"/>
  <c r="U1360" i="2"/>
  <c r="AA1360" i="2" s="1"/>
  <c r="U1356" i="2"/>
  <c r="AA1356" i="2" s="1"/>
  <c r="U1352" i="2"/>
  <c r="AA1352" i="2" s="1"/>
  <c r="U1348" i="2"/>
  <c r="AA1348" i="2" s="1"/>
  <c r="U1344" i="2"/>
  <c r="AA1344" i="2" s="1"/>
  <c r="U1340" i="2"/>
  <c r="AA1340" i="2" s="1"/>
  <c r="U1336" i="2"/>
  <c r="AA1336" i="2" s="1"/>
  <c r="U1332" i="2"/>
  <c r="AA1332" i="2" s="1"/>
  <c r="U1328" i="2"/>
  <c r="AA1328" i="2" s="1"/>
  <c r="U1324" i="2"/>
  <c r="AA1324" i="2" s="1"/>
  <c r="U1320" i="2"/>
  <c r="AA1320" i="2" s="1"/>
  <c r="U1316" i="2"/>
  <c r="AA1316" i="2" s="1"/>
  <c r="U1312" i="2"/>
  <c r="AA1312" i="2" s="1"/>
  <c r="U1308" i="2"/>
  <c r="AA1308" i="2" s="1"/>
  <c r="U1304" i="2"/>
  <c r="AA1304" i="2" s="1"/>
  <c r="U1300" i="2"/>
  <c r="AA1300" i="2" s="1"/>
  <c r="U1296" i="2"/>
  <c r="AA1296" i="2" s="1"/>
  <c r="U1292" i="2"/>
  <c r="AA1292" i="2" s="1"/>
  <c r="U1288" i="2"/>
  <c r="AA1288" i="2" s="1"/>
  <c r="U1284" i="2"/>
  <c r="AA1284" i="2" s="1"/>
  <c r="U1280" i="2"/>
  <c r="AA1280" i="2" s="1"/>
  <c r="U1276" i="2"/>
  <c r="AA1276" i="2" s="1"/>
  <c r="U1272" i="2"/>
  <c r="AA1272" i="2" s="1"/>
  <c r="U1268" i="2"/>
  <c r="AA1268" i="2" s="1"/>
  <c r="U1264" i="2"/>
  <c r="AA1264" i="2" s="1"/>
  <c r="U1260" i="2"/>
  <c r="AA1260" i="2" s="1"/>
  <c r="U1256" i="2"/>
  <c r="AA1256" i="2" s="1"/>
  <c r="V1473" i="2"/>
  <c r="AB1473" i="2" s="1"/>
  <c r="V1461" i="2"/>
  <c r="AB1461" i="2" s="1"/>
  <c r="V1109" i="2"/>
  <c r="AB1109" i="2" s="1"/>
  <c r="V1105" i="2"/>
  <c r="AB1105" i="2" s="1"/>
  <c r="V1101" i="2"/>
  <c r="AB1101" i="2" s="1"/>
  <c r="V1097" i="2"/>
  <c r="AB1097" i="2" s="1"/>
  <c r="V1093" i="2"/>
  <c r="AB1093" i="2" s="1"/>
  <c r="V1089" i="2"/>
  <c r="AB1089" i="2" s="1"/>
  <c r="V1085" i="2"/>
  <c r="AB1085" i="2" s="1"/>
  <c r="V1077" i="2"/>
  <c r="AB1077" i="2" s="1"/>
  <c r="V1073" i="2"/>
  <c r="AB1073" i="2" s="1"/>
  <c r="V1065" i="2"/>
  <c r="AB1065" i="2" s="1"/>
  <c r="V1033" i="2"/>
  <c r="AB1033" i="2" s="1"/>
  <c r="V1005" i="2"/>
  <c r="AB1005" i="2" s="1"/>
  <c r="V1001" i="2"/>
  <c r="AB1001" i="2" s="1"/>
  <c r="V953" i="2"/>
  <c r="AB953" i="2" s="1"/>
  <c r="V949" i="2"/>
  <c r="AB949" i="2" s="1"/>
  <c r="V945" i="2"/>
  <c r="AB945" i="2" s="1"/>
  <c r="V941" i="2"/>
  <c r="AB941" i="2" s="1"/>
  <c r="V925" i="2"/>
  <c r="AB925" i="2" s="1"/>
  <c r="V921" i="2"/>
  <c r="AB921" i="2" s="1"/>
  <c r="V901" i="2"/>
  <c r="AB901" i="2" s="1"/>
  <c r="V889" i="2"/>
  <c r="AB889" i="2" s="1"/>
  <c r="V873" i="2"/>
  <c r="AB873" i="2" s="1"/>
  <c r="V869" i="2"/>
  <c r="AB869" i="2" s="1"/>
  <c r="V849" i="2"/>
  <c r="AB849" i="2" s="1"/>
  <c r="V845" i="2"/>
  <c r="AB845" i="2" s="1"/>
  <c r="V825" i="2"/>
  <c r="AB825" i="2" s="1"/>
  <c r="V793" i="2"/>
  <c r="AB793" i="2" s="1"/>
  <c r="V777" i="2"/>
  <c r="AB777" i="2" s="1"/>
  <c r="V757" i="2"/>
  <c r="AB757" i="2" s="1"/>
  <c r="V753" i="2"/>
  <c r="AB753" i="2" s="1"/>
  <c r="V749" i="2"/>
  <c r="AB749" i="2" s="1"/>
  <c r="V745" i="2"/>
  <c r="AB745" i="2" s="1"/>
  <c r="V733" i="2"/>
  <c r="AB733" i="2" s="1"/>
  <c r="V725" i="2"/>
  <c r="AB725" i="2" s="1"/>
  <c r="V721" i="2"/>
  <c r="AB721" i="2" s="1"/>
  <c r="V717" i="2"/>
  <c r="AB717" i="2" s="1"/>
  <c r="V713" i="2"/>
  <c r="AB713" i="2" s="1"/>
  <c r="V709" i="2"/>
  <c r="AB709" i="2" s="1"/>
  <c r="V705" i="2"/>
  <c r="AB705" i="2" s="1"/>
  <c r="V701" i="2"/>
  <c r="AB701" i="2" s="1"/>
  <c r="V673" i="2"/>
  <c r="AB673" i="2" s="1"/>
  <c r="V649" i="2"/>
  <c r="AB649" i="2" s="1"/>
  <c r="V645" i="2"/>
  <c r="AB645" i="2" s="1"/>
  <c r="V641" i="2"/>
  <c r="AB641" i="2" s="1"/>
  <c r="V637" i="2"/>
  <c r="AB637" i="2" s="1"/>
  <c r="V633" i="2"/>
  <c r="AB633" i="2" s="1"/>
  <c r="V629" i="2"/>
  <c r="AB629" i="2" s="1"/>
  <c r="V621" i="2"/>
  <c r="AB621" i="2" s="1"/>
  <c r="V577" i="2"/>
  <c r="AB577" i="2" s="1"/>
  <c r="V573" i="2"/>
  <c r="AB573" i="2" s="1"/>
  <c r="V569" i="2"/>
  <c r="AB569" i="2" s="1"/>
  <c r="V565" i="2"/>
  <c r="AB565" i="2" s="1"/>
  <c r="V545" i="2"/>
  <c r="AB545" i="2" s="1"/>
  <c r="V533" i="2"/>
  <c r="AB533" i="2" s="1"/>
  <c r="V521" i="2"/>
  <c r="AB521" i="2" s="1"/>
  <c r="V465" i="2"/>
  <c r="AB465" i="2" s="1"/>
  <c r="V445" i="2"/>
  <c r="AB445" i="2" s="1"/>
  <c r="V417" i="2"/>
  <c r="AB417" i="2" s="1"/>
  <c r="V397" i="2"/>
  <c r="AB397" i="2" s="1"/>
  <c r="V393" i="2"/>
  <c r="AB393" i="2" s="1"/>
  <c r="V389" i="2"/>
  <c r="AB389" i="2" s="1"/>
  <c r="V381" i="2"/>
  <c r="AB381" i="2" s="1"/>
  <c r="V377" i="2"/>
  <c r="AB377" i="2" s="1"/>
  <c r="V373" i="2"/>
  <c r="AB373" i="2" s="1"/>
  <c r="V369" i="2"/>
  <c r="AB369" i="2" s="1"/>
  <c r="V365" i="2"/>
  <c r="AB365" i="2" s="1"/>
  <c r="V361" i="2"/>
  <c r="AB361" i="2" s="1"/>
  <c r="V357" i="2"/>
  <c r="AB357" i="2" s="1"/>
  <c r="V353" i="2"/>
  <c r="AB353" i="2" s="1"/>
  <c r="V293" i="2"/>
  <c r="AB293" i="2" s="1"/>
  <c r="V253" i="2"/>
  <c r="AB253" i="2" s="1"/>
  <c r="V249" i="2"/>
  <c r="AB249" i="2" s="1"/>
  <c r="V245" i="2"/>
  <c r="AB245" i="2" s="1"/>
  <c r="V241" i="2"/>
  <c r="AB241" i="2" s="1"/>
  <c r="V237" i="2"/>
  <c r="AB237" i="2" s="1"/>
  <c r="V229" i="2"/>
  <c r="AB229" i="2" s="1"/>
  <c r="V193" i="2"/>
  <c r="AB193" i="2" s="1"/>
  <c r="V157" i="2"/>
  <c r="AB157" i="2" s="1"/>
  <c r="V153" i="2"/>
  <c r="AB153" i="2" s="1"/>
  <c r="V149" i="2"/>
  <c r="AB149" i="2" s="1"/>
  <c r="V145" i="2"/>
  <c r="AB145" i="2" s="1"/>
  <c r="V141" i="2"/>
  <c r="AB141" i="2" s="1"/>
  <c r="V105" i="2"/>
  <c r="AB105" i="2" s="1"/>
  <c r="V101" i="2"/>
  <c r="AB101" i="2" s="1"/>
  <c r="V93" i="2"/>
  <c r="AB93" i="2" s="1"/>
  <c r="V89" i="2"/>
  <c r="AB89" i="2" s="1"/>
  <c r="V85" i="2"/>
  <c r="AB85" i="2" s="1"/>
  <c r="V81" i="2"/>
  <c r="AB81" i="2" s="1"/>
  <c r="V69" i="2"/>
  <c r="AB69" i="2" s="1"/>
  <c r="V65" i="2"/>
  <c r="AB65" i="2" s="1"/>
  <c r="AB61" i="2"/>
  <c r="V38" i="2"/>
  <c r="AB38" i="2" s="1"/>
  <c r="V34" i="2"/>
  <c r="AB34" i="2" s="1"/>
  <c r="V30" i="2"/>
  <c r="AB30" i="2" s="1"/>
  <c r="V26" i="2"/>
  <c r="AB26" i="2" s="1"/>
  <c r="V22" i="2"/>
  <c r="AB22" i="2" s="1"/>
  <c r="V18" i="2"/>
  <c r="AB18" i="2" s="1"/>
  <c r="V14" i="2"/>
  <c r="AB14" i="2" s="1"/>
  <c r="U1252" i="2"/>
  <c r="AA1252" i="2" s="1"/>
  <c r="U1248" i="2"/>
  <c r="AA1248" i="2" s="1"/>
  <c r="U1244" i="2"/>
  <c r="AA1244" i="2" s="1"/>
  <c r="U1240" i="2"/>
  <c r="AA1240" i="2" s="1"/>
  <c r="U1236" i="2"/>
  <c r="AA1236" i="2" s="1"/>
  <c r="U1232" i="2"/>
  <c r="AA1232" i="2" s="1"/>
  <c r="U1228" i="2"/>
  <c r="AA1228" i="2" s="1"/>
  <c r="U1224" i="2"/>
  <c r="AA1224" i="2" s="1"/>
  <c r="U1220" i="2"/>
  <c r="AA1220" i="2" s="1"/>
  <c r="U1216" i="2"/>
  <c r="AA1216" i="2" s="1"/>
  <c r="U1212" i="2"/>
  <c r="AA1212" i="2" s="1"/>
  <c r="U1208" i="2"/>
  <c r="AA1208" i="2" s="1"/>
  <c r="U1204" i="2"/>
  <c r="AA1204" i="2" s="1"/>
  <c r="U1200" i="2"/>
  <c r="AA1200" i="2" s="1"/>
  <c r="U1196" i="2"/>
  <c r="AA1196" i="2" s="1"/>
  <c r="U1192" i="2"/>
  <c r="AA1192" i="2" s="1"/>
  <c r="U1188" i="2"/>
  <c r="AA1188" i="2" s="1"/>
  <c r="U1184" i="2"/>
  <c r="AA1184" i="2" s="1"/>
  <c r="U1180" i="2"/>
  <c r="AA1180" i="2" s="1"/>
  <c r="U1176" i="2"/>
  <c r="AA1176" i="2" s="1"/>
  <c r="U1172" i="2"/>
  <c r="AA1172" i="2" s="1"/>
  <c r="U1168" i="2"/>
  <c r="AA1168" i="2" s="1"/>
  <c r="U1164" i="2"/>
  <c r="AA1164" i="2" s="1"/>
  <c r="U1160" i="2"/>
  <c r="AA1160" i="2" s="1"/>
  <c r="U1156" i="2"/>
  <c r="AA1156" i="2" s="1"/>
  <c r="U1152" i="2"/>
  <c r="AA1152" i="2" s="1"/>
  <c r="U1148" i="2"/>
  <c r="AA1148" i="2" s="1"/>
  <c r="U1144" i="2"/>
  <c r="AA1144" i="2" s="1"/>
  <c r="U1140" i="2"/>
  <c r="AA1140" i="2" s="1"/>
  <c r="U1136" i="2"/>
  <c r="AA1136" i="2" s="1"/>
  <c r="U1132" i="2"/>
  <c r="AA1132" i="2" s="1"/>
  <c r="U1128" i="2"/>
  <c r="AA1128" i="2" s="1"/>
  <c r="U1124" i="2"/>
  <c r="AA1124" i="2" s="1"/>
  <c r="U1120" i="2"/>
  <c r="AA1120" i="2" s="1"/>
  <c r="U1116" i="2"/>
  <c r="AA1116" i="2" s="1"/>
  <c r="U1112" i="2"/>
  <c r="AA1112" i="2" s="1"/>
  <c r="U1108" i="2"/>
  <c r="AA1108" i="2" s="1"/>
  <c r="U1104" i="2"/>
  <c r="AA1104" i="2" s="1"/>
  <c r="U1100" i="2"/>
  <c r="AA1100" i="2" s="1"/>
  <c r="U1096" i="2"/>
  <c r="AA1096" i="2" s="1"/>
  <c r="U1092" i="2"/>
  <c r="AA1092" i="2" s="1"/>
  <c r="U1088" i="2"/>
  <c r="AA1088" i="2" s="1"/>
  <c r="U1084" i="2"/>
  <c r="AA1084" i="2" s="1"/>
  <c r="U1080" i="2"/>
  <c r="AA1080" i="2" s="1"/>
  <c r="U1076" i="2"/>
  <c r="AA1076" i="2" s="1"/>
  <c r="U1072" i="2"/>
  <c r="AA1072" i="2" s="1"/>
  <c r="U1068" i="2"/>
  <c r="AA1068" i="2" s="1"/>
  <c r="U1064" i="2"/>
  <c r="AA1064" i="2" s="1"/>
  <c r="U1060" i="2"/>
  <c r="AA1060" i="2" s="1"/>
  <c r="U1056" i="2"/>
  <c r="AA1056" i="2" s="1"/>
  <c r="U1052" i="2"/>
  <c r="AA1052" i="2" s="1"/>
  <c r="U1048" i="2"/>
  <c r="AA1048" i="2" s="1"/>
  <c r="U1044" i="2"/>
  <c r="AA1044" i="2" s="1"/>
  <c r="U1040" i="2"/>
  <c r="AA1040" i="2" s="1"/>
  <c r="U1036" i="2"/>
  <c r="AA1036" i="2" s="1"/>
  <c r="U1032" i="2"/>
  <c r="AA1032" i="2" s="1"/>
  <c r="U1028" i="2"/>
  <c r="AA1028" i="2" s="1"/>
  <c r="U1024" i="2"/>
  <c r="AA1024" i="2" s="1"/>
  <c r="U1020" i="2"/>
  <c r="AA1020" i="2" s="1"/>
  <c r="U1016" i="2"/>
  <c r="AA1016" i="2" s="1"/>
  <c r="U1012" i="2"/>
  <c r="AA1012" i="2" s="1"/>
  <c r="U1008" i="2"/>
  <c r="AA1008" i="2" s="1"/>
  <c r="U1004" i="2"/>
  <c r="AA1004" i="2" s="1"/>
  <c r="U1000" i="2"/>
  <c r="AA1000" i="2" s="1"/>
  <c r="U996" i="2"/>
  <c r="AA996" i="2" s="1"/>
  <c r="U992" i="2"/>
  <c r="AA992" i="2" s="1"/>
  <c r="U988" i="2"/>
  <c r="AA988" i="2" s="1"/>
  <c r="U984" i="2"/>
  <c r="AA984" i="2" s="1"/>
  <c r="U980" i="2"/>
  <c r="AA980" i="2" s="1"/>
  <c r="U976" i="2"/>
  <c r="AA976" i="2" s="1"/>
  <c r="U972" i="2"/>
  <c r="AA972" i="2" s="1"/>
  <c r="U968" i="2"/>
  <c r="AA968" i="2" s="1"/>
  <c r="U964" i="2"/>
  <c r="AA964" i="2" s="1"/>
  <c r="U960" i="2"/>
  <c r="AA960" i="2" s="1"/>
  <c r="U956" i="2"/>
  <c r="AA956" i="2" s="1"/>
  <c r="U952" i="2"/>
  <c r="AA952" i="2" s="1"/>
  <c r="U948" i="2"/>
  <c r="AA948" i="2" s="1"/>
  <c r="U944" i="2"/>
  <c r="AA944" i="2" s="1"/>
  <c r="U940" i="2"/>
  <c r="AA940" i="2" s="1"/>
  <c r="U936" i="2"/>
  <c r="AA936" i="2" s="1"/>
  <c r="U932" i="2"/>
  <c r="AA932" i="2" s="1"/>
  <c r="U928" i="2"/>
  <c r="AA928" i="2" s="1"/>
  <c r="U924" i="2"/>
  <c r="AA924" i="2" s="1"/>
  <c r="U920" i="2"/>
  <c r="AA920" i="2" s="1"/>
  <c r="U916" i="2"/>
  <c r="AA916" i="2" s="1"/>
  <c r="U912" i="2"/>
  <c r="AA912" i="2" s="1"/>
  <c r="U908" i="2"/>
  <c r="AA908" i="2" s="1"/>
  <c r="U904" i="2"/>
  <c r="AA904" i="2" s="1"/>
  <c r="U900" i="2"/>
  <c r="AA900" i="2" s="1"/>
  <c r="U896" i="2"/>
  <c r="AA896" i="2" s="1"/>
  <c r="U892" i="2"/>
  <c r="AA892" i="2" s="1"/>
  <c r="U888" i="2"/>
  <c r="AA888" i="2" s="1"/>
  <c r="U884" i="2"/>
  <c r="AA884" i="2" s="1"/>
  <c r="U880" i="2"/>
  <c r="AA880" i="2" s="1"/>
  <c r="U876" i="2"/>
  <c r="AA876" i="2" s="1"/>
  <c r="U872" i="2"/>
  <c r="AA872" i="2" s="1"/>
  <c r="U868" i="2"/>
  <c r="AA868" i="2" s="1"/>
  <c r="U864" i="2"/>
  <c r="AA864" i="2" s="1"/>
  <c r="U860" i="2"/>
  <c r="AA860" i="2" s="1"/>
  <c r="U856" i="2"/>
  <c r="AA856" i="2" s="1"/>
  <c r="U852" i="2"/>
  <c r="AA852" i="2" s="1"/>
  <c r="U848" i="2"/>
  <c r="AA848" i="2" s="1"/>
  <c r="U844" i="2"/>
  <c r="AA844" i="2" s="1"/>
  <c r="U840" i="2"/>
  <c r="AA840" i="2" s="1"/>
  <c r="U836" i="2"/>
  <c r="AA836" i="2" s="1"/>
  <c r="U832" i="2"/>
  <c r="AA832" i="2" s="1"/>
  <c r="U828" i="2"/>
  <c r="AA828" i="2" s="1"/>
  <c r="U824" i="2"/>
  <c r="AA824" i="2" s="1"/>
  <c r="U820" i="2"/>
  <c r="AA820" i="2" s="1"/>
  <c r="U816" i="2"/>
  <c r="AA816" i="2" s="1"/>
  <c r="U812" i="2"/>
  <c r="AA812" i="2" s="1"/>
  <c r="U808" i="2"/>
  <c r="AA808" i="2" s="1"/>
  <c r="U804" i="2"/>
  <c r="AA804" i="2" s="1"/>
  <c r="U800" i="2"/>
  <c r="AA800" i="2" s="1"/>
  <c r="U796" i="2"/>
  <c r="AA796" i="2" s="1"/>
  <c r="U792" i="2"/>
  <c r="AA792" i="2" s="1"/>
  <c r="U788" i="2"/>
  <c r="AA788" i="2" s="1"/>
  <c r="U784" i="2"/>
  <c r="AA784" i="2" s="1"/>
  <c r="U780" i="2"/>
  <c r="AA780" i="2" s="1"/>
  <c r="U776" i="2"/>
  <c r="AA776" i="2" s="1"/>
  <c r="U772" i="2"/>
  <c r="AA772" i="2" s="1"/>
  <c r="U768" i="2"/>
  <c r="AA768" i="2" s="1"/>
  <c r="U764" i="2"/>
  <c r="AA764" i="2" s="1"/>
  <c r="U760" i="2"/>
  <c r="AA760" i="2" s="1"/>
  <c r="U756" i="2"/>
  <c r="AA756" i="2" s="1"/>
  <c r="U752" i="2"/>
  <c r="AA752" i="2" s="1"/>
  <c r="U748" i="2"/>
  <c r="AA748" i="2" s="1"/>
  <c r="U744" i="2"/>
  <c r="AA744" i="2" s="1"/>
  <c r="U740" i="2"/>
  <c r="AA740" i="2" s="1"/>
  <c r="U736" i="2"/>
  <c r="AA736" i="2" s="1"/>
  <c r="U732" i="2"/>
  <c r="AA732" i="2" s="1"/>
  <c r="U728" i="2"/>
  <c r="AA728" i="2" s="1"/>
  <c r="U724" i="2"/>
  <c r="AA724" i="2" s="1"/>
  <c r="U720" i="2"/>
  <c r="AA720" i="2" s="1"/>
  <c r="U716" i="2"/>
  <c r="AA716" i="2" s="1"/>
  <c r="U712" i="2"/>
  <c r="AA712" i="2" s="1"/>
  <c r="U708" i="2"/>
  <c r="AA708" i="2" s="1"/>
  <c r="U704" i="2"/>
  <c r="AA704" i="2" s="1"/>
  <c r="U700" i="2"/>
  <c r="AA700" i="2" s="1"/>
  <c r="U696" i="2"/>
  <c r="AA696" i="2" s="1"/>
  <c r="U692" i="2"/>
  <c r="AA692" i="2" s="1"/>
  <c r="U688" i="2"/>
  <c r="AA688" i="2" s="1"/>
  <c r="U684" i="2"/>
  <c r="AA684" i="2" s="1"/>
  <c r="U680" i="2"/>
  <c r="AA680" i="2" s="1"/>
  <c r="U676" i="2"/>
  <c r="AA676" i="2" s="1"/>
  <c r="U672" i="2"/>
  <c r="AA672" i="2" s="1"/>
  <c r="U668" i="2"/>
  <c r="AA668" i="2" s="1"/>
  <c r="U664" i="2"/>
  <c r="AA664" i="2" s="1"/>
  <c r="U660" i="2"/>
  <c r="AA660" i="2" s="1"/>
  <c r="U656" i="2"/>
  <c r="AA656" i="2" s="1"/>
  <c r="U652" i="2"/>
  <c r="AA652" i="2" s="1"/>
  <c r="U648" i="2"/>
  <c r="AA648" i="2" s="1"/>
  <c r="U644" i="2"/>
  <c r="AA644" i="2" s="1"/>
  <c r="U640" i="2"/>
  <c r="AA640" i="2" s="1"/>
  <c r="U636" i="2"/>
  <c r="AA636" i="2" s="1"/>
  <c r="U632" i="2"/>
  <c r="AA632" i="2" s="1"/>
  <c r="U628" i="2"/>
  <c r="AA628" i="2" s="1"/>
  <c r="U624" i="2"/>
  <c r="AA624" i="2" s="1"/>
  <c r="U620" i="2"/>
  <c r="AA620" i="2" s="1"/>
  <c r="U616" i="2"/>
  <c r="AA616" i="2" s="1"/>
  <c r="U612" i="2"/>
  <c r="AA612" i="2" s="1"/>
  <c r="U608" i="2"/>
  <c r="AA608" i="2" s="1"/>
  <c r="U604" i="2"/>
  <c r="AA604" i="2" s="1"/>
  <c r="U600" i="2"/>
  <c r="AA600" i="2" s="1"/>
  <c r="U596" i="2"/>
  <c r="AA596" i="2" s="1"/>
  <c r="U592" i="2"/>
  <c r="AA592" i="2" s="1"/>
  <c r="U588" i="2"/>
  <c r="AA588" i="2" s="1"/>
  <c r="U584" i="2"/>
  <c r="AA584" i="2" s="1"/>
  <c r="U580" i="2"/>
  <c r="AA580" i="2" s="1"/>
  <c r="U576" i="2"/>
  <c r="AA576" i="2" s="1"/>
  <c r="U572" i="2"/>
  <c r="AA572" i="2" s="1"/>
  <c r="U568" i="2"/>
  <c r="AA568" i="2" s="1"/>
  <c r="AA564" i="2"/>
  <c r="U560" i="2"/>
  <c r="AA560" i="2" s="1"/>
  <c r="U556" i="2"/>
  <c r="AA556" i="2" s="1"/>
  <c r="U548" i="2"/>
  <c r="AA548" i="2" s="1"/>
  <c r="U544" i="2"/>
  <c r="AA544" i="2" s="1"/>
  <c r="U540" i="2"/>
  <c r="AA540" i="2" s="1"/>
  <c r="U532" i="2"/>
  <c r="AA532" i="2" s="1"/>
  <c r="U524" i="2"/>
  <c r="AA524" i="2" s="1"/>
  <c r="U520" i="2"/>
  <c r="AA520" i="2" s="1"/>
  <c r="U516" i="2"/>
  <c r="AA516" i="2" s="1"/>
  <c r="U504" i="2"/>
  <c r="AA504" i="2" s="1"/>
  <c r="U452" i="2"/>
  <c r="AA452" i="2" s="1"/>
  <c r="U432" i="2"/>
  <c r="AA432" i="2" s="1"/>
  <c r="U396" i="2"/>
  <c r="AA396" i="2" s="1"/>
  <c r="U392" i="2"/>
  <c r="AA392" i="2" s="1"/>
  <c r="U388" i="2"/>
  <c r="AA388" i="2" s="1"/>
  <c r="U384" i="2"/>
  <c r="AA384" i="2" s="1"/>
  <c r="U380" i="2"/>
  <c r="AA380" i="2" s="1"/>
  <c r="U376" i="2"/>
  <c r="AA376" i="2" s="1"/>
  <c r="U372" i="2"/>
  <c r="AA372" i="2" s="1"/>
  <c r="U368" i="2"/>
  <c r="AA368" i="2" s="1"/>
  <c r="U364" i="2"/>
  <c r="AA364" i="2" s="1"/>
  <c r="U360" i="2"/>
  <c r="AA360" i="2" s="1"/>
  <c r="U356" i="2"/>
  <c r="AA356" i="2" s="1"/>
  <c r="U352" i="2"/>
  <c r="AA352" i="2" s="1"/>
  <c r="U348" i="2"/>
  <c r="AA348" i="2" s="1"/>
  <c r="U344" i="2"/>
  <c r="AA344" i="2" s="1"/>
  <c r="U340" i="2"/>
  <c r="AA340" i="2" s="1"/>
  <c r="U336" i="2"/>
  <c r="AA336" i="2" s="1"/>
  <c r="U332" i="2"/>
  <c r="AA332" i="2" s="1"/>
  <c r="U328" i="2"/>
  <c r="AA328" i="2" s="1"/>
  <c r="U320" i="2"/>
  <c r="AA320" i="2" s="1"/>
  <c r="U316" i="2"/>
  <c r="AA316" i="2" s="1"/>
  <c r="U312" i="2"/>
  <c r="AA312" i="2" s="1"/>
  <c r="U308" i="2"/>
  <c r="AA308" i="2" s="1"/>
  <c r="U304" i="2"/>
  <c r="AA304" i="2" s="1"/>
  <c r="U300" i="2"/>
  <c r="AA300" i="2" s="1"/>
  <c r="U296" i="2"/>
  <c r="AA296" i="2" s="1"/>
  <c r="U292" i="2"/>
  <c r="AA292" i="2" s="1"/>
  <c r="U288" i="2"/>
  <c r="AA288" i="2" s="1"/>
  <c r="U284" i="2"/>
  <c r="AA284" i="2" s="1"/>
  <c r="U280" i="2"/>
  <c r="AA280" i="2" s="1"/>
  <c r="U276" i="2"/>
  <c r="AA276" i="2" s="1"/>
  <c r="U272" i="2"/>
  <c r="AA272" i="2" s="1"/>
  <c r="U268" i="2"/>
  <c r="AA268" i="2" s="1"/>
  <c r="U264" i="2"/>
  <c r="AA264" i="2" s="1"/>
  <c r="U260" i="2"/>
  <c r="AA260" i="2" s="1"/>
  <c r="U252" i="2"/>
  <c r="AA252" i="2" s="1"/>
  <c r="U248" i="2"/>
  <c r="AA248" i="2" s="1"/>
  <c r="U244" i="2"/>
  <c r="AA244" i="2" s="1"/>
  <c r="U240" i="2"/>
  <c r="AA240" i="2" s="1"/>
  <c r="U236" i="2"/>
  <c r="AA236" i="2" s="1"/>
  <c r="U232" i="2"/>
  <c r="AA232" i="2" s="1"/>
  <c r="U228" i="2"/>
  <c r="AA228" i="2" s="1"/>
  <c r="U220" i="2"/>
  <c r="AA220" i="2" s="1"/>
  <c r="U216" i="2"/>
  <c r="AA216" i="2" s="1"/>
  <c r="U212" i="2"/>
  <c r="AA212" i="2" s="1"/>
  <c r="U204" i="2"/>
  <c r="AA204" i="2" s="1"/>
  <c r="U200" i="2"/>
  <c r="AA200" i="2" s="1"/>
  <c r="U196" i="2"/>
  <c r="AA196" i="2" s="1"/>
  <c r="U192" i="2"/>
  <c r="AA192" i="2" s="1"/>
  <c r="U188" i="2"/>
  <c r="AA188" i="2" s="1"/>
  <c r="U184" i="2"/>
  <c r="AA184" i="2" s="1"/>
  <c r="U180" i="2"/>
  <c r="AA180" i="2" s="1"/>
  <c r="U176" i="2"/>
  <c r="AA176" i="2" s="1"/>
  <c r="U172" i="2"/>
  <c r="AA172" i="2" s="1"/>
  <c r="U164" i="2"/>
  <c r="AA164" i="2" s="1"/>
  <c r="U160" i="2"/>
  <c r="AA160" i="2" s="1"/>
  <c r="U156" i="2"/>
  <c r="AA156" i="2" s="1"/>
  <c r="U148" i="2"/>
  <c r="AA148" i="2" s="1"/>
  <c r="U140" i="2"/>
  <c r="AA140" i="2" s="1"/>
  <c r="U132" i="2"/>
  <c r="AA132" i="2" s="1"/>
  <c r="U128" i="2"/>
  <c r="AA128" i="2" s="1"/>
  <c r="U124" i="2"/>
  <c r="AA124" i="2" s="1"/>
  <c r="U120" i="2"/>
  <c r="AA120" i="2" s="1"/>
  <c r="U116" i="2"/>
  <c r="AA116" i="2" s="1"/>
  <c r="U112" i="2"/>
  <c r="AA112" i="2" s="1"/>
  <c r="U108" i="2"/>
  <c r="AA108" i="2" s="1"/>
  <c r="U100" i="2"/>
  <c r="AA100" i="2" s="1"/>
  <c r="U96" i="2"/>
  <c r="AA96" i="2" s="1"/>
  <c r="U92" i="2"/>
  <c r="AA92" i="2" s="1"/>
  <c r="U88" i="2"/>
  <c r="AA88" i="2" s="1"/>
  <c r="U76" i="2"/>
  <c r="AA76" i="2" s="1"/>
  <c r="T1375" i="2"/>
  <c r="Z1375" i="2" s="1"/>
  <c r="T1311" i="2"/>
  <c r="Z1311" i="2" s="1"/>
  <c r="U325" i="2"/>
  <c r="AA325" i="2" s="1"/>
  <c r="U321" i="2"/>
  <c r="AA321" i="2" s="1"/>
  <c r="U317" i="2"/>
  <c r="AA317" i="2" s="1"/>
  <c r="U313" i="2"/>
  <c r="AA313" i="2" s="1"/>
  <c r="U309" i="2"/>
  <c r="AA309" i="2" s="1"/>
  <c r="U301" i="2"/>
  <c r="AA301" i="2" s="1"/>
  <c r="U297" i="2"/>
  <c r="AA297" i="2" s="1"/>
  <c r="U293" i="2"/>
  <c r="AA293" i="2" s="1"/>
  <c r="U289" i="2"/>
  <c r="AA289" i="2" s="1"/>
  <c r="U285" i="2"/>
  <c r="AA285" i="2" s="1"/>
  <c r="U281" i="2"/>
  <c r="AA281" i="2" s="1"/>
  <c r="U277" i="2"/>
  <c r="AA277" i="2" s="1"/>
  <c r="U273" i="2"/>
  <c r="AA273" i="2" s="1"/>
  <c r="U269" i="2"/>
  <c r="AA269" i="2" s="1"/>
  <c r="U265" i="2"/>
  <c r="AA265" i="2" s="1"/>
  <c r="U261" i="2"/>
  <c r="AA261" i="2" s="1"/>
  <c r="U257" i="2"/>
  <c r="AA257" i="2" s="1"/>
  <c r="U253" i="2"/>
  <c r="AA253" i="2" s="1"/>
  <c r="U249" i="2"/>
  <c r="AA249" i="2" s="1"/>
  <c r="U245" i="2"/>
  <c r="AA245" i="2" s="1"/>
  <c r="U241" i="2"/>
  <c r="AA241" i="2" s="1"/>
  <c r="U237" i="2"/>
  <c r="AA237" i="2" s="1"/>
  <c r="U233" i="2"/>
  <c r="AA233" i="2" s="1"/>
  <c r="U229" i="2"/>
  <c r="AA229" i="2" s="1"/>
  <c r="U225" i="2"/>
  <c r="AA225" i="2" s="1"/>
  <c r="U221" i="2"/>
  <c r="AA221" i="2" s="1"/>
  <c r="U217" i="2"/>
  <c r="AA217" i="2" s="1"/>
  <c r="U213" i="2"/>
  <c r="AA213" i="2" s="1"/>
  <c r="U209" i="2"/>
  <c r="AA209" i="2" s="1"/>
  <c r="U201" i="2"/>
  <c r="AA201" i="2" s="1"/>
  <c r="U197" i="2"/>
  <c r="AA197" i="2" s="1"/>
  <c r="U193" i="2"/>
  <c r="AA193" i="2" s="1"/>
  <c r="U189" i="2"/>
  <c r="AA189" i="2" s="1"/>
  <c r="U185" i="2"/>
  <c r="AA185" i="2" s="1"/>
  <c r="U181" i="2"/>
  <c r="AA181" i="2" s="1"/>
  <c r="U173" i="2"/>
  <c r="AA173" i="2" s="1"/>
  <c r="U169" i="2"/>
  <c r="AA169" i="2" s="1"/>
  <c r="U161" i="2"/>
  <c r="AA161" i="2" s="1"/>
  <c r="U157" i="2"/>
  <c r="AA157" i="2" s="1"/>
  <c r="U153" i="2"/>
  <c r="AA153" i="2" s="1"/>
  <c r="U149" i="2"/>
  <c r="AA149" i="2" s="1"/>
  <c r="U145" i="2"/>
  <c r="AA145" i="2" s="1"/>
  <c r="U141" i="2"/>
  <c r="AA141" i="2" s="1"/>
  <c r="U137" i="2"/>
  <c r="AA137" i="2" s="1"/>
  <c r="U133" i="2"/>
  <c r="AA133" i="2" s="1"/>
  <c r="U129" i="2"/>
  <c r="AA129" i="2" s="1"/>
  <c r="U125" i="2"/>
  <c r="AA125" i="2" s="1"/>
  <c r="U121" i="2"/>
  <c r="AA121" i="2" s="1"/>
  <c r="U117" i="2"/>
  <c r="AA117" i="2" s="1"/>
  <c r="U113" i="2"/>
  <c r="AA113" i="2" s="1"/>
  <c r="U109" i="2"/>
  <c r="AA109" i="2" s="1"/>
  <c r="U105" i="2"/>
  <c r="AA105" i="2" s="1"/>
  <c r="U101" i="2"/>
  <c r="AA101" i="2" s="1"/>
  <c r="U97" i="2"/>
  <c r="AA97" i="2" s="1"/>
  <c r="U93" i="2"/>
  <c r="AA93" i="2" s="1"/>
  <c r="U89" i="2"/>
  <c r="AA89" i="2" s="1"/>
  <c r="U72" i="2"/>
  <c r="AA72" i="2" s="1"/>
  <c r="U68" i="2"/>
  <c r="AA68" i="2" s="1"/>
  <c r="U64" i="2"/>
  <c r="AA64" i="2" s="1"/>
  <c r="AA56" i="2"/>
  <c r="U45" i="2"/>
  <c r="AA45" i="2" s="1"/>
  <c r="U41" i="2"/>
  <c r="AA41" i="2" s="1"/>
  <c r="U37" i="2"/>
  <c r="AA37" i="2" s="1"/>
  <c r="U33" i="2"/>
  <c r="AA33" i="2" s="1"/>
  <c r="U29" i="2"/>
  <c r="AA29" i="2" s="1"/>
  <c r="U21" i="2"/>
  <c r="AA21" i="2" s="1"/>
  <c r="U17" i="2"/>
  <c r="AA17" i="2" s="1"/>
  <c r="U13" i="2"/>
  <c r="AA13" i="2" s="1"/>
  <c r="U9" i="2"/>
  <c r="AA9" i="2" s="1"/>
  <c r="V1501" i="2"/>
  <c r="AB1501" i="2" s="1"/>
  <c r="V1497" i="2"/>
  <c r="AB1497" i="2" s="1"/>
  <c r="V1493" i="2"/>
  <c r="AB1493" i="2" s="1"/>
  <c r="V1489" i="2"/>
  <c r="AB1489" i="2" s="1"/>
  <c r="V1485" i="2"/>
  <c r="AB1485" i="2" s="1"/>
  <c r="V1481" i="2"/>
  <c r="AB1481" i="2" s="1"/>
  <c r="V1477" i="2"/>
  <c r="AB1477" i="2" s="1"/>
  <c r="V1469" i="2"/>
  <c r="AB1469" i="2" s="1"/>
  <c r="V1465" i="2"/>
  <c r="AB1465" i="2" s="1"/>
  <c r="V1457" i="2"/>
  <c r="AB1457" i="2" s="1"/>
  <c r="V1453" i="2"/>
  <c r="AB1453" i="2" s="1"/>
  <c r="V1449" i="2"/>
  <c r="AB1449" i="2" s="1"/>
  <c r="V1445" i="2"/>
  <c r="AB1445" i="2" s="1"/>
  <c r="V1441" i="2"/>
  <c r="AB1441" i="2" s="1"/>
  <c r="V1437" i="2"/>
  <c r="AB1437" i="2" s="1"/>
  <c r="V1433" i="2"/>
  <c r="AB1433" i="2" s="1"/>
  <c r="V1429" i="2"/>
  <c r="AB1429" i="2" s="1"/>
  <c r="V1425" i="2"/>
  <c r="AB1425" i="2" s="1"/>
  <c r="V1421" i="2"/>
  <c r="AB1421" i="2" s="1"/>
  <c r="V1417" i="2"/>
  <c r="AB1417" i="2" s="1"/>
  <c r="V1413" i="2"/>
  <c r="AB1413" i="2" s="1"/>
  <c r="V1409" i="2"/>
  <c r="AB1409" i="2" s="1"/>
  <c r="V1405" i="2"/>
  <c r="AB1405" i="2" s="1"/>
  <c r="V1401" i="2"/>
  <c r="AB1401" i="2" s="1"/>
  <c r="V1397" i="2"/>
  <c r="AB1397" i="2" s="1"/>
  <c r="V1393" i="2"/>
  <c r="AB1393" i="2" s="1"/>
  <c r="V1389" i="2"/>
  <c r="AB1389" i="2" s="1"/>
  <c r="V1385" i="2"/>
  <c r="AB1385" i="2" s="1"/>
  <c r="V1381" i="2"/>
  <c r="AB1381" i="2" s="1"/>
  <c r="V1377" i="2"/>
  <c r="AB1377" i="2" s="1"/>
  <c r="V1373" i="2"/>
  <c r="AB1373" i="2" s="1"/>
  <c r="V1369" i="2"/>
  <c r="AB1369" i="2" s="1"/>
  <c r="V1365" i="2"/>
  <c r="AB1365" i="2" s="1"/>
  <c r="V1361" i="2"/>
  <c r="AB1361" i="2" s="1"/>
  <c r="V1357" i="2"/>
  <c r="AB1357" i="2" s="1"/>
  <c r="V1353" i="2"/>
  <c r="AB1353" i="2" s="1"/>
  <c r="V1349" i="2"/>
  <c r="AB1349" i="2" s="1"/>
  <c r="V1345" i="2"/>
  <c r="AB1345" i="2" s="1"/>
  <c r="V1341" i="2"/>
  <c r="AB1341" i="2" s="1"/>
  <c r="V1337" i="2"/>
  <c r="AB1337" i="2" s="1"/>
  <c r="V1333" i="2"/>
  <c r="AB1333" i="2" s="1"/>
  <c r="V1329" i="2"/>
  <c r="AB1329" i="2" s="1"/>
  <c r="V1325" i="2"/>
  <c r="AB1325" i="2" s="1"/>
  <c r="V1321" i="2"/>
  <c r="AB1321" i="2" s="1"/>
  <c r="V1317" i="2"/>
  <c r="AB1317" i="2" s="1"/>
  <c r="V1313" i="2"/>
  <c r="AB1313" i="2" s="1"/>
  <c r="V1309" i="2"/>
  <c r="AB1309" i="2" s="1"/>
  <c r="V1305" i="2"/>
  <c r="AB1305" i="2" s="1"/>
  <c r="V1301" i="2"/>
  <c r="AB1301" i="2" s="1"/>
  <c r="V1297" i="2"/>
  <c r="AB1297" i="2" s="1"/>
  <c r="V1293" i="2"/>
  <c r="AB1293" i="2" s="1"/>
  <c r="V1289" i="2"/>
  <c r="AB1289" i="2" s="1"/>
  <c r="V1285" i="2"/>
  <c r="AB1285" i="2" s="1"/>
  <c r="V1281" i="2"/>
  <c r="AB1281" i="2" s="1"/>
  <c r="V1277" i="2"/>
  <c r="AB1277" i="2" s="1"/>
  <c r="V1273" i="2"/>
  <c r="AB1273" i="2" s="1"/>
  <c r="V1269" i="2"/>
  <c r="AB1269" i="2" s="1"/>
  <c r="V1265" i="2"/>
  <c r="AB1265" i="2" s="1"/>
  <c r="V1261" i="2"/>
  <c r="AB1261" i="2" s="1"/>
  <c r="V1257" i="2"/>
  <c r="AB1257" i="2" s="1"/>
  <c r="V1253" i="2"/>
  <c r="AB1253" i="2" s="1"/>
  <c r="V1249" i="2"/>
  <c r="AB1249" i="2" s="1"/>
  <c r="V1245" i="2"/>
  <c r="AB1245" i="2" s="1"/>
  <c r="V1241" i="2"/>
  <c r="AB1241" i="2" s="1"/>
  <c r="V1237" i="2"/>
  <c r="AB1237" i="2" s="1"/>
  <c r="V1233" i="2"/>
  <c r="AB1233" i="2" s="1"/>
  <c r="V1229" i="2"/>
  <c r="AB1229" i="2" s="1"/>
  <c r="V1225" i="2"/>
  <c r="AB1225" i="2" s="1"/>
  <c r="V1221" i="2"/>
  <c r="AB1221" i="2" s="1"/>
  <c r="V1217" i="2"/>
  <c r="AB1217" i="2" s="1"/>
  <c r="V1213" i="2"/>
  <c r="AB1213" i="2" s="1"/>
  <c r="V1209" i="2"/>
  <c r="AB1209" i="2" s="1"/>
  <c r="V1205" i="2"/>
  <c r="AB1205" i="2" s="1"/>
  <c r="V1201" i="2"/>
  <c r="AB1201" i="2" s="1"/>
  <c r="V1197" i="2"/>
  <c r="AB1197" i="2" s="1"/>
  <c r="V1193" i="2"/>
  <c r="AB1193" i="2" s="1"/>
  <c r="V1189" i="2"/>
  <c r="AB1189" i="2" s="1"/>
  <c r="V1185" i="2"/>
  <c r="AB1185" i="2" s="1"/>
  <c r="V1181" i="2"/>
  <c r="AB1181" i="2" s="1"/>
  <c r="V1177" i="2"/>
  <c r="AB1177" i="2" s="1"/>
  <c r="V1173" i="2"/>
  <c r="AB1173" i="2" s="1"/>
  <c r="V1169" i="2"/>
  <c r="AB1169" i="2" s="1"/>
  <c r="V1165" i="2"/>
  <c r="AB1165" i="2" s="1"/>
  <c r="V1161" i="2"/>
  <c r="AB1161" i="2" s="1"/>
  <c r="V1157" i="2"/>
  <c r="AB1157" i="2" s="1"/>
  <c r="V1153" i="2"/>
  <c r="AB1153" i="2" s="1"/>
  <c r="V1149" i="2"/>
  <c r="AB1149" i="2" s="1"/>
  <c r="V1145" i="2"/>
  <c r="AB1145" i="2" s="1"/>
  <c r="V1141" i="2"/>
  <c r="AB1141" i="2" s="1"/>
  <c r="V1137" i="2"/>
  <c r="AB1137" i="2" s="1"/>
  <c r="V1133" i="2"/>
  <c r="AB1133" i="2" s="1"/>
  <c r="V1129" i="2"/>
  <c r="AB1129" i="2" s="1"/>
  <c r="V1125" i="2"/>
  <c r="AB1125" i="2" s="1"/>
  <c r="V1121" i="2"/>
  <c r="AB1121" i="2" s="1"/>
  <c r="V1117" i="2"/>
  <c r="AB1117" i="2" s="1"/>
  <c r="V1113" i="2"/>
  <c r="AB1113" i="2" s="1"/>
  <c r="V1081" i="2"/>
  <c r="AB1081" i="2" s="1"/>
  <c r="V1069" i="2"/>
  <c r="AB1069" i="2" s="1"/>
  <c r="V1061" i="2"/>
  <c r="AB1061" i="2" s="1"/>
  <c r="V1057" i="2"/>
  <c r="AB1057" i="2" s="1"/>
  <c r="V1053" i="2"/>
  <c r="AB1053" i="2" s="1"/>
  <c r="V1049" i="2"/>
  <c r="AB1049" i="2" s="1"/>
  <c r="V1045" i="2"/>
  <c r="AB1045" i="2" s="1"/>
  <c r="V1041" i="2"/>
  <c r="AB1041" i="2" s="1"/>
  <c r="V1037" i="2"/>
  <c r="AB1037" i="2" s="1"/>
  <c r="V1029" i="2"/>
  <c r="AB1029" i="2" s="1"/>
  <c r="V1025" i="2"/>
  <c r="AB1025" i="2" s="1"/>
  <c r="V1021" i="2"/>
  <c r="AB1021" i="2" s="1"/>
  <c r="V1017" i="2"/>
  <c r="AB1017" i="2" s="1"/>
  <c r="V1013" i="2"/>
  <c r="AB1013" i="2" s="1"/>
  <c r="V1009" i="2"/>
  <c r="AB1009" i="2" s="1"/>
  <c r="V997" i="2"/>
  <c r="AB997" i="2" s="1"/>
  <c r="V993" i="2"/>
  <c r="AB993" i="2" s="1"/>
  <c r="V989" i="2"/>
  <c r="AB989" i="2" s="1"/>
  <c r="V985" i="2"/>
  <c r="AB985" i="2" s="1"/>
  <c r="V981" i="2"/>
  <c r="AB981" i="2" s="1"/>
  <c r="V977" i="2"/>
  <c r="AB977" i="2" s="1"/>
  <c r="V973" i="2"/>
  <c r="AB973" i="2" s="1"/>
  <c r="V969" i="2"/>
  <c r="AB969" i="2" s="1"/>
  <c r="V965" i="2"/>
  <c r="AB965" i="2" s="1"/>
  <c r="V961" i="2"/>
  <c r="AB961" i="2" s="1"/>
  <c r="V957" i="2"/>
  <c r="AB957" i="2" s="1"/>
  <c r="V937" i="2"/>
  <c r="AB937" i="2" s="1"/>
  <c r="V933" i="2"/>
  <c r="AB933" i="2" s="1"/>
  <c r="V929" i="2"/>
  <c r="AB929" i="2" s="1"/>
  <c r="V917" i="2"/>
  <c r="AB917" i="2" s="1"/>
  <c r="V913" i="2"/>
  <c r="AB913" i="2" s="1"/>
  <c r="V909" i="2"/>
  <c r="AB909" i="2" s="1"/>
  <c r="V905" i="2"/>
  <c r="AB905" i="2" s="1"/>
  <c r="V897" i="2"/>
  <c r="AB897" i="2" s="1"/>
  <c r="V893" i="2"/>
  <c r="AB893" i="2" s="1"/>
  <c r="V885" i="2"/>
  <c r="AB885" i="2" s="1"/>
  <c r="V881" i="2"/>
  <c r="AB881" i="2" s="1"/>
  <c r="V877" i="2"/>
  <c r="AB877" i="2" s="1"/>
  <c r="V865" i="2"/>
  <c r="AB865" i="2" s="1"/>
  <c r="V861" i="2"/>
  <c r="AB861" i="2" s="1"/>
  <c r="V857" i="2"/>
  <c r="AB857" i="2" s="1"/>
  <c r="V853" i="2"/>
  <c r="AB853" i="2" s="1"/>
  <c r="V841" i="2"/>
  <c r="AB841" i="2" s="1"/>
  <c r="V837" i="2"/>
  <c r="AB837" i="2" s="1"/>
  <c r="V833" i="2"/>
  <c r="AB833" i="2" s="1"/>
  <c r="V829" i="2"/>
  <c r="AB829" i="2" s="1"/>
  <c r="V821" i="2"/>
  <c r="AB821" i="2" s="1"/>
  <c r="V817" i="2"/>
  <c r="AB817" i="2" s="1"/>
  <c r="V813" i="2"/>
  <c r="AB813" i="2" s="1"/>
  <c r="V809" i="2"/>
  <c r="AB809" i="2" s="1"/>
  <c r="V805" i="2"/>
  <c r="AB805" i="2" s="1"/>
  <c r="V801" i="2"/>
  <c r="AB801" i="2" s="1"/>
  <c r="V797" i="2"/>
  <c r="AB797" i="2" s="1"/>
  <c r="V789" i="2"/>
  <c r="AB789" i="2" s="1"/>
  <c r="V785" i="2"/>
  <c r="AB785" i="2" s="1"/>
  <c r="V781" i="2"/>
  <c r="AB781" i="2" s="1"/>
  <c r="V773" i="2"/>
  <c r="AB773" i="2" s="1"/>
  <c r="V769" i="2"/>
  <c r="AB769" i="2" s="1"/>
  <c r="V765" i="2"/>
  <c r="AB765" i="2" s="1"/>
  <c r="V761" i="2"/>
  <c r="AB761" i="2" s="1"/>
  <c r="V1050" i="2"/>
  <c r="AB1050" i="2" s="1"/>
  <c r="V950" i="2"/>
  <c r="AB950" i="2" s="1"/>
  <c r="V922" i="2"/>
  <c r="AB922" i="2" s="1"/>
  <c r="V741" i="2"/>
  <c r="AB741" i="2" s="1"/>
  <c r="V737" i="2"/>
  <c r="AB737" i="2" s="1"/>
  <c r="V729" i="2"/>
  <c r="AB729" i="2" s="1"/>
  <c r="V697" i="2"/>
  <c r="AB697" i="2" s="1"/>
  <c r="V693" i="2"/>
  <c r="AB693" i="2" s="1"/>
  <c r="V689" i="2"/>
  <c r="AB689" i="2" s="1"/>
  <c r="V685" i="2"/>
  <c r="AB685" i="2" s="1"/>
  <c r="V681" i="2"/>
  <c r="AB681" i="2" s="1"/>
  <c r="V677" i="2"/>
  <c r="AB677" i="2" s="1"/>
  <c r="V669" i="2"/>
  <c r="AB669" i="2" s="1"/>
  <c r="V665" i="2"/>
  <c r="AB665" i="2" s="1"/>
  <c r="V661" i="2"/>
  <c r="AB661" i="2" s="1"/>
  <c r="V657" i="2"/>
  <c r="AB657" i="2" s="1"/>
  <c r="V653" i="2"/>
  <c r="AB653" i="2" s="1"/>
  <c r="V625" i="2"/>
  <c r="AB625" i="2" s="1"/>
  <c r="V617" i="2"/>
  <c r="AB617" i="2" s="1"/>
  <c r="V613" i="2"/>
  <c r="AB613" i="2" s="1"/>
  <c r="V609" i="2"/>
  <c r="AB609" i="2" s="1"/>
  <c r="V605" i="2"/>
  <c r="AB605" i="2" s="1"/>
  <c r="V601" i="2"/>
  <c r="AB601" i="2" s="1"/>
  <c r="V597" i="2"/>
  <c r="AB597" i="2" s="1"/>
  <c r="V593" i="2"/>
  <c r="AB593" i="2" s="1"/>
  <c r="V589" i="2"/>
  <c r="AB589" i="2" s="1"/>
  <c r="V585" i="2"/>
  <c r="AB585" i="2" s="1"/>
  <c r="V581" i="2"/>
  <c r="AB581" i="2" s="1"/>
  <c r="V557" i="2"/>
  <c r="AB557" i="2" s="1"/>
  <c r="V553" i="2"/>
  <c r="AB553" i="2" s="1"/>
  <c r="V549" i="2"/>
  <c r="AB549" i="2" s="1"/>
  <c r="V525" i="2"/>
  <c r="AB525" i="2" s="1"/>
  <c r="V517" i="2"/>
  <c r="AB517" i="2" s="1"/>
  <c r="V493" i="2"/>
  <c r="AB493" i="2" s="1"/>
  <c r="V349" i="2"/>
  <c r="AB349" i="2" s="1"/>
  <c r="V341" i="2"/>
  <c r="AB341" i="2" s="1"/>
  <c r="V337" i="2"/>
  <c r="AB337" i="2" s="1"/>
  <c r="V329" i="2"/>
  <c r="AB329" i="2" s="1"/>
  <c r="V325" i="2"/>
  <c r="AB325" i="2" s="1"/>
  <c r="V321" i="2"/>
  <c r="AB321" i="2" s="1"/>
  <c r="V317" i="2"/>
  <c r="AB317" i="2" s="1"/>
  <c r="V313" i="2"/>
  <c r="AB313" i="2" s="1"/>
  <c r="V309" i="2"/>
  <c r="AB309" i="2" s="1"/>
  <c r="V301" i="2"/>
  <c r="AB301" i="2" s="1"/>
  <c r="V297" i="2"/>
  <c r="AB297" i="2" s="1"/>
  <c r="V289" i="2"/>
  <c r="AB289" i="2" s="1"/>
  <c r="V285" i="2"/>
  <c r="AB285" i="2" s="1"/>
  <c r="V281" i="2"/>
  <c r="AB281" i="2" s="1"/>
  <c r="V277" i="2"/>
  <c r="AB277" i="2" s="1"/>
  <c r="V273" i="2"/>
  <c r="AB273" i="2" s="1"/>
  <c r="V269" i="2"/>
  <c r="AB269" i="2" s="1"/>
  <c r="V265" i="2"/>
  <c r="AB265" i="2" s="1"/>
  <c r="V261" i="2"/>
  <c r="AB261" i="2" s="1"/>
  <c r="V257" i="2"/>
  <c r="AB257" i="2" s="1"/>
  <c r="V233" i="2"/>
  <c r="AB233" i="2" s="1"/>
  <c r="V225" i="2"/>
  <c r="AB225" i="2" s="1"/>
  <c r="V221" i="2"/>
  <c r="AB221" i="2" s="1"/>
  <c r="V217" i="2"/>
  <c r="AB217" i="2" s="1"/>
  <c r="V213" i="2"/>
  <c r="AB213" i="2" s="1"/>
  <c r="V209" i="2"/>
  <c r="AB209" i="2" s="1"/>
  <c r="V201" i="2"/>
  <c r="AB201" i="2" s="1"/>
  <c r="V197" i="2"/>
  <c r="AB197" i="2" s="1"/>
  <c r="V189" i="2"/>
  <c r="AB189" i="2" s="1"/>
  <c r="V185" i="2"/>
  <c r="AB185" i="2" s="1"/>
  <c r="V181" i="2"/>
  <c r="AB181" i="2" s="1"/>
  <c r="V173" i="2"/>
  <c r="AB173" i="2" s="1"/>
  <c r="V169" i="2"/>
  <c r="AB169" i="2" s="1"/>
  <c r="V161" i="2"/>
  <c r="AB161" i="2" s="1"/>
  <c r="V137" i="2"/>
  <c r="AB137" i="2" s="1"/>
  <c r="V133" i="2"/>
  <c r="AB133" i="2" s="1"/>
  <c r="V129" i="2"/>
  <c r="AB129" i="2" s="1"/>
  <c r="V125" i="2"/>
  <c r="AB125" i="2" s="1"/>
  <c r="V121" i="2"/>
  <c r="AB121" i="2" s="1"/>
  <c r="V117" i="2"/>
  <c r="AB117" i="2" s="1"/>
  <c r="V113" i="2"/>
  <c r="AB113" i="2" s="1"/>
  <c r="V109" i="2"/>
  <c r="AB109" i="2" s="1"/>
  <c r="V97" i="2"/>
  <c r="AB97" i="2" s="1"/>
  <c r="V77" i="2"/>
  <c r="AB77" i="2" s="1"/>
  <c r="V73" i="2"/>
  <c r="AB73" i="2" s="1"/>
  <c r="AB57" i="2"/>
  <c r="V46" i="2"/>
  <c r="AB46" i="2" s="1"/>
  <c r="V42" i="2"/>
  <c r="AB42" i="2" s="1"/>
  <c r="V10" i="2"/>
  <c r="AB10" i="2" s="1"/>
  <c r="V6" i="2"/>
  <c r="AB6" i="2" s="1"/>
  <c r="V518" i="2"/>
  <c r="AB518" i="2" s="1"/>
  <c r="V294" i="2"/>
  <c r="AB294" i="2" s="1"/>
  <c r="V290" i="2"/>
  <c r="AB290" i="2" s="1"/>
  <c r="V282" i="2"/>
  <c r="AB282" i="2" s="1"/>
  <c r="V206" i="2"/>
  <c r="AB206" i="2" s="1"/>
  <c r="V158" i="2"/>
  <c r="AB158" i="2" s="1"/>
  <c r="V154" i="2"/>
  <c r="AB154" i="2" s="1"/>
  <c r="V146" i="2"/>
  <c r="AB146" i="2" s="1"/>
  <c r="V142" i="2"/>
  <c r="AB142" i="2" s="1"/>
  <c r="V102" i="2"/>
  <c r="AB102" i="2" s="1"/>
  <c r="V98" i="2"/>
  <c r="AB98" i="2" s="1"/>
  <c r="V90" i="2"/>
  <c r="AB90" i="2" s="1"/>
  <c r="V86" i="2"/>
  <c r="AB86" i="2" s="1"/>
  <c r="V78" i="2"/>
  <c r="AB78" i="2" s="1"/>
  <c r="U5" i="2"/>
  <c r="AA5" i="2" s="1"/>
  <c r="T12" i="2"/>
  <c r="Z12" i="2" s="1"/>
  <c r="T8" i="2"/>
  <c r="Z8" i="2" s="1"/>
  <c r="T4" i="2"/>
  <c r="Z4" i="2" s="1"/>
  <c r="T396" i="2"/>
  <c r="Z396" i="2" s="1"/>
  <c r="T392" i="2"/>
  <c r="Z392" i="2" s="1"/>
  <c r="T388" i="2"/>
  <c r="Z388" i="2" s="1"/>
  <c r="T384" i="2"/>
  <c r="Z384" i="2" s="1"/>
  <c r="T380" i="2"/>
  <c r="Z380" i="2" s="1"/>
  <c r="T376" i="2"/>
  <c r="Z376" i="2" s="1"/>
  <c r="T372" i="2"/>
  <c r="Z372" i="2" s="1"/>
  <c r="T368" i="2"/>
  <c r="Z368" i="2" s="1"/>
  <c r="T364" i="2"/>
  <c r="Z364" i="2" s="1"/>
  <c r="T360" i="2"/>
  <c r="Z360" i="2" s="1"/>
  <c r="T356" i="2"/>
  <c r="Z356" i="2" s="1"/>
  <c r="T352" i="2"/>
  <c r="Z352" i="2" s="1"/>
  <c r="T348" i="2"/>
  <c r="Z348" i="2" s="1"/>
  <c r="T344" i="2"/>
  <c r="Z344" i="2" s="1"/>
  <c r="T340" i="2"/>
  <c r="Z340" i="2" s="1"/>
  <c r="T336" i="2"/>
  <c r="Z336" i="2" s="1"/>
  <c r="T332" i="2"/>
  <c r="Z332" i="2" s="1"/>
  <c r="T328" i="2"/>
  <c r="Z328" i="2" s="1"/>
  <c r="T320" i="2"/>
  <c r="Z320" i="2" s="1"/>
  <c r="T316" i="2"/>
  <c r="Z316" i="2" s="1"/>
  <c r="T312" i="2"/>
  <c r="Z312" i="2" s="1"/>
  <c r="T308" i="2"/>
  <c r="Z308" i="2" s="1"/>
  <c r="T304" i="2"/>
  <c r="Z304" i="2" s="1"/>
  <c r="T300" i="2"/>
  <c r="Z300" i="2" s="1"/>
  <c r="T296" i="2"/>
  <c r="Z296" i="2" s="1"/>
  <c r="T292" i="2"/>
  <c r="Z292" i="2" s="1"/>
  <c r="T288" i="2"/>
  <c r="Z288" i="2" s="1"/>
  <c r="T284" i="2"/>
  <c r="Z284" i="2" s="1"/>
  <c r="T280" i="2"/>
  <c r="Z280" i="2" s="1"/>
  <c r="T276" i="2"/>
  <c r="Z276" i="2" s="1"/>
  <c r="T272" i="2"/>
  <c r="Z272" i="2" s="1"/>
  <c r="T268" i="2"/>
  <c r="Z268" i="2" s="1"/>
  <c r="T264" i="2"/>
  <c r="Z264" i="2" s="1"/>
  <c r="T260" i="2"/>
  <c r="Z260" i="2" s="1"/>
  <c r="T252" i="2"/>
  <c r="Z252" i="2" s="1"/>
  <c r="T248" i="2"/>
  <c r="Z248" i="2" s="1"/>
  <c r="T244" i="2"/>
  <c r="Z244" i="2" s="1"/>
  <c r="T240" i="2"/>
  <c r="Z240" i="2" s="1"/>
  <c r="T236" i="2"/>
  <c r="Z236" i="2" s="1"/>
  <c r="T232" i="2"/>
  <c r="Z232" i="2" s="1"/>
  <c r="T228" i="2"/>
  <c r="Z228" i="2" s="1"/>
  <c r="T220" i="2"/>
  <c r="Z220" i="2" s="1"/>
  <c r="T2" i="2"/>
  <c r="Z2" i="2" s="1"/>
  <c r="T216" i="2"/>
  <c r="Z216" i="2" s="1"/>
  <c r="T212" i="2"/>
  <c r="Z212" i="2" s="1"/>
  <c r="T204" i="2"/>
  <c r="Z204" i="2" s="1"/>
  <c r="T200" i="2"/>
  <c r="Z200" i="2" s="1"/>
  <c r="T196" i="2"/>
  <c r="Z196" i="2" s="1"/>
  <c r="T192" i="2"/>
  <c r="Z192" i="2" s="1"/>
  <c r="T188" i="2"/>
  <c r="Z188" i="2" s="1"/>
  <c r="T184" i="2"/>
  <c r="Z184" i="2" s="1"/>
  <c r="T180" i="2"/>
  <c r="Z180" i="2" s="1"/>
  <c r="T176" i="2"/>
  <c r="Z176" i="2" s="1"/>
  <c r="T172" i="2"/>
  <c r="Z172" i="2" s="1"/>
  <c r="T164" i="2"/>
  <c r="Z164" i="2" s="1"/>
  <c r="T160" i="2"/>
  <c r="Z160" i="2" s="1"/>
  <c r="T156" i="2"/>
  <c r="Z156" i="2" s="1"/>
  <c r="T148" i="2"/>
  <c r="Z148" i="2" s="1"/>
  <c r="T140" i="2"/>
  <c r="Z140" i="2" s="1"/>
  <c r="T132" i="2"/>
  <c r="Z132" i="2" s="1"/>
  <c r="T128" i="2"/>
  <c r="Z128" i="2" s="1"/>
  <c r="T124" i="2"/>
  <c r="Z124" i="2" s="1"/>
  <c r="T120" i="2"/>
  <c r="Z120" i="2" s="1"/>
  <c r="T116" i="2"/>
  <c r="Z116" i="2" s="1"/>
  <c r="T112" i="2"/>
  <c r="Z112" i="2" s="1"/>
  <c r="T108" i="2"/>
  <c r="Z108" i="2" s="1"/>
  <c r="T100" i="2"/>
  <c r="Z100" i="2" s="1"/>
  <c r="T96" i="2"/>
  <c r="Z96" i="2" s="1"/>
  <c r="T92" i="2"/>
  <c r="Z92" i="2" s="1"/>
  <c r="T88" i="2"/>
  <c r="Z88" i="2" s="1"/>
  <c r="T76" i="2"/>
  <c r="Z76" i="2" s="1"/>
  <c r="T72" i="2"/>
  <c r="Z72" i="2" s="1"/>
  <c r="T68" i="2"/>
  <c r="Z68" i="2" s="1"/>
  <c r="T64" i="2"/>
  <c r="Z64" i="2" s="1"/>
  <c r="Z56" i="2"/>
  <c r="T45" i="2"/>
  <c r="Z45" i="2" s="1"/>
  <c r="T41" i="2"/>
  <c r="Z41" i="2" s="1"/>
  <c r="T37" i="2"/>
  <c r="Z37" i="2" s="1"/>
  <c r="T33" i="2"/>
  <c r="Z33" i="2" s="1"/>
  <c r="T29" i="2"/>
  <c r="Z29" i="2" s="1"/>
  <c r="T21" i="2"/>
  <c r="Z21" i="2" s="1"/>
  <c r="T17" i="2"/>
  <c r="Z17" i="2" s="1"/>
  <c r="T1500" i="2"/>
  <c r="Z1500" i="2" s="1"/>
  <c r="T1496" i="2"/>
  <c r="Z1496" i="2" s="1"/>
  <c r="T1492" i="2"/>
  <c r="Z1492" i="2" s="1"/>
  <c r="T1488" i="2"/>
  <c r="Z1488" i="2" s="1"/>
  <c r="T1484" i="2"/>
  <c r="Z1484" i="2" s="1"/>
  <c r="T1480" i="2"/>
  <c r="Z1480" i="2" s="1"/>
  <c r="T1476" i="2"/>
  <c r="Z1476" i="2" s="1"/>
  <c r="T1472" i="2"/>
  <c r="Z1472" i="2" s="1"/>
  <c r="T1468" i="2"/>
  <c r="Z1468" i="2" s="1"/>
  <c r="T1464" i="2"/>
  <c r="Z1464" i="2" s="1"/>
  <c r="T1460" i="2"/>
  <c r="Z1460" i="2" s="1"/>
  <c r="T1456" i="2"/>
  <c r="Z1456" i="2" s="1"/>
  <c r="T1452" i="2"/>
  <c r="Z1452" i="2" s="1"/>
  <c r="T1448" i="2"/>
  <c r="Z1448" i="2" s="1"/>
  <c r="T1444" i="2"/>
  <c r="Z1444" i="2" s="1"/>
  <c r="T1440" i="2"/>
  <c r="Z1440" i="2" s="1"/>
  <c r="T1436" i="2"/>
  <c r="Z1436" i="2" s="1"/>
  <c r="T1432" i="2"/>
  <c r="Z1432" i="2" s="1"/>
  <c r="T1428" i="2"/>
  <c r="Z1428" i="2" s="1"/>
  <c r="T1424" i="2"/>
  <c r="Z1424" i="2" s="1"/>
  <c r="T1420" i="2"/>
  <c r="Z1420" i="2" s="1"/>
  <c r="T1416" i="2"/>
  <c r="Z1416" i="2" s="1"/>
  <c r="T1412" i="2"/>
  <c r="Z1412" i="2" s="1"/>
  <c r="T1408" i="2"/>
  <c r="Z1408" i="2" s="1"/>
  <c r="T1404" i="2"/>
  <c r="Z1404" i="2" s="1"/>
  <c r="T1400" i="2"/>
  <c r="Z1400" i="2" s="1"/>
  <c r="T1396" i="2"/>
  <c r="Z1396" i="2" s="1"/>
  <c r="T1392" i="2"/>
  <c r="Z1392" i="2" s="1"/>
  <c r="T1388" i="2"/>
  <c r="Z1388" i="2" s="1"/>
  <c r="T1384" i="2"/>
  <c r="Z1384" i="2" s="1"/>
  <c r="T1380" i="2"/>
  <c r="Z1380" i="2" s="1"/>
  <c r="T1376" i="2"/>
  <c r="Z1376" i="2" s="1"/>
  <c r="T1372" i="2"/>
  <c r="Z1372" i="2" s="1"/>
  <c r="T1368" i="2"/>
  <c r="Z1368" i="2" s="1"/>
  <c r="T1364" i="2"/>
  <c r="Z1364" i="2" s="1"/>
  <c r="T1360" i="2"/>
  <c r="Z1360" i="2" s="1"/>
  <c r="T1356" i="2"/>
  <c r="Z1356" i="2" s="1"/>
  <c r="T1352" i="2"/>
  <c r="Z1352" i="2" s="1"/>
  <c r="T1348" i="2"/>
  <c r="Z1348" i="2" s="1"/>
  <c r="T1344" i="2"/>
  <c r="Z1344" i="2" s="1"/>
  <c r="T1340" i="2"/>
  <c r="Z1340" i="2" s="1"/>
  <c r="T1336" i="2"/>
  <c r="Z1336" i="2" s="1"/>
  <c r="T1332" i="2"/>
  <c r="Z1332" i="2" s="1"/>
  <c r="T1328" i="2"/>
  <c r="Z1328" i="2" s="1"/>
  <c r="T1324" i="2"/>
  <c r="Z1324" i="2" s="1"/>
  <c r="T1320" i="2"/>
  <c r="Z1320" i="2" s="1"/>
  <c r="T1316" i="2"/>
  <c r="Z1316" i="2" s="1"/>
  <c r="T1312" i="2"/>
  <c r="Z1312" i="2" s="1"/>
  <c r="T1308" i="2"/>
  <c r="Z1308" i="2" s="1"/>
  <c r="T1304" i="2"/>
  <c r="Z1304" i="2" s="1"/>
  <c r="T1300" i="2"/>
  <c r="Z1300" i="2" s="1"/>
  <c r="T1296" i="2"/>
  <c r="Z1296" i="2" s="1"/>
  <c r="T1292" i="2"/>
  <c r="Z1292" i="2" s="1"/>
  <c r="T1288" i="2"/>
  <c r="Z1288" i="2" s="1"/>
  <c r="T1284" i="2"/>
  <c r="Z1284" i="2" s="1"/>
  <c r="T1280" i="2"/>
  <c r="Z1280" i="2" s="1"/>
  <c r="T1276" i="2"/>
  <c r="Z1276" i="2" s="1"/>
  <c r="T1272" i="2"/>
  <c r="Z1272" i="2" s="1"/>
  <c r="T1268" i="2"/>
  <c r="Z1268" i="2" s="1"/>
  <c r="T1264" i="2"/>
  <c r="Z1264" i="2" s="1"/>
  <c r="T1260" i="2"/>
  <c r="Z1260" i="2" s="1"/>
  <c r="T1256" i="2"/>
  <c r="Z1256" i="2" s="1"/>
  <c r="T1252" i="2"/>
  <c r="Z1252" i="2" s="1"/>
  <c r="T1248" i="2"/>
  <c r="Z1248" i="2" s="1"/>
  <c r="T1244" i="2"/>
  <c r="Z1244" i="2" s="1"/>
  <c r="T1240" i="2"/>
  <c r="Z1240" i="2" s="1"/>
  <c r="T1236" i="2"/>
  <c r="Z1236" i="2" s="1"/>
  <c r="T1232" i="2"/>
  <c r="Z1232" i="2" s="1"/>
  <c r="T1228" i="2"/>
  <c r="Z1228" i="2" s="1"/>
  <c r="T1224" i="2"/>
  <c r="Z1224" i="2" s="1"/>
  <c r="T1220" i="2"/>
  <c r="Z1220" i="2" s="1"/>
  <c r="T1216" i="2"/>
  <c r="Z1216" i="2" s="1"/>
  <c r="T1212" i="2"/>
  <c r="Z1212" i="2" s="1"/>
  <c r="T1208" i="2"/>
  <c r="Z1208" i="2" s="1"/>
  <c r="T1204" i="2"/>
  <c r="Z1204" i="2" s="1"/>
  <c r="T1200" i="2"/>
  <c r="Z1200" i="2" s="1"/>
  <c r="T1196" i="2"/>
  <c r="Z1196" i="2" s="1"/>
  <c r="T1192" i="2"/>
  <c r="Z1192" i="2" s="1"/>
  <c r="T1188" i="2"/>
  <c r="Z1188" i="2" s="1"/>
  <c r="T1184" i="2"/>
  <c r="Z1184" i="2" s="1"/>
  <c r="T1180" i="2"/>
  <c r="Z1180" i="2" s="1"/>
  <c r="T1176" i="2"/>
  <c r="Z1176" i="2" s="1"/>
  <c r="T1172" i="2"/>
  <c r="Z1172" i="2" s="1"/>
  <c r="T1168" i="2"/>
  <c r="Z1168" i="2" s="1"/>
  <c r="T1164" i="2"/>
  <c r="Z1164" i="2" s="1"/>
  <c r="T1160" i="2"/>
  <c r="Z1160" i="2" s="1"/>
  <c r="T1156" i="2"/>
  <c r="Z1156" i="2" s="1"/>
  <c r="T1152" i="2"/>
  <c r="Z1152" i="2" s="1"/>
  <c r="T1148" i="2"/>
  <c r="Z1148" i="2" s="1"/>
  <c r="T1144" i="2"/>
  <c r="Z1144" i="2" s="1"/>
  <c r="T1140" i="2"/>
  <c r="Z1140" i="2" s="1"/>
  <c r="T1136" i="2"/>
  <c r="Z1136" i="2" s="1"/>
  <c r="T1132" i="2"/>
  <c r="Z1132" i="2" s="1"/>
  <c r="T1128" i="2"/>
  <c r="Z1128" i="2" s="1"/>
  <c r="T1124" i="2"/>
  <c r="Z1124" i="2" s="1"/>
  <c r="T1120" i="2"/>
  <c r="Z1120" i="2" s="1"/>
  <c r="T1116" i="2"/>
  <c r="Z1116" i="2" s="1"/>
  <c r="T1112" i="2"/>
  <c r="Z1112" i="2" s="1"/>
  <c r="T1108" i="2"/>
  <c r="Z1108" i="2" s="1"/>
  <c r="T1104" i="2"/>
  <c r="Z1104" i="2" s="1"/>
  <c r="T1100" i="2"/>
  <c r="Z1100" i="2" s="1"/>
  <c r="T1096" i="2"/>
  <c r="Z1096" i="2" s="1"/>
  <c r="T1092" i="2"/>
  <c r="Z1092" i="2" s="1"/>
  <c r="T1088" i="2"/>
  <c r="Z1088" i="2" s="1"/>
  <c r="T1084" i="2"/>
  <c r="Z1084" i="2" s="1"/>
  <c r="T1080" i="2"/>
  <c r="Z1080" i="2" s="1"/>
  <c r="T1076" i="2"/>
  <c r="Z1076" i="2" s="1"/>
  <c r="T1072" i="2"/>
  <c r="Z1072" i="2" s="1"/>
  <c r="T1068" i="2"/>
  <c r="Z1068" i="2" s="1"/>
  <c r="T1064" i="2"/>
  <c r="Z1064" i="2" s="1"/>
  <c r="T1060" i="2"/>
  <c r="Z1060" i="2" s="1"/>
  <c r="T1056" i="2"/>
  <c r="Z1056" i="2" s="1"/>
  <c r="T1052" i="2"/>
  <c r="Z1052" i="2" s="1"/>
  <c r="T1048" i="2"/>
  <c r="Z1048" i="2" s="1"/>
  <c r="T1044" i="2"/>
  <c r="Z1044" i="2" s="1"/>
  <c r="T1040" i="2"/>
  <c r="Z1040" i="2" s="1"/>
  <c r="T1036" i="2"/>
  <c r="Z1036" i="2" s="1"/>
  <c r="T1032" i="2"/>
  <c r="Z1032" i="2" s="1"/>
  <c r="T1028" i="2"/>
  <c r="Z1028" i="2" s="1"/>
  <c r="T1024" i="2"/>
  <c r="Z1024" i="2" s="1"/>
  <c r="T1020" i="2"/>
  <c r="Z1020" i="2" s="1"/>
  <c r="T1016" i="2"/>
  <c r="Z1016" i="2" s="1"/>
  <c r="T1012" i="2"/>
  <c r="Z1012" i="2" s="1"/>
  <c r="T1008" i="2"/>
  <c r="Z1008" i="2" s="1"/>
  <c r="T1004" i="2"/>
  <c r="Z1004" i="2" s="1"/>
  <c r="T1000" i="2"/>
  <c r="Z1000" i="2" s="1"/>
  <c r="T996" i="2"/>
  <c r="Z996" i="2" s="1"/>
  <c r="T992" i="2"/>
  <c r="Z992" i="2" s="1"/>
  <c r="T988" i="2"/>
  <c r="Z988" i="2" s="1"/>
  <c r="T984" i="2"/>
  <c r="Z984" i="2" s="1"/>
  <c r="T980" i="2"/>
  <c r="Z980" i="2" s="1"/>
  <c r="T976" i="2"/>
  <c r="Z976" i="2" s="1"/>
  <c r="T972" i="2"/>
  <c r="Z972" i="2" s="1"/>
  <c r="T968" i="2"/>
  <c r="Z968" i="2" s="1"/>
  <c r="T964" i="2"/>
  <c r="Z964" i="2" s="1"/>
  <c r="T960" i="2"/>
  <c r="Z960" i="2" s="1"/>
  <c r="T956" i="2"/>
  <c r="Z956" i="2" s="1"/>
  <c r="T952" i="2"/>
  <c r="Z952" i="2" s="1"/>
  <c r="T948" i="2"/>
  <c r="Z948" i="2" s="1"/>
  <c r="T944" i="2"/>
  <c r="Z944" i="2" s="1"/>
  <c r="T940" i="2"/>
  <c r="Z940" i="2" s="1"/>
  <c r="T936" i="2"/>
  <c r="Z936" i="2" s="1"/>
  <c r="T932" i="2"/>
  <c r="Z932" i="2" s="1"/>
  <c r="T924" i="2"/>
  <c r="Z924" i="2" s="1"/>
  <c r="T920" i="2"/>
  <c r="Z920" i="2" s="1"/>
  <c r="T916" i="2"/>
  <c r="Z916" i="2" s="1"/>
  <c r="T912" i="2"/>
  <c r="Z912" i="2" s="1"/>
  <c r="T908" i="2"/>
  <c r="Z908" i="2" s="1"/>
  <c r="T904" i="2"/>
  <c r="Z904" i="2" s="1"/>
  <c r="T900" i="2"/>
  <c r="Z900" i="2" s="1"/>
  <c r="T896" i="2"/>
  <c r="Z896" i="2" s="1"/>
  <c r="T892" i="2"/>
  <c r="Z892" i="2" s="1"/>
  <c r="T888" i="2"/>
  <c r="Z888" i="2" s="1"/>
  <c r="T884" i="2"/>
  <c r="Z884" i="2" s="1"/>
  <c r="T880" i="2"/>
  <c r="Z880" i="2" s="1"/>
  <c r="T876" i="2"/>
  <c r="Z876" i="2" s="1"/>
  <c r="T872" i="2"/>
  <c r="Z872" i="2" s="1"/>
  <c r="T868" i="2"/>
  <c r="Z868" i="2" s="1"/>
  <c r="T864" i="2"/>
  <c r="Z864" i="2" s="1"/>
  <c r="T860" i="2"/>
  <c r="Z860" i="2" s="1"/>
  <c r="T856" i="2"/>
  <c r="Z856" i="2" s="1"/>
  <c r="T852" i="2"/>
  <c r="Z852" i="2" s="1"/>
  <c r="T848" i="2"/>
  <c r="Z848" i="2" s="1"/>
  <c r="T844" i="2"/>
  <c r="Z844" i="2" s="1"/>
  <c r="T840" i="2"/>
  <c r="Z840" i="2" s="1"/>
  <c r="T836" i="2"/>
  <c r="Z836" i="2" s="1"/>
  <c r="T832" i="2"/>
  <c r="Z832" i="2" s="1"/>
  <c r="T828" i="2"/>
  <c r="Z828" i="2" s="1"/>
  <c r="T824" i="2"/>
  <c r="Z824" i="2" s="1"/>
  <c r="T820" i="2"/>
  <c r="Z820" i="2" s="1"/>
  <c r="T816" i="2"/>
  <c r="Z816" i="2" s="1"/>
  <c r="T812" i="2"/>
  <c r="Z812" i="2" s="1"/>
  <c r="T808" i="2"/>
  <c r="Z808" i="2" s="1"/>
  <c r="T804" i="2"/>
  <c r="Z804" i="2" s="1"/>
  <c r="T800" i="2"/>
  <c r="Z800" i="2" s="1"/>
  <c r="T796" i="2"/>
  <c r="Z796" i="2" s="1"/>
  <c r="T792" i="2"/>
  <c r="Z792" i="2" s="1"/>
  <c r="T788" i="2"/>
  <c r="Z788" i="2" s="1"/>
  <c r="T784" i="2"/>
  <c r="Z784" i="2" s="1"/>
  <c r="T780" i="2"/>
  <c r="Z780" i="2" s="1"/>
  <c r="T776" i="2"/>
  <c r="Z776" i="2" s="1"/>
  <c r="T772" i="2"/>
  <c r="Z772" i="2" s="1"/>
  <c r="T768" i="2"/>
  <c r="Z768" i="2" s="1"/>
  <c r="T764" i="2"/>
  <c r="Z764" i="2" s="1"/>
  <c r="T760" i="2"/>
  <c r="Z760" i="2" s="1"/>
  <c r="T756" i="2"/>
  <c r="Z756" i="2" s="1"/>
  <c r="T752" i="2"/>
  <c r="Z752" i="2" s="1"/>
  <c r="T748" i="2"/>
  <c r="Z748" i="2" s="1"/>
  <c r="T744" i="2"/>
  <c r="Z744" i="2" s="1"/>
  <c r="T740" i="2"/>
  <c r="Z740" i="2" s="1"/>
  <c r="T736" i="2"/>
  <c r="Z736" i="2" s="1"/>
  <c r="T732" i="2"/>
  <c r="Z732" i="2" s="1"/>
  <c r="T728" i="2"/>
  <c r="Z728" i="2" s="1"/>
  <c r="T724" i="2"/>
  <c r="Z724" i="2" s="1"/>
  <c r="T720" i="2"/>
  <c r="Z720" i="2" s="1"/>
  <c r="T716" i="2"/>
  <c r="Z716" i="2" s="1"/>
  <c r="T712" i="2"/>
  <c r="Z712" i="2" s="1"/>
  <c r="T708" i="2"/>
  <c r="Z708" i="2" s="1"/>
  <c r="T704" i="2"/>
  <c r="Z704" i="2" s="1"/>
  <c r="T700" i="2"/>
  <c r="Z700" i="2" s="1"/>
  <c r="T696" i="2"/>
  <c r="Z696" i="2" s="1"/>
  <c r="T692" i="2"/>
  <c r="Z692" i="2" s="1"/>
  <c r="T688" i="2"/>
  <c r="Z688" i="2" s="1"/>
  <c r="T684" i="2"/>
  <c r="Z684" i="2" s="1"/>
  <c r="T680" i="2"/>
  <c r="Z680" i="2" s="1"/>
  <c r="T676" i="2"/>
  <c r="Z676" i="2" s="1"/>
  <c r="T672" i="2"/>
  <c r="Z672" i="2" s="1"/>
  <c r="T668" i="2"/>
  <c r="Z668" i="2" s="1"/>
  <c r="T664" i="2"/>
  <c r="Z664" i="2" s="1"/>
  <c r="T660" i="2"/>
  <c r="Z660" i="2" s="1"/>
  <c r="T656" i="2"/>
  <c r="Z656" i="2" s="1"/>
  <c r="T652" i="2"/>
  <c r="Z652" i="2" s="1"/>
  <c r="T648" i="2"/>
  <c r="Z648" i="2" s="1"/>
  <c r="T644" i="2"/>
  <c r="Z644" i="2" s="1"/>
  <c r="T640" i="2"/>
  <c r="Z640" i="2" s="1"/>
  <c r="T636" i="2"/>
  <c r="Z636" i="2" s="1"/>
  <c r="T632" i="2"/>
  <c r="Z632" i="2" s="1"/>
  <c r="T628" i="2"/>
  <c r="Z628" i="2" s="1"/>
  <c r="T624" i="2"/>
  <c r="Z624" i="2" s="1"/>
  <c r="T620" i="2"/>
  <c r="Z620" i="2" s="1"/>
  <c r="T616" i="2"/>
  <c r="Z616" i="2" s="1"/>
  <c r="T612" i="2"/>
  <c r="Z612" i="2" s="1"/>
  <c r="T608" i="2"/>
  <c r="Z608" i="2" s="1"/>
  <c r="T604" i="2"/>
  <c r="Z604" i="2" s="1"/>
  <c r="T600" i="2"/>
  <c r="Z600" i="2" s="1"/>
  <c r="T596" i="2"/>
  <c r="Z596" i="2" s="1"/>
  <c r="T592" i="2"/>
  <c r="Z592" i="2" s="1"/>
  <c r="T588" i="2"/>
  <c r="Z588" i="2" s="1"/>
  <c r="T584" i="2"/>
  <c r="Z584" i="2" s="1"/>
  <c r="T580" i="2"/>
  <c r="Z580" i="2" s="1"/>
  <c r="T576" i="2"/>
  <c r="Z576" i="2" s="1"/>
  <c r="T572" i="2"/>
  <c r="Z572" i="2" s="1"/>
  <c r="T568" i="2"/>
  <c r="Z568" i="2" s="1"/>
  <c r="Z564" i="2"/>
  <c r="T560" i="2"/>
  <c r="Z560" i="2" s="1"/>
  <c r="T556" i="2"/>
  <c r="Z556" i="2" s="1"/>
  <c r="T548" i="2"/>
  <c r="Z548" i="2" s="1"/>
  <c r="T544" i="2"/>
  <c r="Z544" i="2" s="1"/>
  <c r="T540" i="2"/>
  <c r="Z540" i="2" s="1"/>
  <c r="T532" i="2"/>
  <c r="Z532" i="2" s="1"/>
  <c r="T524" i="2"/>
  <c r="Z524" i="2" s="1"/>
  <c r="T520" i="2"/>
  <c r="Z520" i="2" s="1"/>
  <c r="T516" i="2"/>
  <c r="Z516" i="2" s="1"/>
  <c r="T504" i="2"/>
  <c r="Z504" i="2" s="1"/>
  <c r="T452" i="2"/>
  <c r="Z452" i="2" s="1"/>
  <c r="T432" i="2"/>
  <c r="Z432" i="2" s="1"/>
  <c r="U1498" i="2"/>
  <c r="AA1498" i="2" s="1"/>
  <c r="U1494" i="2"/>
  <c r="AA1494" i="2" s="1"/>
  <c r="U1490" i="2"/>
  <c r="AA1490" i="2" s="1"/>
  <c r="U1486" i="2"/>
  <c r="AA1486" i="2" s="1"/>
  <c r="U1482" i="2"/>
  <c r="AA1482" i="2" s="1"/>
  <c r="U1478" i="2"/>
  <c r="AA1478" i="2" s="1"/>
  <c r="U1474" i="2"/>
  <c r="AA1474" i="2" s="1"/>
  <c r="U1470" i="2"/>
  <c r="AA1470" i="2" s="1"/>
  <c r="U1466" i="2"/>
  <c r="AA1466" i="2" s="1"/>
  <c r="U1462" i="2"/>
  <c r="AA1462" i="2" s="1"/>
  <c r="U1458" i="2"/>
  <c r="AA1458" i="2" s="1"/>
  <c r="U1454" i="2"/>
  <c r="AA1454" i="2" s="1"/>
  <c r="U1450" i="2"/>
  <c r="AA1450" i="2" s="1"/>
  <c r="U1446" i="2"/>
  <c r="AA1446" i="2" s="1"/>
  <c r="U1442" i="2"/>
  <c r="AA1442" i="2" s="1"/>
  <c r="U1438" i="2"/>
  <c r="AA1438" i="2" s="1"/>
  <c r="U1434" i="2"/>
  <c r="AA1434" i="2" s="1"/>
  <c r="U1430" i="2"/>
  <c r="AA1430" i="2" s="1"/>
  <c r="U1426" i="2"/>
  <c r="AA1426" i="2" s="1"/>
  <c r="U1422" i="2"/>
  <c r="AA1422" i="2" s="1"/>
  <c r="U1418" i="2"/>
  <c r="AA1418" i="2" s="1"/>
  <c r="U1414" i="2"/>
  <c r="AA1414" i="2" s="1"/>
  <c r="U1410" i="2"/>
  <c r="AA1410" i="2" s="1"/>
  <c r="U1406" i="2"/>
  <c r="AA1406" i="2" s="1"/>
  <c r="U1402" i="2"/>
  <c r="AA1402" i="2" s="1"/>
  <c r="U1398" i="2"/>
  <c r="AA1398" i="2" s="1"/>
  <c r="U1394" i="2"/>
  <c r="AA1394" i="2" s="1"/>
  <c r="U1390" i="2"/>
  <c r="AA1390" i="2" s="1"/>
  <c r="U1386" i="2"/>
  <c r="AA1386" i="2" s="1"/>
  <c r="U1382" i="2"/>
  <c r="AA1382" i="2" s="1"/>
  <c r="U1378" i="2"/>
  <c r="AA1378" i="2" s="1"/>
  <c r="U1374" i="2"/>
  <c r="AA1374" i="2" s="1"/>
  <c r="U1370" i="2"/>
  <c r="AA1370" i="2" s="1"/>
  <c r="U1366" i="2"/>
  <c r="AA1366" i="2" s="1"/>
  <c r="U1362" i="2"/>
  <c r="AA1362" i="2" s="1"/>
  <c r="U1358" i="2"/>
  <c r="AA1358" i="2" s="1"/>
  <c r="U1354" i="2"/>
  <c r="AA1354" i="2" s="1"/>
  <c r="U1350" i="2"/>
  <c r="AA1350" i="2" s="1"/>
  <c r="U1346" i="2"/>
  <c r="AA1346" i="2" s="1"/>
  <c r="U1342" i="2"/>
  <c r="AA1342" i="2" s="1"/>
  <c r="U1338" i="2"/>
  <c r="AA1338" i="2" s="1"/>
  <c r="U1334" i="2"/>
  <c r="AA1334" i="2" s="1"/>
  <c r="U1330" i="2"/>
  <c r="AA1330" i="2" s="1"/>
  <c r="U1326" i="2"/>
  <c r="AA1326" i="2" s="1"/>
  <c r="U1322" i="2"/>
  <c r="AA1322" i="2" s="1"/>
  <c r="U1318" i="2"/>
  <c r="AA1318" i="2" s="1"/>
  <c r="U1314" i="2"/>
  <c r="AA1314" i="2" s="1"/>
  <c r="U1310" i="2"/>
  <c r="AA1310" i="2" s="1"/>
  <c r="U1306" i="2"/>
  <c r="AA1306" i="2" s="1"/>
  <c r="U1302" i="2"/>
  <c r="AA1302" i="2" s="1"/>
  <c r="U1298" i="2"/>
  <c r="AA1298" i="2" s="1"/>
  <c r="U1294" i="2"/>
  <c r="AA1294" i="2" s="1"/>
  <c r="U1290" i="2"/>
  <c r="AA1290" i="2" s="1"/>
  <c r="U1286" i="2"/>
  <c r="AA1286" i="2" s="1"/>
  <c r="U1282" i="2"/>
  <c r="AA1282" i="2" s="1"/>
  <c r="U1278" i="2"/>
  <c r="AA1278" i="2" s="1"/>
  <c r="U1274" i="2"/>
  <c r="AA1274" i="2" s="1"/>
  <c r="U1270" i="2"/>
  <c r="AA1270" i="2" s="1"/>
  <c r="U1266" i="2"/>
  <c r="AA1266" i="2" s="1"/>
  <c r="U1262" i="2"/>
  <c r="AA1262" i="2" s="1"/>
  <c r="U1258" i="2"/>
  <c r="AA1258" i="2" s="1"/>
  <c r="U1254" i="2"/>
  <c r="AA1254" i="2" s="1"/>
  <c r="U1250" i="2"/>
  <c r="AA1250" i="2" s="1"/>
  <c r="U1246" i="2"/>
  <c r="AA1246" i="2" s="1"/>
  <c r="U1242" i="2"/>
  <c r="AA1242" i="2" s="1"/>
  <c r="U1238" i="2"/>
  <c r="AA1238" i="2" s="1"/>
  <c r="U1234" i="2"/>
  <c r="AA1234" i="2" s="1"/>
  <c r="U1230" i="2"/>
  <c r="AA1230" i="2" s="1"/>
  <c r="U1226" i="2"/>
  <c r="AA1226" i="2" s="1"/>
  <c r="U1222" i="2"/>
  <c r="AA1222" i="2" s="1"/>
  <c r="U1218" i="2"/>
  <c r="AA1218" i="2" s="1"/>
  <c r="U1214" i="2"/>
  <c r="AA1214" i="2" s="1"/>
  <c r="U1210" i="2"/>
  <c r="AA1210" i="2" s="1"/>
  <c r="U1206" i="2"/>
  <c r="AA1206" i="2" s="1"/>
  <c r="U1202" i="2"/>
  <c r="AA1202" i="2" s="1"/>
  <c r="U1198" i="2"/>
  <c r="AA1198" i="2" s="1"/>
  <c r="U1194" i="2"/>
  <c r="AA1194" i="2" s="1"/>
  <c r="U1190" i="2"/>
  <c r="AA1190" i="2" s="1"/>
  <c r="U1186" i="2"/>
  <c r="AA1186" i="2" s="1"/>
  <c r="U1182" i="2"/>
  <c r="AA1182" i="2" s="1"/>
  <c r="U1178" i="2"/>
  <c r="AA1178" i="2" s="1"/>
  <c r="U1174" i="2"/>
  <c r="AA1174" i="2" s="1"/>
  <c r="U1170" i="2"/>
  <c r="AA1170" i="2" s="1"/>
  <c r="U1166" i="2"/>
  <c r="AA1166" i="2" s="1"/>
  <c r="U1162" i="2"/>
  <c r="AA1162" i="2" s="1"/>
  <c r="U1158" i="2"/>
  <c r="AA1158" i="2" s="1"/>
  <c r="U1154" i="2"/>
  <c r="AA1154" i="2" s="1"/>
  <c r="U1150" i="2"/>
  <c r="AA1150" i="2" s="1"/>
  <c r="U1146" i="2"/>
  <c r="AA1146" i="2" s="1"/>
  <c r="U1142" i="2"/>
  <c r="AA1142" i="2" s="1"/>
  <c r="U1138" i="2"/>
  <c r="AA1138" i="2" s="1"/>
  <c r="U1134" i="2"/>
  <c r="AA1134" i="2" s="1"/>
  <c r="U1130" i="2"/>
  <c r="AA1130" i="2" s="1"/>
  <c r="U1126" i="2"/>
  <c r="AA1126" i="2" s="1"/>
  <c r="U1122" i="2"/>
  <c r="AA1122" i="2" s="1"/>
  <c r="U1118" i="2"/>
  <c r="AA1118" i="2" s="1"/>
  <c r="U1114" i="2"/>
  <c r="AA1114" i="2" s="1"/>
  <c r="U1110" i="2"/>
  <c r="AA1110" i="2" s="1"/>
  <c r="U1106" i="2"/>
  <c r="AA1106" i="2" s="1"/>
  <c r="U1102" i="2"/>
  <c r="AA1102" i="2" s="1"/>
  <c r="U1098" i="2"/>
  <c r="AA1098" i="2" s="1"/>
  <c r="U1094" i="2"/>
  <c r="AA1094" i="2" s="1"/>
  <c r="U1090" i="2"/>
  <c r="AA1090" i="2" s="1"/>
  <c r="U1086" i="2"/>
  <c r="AA1086" i="2" s="1"/>
  <c r="U1082" i="2"/>
  <c r="AA1082" i="2" s="1"/>
  <c r="U1078" i="2"/>
  <c r="AA1078" i="2" s="1"/>
  <c r="U1074" i="2"/>
  <c r="AA1074" i="2" s="1"/>
  <c r="U1070" i="2"/>
  <c r="AA1070" i="2" s="1"/>
  <c r="U1066" i="2"/>
  <c r="AA1066" i="2" s="1"/>
  <c r="U1062" i="2"/>
  <c r="AA1062" i="2" s="1"/>
  <c r="U1058" i="2"/>
  <c r="AA1058" i="2" s="1"/>
  <c r="U1054" i="2"/>
  <c r="AA1054" i="2" s="1"/>
  <c r="U1050" i="2"/>
  <c r="AA1050" i="2" s="1"/>
  <c r="U1046" i="2"/>
  <c r="AA1046" i="2" s="1"/>
  <c r="U1042" i="2"/>
  <c r="AA1042" i="2" s="1"/>
  <c r="U1038" i="2"/>
  <c r="AA1038" i="2" s="1"/>
  <c r="U1034" i="2"/>
  <c r="AA1034" i="2" s="1"/>
  <c r="U1030" i="2"/>
  <c r="AA1030" i="2" s="1"/>
  <c r="U1026" i="2"/>
  <c r="AA1026" i="2" s="1"/>
  <c r="U1022" i="2"/>
  <c r="AA1022" i="2" s="1"/>
  <c r="U1018" i="2"/>
  <c r="AA1018" i="2" s="1"/>
  <c r="U1014" i="2"/>
  <c r="AA1014" i="2" s="1"/>
  <c r="U1010" i="2"/>
  <c r="AA1010" i="2" s="1"/>
  <c r="U1006" i="2"/>
  <c r="AA1006" i="2" s="1"/>
  <c r="U1002" i="2"/>
  <c r="AA1002" i="2" s="1"/>
  <c r="U998" i="2"/>
  <c r="AA998" i="2" s="1"/>
  <c r="U994" i="2"/>
  <c r="AA994" i="2" s="1"/>
  <c r="U990" i="2"/>
  <c r="AA990" i="2" s="1"/>
  <c r="U986" i="2"/>
  <c r="AA986" i="2" s="1"/>
  <c r="U982" i="2"/>
  <c r="AA982" i="2" s="1"/>
  <c r="U978" i="2"/>
  <c r="AA978" i="2" s="1"/>
  <c r="U974" i="2"/>
  <c r="AA974" i="2" s="1"/>
  <c r="U970" i="2"/>
  <c r="AA970" i="2" s="1"/>
  <c r="U966" i="2"/>
  <c r="AA966" i="2" s="1"/>
  <c r="U962" i="2"/>
  <c r="AA962" i="2" s="1"/>
  <c r="U958" i="2"/>
  <c r="AA958" i="2" s="1"/>
  <c r="U954" i="2"/>
  <c r="AA954" i="2" s="1"/>
  <c r="U950" i="2"/>
  <c r="AA950" i="2" s="1"/>
  <c r="U946" i="2"/>
  <c r="AA946" i="2" s="1"/>
  <c r="U942" i="2"/>
  <c r="AA942" i="2" s="1"/>
  <c r="U938" i="2"/>
  <c r="AA938" i="2" s="1"/>
  <c r="U934" i="2"/>
  <c r="AA934" i="2" s="1"/>
  <c r="U930" i="2"/>
  <c r="AA930" i="2" s="1"/>
  <c r="U926" i="2"/>
  <c r="AA926" i="2" s="1"/>
  <c r="U922" i="2"/>
  <c r="AA922" i="2" s="1"/>
  <c r="U918" i="2"/>
  <c r="AA918" i="2" s="1"/>
  <c r="U914" i="2"/>
  <c r="AA914" i="2" s="1"/>
  <c r="U910" i="2"/>
  <c r="AA910" i="2" s="1"/>
  <c r="U906" i="2"/>
  <c r="AA906" i="2" s="1"/>
  <c r="U902" i="2"/>
  <c r="AA902" i="2" s="1"/>
  <c r="U898" i="2"/>
  <c r="AA898" i="2" s="1"/>
  <c r="U894" i="2"/>
  <c r="AA894" i="2" s="1"/>
  <c r="U890" i="2"/>
  <c r="AA890" i="2" s="1"/>
  <c r="U886" i="2"/>
  <c r="AA886" i="2" s="1"/>
  <c r="U882" i="2"/>
  <c r="AA882" i="2" s="1"/>
  <c r="U878" i="2"/>
  <c r="AA878" i="2" s="1"/>
  <c r="U874" i="2"/>
  <c r="AA874" i="2" s="1"/>
  <c r="U870" i="2"/>
  <c r="AA870" i="2" s="1"/>
  <c r="U866" i="2"/>
  <c r="AA866" i="2" s="1"/>
  <c r="U862" i="2"/>
  <c r="AA862" i="2" s="1"/>
  <c r="U858" i="2"/>
  <c r="AA858" i="2" s="1"/>
  <c r="U854" i="2"/>
  <c r="AA854" i="2" s="1"/>
  <c r="U850" i="2"/>
  <c r="AA850" i="2" s="1"/>
  <c r="U846" i="2"/>
  <c r="AA846" i="2" s="1"/>
  <c r="U842" i="2"/>
  <c r="AA842" i="2" s="1"/>
  <c r="U838" i="2"/>
  <c r="AA838" i="2" s="1"/>
  <c r="U834" i="2"/>
  <c r="AA834" i="2" s="1"/>
  <c r="U830" i="2"/>
  <c r="AA830" i="2" s="1"/>
  <c r="U826" i="2"/>
  <c r="AA826" i="2" s="1"/>
  <c r="U822" i="2"/>
  <c r="AA822" i="2" s="1"/>
  <c r="U818" i="2"/>
  <c r="AA818" i="2" s="1"/>
  <c r="U814" i="2"/>
  <c r="AA814" i="2" s="1"/>
  <c r="U810" i="2"/>
  <c r="AA810" i="2" s="1"/>
  <c r="U806" i="2"/>
  <c r="AA806" i="2" s="1"/>
  <c r="U802" i="2"/>
  <c r="AA802" i="2" s="1"/>
  <c r="U798" i="2"/>
  <c r="AA798" i="2" s="1"/>
  <c r="U794" i="2"/>
  <c r="AA794" i="2" s="1"/>
  <c r="U790" i="2"/>
  <c r="AA790" i="2" s="1"/>
  <c r="U786" i="2"/>
  <c r="AA786" i="2" s="1"/>
  <c r="U782" i="2"/>
  <c r="AA782" i="2" s="1"/>
  <c r="U778" i="2"/>
  <c r="AA778" i="2" s="1"/>
  <c r="U774" i="2"/>
  <c r="AA774" i="2" s="1"/>
  <c r="U770" i="2"/>
  <c r="AA770" i="2" s="1"/>
  <c r="U766" i="2"/>
  <c r="AA766" i="2" s="1"/>
  <c r="U762" i="2"/>
  <c r="AA762" i="2" s="1"/>
  <c r="U758" i="2"/>
  <c r="AA758" i="2" s="1"/>
  <c r="U754" i="2"/>
  <c r="AA754" i="2" s="1"/>
  <c r="U750" i="2"/>
  <c r="AA750" i="2" s="1"/>
  <c r="U746" i="2"/>
  <c r="AA746" i="2" s="1"/>
  <c r="U742" i="2"/>
  <c r="AA742" i="2" s="1"/>
  <c r="U738" i="2"/>
  <c r="AA738" i="2" s="1"/>
  <c r="U734" i="2"/>
  <c r="AA734" i="2" s="1"/>
  <c r="U730" i="2"/>
  <c r="AA730" i="2" s="1"/>
  <c r="U726" i="2"/>
  <c r="AA726" i="2" s="1"/>
  <c r="U722" i="2"/>
  <c r="AA722" i="2" s="1"/>
  <c r="U718" i="2"/>
  <c r="AA718" i="2" s="1"/>
  <c r="U714" i="2"/>
  <c r="AA714" i="2" s="1"/>
  <c r="U710" i="2"/>
  <c r="AA710" i="2" s="1"/>
  <c r="U706" i="2"/>
  <c r="AA706" i="2" s="1"/>
  <c r="U702" i="2"/>
  <c r="AA702" i="2" s="1"/>
  <c r="U698" i="2"/>
  <c r="AA698" i="2" s="1"/>
  <c r="U694" i="2"/>
  <c r="AA694" i="2" s="1"/>
  <c r="U690" i="2"/>
  <c r="AA690" i="2" s="1"/>
  <c r="U686" i="2"/>
  <c r="AA686" i="2" s="1"/>
  <c r="U682" i="2"/>
  <c r="AA682" i="2" s="1"/>
  <c r="U678" i="2"/>
  <c r="AA678" i="2" s="1"/>
  <c r="U674" i="2"/>
  <c r="AA674" i="2" s="1"/>
  <c r="U670" i="2"/>
  <c r="AA670" i="2" s="1"/>
  <c r="U666" i="2"/>
  <c r="AA666" i="2" s="1"/>
  <c r="U662" i="2"/>
  <c r="AA662" i="2" s="1"/>
  <c r="U658" i="2"/>
  <c r="AA658" i="2" s="1"/>
  <c r="U654" i="2"/>
  <c r="AA654" i="2" s="1"/>
  <c r="U650" i="2"/>
  <c r="AA650" i="2" s="1"/>
  <c r="U646" i="2"/>
  <c r="AA646" i="2" s="1"/>
  <c r="U642" i="2"/>
  <c r="AA642" i="2" s="1"/>
  <c r="U638" i="2"/>
  <c r="AA638" i="2" s="1"/>
  <c r="U634" i="2"/>
  <c r="AA634" i="2" s="1"/>
  <c r="U630" i="2"/>
  <c r="AA630" i="2" s="1"/>
  <c r="U626" i="2"/>
  <c r="AA626" i="2" s="1"/>
  <c r="U622" i="2"/>
  <c r="AA622" i="2" s="1"/>
  <c r="U618" i="2"/>
  <c r="AA618" i="2" s="1"/>
  <c r="U614" i="2"/>
  <c r="AA614" i="2" s="1"/>
  <c r="U610" i="2"/>
  <c r="AA610" i="2" s="1"/>
  <c r="U606" i="2"/>
  <c r="AA606" i="2" s="1"/>
  <c r="U602" i="2"/>
  <c r="AA602" i="2" s="1"/>
  <c r="U598" i="2"/>
  <c r="AA598" i="2" s="1"/>
  <c r="U594" i="2"/>
  <c r="AA594" i="2" s="1"/>
  <c r="U590" i="2"/>
  <c r="AA590" i="2" s="1"/>
  <c r="U586" i="2"/>
  <c r="AA586" i="2" s="1"/>
  <c r="U582" i="2"/>
  <c r="AA582" i="2" s="1"/>
  <c r="U578" i="2"/>
  <c r="AA578" i="2" s="1"/>
  <c r="U574" i="2"/>
  <c r="AA574" i="2" s="1"/>
  <c r="U570" i="2"/>
  <c r="AA570" i="2" s="1"/>
  <c r="U566" i="2"/>
  <c r="AA566" i="2" s="1"/>
  <c r="U558" i="2"/>
  <c r="AA558" i="2" s="1"/>
  <c r="U554" i="2"/>
  <c r="AA554" i="2" s="1"/>
  <c r="U550" i="2"/>
  <c r="AA550" i="2" s="1"/>
  <c r="U546" i="2"/>
  <c r="AA546" i="2" s="1"/>
  <c r="U542" i="2"/>
  <c r="AA542" i="2" s="1"/>
  <c r="U538" i="2"/>
  <c r="AA538" i="2" s="1"/>
  <c r="U534" i="2"/>
  <c r="AA534" i="2" s="1"/>
  <c r="U522" i="2"/>
  <c r="AA522" i="2" s="1"/>
  <c r="U518" i="2"/>
  <c r="AA518" i="2" s="1"/>
  <c r="U394" i="2"/>
  <c r="AA394" i="2" s="1"/>
  <c r="U390" i="2"/>
  <c r="AA390" i="2" s="1"/>
  <c r="U386" i="2"/>
  <c r="AA386" i="2" s="1"/>
  <c r="U382" i="2"/>
  <c r="AA382" i="2" s="1"/>
  <c r="U378" i="2"/>
  <c r="AA378" i="2" s="1"/>
  <c r="U374" i="2"/>
  <c r="AA374" i="2" s="1"/>
  <c r="U366" i="2"/>
  <c r="AA366" i="2" s="1"/>
  <c r="U362" i="2"/>
  <c r="AA362" i="2" s="1"/>
  <c r="U358" i="2"/>
  <c r="AA358" i="2" s="1"/>
  <c r="U354" i="2"/>
  <c r="AA354" i="2" s="1"/>
  <c r="U350" i="2"/>
  <c r="AA350" i="2" s="1"/>
  <c r="U346" i="2"/>
  <c r="AA346" i="2" s="1"/>
  <c r="U342" i="2"/>
  <c r="AA342" i="2" s="1"/>
  <c r="U338" i="2"/>
  <c r="AA338" i="2" s="1"/>
  <c r="U334" i="2"/>
  <c r="AA334" i="2" s="1"/>
  <c r="U330" i="2"/>
  <c r="AA330" i="2" s="1"/>
  <c r="U326" i="2"/>
  <c r="AA326" i="2" s="1"/>
  <c r="T13" i="2"/>
  <c r="Z13" i="2" s="1"/>
  <c r="T9" i="2"/>
  <c r="Z9" i="2" s="1"/>
  <c r="T5" i="2"/>
  <c r="T397" i="2"/>
  <c r="Z397" i="2" s="1"/>
  <c r="T393" i="2"/>
  <c r="Z393" i="2" s="1"/>
  <c r="T389" i="2"/>
  <c r="Z389" i="2" s="1"/>
  <c r="T381" i="2"/>
  <c r="Z381" i="2" s="1"/>
  <c r="T377" i="2"/>
  <c r="Z377" i="2" s="1"/>
  <c r="T373" i="2"/>
  <c r="Z373" i="2" s="1"/>
  <c r="T369" i="2"/>
  <c r="Z369" i="2" s="1"/>
  <c r="T365" i="2"/>
  <c r="Z365" i="2" s="1"/>
  <c r="T361" i="2"/>
  <c r="Z361" i="2" s="1"/>
  <c r="T357" i="2"/>
  <c r="Z357" i="2" s="1"/>
  <c r="T353" i="2"/>
  <c r="Z353" i="2" s="1"/>
  <c r="T349" i="2"/>
  <c r="Z349" i="2" s="1"/>
  <c r="T341" i="2"/>
  <c r="Z341" i="2" s="1"/>
  <c r="T337" i="2"/>
  <c r="Z337" i="2" s="1"/>
  <c r="T329" i="2"/>
  <c r="Z329" i="2" s="1"/>
  <c r="T325" i="2"/>
  <c r="Z325" i="2" s="1"/>
  <c r="T321" i="2"/>
  <c r="Z321" i="2" s="1"/>
  <c r="T317" i="2"/>
  <c r="Z317" i="2" s="1"/>
  <c r="T313" i="2"/>
  <c r="Z313" i="2" s="1"/>
  <c r="T309" i="2"/>
  <c r="Z309" i="2" s="1"/>
  <c r="T301" i="2"/>
  <c r="Z301" i="2" s="1"/>
  <c r="T297" i="2"/>
  <c r="Z297" i="2" s="1"/>
  <c r="T293" i="2"/>
  <c r="Z293" i="2" s="1"/>
  <c r="T289" i="2"/>
  <c r="Z289" i="2" s="1"/>
  <c r="T285" i="2"/>
  <c r="Z285" i="2" s="1"/>
  <c r="T281" i="2"/>
  <c r="Z281" i="2" s="1"/>
  <c r="T277" i="2"/>
  <c r="Z277" i="2" s="1"/>
  <c r="T273" i="2"/>
  <c r="Z273" i="2" s="1"/>
  <c r="T269" i="2"/>
  <c r="Z269" i="2" s="1"/>
  <c r="T265" i="2"/>
  <c r="Z265" i="2" s="1"/>
  <c r="T261" i="2"/>
  <c r="Z261" i="2" s="1"/>
  <c r="T257" i="2"/>
  <c r="Z257" i="2" s="1"/>
  <c r="T253" i="2"/>
  <c r="Z253" i="2" s="1"/>
  <c r="T249" i="2"/>
  <c r="Z249" i="2" s="1"/>
  <c r="T245" i="2"/>
  <c r="Z245" i="2" s="1"/>
  <c r="T241" i="2"/>
  <c r="Z241" i="2" s="1"/>
  <c r="T237" i="2"/>
  <c r="Z237" i="2" s="1"/>
  <c r="T233" i="2"/>
  <c r="Z233" i="2" s="1"/>
  <c r="T229" i="2"/>
  <c r="Z229" i="2" s="1"/>
  <c r="T225" i="2"/>
  <c r="Z225" i="2" s="1"/>
  <c r="T221" i="2"/>
  <c r="Z221" i="2" s="1"/>
  <c r="T217" i="2"/>
  <c r="Z217" i="2" s="1"/>
  <c r="T213" i="2"/>
  <c r="Z213" i="2" s="1"/>
  <c r="T209" i="2"/>
  <c r="Z209" i="2" s="1"/>
  <c r="T201" i="2"/>
  <c r="Z201" i="2" s="1"/>
  <c r="T197" i="2"/>
  <c r="Z197" i="2" s="1"/>
  <c r="T193" i="2"/>
  <c r="Z193" i="2" s="1"/>
  <c r="T189" i="2"/>
  <c r="Z189" i="2" s="1"/>
  <c r="T185" i="2"/>
  <c r="Z185" i="2" s="1"/>
  <c r="T181" i="2"/>
  <c r="Z181" i="2" s="1"/>
  <c r="T173" i="2"/>
  <c r="Z173" i="2" s="1"/>
  <c r="T169" i="2"/>
  <c r="Z169" i="2" s="1"/>
  <c r="T161" i="2"/>
  <c r="Z161" i="2" s="1"/>
  <c r="T157" i="2"/>
  <c r="Z157" i="2" s="1"/>
  <c r="T153" i="2"/>
  <c r="Z153" i="2" s="1"/>
  <c r="T149" i="2"/>
  <c r="Z149" i="2" s="1"/>
  <c r="T145" i="2"/>
  <c r="Z145" i="2" s="1"/>
  <c r="T141" i="2"/>
  <c r="Z141" i="2" s="1"/>
  <c r="T137" i="2"/>
  <c r="Z137" i="2" s="1"/>
  <c r="T133" i="2"/>
  <c r="Z133" i="2" s="1"/>
  <c r="T129" i="2"/>
  <c r="Z129" i="2" s="1"/>
  <c r="T125" i="2"/>
  <c r="Z125" i="2" s="1"/>
  <c r="T121" i="2"/>
  <c r="Z121" i="2" s="1"/>
  <c r="T117" i="2"/>
  <c r="Z117" i="2" s="1"/>
  <c r="T113" i="2"/>
  <c r="Z113" i="2" s="1"/>
  <c r="T109" i="2"/>
  <c r="Z109" i="2" s="1"/>
  <c r="T105" i="2"/>
  <c r="Z105" i="2" s="1"/>
  <c r="T101" i="2"/>
  <c r="Z101" i="2" s="1"/>
  <c r="T97" i="2"/>
  <c r="Z97" i="2" s="1"/>
  <c r="T93" i="2"/>
  <c r="Z93" i="2" s="1"/>
  <c r="T89" i="2"/>
  <c r="Z89" i="2" s="1"/>
  <c r="T85" i="2"/>
  <c r="Z85" i="2" s="1"/>
  <c r="T81" i="2"/>
  <c r="Z81" i="2" s="1"/>
  <c r="T77" i="2"/>
  <c r="Z77" i="2" s="1"/>
  <c r="T73" i="2"/>
  <c r="Z73" i="2" s="1"/>
  <c r="T69" i="2"/>
  <c r="Z69" i="2" s="1"/>
  <c r="T65" i="2"/>
  <c r="Z65" i="2" s="1"/>
  <c r="Z61" i="2"/>
  <c r="Z57" i="2"/>
  <c r="T46" i="2"/>
  <c r="Z46" i="2" s="1"/>
  <c r="T42" i="2"/>
  <c r="Z42" i="2" s="1"/>
  <c r="T38" i="2"/>
  <c r="Z38" i="2" s="1"/>
  <c r="T34" i="2"/>
  <c r="Z34" i="2" s="1"/>
  <c r="T30" i="2"/>
  <c r="Z30" i="2" s="1"/>
  <c r="T26" i="2"/>
  <c r="Z26" i="2" s="1"/>
  <c r="T22" i="2"/>
  <c r="Z22" i="2" s="1"/>
  <c r="T18" i="2"/>
  <c r="Z18" i="2" s="1"/>
  <c r="T1501" i="2"/>
  <c r="Z1501" i="2" s="1"/>
  <c r="T1497" i="2"/>
  <c r="Z1497" i="2" s="1"/>
  <c r="T1493" i="2"/>
  <c r="Z1493" i="2" s="1"/>
  <c r="T1489" i="2"/>
  <c r="Z1489" i="2" s="1"/>
  <c r="T1485" i="2"/>
  <c r="Z1485" i="2" s="1"/>
  <c r="T1481" i="2"/>
  <c r="Z1481" i="2" s="1"/>
  <c r="T1477" i="2"/>
  <c r="Z1477" i="2" s="1"/>
  <c r="T1473" i="2"/>
  <c r="Z1473" i="2" s="1"/>
  <c r="T1469" i="2"/>
  <c r="Z1469" i="2" s="1"/>
  <c r="T1465" i="2"/>
  <c r="Z1465" i="2" s="1"/>
  <c r="T1461" i="2"/>
  <c r="Z1461" i="2" s="1"/>
  <c r="T1457" i="2"/>
  <c r="Z1457" i="2" s="1"/>
  <c r="T1453" i="2"/>
  <c r="Z1453" i="2" s="1"/>
  <c r="T1449" i="2"/>
  <c r="Z1449" i="2" s="1"/>
  <c r="T1445" i="2"/>
  <c r="Z1445" i="2" s="1"/>
  <c r="T1441" i="2"/>
  <c r="Z1441" i="2" s="1"/>
  <c r="T1437" i="2"/>
  <c r="Z1437" i="2" s="1"/>
  <c r="T1433" i="2"/>
  <c r="Z1433" i="2" s="1"/>
  <c r="T1429" i="2"/>
  <c r="Z1429" i="2" s="1"/>
  <c r="T1425" i="2"/>
  <c r="Z1425" i="2" s="1"/>
  <c r="T1421" i="2"/>
  <c r="Z1421" i="2" s="1"/>
  <c r="T1417" i="2"/>
  <c r="Z1417" i="2" s="1"/>
  <c r="T1413" i="2"/>
  <c r="Z1413" i="2" s="1"/>
  <c r="T1409" i="2"/>
  <c r="Z1409" i="2" s="1"/>
  <c r="T1405" i="2"/>
  <c r="Z1405" i="2" s="1"/>
  <c r="T1401" i="2"/>
  <c r="Z1401" i="2" s="1"/>
  <c r="T1397" i="2"/>
  <c r="Z1397" i="2" s="1"/>
  <c r="T1393" i="2"/>
  <c r="Z1393" i="2" s="1"/>
  <c r="T1389" i="2"/>
  <c r="Z1389" i="2" s="1"/>
  <c r="T1385" i="2"/>
  <c r="Z1385" i="2" s="1"/>
  <c r="T1381" i="2"/>
  <c r="Z1381" i="2" s="1"/>
  <c r="T1377" i="2"/>
  <c r="Z1377" i="2" s="1"/>
  <c r="T1373" i="2"/>
  <c r="Z1373" i="2" s="1"/>
  <c r="T1369" i="2"/>
  <c r="Z1369" i="2" s="1"/>
  <c r="T1365" i="2"/>
  <c r="Z1365" i="2" s="1"/>
  <c r="T1361" i="2"/>
  <c r="Z1361" i="2" s="1"/>
  <c r="T1357" i="2"/>
  <c r="Z1357" i="2" s="1"/>
  <c r="T1353" i="2"/>
  <c r="Z1353" i="2" s="1"/>
  <c r="T1349" i="2"/>
  <c r="Z1349" i="2" s="1"/>
  <c r="T1345" i="2"/>
  <c r="Z1345" i="2" s="1"/>
  <c r="T1341" i="2"/>
  <c r="Z1341" i="2" s="1"/>
  <c r="T1337" i="2"/>
  <c r="Z1337" i="2" s="1"/>
  <c r="T1333" i="2"/>
  <c r="Z1333" i="2" s="1"/>
  <c r="T1329" i="2"/>
  <c r="Z1329" i="2" s="1"/>
  <c r="T1325" i="2"/>
  <c r="Z1325" i="2" s="1"/>
  <c r="T1321" i="2"/>
  <c r="Z1321" i="2" s="1"/>
  <c r="T1317" i="2"/>
  <c r="Z1317" i="2" s="1"/>
  <c r="T1313" i="2"/>
  <c r="Z1313" i="2" s="1"/>
  <c r="T1309" i="2"/>
  <c r="Z1309" i="2" s="1"/>
  <c r="T1305" i="2"/>
  <c r="Z1305" i="2" s="1"/>
  <c r="T1301" i="2"/>
  <c r="Z1301" i="2" s="1"/>
  <c r="T1297" i="2"/>
  <c r="Z1297" i="2" s="1"/>
  <c r="T1293" i="2"/>
  <c r="Z1293" i="2" s="1"/>
  <c r="T1289" i="2"/>
  <c r="Z1289" i="2" s="1"/>
  <c r="T1285" i="2"/>
  <c r="Z1285" i="2" s="1"/>
  <c r="T1183" i="2"/>
  <c r="Z1183" i="2" s="1"/>
  <c r="T1119" i="2"/>
  <c r="Z1119" i="2" s="1"/>
  <c r="T928" i="2"/>
  <c r="Z928" i="2" s="1"/>
  <c r="T927" i="2"/>
  <c r="Z927" i="2" s="1"/>
  <c r="T11" i="2"/>
  <c r="Z11" i="2" s="1"/>
  <c r="T7" i="2"/>
  <c r="Z7" i="2" s="1"/>
  <c r="T395" i="2"/>
  <c r="Z395" i="2" s="1"/>
  <c r="T391" i="2"/>
  <c r="Z391" i="2" s="1"/>
  <c r="T387" i="2"/>
  <c r="Z387" i="2" s="1"/>
  <c r="T383" i="2"/>
  <c r="Z383" i="2" s="1"/>
  <c r="T379" i="2"/>
  <c r="Z379" i="2" s="1"/>
  <c r="T375" i="2"/>
  <c r="Z375" i="2" s="1"/>
  <c r="T371" i="2"/>
  <c r="Z371" i="2" s="1"/>
  <c r="T367" i="2"/>
  <c r="Z367" i="2" s="1"/>
  <c r="T363" i="2"/>
  <c r="Z363" i="2" s="1"/>
  <c r="T355" i="2"/>
  <c r="Z355" i="2" s="1"/>
  <c r="T351" i="2"/>
  <c r="Z351" i="2" s="1"/>
  <c r="T347" i="2"/>
  <c r="Z347" i="2" s="1"/>
  <c r="T343" i="2"/>
  <c r="Z343" i="2" s="1"/>
  <c r="T339" i="2"/>
  <c r="Z339" i="2" s="1"/>
  <c r="T335" i="2"/>
  <c r="Z335" i="2" s="1"/>
  <c r="T331" i="2"/>
  <c r="Z331" i="2" s="1"/>
  <c r="T327" i="2"/>
  <c r="Z327" i="2" s="1"/>
  <c r="T323" i="2"/>
  <c r="Z323" i="2" s="1"/>
  <c r="T319" i="2"/>
  <c r="Z319" i="2" s="1"/>
  <c r="T315" i="2"/>
  <c r="Z315" i="2" s="1"/>
  <c r="T311" i="2"/>
  <c r="Z311" i="2" s="1"/>
  <c r="T307" i="2"/>
  <c r="Z307" i="2" s="1"/>
  <c r="T303" i="2"/>
  <c r="Z303" i="2" s="1"/>
  <c r="T299" i="2"/>
  <c r="Z299" i="2" s="1"/>
  <c r="T295" i="2"/>
  <c r="Z295" i="2" s="1"/>
  <c r="T291" i="2"/>
  <c r="Z291" i="2" s="1"/>
  <c r="T287" i="2"/>
  <c r="Z287" i="2" s="1"/>
  <c r="T283" i="2"/>
  <c r="Z283" i="2" s="1"/>
  <c r="T279" i="2"/>
  <c r="Z279" i="2" s="1"/>
  <c r="T275" i="2"/>
  <c r="Z275" i="2" s="1"/>
  <c r="T271" i="2"/>
  <c r="Z271" i="2" s="1"/>
  <c r="T267" i="2"/>
  <c r="Z267" i="2" s="1"/>
  <c r="T259" i="2"/>
  <c r="Z259" i="2" s="1"/>
  <c r="T255" i="2"/>
  <c r="Z255" i="2" s="1"/>
  <c r="T251" i="2"/>
  <c r="Z251" i="2" s="1"/>
  <c r="T247" i="2"/>
  <c r="Z247" i="2" s="1"/>
  <c r="T243" i="2"/>
  <c r="Z243" i="2" s="1"/>
  <c r="T235" i="2"/>
  <c r="Z235" i="2" s="1"/>
  <c r="T231" i="2"/>
  <c r="Z231" i="2" s="1"/>
  <c r="T227" i="2"/>
  <c r="Z227" i="2" s="1"/>
  <c r="T223" i="2"/>
  <c r="Z223" i="2" s="1"/>
  <c r="T219" i="2"/>
  <c r="Z219" i="2" s="1"/>
  <c r="T211" i="2"/>
  <c r="Z211" i="2" s="1"/>
  <c r="T203" i="2"/>
  <c r="Z203" i="2" s="1"/>
  <c r="T199" i="2"/>
  <c r="Z199" i="2" s="1"/>
  <c r="T195" i="2"/>
  <c r="Z195" i="2" s="1"/>
  <c r="T191" i="2"/>
  <c r="Z191" i="2" s="1"/>
  <c r="T187" i="2"/>
  <c r="Z187" i="2" s="1"/>
  <c r="T183" i="2"/>
  <c r="Z183" i="2" s="1"/>
  <c r="T179" i="2"/>
  <c r="Z179" i="2" s="1"/>
  <c r="T175" i="2"/>
  <c r="Z175" i="2" s="1"/>
  <c r="T171" i="2"/>
  <c r="Z171" i="2" s="1"/>
  <c r="T167" i="2"/>
  <c r="Z167" i="2" s="1"/>
  <c r="T163" i="2"/>
  <c r="Z163" i="2" s="1"/>
  <c r="T159" i="2"/>
  <c r="Z159" i="2" s="1"/>
  <c r="T155" i="2"/>
  <c r="Z155" i="2" s="1"/>
  <c r="T151" i="2"/>
  <c r="Z151" i="2" s="1"/>
  <c r="T147" i="2"/>
  <c r="Z147" i="2" s="1"/>
  <c r="T139" i="2"/>
  <c r="Z139" i="2" s="1"/>
  <c r="T131" i="2"/>
  <c r="Z131" i="2" s="1"/>
  <c r="T123" i="2"/>
  <c r="Z123" i="2" s="1"/>
  <c r="T119" i="2"/>
  <c r="Z119" i="2" s="1"/>
  <c r="T115" i="2"/>
  <c r="Z115" i="2" s="1"/>
  <c r="T111" i="2"/>
  <c r="Z111" i="2" s="1"/>
  <c r="T107" i="2"/>
  <c r="Z107" i="2" s="1"/>
  <c r="T103" i="2"/>
  <c r="Z103" i="2" s="1"/>
  <c r="T99" i="2"/>
  <c r="Z99" i="2" s="1"/>
  <c r="T95" i="2"/>
  <c r="Z95" i="2" s="1"/>
  <c r="T91" i="2"/>
  <c r="Z91" i="2" s="1"/>
  <c r="T87" i="2"/>
  <c r="Z87" i="2" s="1"/>
  <c r="T83" i="2"/>
  <c r="Z83" i="2" s="1"/>
  <c r="T79" i="2"/>
  <c r="Z79" i="2" s="1"/>
  <c r="T75" i="2"/>
  <c r="Z75" i="2" s="1"/>
  <c r="T71" i="2"/>
  <c r="Z71" i="2" s="1"/>
  <c r="Z63" i="2"/>
  <c r="Z55" i="2"/>
  <c r="T40" i="2"/>
  <c r="Z40" i="2" s="1"/>
  <c r="T36" i="2"/>
  <c r="Z36" i="2" s="1"/>
  <c r="T32" i="2"/>
  <c r="Z32" i="2" s="1"/>
  <c r="T28" i="2"/>
  <c r="Z28" i="2" s="1"/>
  <c r="T24" i="2"/>
  <c r="Z24" i="2" s="1"/>
  <c r="T20" i="2"/>
  <c r="Z20" i="2" s="1"/>
  <c r="T16" i="2"/>
  <c r="Z16" i="2" s="1"/>
  <c r="T1499" i="2"/>
  <c r="Z1499" i="2" s="1"/>
  <c r="T1495" i="2"/>
  <c r="Z1495" i="2" s="1"/>
  <c r="T1491" i="2"/>
  <c r="Z1491" i="2" s="1"/>
  <c r="T1487" i="2"/>
  <c r="Z1487" i="2" s="1"/>
  <c r="T1483" i="2"/>
  <c r="Z1483" i="2" s="1"/>
  <c r="T1479" i="2"/>
  <c r="Z1479" i="2" s="1"/>
  <c r="T1475" i="2"/>
  <c r="Z1475" i="2" s="1"/>
  <c r="T1471" i="2"/>
  <c r="Z1471" i="2" s="1"/>
  <c r="T1467" i="2"/>
  <c r="Z1467" i="2" s="1"/>
  <c r="T1463" i="2"/>
  <c r="Z1463" i="2" s="1"/>
  <c r="T1459" i="2"/>
  <c r="Z1459" i="2" s="1"/>
  <c r="T1455" i="2"/>
  <c r="Z1455" i="2" s="1"/>
  <c r="T1451" i="2"/>
  <c r="Z1451" i="2" s="1"/>
  <c r="T1447" i="2"/>
  <c r="Z1447" i="2" s="1"/>
  <c r="T1443" i="2"/>
  <c r="Z1443" i="2" s="1"/>
  <c r="T1439" i="2"/>
  <c r="Z1439" i="2" s="1"/>
  <c r="T1435" i="2"/>
  <c r="Z1435" i="2" s="1"/>
  <c r="T1431" i="2"/>
  <c r="Z1431" i="2" s="1"/>
  <c r="T1427" i="2"/>
  <c r="Z1427" i="2" s="1"/>
  <c r="T1423" i="2"/>
  <c r="Z1423" i="2" s="1"/>
  <c r="T1419" i="2"/>
  <c r="Z1419" i="2" s="1"/>
  <c r="T1415" i="2"/>
  <c r="Z1415" i="2" s="1"/>
  <c r="T1411" i="2"/>
  <c r="Z1411" i="2" s="1"/>
  <c r="T1407" i="2"/>
  <c r="Z1407" i="2" s="1"/>
  <c r="T1403" i="2"/>
  <c r="Z1403" i="2" s="1"/>
  <c r="T1399" i="2"/>
  <c r="Z1399" i="2" s="1"/>
  <c r="T1395" i="2"/>
  <c r="Z1395" i="2" s="1"/>
  <c r="T1391" i="2"/>
  <c r="Z1391" i="2" s="1"/>
  <c r="T1387" i="2"/>
  <c r="Z1387" i="2" s="1"/>
  <c r="T1383" i="2"/>
  <c r="Z1383" i="2" s="1"/>
  <c r="T1379" i="2"/>
  <c r="Z1379" i="2" s="1"/>
  <c r="T1371" i="2"/>
  <c r="Z1371" i="2" s="1"/>
  <c r="T1367" i="2"/>
  <c r="Z1367" i="2" s="1"/>
  <c r="T1363" i="2"/>
  <c r="Z1363" i="2" s="1"/>
  <c r="T1359" i="2"/>
  <c r="Z1359" i="2" s="1"/>
  <c r="T1355" i="2"/>
  <c r="Z1355" i="2" s="1"/>
  <c r="T1351" i="2"/>
  <c r="Z1351" i="2" s="1"/>
  <c r="T1347" i="2"/>
  <c r="Z1347" i="2" s="1"/>
  <c r="T1343" i="2"/>
  <c r="Z1343" i="2" s="1"/>
  <c r="T1339" i="2"/>
  <c r="Z1339" i="2" s="1"/>
  <c r="T1335" i="2"/>
  <c r="Z1335" i="2" s="1"/>
  <c r="T1331" i="2"/>
  <c r="Z1331" i="2" s="1"/>
  <c r="T1327" i="2"/>
  <c r="Z1327" i="2" s="1"/>
  <c r="T1323" i="2"/>
  <c r="Z1323" i="2" s="1"/>
  <c r="T1319" i="2"/>
  <c r="Z1319" i="2" s="1"/>
  <c r="T1315" i="2"/>
  <c r="Z1315" i="2" s="1"/>
  <c r="T1307" i="2"/>
  <c r="Z1307" i="2" s="1"/>
  <c r="T1303" i="2"/>
  <c r="Z1303" i="2" s="1"/>
  <c r="T1299" i="2"/>
  <c r="Z1299" i="2" s="1"/>
  <c r="T1295" i="2"/>
  <c r="Z1295" i="2" s="1"/>
  <c r="T1291" i="2"/>
  <c r="Z1291" i="2" s="1"/>
  <c r="T1287" i="2"/>
  <c r="Z1287" i="2" s="1"/>
  <c r="T1279" i="2"/>
  <c r="Z1279" i="2" s="1"/>
  <c r="T1263" i="2"/>
  <c r="Z1263" i="2" s="1"/>
  <c r="T1231" i="2"/>
  <c r="Z1231" i="2" s="1"/>
  <c r="T1215" i="2"/>
  <c r="Z1215" i="2" s="1"/>
  <c r="T1199" i="2"/>
  <c r="Z1199" i="2" s="1"/>
  <c r="T1167" i="2"/>
  <c r="Z1167" i="2" s="1"/>
  <c r="T1151" i="2"/>
  <c r="Z1151" i="2" s="1"/>
  <c r="T1135" i="2"/>
  <c r="Z1135" i="2" s="1"/>
  <c r="T1103" i="2"/>
  <c r="Z1103" i="2" s="1"/>
  <c r="T1087" i="2"/>
  <c r="Z1087" i="2" s="1"/>
  <c r="T1071" i="2"/>
  <c r="Z1071" i="2" s="1"/>
  <c r="T1039" i="2"/>
  <c r="Z1039" i="2" s="1"/>
  <c r="T1023" i="2"/>
  <c r="Z1023" i="2" s="1"/>
  <c r="T1007" i="2"/>
  <c r="Z1007" i="2" s="1"/>
  <c r="T975" i="2"/>
  <c r="Z975" i="2" s="1"/>
  <c r="T959" i="2"/>
  <c r="Z959" i="2" s="1"/>
  <c r="T943" i="2"/>
  <c r="Z943" i="2" s="1"/>
  <c r="T911" i="2"/>
  <c r="Z911" i="2" s="1"/>
  <c r="T895" i="2"/>
  <c r="Z895" i="2" s="1"/>
  <c r="T879" i="2"/>
  <c r="Z879" i="2" s="1"/>
  <c r="T1055" i="2"/>
  <c r="Z1055" i="2" s="1"/>
  <c r="T1247" i="2"/>
  <c r="Z1247" i="2" s="1"/>
  <c r="T991" i="2"/>
  <c r="Z991" i="2" s="1"/>
  <c r="T1283" i="2"/>
  <c r="Z1283" i="2" s="1"/>
  <c r="T1275" i="2"/>
  <c r="Z1275" i="2" s="1"/>
  <c r="T1271" i="2"/>
  <c r="Z1271" i="2" s="1"/>
  <c r="T1267" i="2"/>
  <c r="Z1267" i="2" s="1"/>
  <c r="T1259" i="2"/>
  <c r="Z1259" i="2" s="1"/>
  <c r="T1255" i="2"/>
  <c r="Z1255" i="2" s="1"/>
  <c r="T1251" i="2"/>
  <c r="Z1251" i="2" s="1"/>
  <c r="T1243" i="2"/>
  <c r="Z1243" i="2" s="1"/>
  <c r="T1239" i="2"/>
  <c r="Z1239" i="2" s="1"/>
  <c r="T1235" i="2"/>
  <c r="Z1235" i="2" s="1"/>
  <c r="T1227" i="2"/>
  <c r="Z1227" i="2" s="1"/>
  <c r="T1223" i="2"/>
  <c r="Z1223" i="2" s="1"/>
  <c r="T1219" i="2"/>
  <c r="Z1219" i="2" s="1"/>
  <c r="T1211" i="2"/>
  <c r="Z1211" i="2" s="1"/>
  <c r="T1207" i="2"/>
  <c r="Z1207" i="2" s="1"/>
  <c r="T1203" i="2"/>
  <c r="Z1203" i="2" s="1"/>
  <c r="T1195" i="2"/>
  <c r="Z1195" i="2" s="1"/>
  <c r="T1191" i="2"/>
  <c r="Z1191" i="2" s="1"/>
  <c r="T1187" i="2"/>
  <c r="Z1187" i="2" s="1"/>
  <c r="T1179" i="2"/>
  <c r="Z1179" i="2" s="1"/>
  <c r="T1175" i="2"/>
  <c r="Z1175" i="2" s="1"/>
  <c r="T1171" i="2"/>
  <c r="Z1171" i="2" s="1"/>
  <c r="T1163" i="2"/>
  <c r="Z1163" i="2" s="1"/>
  <c r="T1159" i="2"/>
  <c r="Z1159" i="2" s="1"/>
  <c r="T1155" i="2"/>
  <c r="Z1155" i="2" s="1"/>
  <c r="T1147" i="2"/>
  <c r="Z1147" i="2" s="1"/>
  <c r="T1143" i="2"/>
  <c r="Z1143" i="2" s="1"/>
  <c r="T1139" i="2"/>
  <c r="Z1139" i="2" s="1"/>
  <c r="T1131" i="2"/>
  <c r="Z1131" i="2" s="1"/>
  <c r="T1127" i="2"/>
  <c r="Z1127" i="2" s="1"/>
  <c r="T1123" i="2"/>
  <c r="Z1123" i="2" s="1"/>
  <c r="T1115" i="2"/>
  <c r="Z1115" i="2" s="1"/>
  <c r="T1111" i="2"/>
  <c r="Z1111" i="2" s="1"/>
  <c r="T1107" i="2"/>
  <c r="Z1107" i="2" s="1"/>
  <c r="T1099" i="2"/>
  <c r="Z1099" i="2" s="1"/>
  <c r="T1095" i="2"/>
  <c r="Z1095" i="2" s="1"/>
  <c r="T1091" i="2"/>
  <c r="Z1091" i="2" s="1"/>
  <c r="T1083" i="2"/>
  <c r="Z1083" i="2" s="1"/>
  <c r="T1079" i="2"/>
  <c r="Z1079" i="2" s="1"/>
  <c r="T1075" i="2"/>
  <c r="Z1075" i="2" s="1"/>
  <c r="T1067" i="2"/>
  <c r="Z1067" i="2" s="1"/>
  <c r="T1063" i="2"/>
  <c r="Z1063" i="2" s="1"/>
  <c r="T1059" i="2"/>
  <c r="Z1059" i="2" s="1"/>
  <c r="T1051" i="2"/>
  <c r="Z1051" i="2" s="1"/>
  <c r="T1047" i="2"/>
  <c r="Z1047" i="2" s="1"/>
  <c r="T1043" i="2"/>
  <c r="Z1043" i="2" s="1"/>
  <c r="T1035" i="2"/>
  <c r="Z1035" i="2" s="1"/>
  <c r="T1031" i="2"/>
  <c r="Z1031" i="2" s="1"/>
  <c r="T1027" i="2"/>
  <c r="Z1027" i="2" s="1"/>
  <c r="T1019" i="2"/>
  <c r="Z1019" i="2" s="1"/>
  <c r="T1015" i="2"/>
  <c r="Z1015" i="2" s="1"/>
  <c r="T1011" i="2"/>
  <c r="Z1011" i="2" s="1"/>
  <c r="T1003" i="2"/>
  <c r="Z1003" i="2" s="1"/>
  <c r="T999" i="2"/>
  <c r="Z999" i="2" s="1"/>
  <c r="T995" i="2"/>
  <c r="Z995" i="2" s="1"/>
  <c r="T987" i="2"/>
  <c r="Z987" i="2" s="1"/>
  <c r="T983" i="2"/>
  <c r="Z983" i="2" s="1"/>
  <c r="T979" i="2"/>
  <c r="Z979" i="2" s="1"/>
  <c r="T971" i="2"/>
  <c r="Z971" i="2" s="1"/>
  <c r="T967" i="2"/>
  <c r="Z967" i="2" s="1"/>
  <c r="T963" i="2"/>
  <c r="Z963" i="2" s="1"/>
  <c r="T955" i="2"/>
  <c r="Z955" i="2" s="1"/>
  <c r="T951" i="2"/>
  <c r="Z951" i="2" s="1"/>
  <c r="T947" i="2"/>
  <c r="Z947" i="2" s="1"/>
  <c r="T939" i="2"/>
  <c r="Z939" i="2" s="1"/>
  <c r="T935" i="2"/>
  <c r="Z935" i="2" s="1"/>
  <c r="T931" i="2"/>
  <c r="Z931" i="2" s="1"/>
  <c r="T923" i="2"/>
  <c r="Z923" i="2" s="1"/>
  <c r="T919" i="2"/>
  <c r="Z919" i="2" s="1"/>
  <c r="T915" i="2"/>
  <c r="Z915" i="2" s="1"/>
  <c r="T907" i="2"/>
  <c r="Z907" i="2" s="1"/>
  <c r="T903" i="2"/>
  <c r="Z903" i="2" s="1"/>
  <c r="T899" i="2"/>
  <c r="Z899" i="2" s="1"/>
  <c r="T891" i="2"/>
  <c r="Z891" i="2" s="1"/>
  <c r="T887" i="2"/>
  <c r="Z887" i="2" s="1"/>
  <c r="T883" i="2"/>
  <c r="Z883" i="2" s="1"/>
  <c r="T875" i="2"/>
  <c r="Z875" i="2" s="1"/>
  <c r="T871" i="2"/>
  <c r="Z871" i="2" s="1"/>
  <c r="T867" i="2"/>
  <c r="Z867" i="2" s="1"/>
  <c r="T863" i="2"/>
  <c r="Z863" i="2" s="1"/>
  <c r="T859" i="2"/>
  <c r="Z859" i="2" s="1"/>
  <c r="T855" i="2"/>
  <c r="Z855" i="2" s="1"/>
  <c r="T851" i="2"/>
  <c r="Z851" i="2" s="1"/>
  <c r="T847" i="2"/>
  <c r="Z847" i="2" s="1"/>
  <c r="T843" i="2"/>
  <c r="Z843" i="2" s="1"/>
  <c r="T839" i="2"/>
  <c r="Z839" i="2" s="1"/>
  <c r="T835" i="2"/>
  <c r="Z835" i="2" s="1"/>
  <c r="T831" i="2"/>
  <c r="Z831" i="2" s="1"/>
  <c r="T827" i="2"/>
  <c r="Z827" i="2" s="1"/>
  <c r="T823" i="2"/>
  <c r="Z823" i="2" s="1"/>
  <c r="T819" i="2"/>
  <c r="Z819" i="2" s="1"/>
  <c r="T815" i="2"/>
  <c r="Z815" i="2" s="1"/>
  <c r="T811" i="2"/>
  <c r="Z811" i="2" s="1"/>
  <c r="T807" i="2"/>
  <c r="Z807" i="2" s="1"/>
  <c r="T803" i="2"/>
  <c r="Z803" i="2" s="1"/>
  <c r="T799" i="2"/>
  <c r="Z799" i="2" s="1"/>
  <c r="T795" i="2"/>
  <c r="Z795" i="2" s="1"/>
  <c r="T791" i="2"/>
  <c r="Z791" i="2" s="1"/>
  <c r="T787" i="2"/>
  <c r="Z787" i="2" s="1"/>
  <c r="T783" i="2"/>
  <c r="Z783" i="2" s="1"/>
  <c r="T779" i="2"/>
  <c r="Z779" i="2" s="1"/>
  <c r="T775" i="2"/>
  <c r="Z775" i="2" s="1"/>
  <c r="T771" i="2"/>
  <c r="Z771" i="2" s="1"/>
  <c r="T767" i="2"/>
  <c r="Z767" i="2" s="1"/>
  <c r="T763" i="2"/>
  <c r="Z763" i="2" s="1"/>
  <c r="T759" i="2"/>
  <c r="Z759" i="2" s="1"/>
  <c r="T755" i="2"/>
  <c r="Z755" i="2" s="1"/>
  <c r="T751" i="2"/>
  <c r="Z751" i="2" s="1"/>
  <c r="T747" i="2"/>
  <c r="Z747" i="2" s="1"/>
  <c r="T743" i="2"/>
  <c r="Z743" i="2" s="1"/>
  <c r="T739" i="2"/>
  <c r="Z739" i="2" s="1"/>
  <c r="T735" i="2"/>
  <c r="Z735" i="2" s="1"/>
  <c r="T731" i="2"/>
  <c r="Z731" i="2" s="1"/>
  <c r="T727" i="2"/>
  <c r="Z727" i="2" s="1"/>
  <c r="T723" i="2"/>
  <c r="Z723" i="2" s="1"/>
  <c r="T719" i="2"/>
  <c r="Z719" i="2" s="1"/>
  <c r="T715" i="2"/>
  <c r="Z715" i="2" s="1"/>
  <c r="T711" i="2"/>
  <c r="Z711" i="2" s="1"/>
  <c r="T707" i="2"/>
  <c r="Z707" i="2" s="1"/>
  <c r="T703" i="2"/>
  <c r="Z703" i="2" s="1"/>
  <c r="T699" i="2"/>
  <c r="Z699" i="2" s="1"/>
  <c r="T695" i="2"/>
  <c r="Z695" i="2" s="1"/>
  <c r="T691" i="2"/>
  <c r="Z691" i="2" s="1"/>
  <c r="T687" i="2"/>
  <c r="Z687" i="2" s="1"/>
  <c r="T683" i="2"/>
  <c r="Z683" i="2" s="1"/>
  <c r="T679" i="2"/>
  <c r="Z679" i="2" s="1"/>
  <c r="T675" i="2"/>
  <c r="Z675" i="2" s="1"/>
  <c r="T671" i="2"/>
  <c r="Z671" i="2" s="1"/>
  <c r="T667" i="2"/>
  <c r="Z667" i="2" s="1"/>
  <c r="T663" i="2"/>
  <c r="Z663" i="2" s="1"/>
  <c r="T659" i="2"/>
  <c r="Z659" i="2" s="1"/>
  <c r="T655" i="2"/>
  <c r="Z655" i="2" s="1"/>
  <c r="T651" i="2"/>
  <c r="Z651" i="2" s="1"/>
  <c r="T647" i="2"/>
  <c r="Z647" i="2" s="1"/>
  <c r="T643" i="2"/>
  <c r="Z643" i="2" s="1"/>
  <c r="T639" i="2"/>
  <c r="Z639" i="2" s="1"/>
  <c r="T635" i="2"/>
  <c r="Z635" i="2" s="1"/>
  <c r="T631" i="2"/>
  <c r="Z631" i="2" s="1"/>
  <c r="T627" i="2"/>
  <c r="Z627" i="2" s="1"/>
  <c r="T623" i="2"/>
  <c r="Z623" i="2" s="1"/>
  <c r="T619" i="2"/>
  <c r="Z619" i="2" s="1"/>
  <c r="T615" i="2"/>
  <c r="Z615" i="2" s="1"/>
  <c r="T611" i="2"/>
  <c r="Z611" i="2" s="1"/>
  <c r="T607" i="2"/>
  <c r="Z607" i="2" s="1"/>
  <c r="T603" i="2"/>
  <c r="Z603" i="2" s="1"/>
  <c r="T599" i="2"/>
  <c r="Z599" i="2" s="1"/>
  <c r="T595" i="2"/>
  <c r="Z595" i="2" s="1"/>
  <c r="T591" i="2"/>
  <c r="Z591" i="2" s="1"/>
  <c r="T587" i="2"/>
  <c r="Z587" i="2" s="1"/>
  <c r="T583" i="2"/>
  <c r="Z583" i="2" s="1"/>
  <c r="T579" i="2"/>
  <c r="Z579" i="2" s="1"/>
  <c r="T575" i="2"/>
  <c r="Z575" i="2" s="1"/>
  <c r="T571" i="2"/>
  <c r="Z571" i="2" s="1"/>
  <c r="T567" i="2"/>
  <c r="Z567" i="2" s="1"/>
  <c r="T559" i="2"/>
  <c r="Z559" i="2" s="1"/>
  <c r="T555" i="2"/>
  <c r="Z555" i="2" s="1"/>
  <c r="T547" i="2"/>
  <c r="Z547" i="2" s="1"/>
  <c r="T543" i="2"/>
  <c r="Z543" i="2" s="1"/>
  <c r="T539" i="2"/>
  <c r="Z539" i="2" s="1"/>
  <c r="T527" i="2"/>
  <c r="Z527" i="2" s="1"/>
  <c r="T519" i="2"/>
  <c r="Z519" i="2" s="1"/>
  <c r="T483" i="2"/>
  <c r="Z483" i="2" s="1"/>
  <c r="T411" i="2"/>
  <c r="Z411" i="2" s="1"/>
  <c r="Z399" i="2"/>
  <c r="U1501" i="2"/>
  <c r="AA1501" i="2" s="1"/>
  <c r="U1497" i="2"/>
  <c r="AA1497" i="2" s="1"/>
  <c r="U1493" i="2"/>
  <c r="AA1493" i="2" s="1"/>
  <c r="U1489" i="2"/>
  <c r="AA1489" i="2" s="1"/>
  <c r="U1485" i="2"/>
  <c r="AA1485" i="2" s="1"/>
  <c r="U1481" i="2"/>
  <c r="AA1481" i="2" s="1"/>
  <c r="U1477" i="2"/>
  <c r="AA1477" i="2" s="1"/>
  <c r="U1473" i="2"/>
  <c r="AA1473" i="2" s="1"/>
  <c r="U1469" i="2"/>
  <c r="AA1469" i="2" s="1"/>
  <c r="U1465" i="2"/>
  <c r="AA1465" i="2" s="1"/>
  <c r="U1461" i="2"/>
  <c r="AA1461" i="2" s="1"/>
  <c r="U1457" i="2"/>
  <c r="AA1457" i="2" s="1"/>
  <c r="U1453" i="2"/>
  <c r="AA1453" i="2" s="1"/>
  <c r="U1449" i="2"/>
  <c r="AA1449" i="2" s="1"/>
  <c r="U1445" i="2"/>
  <c r="AA1445" i="2" s="1"/>
  <c r="U1441" i="2"/>
  <c r="AA1441" i="2" s="1"/>
  <c r="U1437" i="2"/>
  <c r="AA1437" i="2" s="1"/>
  <c r="U1433" i="2"/>
  <c r="AA1433" i="2" s="1"/>
  <c r="U1429" i="2"/>
  <c r="AA1429" i="2" s="1"/>
  <c r="U1425" i="2"/>
  <c r="AA1425" i="2" s="1"/>
  <c r="U1421" i="2"/>
  <c r="AA1421" i="2" s="1"/>
  <c r="U1417" i="2"/>
  <c r="AA1417" i="2" s="1"/>
  <c r="U1413" i="2"/>
  <c r="AA1413" i="2" s="1"/>
  <c r="U1409" i="2"/>
  <c r="AA1409" i="2" s="1"/>
  <c r="U1405" i="2"/>
  <c r="AA1405" i="2" s="1"/>
  <c r="U1401" i="2"/>
  <c r="AA1401" i="2" s="1"/>
  <c r="U1397" i="2"/>
  <c r="AA1397" i="2" s="1"/>
  <c r="U1393" i="2"/>
  <c r="AA1393" i="2" s="1"/>
  <c r="U1389" i="2"/>
  <c r="AA1389" i="2" s="1"/>
  <c r="U1385" i="2"/>
  <c r="AA1385" i="2" s="1"/>
  <c r="U1381" i="2"/>
  <c r="AA1381" i="2" s="1"/>
  <c r="U1377" i="2"/>
  <c r="AA1377" i="2" s="1"/>
  <c r="U1373" i="2"/>
  <c r="AA1373" i="2" s="1"/>
  <c r="U1369" i="2"/>
  <c r="AA1369" i="2" s="1"/>
  <c r="U1365" i="2"/>
  <c r="AA1365" i="2" s="1"/>
  <c r="U1361" i="2"/>
  <c r="AA1361" i="2" s="1"/>
  <c r="U1357" i="2"/>
  <c r="AA1357" i="2" s="1"/>
  <c r="U1353" i="2"/>
  <c r="AA1353" i="2" s="1"/>
  <c r="U1349" i="2"/>
  <c r="AA1349" i="2" s="1"/>
  <c r="U1345" i="2"/>
  <c r="AA1345" i="2" s="1"/>
  <c r="U1341" i="2"/>
  <c r="AA1341" i="2" s="1"/>
  <c r="U1337" i="2"/>
  <c r="AA1337" i="2" s="1"/>
  <c r="U1333" i="2"/>
  <c r="AA1333" i="2" s="1"/>
  <c r="U1329" i="2"/>
  <c r="AA1329" i="2" s="1"/>
  <c r="U1325" i="2"/>
  <c r="AA1325" i="2" s="1"/>
  <c r="U1321" i="2"/>
  <c r="AA1321" i="2" s="1"/>
  <c r="U1317" i="2"/>
  <c r="AA1317" i="2" s="1"/>
  <c r="U1313" i="2"/>
  <c r="AA1313" i="2" s="1"/>
  <c r="U1309" i="2"/>
  <c r="AA1309" i="2" s="1"/>
  <c r="U1305" i="2"/>
  <c r="AA1305" i="2" s="1"/>
  <c r="U1301" i="2"/>
  <c r="AA1301" i="2" s="1"/>
  <c r="U1297" i="2"/>
  <c r="AA1297" i="2" s="1"/>
  <c r="U1293" i="2"/>
  <c r="AA1293" i="2" s="1"/>
  <c r="U1289" i="2"/>
  <c r="AA1289" i="2" s="1"/>
  <c r="U1285" i="2"/>
  <c r="AA1285" i="2" s="1"/>
  <c r="U1281" i="2"/>
  <c r="AA1281" i="2" s="1"/>
  <c r="U1277" i="2"/>
  <c r="AA1277" i="2" s="1"/>
  <c r="U1273" i="2"/>
  <c r="AA1273" i="2" s="1"/>
  <c r="U1269" i="2"/>
  <c r="AA1269" i="2" s="1"/>
  <c r="U1265" i="2"/>
  <c r="AA1265" i="2" s="1"/>
  <c r="U1261" i="2"/>
  <c r="AA1261" i="2" s="1"/>
  <c r="U1257" i="2"/>
  <c r="AA1257" i="2" s="1"/>
  <c r="U1253" i="2"/>
  <c r="AA1253" i="2" s="1"/>
  <c r="U1249" i="2"/>
  <c r="AA1249" i="2" s="1"/>
  <c r="U1245" i="2"/>
  <c r="AA1245" i="2" s="1"/>
  <c r="U1241" i="2"/>
  <c r="AA1241" i="2" s="1"/>
  <c r="U1237" i="2"/>
  <c r="AA1237" i="2" s="1"/>
  <c r="U1233" i="2"/>
  <c r="AA1233" i="2" s="1"/>
  <c r="U1229" i="2"/>
  <c r="AA1229" i="2" s="1"/>
  <c r="U1225" i="2"/>
  <c r="AA1225" i="2" s="1"/>
  <c r="U1221" i="2"/>
  <c r="AA1221" i="2" s="1"/>
  <c r="U1217" i="2"/>
  <c r="AA1217" i="2" s="1"/>
  <c r="U1213" i="2"/>
  <c r="AA1213" i="2" s="1"/>
  <c r="U1209" i="2"/>
  <c r="AA1209" i="2" s="1"/>
  <c r="U1205" i="2"/>
  <c r="AA1205" i="2" s="1"/>
  <c r="U1201" i="2"/>
  <c r="AA1201" i="2" s="1"/>
  <c r="U1197" i="2"/>
  <c r="AA1197" i="2" s="1"/>
  <c r="U1193" i="2"/>
  <c r="AA1193" i="2" s="1"/>
  <c r="U1189" i="2"/>
  <c r="AA1189" i="2" s="1"/>
  <c r="U1185" i="2"/>
  <c r="AA1185" i="2" s="1"/>
  <c r="U1181" i="2"/>
  <c r="AA1181" i="2" s="1"/>
  <c r="U1177" i="2"/>
  <c r="AA1177" i="2" s="1"/>
  <c r="U1173" i="2"/>
  <c r="AA1173" i="2" s="1"/>
  <c r="U1169" i="2"/>
  <c r="AA1169" i="2" s="1"/>
  <c r="U1165" i="2"/>
  <c r="AA1165" i="2" s="1"/>
  <c r="U1161" i="2"/>
  <c r="AA1161" i="2" s="1"/>
  <c r="U1157" i="2"/>
  <c r="AA1157" i="2" s="1"/>
  <c r="U1153" i="2"/>
  <c r="AA1153" i="2" s="1"/>
  <c r="U1149" i="2"/>
  <c r="AA1149" i="2" s="1"/>
  <c r="U1145" i="2"/>
  <c r="AA1145" i="2" s="1"/>
  <c r="U1141" i="2"/>
  <c r="AA1141" i="2" s="1"/>
  <c r="U1137" i="2"/>
  <c r="AA1137" i="2" s="1"/>
  <c r="U1133" i="2"/>
  <c r="AA1133" i="2" s="1"/>
  <c r="U1129" i="2"/>
  <c r="AA1129" i="2" s="1"/>
  <c r="U1125" i="2"/>
  <c r="AA1125" i="2" s="1"/>
  <c r="U1121" i="2"/>
  <c r="AA1121" i="2" s="1"/>
  <c r="U1117" i="2"/>
  <c r="AA1117" i="2" s="1"/>
  <c r="U1113" i="2"/>
  <c r="AA1113" i="2" s="1"/>
  <c r="U1109" i="2"/>
  <c r="AA1109" i="2" s="1"/>
  <c r="U1105" i="2"/>
  <c r="AA1105" i="2" s="1"/>
  <c r="U1101" i="2"/>
  <c r="AA1101" i="2" s="1"/>
  <c r="U1097" i="2"/>
  <c r="AA1097" i="2" s="1"/>
  <c r="U1093" i="2"/>
  <c r="AA1093" i="2" s="1"/>
  <c r="U1089" i="2"/>
  <c r="AA1089" i="2" s="1"/>
  <c r="U1085" i="2"/>
  <c r="AA1085" i="2" s="1"/>
  <c r="U1081" i="2"/>
  <c r="AA1081" i="2" s="1"/>
  <c r="U1077" i="2"/>
  <c r="AA1077" i="2" s="1"/>
  <c r="U1073" i="2"/>
  <c r="AA1073" i="2" s="1"/>
  <c r="U1069" i="2"/>
  <c r="AA1069" i="2" s="1"/>
  <c r="U1065" i="2"/>
  <c r="AA1065" i="2" s="1"/>
  <c r="U1061" i="2"/>
  <c r="AA1061" i="2" s="1"/>
  <c r="U1057" i="2"/>
  <c r="AA1057" i="2" s="1"/>
  <c r="U1053" i="2"/>
  <c r="AA1053" i="2" s="1"/>
  <c r="U1049" i="2"/>
  <c r="AA1049" i="2" s="1"/>
  <c r="U1045" i="2"/>
  <c r="AA1045" i="2" s="1"/>
  <c r="U1041" i="2"/>
  <c r="AA1041" i="2" s="1"/>
  <c r="U1037" i="2"/>
  <c r="AA1037" i="2" s="1"/>
  <c r="U1033" i="2"/>
  <c r="AA1033" i="2" s="1"/>
  <c r="U1029" i="2"/>
  <c r="AA1029" i="2" s="1"/>
  <c r="U1025" i="2"/>
  <c r="AA1025" i="2" s="1"/>
  <c r="U1021" i="2"/>
  <c r="AA1021" i="2" s="1"/>
  <c r="U1017" i="2"/>
  <c r="AA1017" i="2" s="1"/>
  <c r="U1013" i="2"/>
  <c r="AA1013" i="2" s="1"/>
  <c r="U1009" i="2"/>
  <c r="AA1009" i="2" s="1"/>
  <c r="U1005" i="2"/>
  <c r="AA1005" i="2" s="1"/>
  <c r="U1001" i="2"/>
  <c r="AA1001" i="2" s="1"/>
  <c r="U997" i="2"/>
  <c r="AA997" i="2" s="1"/>
  <c r="U993" i="2"/>
  <c r="AA993" i="2" s="1"/>
  <c r="U989" i="2"/>
  <c r="AA989" i="2" s="1"/>
  <c r="U985" i="2"/>
  <c r="AA985" i="2" s="1"/>
  <c r="U981" i="2"/>
  <c r="AA981" i="2" s="1"/>
  <c r="U977" i="2"/>
  <c r="AA977" i="2" s="1"/>
  <c r="U973" i="2"/>
  <c r="AA973" i="2" s="1"/>
  <c r="U969" i="2"/>
  <c r="AA969" i="2" s="1"/>
  <c r="U965" i="2"/>
  <c r="AA965" i="2" s="1"/>
  <c r="U961" i="2"/>
  <c r="AA961" i="2" s="1"/>
  <c r="U957" i="2"/>
  <c r="AA957" i="2" s="1"/>
  <c r="U953" i="2"/>
  <c r="AA953" i="2" s="1"/>
  <c r="U949" i="2"/>
  <c r="AA949" i="2" s="1"/>
  <c r="U945" i="2"/>
  <c r="AA945" i="2" s="1"/>
  <c r="U941" i="2"/>
  <c r="AA941" i="2" s="1"/>
  <c r="U937" i="2"/>
  <c r="AA937" i="2" s="1"/>
  <c r="U933" i="2"/>
  <c r="AA933" i="2" s="1"/>
  <c r="U929" i="2"/>
  <c r="AA929" i="2" s="1"/>
  <c r="U925" i="2"/>
  <c r="AA925" i="2" s="1"/>
  <c r="U921" i="2"/>
  <c r="AA921" i="2" s="1"/>
  <c r="U917" i="2"/>
  <c r="AA917" i="2" s="1"/>
  <c r="U913" i="2"/>
  <c r="AA913" i="2" s="1"/>
  <c r="U909" i="2"/>
  <c r="AA909" i="2" s="1"/>
  <c r="U905" i="2"/>
  <c r="AA905" i="2" s="1"/>
  <c r="U901" i="2"/>
  <c r="AA901" i="2" s="1"/>
  <c r="U897" i="2"/>
  <c r="AA897" i="2" s="1"/>
  <c r="U893" i="2"/>
  <c r="AA893" i="2" s="1"/>
  <c r="U889" i="2"/>
  <c r="AA889" i="2" s="1"/>
  <c r="U885" i="2"/>
  <c r="AA885" i="2" s="1"/>
  <c r="U881" i="2"/>
  <c r="AA881" i="2" s="1"/>
  <c r="U877" i="2"/>
  <c r="AA877" i="2" s="1"/>
  <c r="U873" i="2"/>
  <c r="AA873" i="2" s="1"/>
  <c r="U869" i="2"/>
  <c r="AA869" i="2" s="1"/>
  <c r="U865" i="2"/>
  <c r="AA865" i="2" s="1"/>
  <c r="U861" i="2"/>
  <c r="AA861" i="2" s="1"/>
  <c r="U857" i="2"/>
  <c r="AA857" i="2" s="1"/>
  <c r="U853" i="2"/>
  <c r="AA853" i="2" s="1"/>
  <c r="U849" i="2"/>
  <c r="AA849" i="2" s="1"/>
  <c r="U845" i="2"/>
  <c r="AA845" i="2" s="1"/>
  <c r="U841" i="2"/>
  <c r="AA841" i="2" s="1"/>
  <c r="U837" i="2"/>
  <c r="AA837" i="2" s="1"/>
  <c r="U833" i="2"/>
  <c r="AA833" i="2" s="1"/>
  <c r="U829" i="2"/>
  <c r="AA829" i="2" s="1"/>
  <c r="U825" i="2"/>
  <c r="AA825" i="2" s="1"/>
  <c r="U821" i="2"/>
  <c r="AA821" i="2" s="1"/>
  <c r="U817" i="2"/>
  <c r="AA817" i="2" s="1"/>
  <c r="U813" i="2"/>
  <c r="AA813" i="2" s="1"/>
  <c r="U809" i="2"/>
  <c r="AA809" i="2" s="1"/>
  <c r="U805" i="2"/>
  <c r="AA805" i="2" s="1"/>
  <c r="U801" i="2"/>
  <c r="AA801" i="2" s="1"/>
  <c r="U797" i="2"/>
  <c r="AA797" i="2" s="1"/>
  <c r="U793" i="2"/>
  <c r="AA793" i="2" s="1"/>
  <c r="U789" i="2"/>
  <c r="AA789" i="2" s="1"/>
  <c r="U785" i="2"/>
  <c r="AA785" i="2" s="1"/>
  <c r="U781" i="2"/>
  <c r="AA781" i="2" s="1"/>
  <c r="U777" i="2"/>
  <c r="AA777" i="2" s="1"/>
  <c r="U773" i="2"/>
  <c r="AA773" i="2" s="1"/>
  <c r="U769" i="2"/>
  <c r="AA769" i="2" s="1"/>
  <c r="U765" i="2"/>
  <c r="AA765" i="2" s="1"/>
  <c r="U761" i="2"/>
  <c r="AA761" i="2" s="1"/>
  <c r="U757" i="2"/>
  <c r="AA757" i="2" s="1"/>
  <c r="U753" i="2"/>
  <c r="AA753" i="2" s="1"/>
  <c r="U749" i="2"/>
  <c r="AA749" i="2" s="1"/>
  <c r="U745" i="2"/>
  <c r="AA745" i="2" s="1"/>
  <c r="U741" i="2"/>
  <c r="AA741" i="2" s="1"/>
  <c r="U737" i="2"/>
  <c r="AA737" i="2" s="1"/>
  <c r="U733" i="2"/>
  <c r="AA733" i="2" s="1"/>
  <c r="U729" i="2"/>
  <c r="AA729" i="2" s="1"/>
  <c r="U725" i="2"/>
  <c r="AA725" i="2" s="1"/>
  <c r="U721" i="2"/>
  <c r="AA721" i="2" s="1"/>
  <c r="U717" i="2"/>
  <c r="AA717" i="2" s="1"/>
  <c r="U713" i="2"/>
  <c r="AA713" i="2" s="1"/>
  <c r="U709" i="2"/>
  <c r="AA709" i="2" s="1"/>
  <c r="U705" i="2"/>
  <c r="AA705" i="2" s="1"/>
  <c r="U701" i="2"/>
  <c r="AA701" i="2" s="1"/>
  <c r="U697" i="2"/>
  <c r="AA697" i="2" s="1"/>
  <c r="U693" i="2"/>
  <c r="AA693" i="2" s="1"/>
  <c r="U689" i="2"/>
  <c r="AA689" i="2" s="1"/>
  <c r="U685" i="2"/>
  <c r="AA685" i="2" s="1"/>
  <c r="U681" i="2"/>
  <c r="AA681" i="2" s="1"/>
  <c r="U677" i="2"/>
  <c r="AA677" i="2" s="1"/>
  <c r="U673" i="2"/>
  <c r="AA673" i="2" s="1"/>
  <c r="U669" i="2"/>
  <c r="AA669" i="2" s="1"/>
  <c r="U665" i="2"/>
  <c r="AA665" i="2" s="1"/>
  <c r="U661" i="2"/>
  <c r="AA661" i="2" s="1"/>
  <c r="U657" i="2"/>
  <c r="AA657" i="2" s="1"/>
  <c r="U653" i="2"/>
  <c r="AA653" i="2" s="1"/>
  <c r="U649" i="2"/>
  <c r="AA649" i="2" s="1"/>
  <c r="U645" i="2"/>
  <c r="AA645" i="2" s="1"/>
  <c r="U641" i="2"/>
  <c r="AA641" i="2" s="1"/>
  <c r="U637" i="2"/>
  <c r="AA637" i="2" s="1"/>
  <c r="U633" i="2"/>
  <c r="AA633" i="2" s="1"/>
  <c r="U629" i="2"/>
  <c r="AA629" i="2" s="1"/>
  <c r="U625" i="2"/>
  <c r="AA625" i="2" s="1"/>
  <c r="U621" i="2"/>
  <c r="AA621" i="2" s="1"/>
  <c r="U617" i="2"/>
  <c r="AA617" i="2" s="1"/>
  <c r="U613" i="2"/>
  <c r="AA613" i="2" s="1"/>
  <c r="U609" i="2"/>
  <c r="AA609" i="2" s="1"/>
  <c r="U605" i="2"/>
  <c r="AA605" i="2" s="1"/>
  <c r="U601" i="2"/>
  <c r="AA601" i="2" s="1"/>
  <c r="U597" i="2"/>
  <c r="AA597" i="2" s="1"/>
  <c r="U593" i="2"/>
  <c r="AA593" i="2" s="1"/>
  <c r="U589" i="2"/>
  <c r="AA589" i="2" s="1"/>
  <c r="U585" i="2"/>
  <c r="AA585" i="2" s="1"/>
  <c r="U581" i="2"/>
  <c r="AA581" i="2" s="1"/>
  <c r="U577" i="2"/>
  <c r="AA577" i="2" s="1"/>
  <c r="U573" i="2"/>
  <c r="AA573" i="2" s="1"/>
  <c r="U569" i="2"/>
  <c r="AA569" i="2" s="1"/>
  <c r="U565" i="2"/>
  <c r="AA565" i="2" s="1"/>
  <c r="U557" i="2"/>
  <c r="AA557" i="2" s="1"/>
  <c r="U553" i="2"/>
  <c r="AA553" i="2" s="1"/>
  <c r="U549" i="2"/>
  <c r="AA549" i="2" s="1"/>
  <c r="U545" i="2"/>
  <c r="AA545" i="2" s="1"/>
  <c r="U533" i="2"/>
  <c r="AA533" i="2" s="1"/>
  <c r="U525" i="2"/>
  <c r="AA525" i="2" s="1"/>
  <c r="U521" i="2"/>
  <c r="AA521" i="2" s="1"/>
  <c r="U517" i="2"/>
  <c r="AA517" i="2" s="1"/>
  <c r="U493" i="2"/>
  <c r="AA493" i="2" s="1"/>
  <c r="U465" i="2"/>
  <c r="AA465" i="2" s="1"/>
  <c r="U453" i="2"/>
  <c r="AA453" i="2" s="1"/>
  <c r="U445" i="2"/>
  <c r="AA445" i="2" s="1"/>
  <c r="U433" i="2"/>
  <c r="AA433" i="2" s="1"/>
  <c r="U417" i="2"/>
  <c r="AA417" i="2" s="1"/>
  <c r="U397" i="2"/>
  <c r="AA397" i="2" s="1"/>
  <c r="U393" i="2"/>
  <c r="AA393" i="2" s="1"/>
  <c r="U389" i="2"/>
  <c r="AA389" i="2" s="1"/>
  <c r="U381" i="2"/>
  <c r="AA381" i="2" s="1"/>
  <c r="U377" i="2"/>
  <c r="AA377" i="2" s="1"/>
  <c r="U373" i="2"/>
  <c r="AA373" i="2" s="1"/>
  <c r="U369" i="2"/>
  <c r="AA369" i="2" s="1"/>
  <c r="U365" i="2"/>
  <c r="AA365" i="2" s="1"/>
  <c r="U361" i="2"/>
  <c r="AA361" i="2" s="1"/>
  <c r="U357" i="2"/>
  <c r="AA357" i="2" s="1"/>
  <c r="U353" i="2"/>
  <c r="AA353" i="2" s="1"/>
  <c r="U349" i="2"/>
  <c r="AA349" i="2" s="1"/>
  <c r="U341" i="2"/>
  <c r="AA341" i="2" s="1"/>
  <c r="U337" i="2"/>
  <c r="AA337" i="2" s="1"/>
  <c r="U329" i="2"/>
  <c r="AA329" i="2" s="1"/>
  <c r="T1281" i="2"/>
  <c r="Z1281" i="2" s="1"/>
  <c r="T1277" i="2"/>
  <c r="Z1277" i="2" s="1"/>
  <c r="T1273" i="2"/>
  <c r="Z1273" i="2" s="1"/>
  <c r="T1269" i="2"/>
  <c r="Z1269" i="2" s="1"/>
  <c r="T1265" i="2"/>
  <c r="Z1265" i="2" s="1"/>
  <c r="T1261" i="2"/>
  <c r="Z1261" i="2" s="1"/>
  <c r="T1257" i="2"/>
  <c r="Z1257" i="2" s="1"/>
  <c r="T1253" i="2"/>
  <c r="Z1253" i="2" s="1"/>
  <c r="T1249" i="2"/>
  <c r="Z1249" i="2" s="1"/>
  <c r="T1245" i="2"/>
  <c r="Z1245" i="2" s="1"/>
  <c r="T1241" i="2"/>
  <c r="Z1241" i="2" s="1"/>
  <c r="T1237" i="2"/>
  <c r="Z1237" i="2" s="1"/>
  <c r="T1233" i="2"/>
  <c r="Z1233" i="2" s="1"/>
  <c r="T1229" i="2"/>
  <c r="Z1229" i="2" s="1"/>
  <c r="T1225" i="2"/>
  <c r="Z1225" i="2" s="1"/>
  <c r="T1221" i="2"/>
  <c r="Z1221" i="2" s="1"/>
  <c r="T1217" i="2"/>
  <c r="Z1217" i="2" s="1"/>
  <c r="T1213" i="2"/>
  <c r="Z1213" i="2" s="1"/>
  <c r="T1209" i="2"/>
  <c r="Z1209" i="2" s="1"/>
  <c r="T1205" i="2"/>
  <c r="Z1205" i="2" s="1"/>
  <c r="T1201" i="2"/>
  <c r="Z1201" i="2" s="1"/>
  <c r="T1197" i="2"/>
  <c r="Z1197" i="2" s="1"/>
  <c r="T1193" i="2"/>
  <c r="Z1193" i="2" s="1"/>
  <c r="T1189" i="2"/>
  <c r="Z1189" i="2" s="1"/>
  <c r="T1185" i="2"/>
  <c r="Z1185" i="2" s="1"/>
  <c r="T1181" i="2"/>
  <c r="Z1181" i="2" s="1"/>
  <c r="T1177" i="2"/>
  <c r="Z1177" i="2" s="1"/>
  <c r="T1173" i="2"/>
  <c r="Z1173" i="2" s="1"/>
  <c r="T1169" i="2"/>
  <c r="Z1169" i="2" s="1"/>
  <c r="T1165" i="2"/>
  <c r="Z1165" i="2" s="1"/>
  <c r="T1161" i="2"/>
  <c r="Z1161" i="2" s="1"/>
  <c r="T1157" i="2"/>
  <c r="Z1157" i="2" s="1"/>
  <c r="T1153" i="2"/>
  <c r="Z1153" i="2" s="1"/>
  <c r="T1149" i="2"/>
  <c r="Z1149" i="2" s="1"/>
  <c r="T1145" i="2"/>
  <c r="Z1145" i="2" s="1"/>
  <c r="T1141" i="2"/>
  <c r="Z1141" i="2" s="1"/>
  <c r="T1137" i="2"/>
  <c r="Z1137" i="2" s="1"/>
  <c r="T1133" i="2"/>
  <c r="Z1133" i="2" s="1"/>
  <c r="T1129" i="2"/>
  <c r="Z1129" i="2" s="1"/>
  <c r="T1125" i="2"/>
  <c r="Z1125" i="2" s="1"/>
  <c r="T1121" i="2"/>
  <c r="Z1121" i="2" s="1"/>
  <c r="T1117" i="2"/>
  <c r="Z1117" i="2" s="1"/>
  <c r="T1113" i="2"/>
  <c r="Z1113" i="2" s="1"/>
  <c r="T1109" i="2"/>
  <c r="Z1109" i="2" s="1"/>
  <c r="T1105" i="2"/>
  <c r="Z1105" i="2" s="1"/>
  <c r="T1101" i="2"/>
  <c r="Z1101" i="2" s="1"/>
  <c r="T1097" i="2"/>
  <c r="Z1097" i="2" s="1"/>
  <c r="T1093" i="2"/>
  <c r="Z1093" i="2" s="1"/>
  <c r="T1089" i="2"/>
  <c r="Z1089" i="2" s="1"/>
  <c r="T1085" i="2"/>
  <c r="Z1085" i="2" s="1"/>
  <c r="T1081" i="2"/>
  <c r="Z1081" i="2" s="1"/>
  <c r="T1077" i="2"/>
  <c r="Z1077" i="2" s="1"/>
  <c r="T1073" i="2"/>
  <c r="Z1073" i="2" s="1"/>
  <c r="T1069" i="2"/>
  <c r="Z1069" i="2" s="1"/>
  <c r="T1065" i="2"/>
  <c r="Z1065" i="2" s="1"/>
  <c r="T1061" i="2"/>
  <c r="Z1061" i="2" s="1"/>
  <c r="T1057" i="2"/>
  <c r="Z1057" i="2" s="1"/>
  <c r="T1053" i="2"/>
  <c r="Z1053" i="2" s="1"/>
  <c r="T1049" i="2"/>
  <c r="Z1049" i="2" s="1"/>
  <c r="T1045" i="2"/>
  <c r="Z1045" i="2" s="1"/>
  <c r="T1041" i="2"/>
  <c r="Z1041" i="2" s="1"/>
  <c r="T1037" i="2"/>
  <c r="Z1037" i="2" s="1"/>
  <c r="T1033" i="2"/>
  <c r="Z1033" i="2" s="1"/>
  <c r="T1029" i="2"/>
  <c r="Z1029" i="2" s="1"/>
  <c r="T1025" i="2"/>
  <c r="Z1025" i="2" s="1"/>
  <c r="T1021" i="2"/>
  <c r="Z1021" i="2" s="1"/>
  <c r="T1017" i="2"/>
  <c r="Z1017" i="2" s="1"/>
  <c r="T1013" i="2"/>
  <c r="Z1013" i="2" s="1"/>
  <c r="T1009" i="2"/>
  <c r="Z1009" i="2" s="1"/>
  <c r="T1005" i="2"/>
  <c r="Z1005" i="2" s="1"/>
  <c r="T1001" i="2"/>
  <c r="Z1001" i="2" s="1"/>
  <c r="T997" i="2"/>
  <c r="Z997" i="2" s="1"/>
  <c r="T993" i="2"/>
  <c r="Z993" i="2" s="1"/>
  <c r="T989" i="2"/>
  <c r="Z989" i="2" s="1"/>
  <c r="T985" i="2"/>
  <c r="Z985" i="2" s="1"/>
  <c r="T981" i="2"/>
  <c r="Z981" i="2" s="1"/>
  <c r="T977" i="2"/>
  <c r="Z977" i="2" s="1"/>
  <c r="T973" i="2"/>
  <c r="Z973" i="2" s="1"/>
  <c r="T969" i="2"/>
  <c r="Z969" i="2" s="1"/>
  <c r="T965" i="2"/>
  <c r="Z965" i="2" s="1"/>
  <c r="T961" i="2"/>
  <c r="Z961" i="2" s="1"/>
  <c r="T957" i="2"/>
  <c r="Z957" i="2" s="1"/>
  <c r="T953" i="2"/>
  <c r="Z953" i="2" s="1"/>
  <c r="T949" i="2"/>
  <c r="Z949" i="2" s="1"/>
  <c r="T945" i="2"/>
  <c r="Z945" i="2" s="1"/>
  <c r="T941" i="2"/>
  <c r="Z941" i="2" s="1"/>
  <c r="T937" i="2"/>
  <c r="Z937" i="2" s="1"/>
  <c r="T933" i="2"/>
  <c r="Z933" i="2" s="1"/>
  <c r="T929" i="2"/>
  <c r="Z929" i="2" s="1"/>
  <c r="T925" i="2"/>
  <c r="Z925" i="2" s="1"/>
  <c r="T921" i="2"/>
  <c r="Z921" i="2" s="1"/>
  <c r="T917" i="2"/>
  <c r="Z917" i="2" s="1"/>
  <c r="T913" i="2"/>
  <c r="Z913" i="2" s="1"/>
  <c r="T909" i="2"/>
  <c r="Z909" i="2" s="1"/>
  <c r="T905" i="2"/>
  <c r="Z905" i="2" s="1"/>
  <c r="T901" i="2"/>
  <c r="Z901" i="2" s="1"/>
  <c r="T897" i="2"/>
  <c r="Z897" i="2" s="1"/>
  <c r="T893" i="2"/>
  <c r="Z893" i="2" s="1"/>
  <c r="T889" i="2"/>
  <c r="Z889" i="2" s="1"/>
  <c r="T885" i="2"/>
  <c r="Z885" i="2" s="1"/>
  <c r="T881" i="2"/>
  <c r="Z881" i="2" s="1"/>
  <c r="T877" i="2"/>
  <c r="Z877" i="2" s="1"/>
  <c r="T873" i="2"/>
  <c r="Z873" i="2" s="1"/>
  <c r="T869" i="2"/>
  <c r="Z869" i="2" s="1"/>
  <c r="T865" i="2"/>
  <c r="Z865" i="2" s="1"/>
  <c r="T861" i="2"/>
  <c r="Z861" i="2" s="1"/>
  <c r="T857" i="2"/>
  <c r="Z857" i="2" s="1"/>
  <c r="T853" i="2"/>
  <c r="Z853" i="2" s="1"/>
  <c r="T849" i="2"/>
  <c r="Z849" i="2" s="1"/>
  <c r="T845" i="2"/>
  <c r="Z845" i="2" s="1"/>
  <c r="T841" i="2"/>
  <c r="Z841" i="2" s="1"/>
  <c r="T837" i="2"/>
  <c r="Z837" i="2" s="1"/>
  <c r="T833" i="2"/>
  <c r="Z833" i="2" s="1"/>
  <c r="T829" i="2"/>
  <c r="Z829" i="2" s="1"/>
  <c r="T825" i="2"/>
  <c r="Z825" i="2" s="1"/>
  <c r="T821" i="2"/>
  <c r="Z821" i="2" s="1"/>
  <c r="T817" i="2"/>
  <c r="Z817" i="2" s="1"/>
  <c r="T813" i="2"/>
  <c r="Z813" i="2" s="1"/>
  <c r="T809" i="2"/>
  <c r="Z809" i="2" s="1"/>
  <c r="T805" i="2"/>
  <c r="Z805" i="2" s="1"/>
  <c r="T801" i="2"/>
  <c r="Z801" i="2" s="1"/>
  <c r="T797" i="2"/>
  <c r="Z797" i="2" s="1"/>
  <c r="T793" i="2"/>
  <c r="Z793" i="2" s="1"/>
  <c r="T789" i="2"/>
  <c r="Z789" i="2" s="1"/>
  <c r="T785" i="2"/>
  <c r="Z785" i="2" s="1"/>
  <c r="T781" i="2"/>
  <c r="Z781" i="2" s="1"/>
  <c r="T777" i="2"/>
  <c r="Z777" i="2" s="1"/>
  <c r="T773" i="2"/>
  <c r="Z773" i="2" s="1"/>
  <c r="T769" i="2"/>
  <c r="Z769" i="2" s="1"/>
  <c r="T765" i="2"/>
  <c r="Z765" i="2" s="1"/>
  <c r="T761" i="2"/>
  <c r="Z761" i="2" s="1"/>
  <c r="T757" i="2"/>
  <c r="Z757" i="2" s="1"/>
  <c r="T753" i="2"/>
  <c r="Z753" i="2" s="1"/>
  <c r="T749" i="2"/>
  <c r="Z749" i="2" s="1"/>
  <c r="T745" i="2"/>
  <c r="Z745" i="2" s="1"/>
  <c r="T741" i="2"/>
  <c r="Z741" i="2" s="1"/>
  <c r="T737" i="2"/>
  <c r="Z737" i="2" s="1"/>
  <c r="T733" i="2"/>
  <c r="Z733" i="2" s="1"/>
  <c r="T729" i="2"/>
  <c r="Z729" i="2" s="1"/>
  <c r="T725" i="2"/>
  <c r="Z725" i="2" s="1"/>
  <c r="T721" i="2"/>
  <c r="Z721" i="2" s="1"/>
  <c r="T717" i="2"/>
  <c r="Z717" i="2" s="1"/>
  <c r="T713" i="2"/>
  <c r="Z713" i="2" s="1"/>
  <c r="T709" i="2"/>
  <c r="Z709" i="2" s="1"/>
  <c r="T705" i="2"/>
  <c r="Z705" i="2" s="1"/>
  <c r="T701" i="2"/>
  <c r="Z701" i="2" s="1"/>
  <c r="T697" i="2"/>
  <c r="Z697" i="2" s="1"/>
  <c r="T693" i="2"/>
  <c r="Z693" i="2" s="1"/>
  <c r="T689" i="2"/>
  <c r="Z689" i="2" s="1"/>
  <c r="T685" i="2"/>
  <c r="Z685" i="2" s="1"/>
  <c r="T681" i="2"/>
  <c r="Z681" i="2" s="1"/>
  <c r="T677" i="2"/>
  <c r="Z677" i="2" s="1"/>
  <c r="T673" i="2"/>
  <c r="Z673" i="2" s="1"/>
  <c r="T669" i="2"/>
  <c r="Z669" i="2" s="1"/>
  <c r="T665" i="2"/>
  <c r="Z665" i="2" s="1"/>
  <c r="T661" i="2"/>
  <c r="Z661" i="2" s="1"/>
  <c r="T657" i="2"/>
  <c r="Z657" i="2" s="1"/>
  <c r="T653" i="2"/>
  <c r="Z653" i="2" s="1"/>
  <c r="T649" i="2"/>
  <c r="Z649" i="2" s="1"/>
  <c r="T645" i="2"/>
  <c r="Z645" i="2" s="1"/>
  <c r="T641" i="2"/>
  <c r="Z641" i="2" s="1"/>
  <c r="T637" i="2"/>
  <c r="Z637" i="2" s="1"/>
  <c r="T633" i="2"/>
  <c r="Z633" i="2" s="1"/>
  <c r="T629" i="2"/>
  <c r="Z629" i="2" s="1"/>
  <c r="T625" i="2"/>
  <c r="Z625" i="2" s="1"/>
  <c r="T621" i="2"/>
  <c r="Z621" i="2" s="1"/>
  <c r="T617" i="2"/>
  <c r="Z617" i="2" s="1"/>
  <c r="T613" i="2"/>
  <c r="Z613" i="2" s="1"/>
  <c r="T609" i="2"/>
  <c r="Z609" i="2" s="1"/>
  <c r="T605" i="2"/>
  <c r="Z605" i="2" s="1"/>
  <c r="T601" i="2"/>
  <c r="Z601" i="2" s="1"/>
  <c r="T597" i="2"/>
  <c r="Z597" i="2" s="1"/>
  <c r="T593" i="2"/>
  <c r="Z593" i="2" s="1"/>
  <c r="T589" i="2"/>
  <c r="Z589" i="2" s="1"/>
  <c r="T585" i="2"/>
  <c r="Z585" i="2" s="1"/>
  <c r="T581" i="2"/>
  <c r="Z581" i="2" s="1"/>
  <c r="T577" i="2"/>
  <c r="Z577" i="2" s="1"/>
  <c r="T573" i="2"/>
  <c r="Z573" i="2" s="1"/>
  <c r="T569" i="2"/>
  <c r="Z569" i="2" s="1"/>
  <c r="Z565" i="2"/>
  <c r="Z561" i="2"/>
  <c r="T557" i="2"/>
  <c r="Z557" i="2" s="1"/>
  <c r="T553" i="2"/>
  <c r="Z553" i="2" s="1"/>
  <c r="T549" i="2"/>
  <c r="Z549" i="2" s="1"/>
  <c r="T545" i="2"/>
  <c r="Z545" i="2" s="1"/>
  <c r="T533" i="2"/>
  <c r="Z533" i="2" s="1"/>
  <c r="T525" i="2"/>
  <c r="Z525" i="2" s="1"/>
  <c r="T521" i="2"/>
  <c r="Z521" i="2" s="1"/>
  <c r="T517" i="2"/>
  <c r="Z517" i="2" s="1"/>
  <c r="T493" i="2"/>
  <c r="Z493" i="2" s="1"/>
  <c r="T465" i="2"/>
  <c r="Z465" i="2" s="1"/>
  <c r="T453" i="2"/>
  <c r="Z453" i="2" s="1"/>
  <c r="T445" i="2"/>
  <c r="Z445" i="2" s="1"/>
  <c r="T433" i="2"/>
  <c r="Z433" i="2" s="1"/>
  <c r="T417" i="2"/>
  <c r="Z417" i="2" s="1"/>
  <c r="U1499" i="2"/>
  <c r="AA1499" i="2" s="1"/>
  <c r="U1495" i="2"/>
  <c r="AA1495" i="2" s="1"/>
  <c r="U1491" i="2"/>
  <c r="AA1491" i="2" s="1"/>
  <c r="U1487" i="2"/>
  <c r="AA1487" i="2" s="1"/>
  <c r="U1483" i="2"/>
  <c r="AA1483" i="2" s="1"/>
  <c r="U1479" i="2"/>
  <c r="AA1479" i="2" s="1"/>
  <c r="U1475" i="2"/>
  <c r="AA1475" i="2" s="1"/>
  <c r="U1471" i="2"/>
  <c r="AA1471" i="2" s="1"/>
  <c r="U1467" i="2"/>
  <c r="AA1467" i="2" s="1"/>
  <c r="U1463" i="2"/>
  <c r="AA1463" i="2" s="1"/>
  <c r="U1459" i="2"/>
  <c r="AA1459" i="2" s="1"/>
  <c r="U1455" i="2"/>
  <c r="AA1455" i="2" s="1"/>
  <c r="U1451" i="2"/>
  <c r="AA1451" i="2" s="1"/>
  <c r="U1447" i="2"/>
  <c r="AA1447" i="2" s="1"/>
  <c r="U1443" i="2"/>
  <c r="AA1443" i="2" s="1"/>
  <c r="U1439" i="2"/>
  <c r="AA1439" i="2" s="1"/>
  <c r="U1435" i="2"/>
  <c r="AA1435" i="2" s="1"/>
  <c r="U1431" i="2"/>
  <c r="AA1431" i="2" s="1"/>
  <c r="U1427" i="2"/>
  <c r="AA1427" i="2" s="1"/>
  <c r="U1423" i="2"/>
  <c r="AA1423" i="2" s="1"/>
  <c r="U1419" i="2"/>
  <c r="AA1419" i="2" s="1"/>
  <c r="U1415" i="2"/>
  <c r="AA1415" i="2" s="1"/>
  <c r="U1411" i="2"/>
  <c r="AA1411" i="2" s="1"/>
  <c r="U1407" i="2"/>
  <c r="AA1407" i="2" s="1"/>
  <c r="U1403" i="2"/>
  <c r="AA1403" i="2" s="1"/>
  <c r="U1399" i="2"/>
  <c r="AA1399" i="2" s="1"/>
  <c r="U1395" i="2"/>
  <c r="AA1395" i="2" s="1"/>
  <c r="U1391" i="2"/>
  <c r="AA1391" i="2" s="1"/>
  <c r="U1387" i="2"/>
  <c r="AA1387" i="2" s="1"/>
  <c r="U1383" i="2"/>
  <c r="AA1383" i="2" s="1"/>
  <c r="U1379" i="2"/>
  <c r="AA1379" i="2" s="1"/>
  <c r="U1375" i="2"/>
  <c r="AA1375" i="2" s="1"/>
  <c r="U1371" i="2"/>
  <c r="AA1371" i="2" s="1"/>
  <c r="U1367" i="2"/>
  <c r="AA1367" i="2" s="1"/>
  <c r="U1363" i="2"/>
  <c r="AA1363" i="2" s="1"/>
  <c r="U1359" i="2"/>
  <c r="AA1359" i="2" s="1"/>
  <c r="U1355" i="2"/>
  <c r="AA1355" i="2" s="1"/>
  <c r="U1351" i="2"/>
  <c r="AA1351" i="2" s="1"/>
  <c r="U1347" i="2"/>
  <c r="AA1347" i="2" s="1"/>
  <c r="U1343" i="2"/>
  <c r="AA1343" i="2" s="1"/>
  <c r="U1339" i="2"/>
  <c r="AA1339" i="2" s="1"/>
  <c r="U1335" i="2"/>
  <c r="AA1335" i="2" s="1"/>
  <c r="U1331" i="2"/>
  <c r="AA1331" i="2" s="1"/>
  <c r="U1327" i="2"/>
  <c r="AA1327" i="2" s="1"/>
  <c r="U1323" i="2"/>
  <c r="AA1323" i="2" s="1"/>
  <c r="U1319" i="2"/>
  <c r="AA1319" i="2" s="1"/>
  <c r="U1315" i="2"/>
  <c r="AA1315" i="2" s="1"/>
  <c r="U1311" i="2"/>
  <c r="AA1311" i="2" s="1"/>
  <c r="U1307" i="2"/>
  <c r="AA1307" i="2" s="1"/>
  <c r="U1303" i="2"/>
  <c r="AA1303" i="2" s="1"/>
  <c r="U1299" i="2"/>
  <c r="AA1299" i="2" s="1"/>
  <c r="U1295" i="2"/>
  <c r="AA1295" i="2" s="1"/>
  <c r="U1291" i="2"/>
  <c r="AA1291" i="2" s="1"/>
  <c r="U1287" i="2"/>
  <c r="AA1287" i="2" s="1"/>
  <c r="U1283" i="2"/>
  <c r="AA1283" i="2" s="1"/>
  <c r="U1279" i="2"/>
  <c r="AA1279" i="2" s="1"/>
  <c r="U1275" i="2"/>
  <c r="AA1275" i="2" s="1"/>
  <c r="U1271" i="2"/>
  <c r="AA1271" i="2" s="1"/>
  <c r="U1267" i="2"/>
  <c r="AA1267" i="2" s="1"/>
  <c r="U1263" i="2"/>
  <c r="AA1263" i="2" s="1"/>
  <c r="U1259" i="2"/>
  <c r="AA1259" i="2" s="1"/>
  <c r="U1255" i="2"/>
  <c r="AA1255" i="2" s="1"/>
  <c r="U1251" i="2"/>
  <c r="AA1251" i="2" s="1"/>
  <c r="U1247" i="2"/>
  <c r="AA1247" i="2" s="1"/>
  <c r="U1243" i="2"/>
  <c r="AA1243" i="2" s="1"/>
  <c r="U1239" i="2"/>
  <c r="AA1239" i="2" s="1"/>
  <c r="U1235" i="2"/>
  <c r="AA1235" i="2" s="1"/>
  <c r="U1231" i="2"/>
  <c r="AA1231" i="2" s="1"/>
  <c r="U1227" i="2"/>
  <c r="AA1227" i="2" s="1"/>
  <c r="U1223" i="2"/>
  <c r="AA1223" i="2" s="1"/>
  <c r="U1219" i="2"/>
  <c r="AA1219" i="2" s="1"/>
  <c r="U1215" i="2"/>
  <c r="AA1215" i="2" s="1"/>
  <c r="U1211" i="2"/>
  <c r="AA1211" i="2" s="1"/>
  <c r="U1207" i="2"/>
  <c r="AA1207" i="2" s="1"/>
  <c r="U1203" i="2"/>
  <c r="AA1203" i="2" s="1"/>
  <c r="U1199" i="2"/>
  <c r="AA1199" i="2" s="1"/>
  <c r="U1195" i="2"/>
  <c r="AA1195" i="2" s="1"/>
  <c r="U1191" i="2"/>
  <c r="AA1191" i="2" s="1"/>
  <c r="U1187" i="2"/>
  <c r="AA1187" i="2" s="1"/>
  <c r="U1183" i="2"/>
  <c r="AA1183" i="2" s="1"/>
  <c r="U1179" i="2"/>
  <c r="AA1179" i="2" s="1"/>
  <c r="U1175" i="2"/>
  <c r="AA1175" i="2" s="1"/>
  <c r="U1171" i="2"/>
  <c r="AA1171" i="2" s="1"/>
  <c r="U1167" i="2"/>
  <c r="AA1167" i="2" s="1"/>
  <c r="U1163" i="2"/>
  <c r="AA1163" i="2" s="1"/>
  <c r="U1159" i="2"/>
  <c r="AA1159" i="2" s="1"/>
  <c r="U1155" i="2"/>
  <c r="AA1155" i="2" s="1"/>
  <c r="U1151" i="2"/>
  <c r="AA1151" i="2" s="1"/>
  <c r="U1147" i="2"/>
  <c r="AA1147" i="2" s="1"/>
  <c r="U1143" i="2"/>
  <c r="AA1143" i="2" s="1"/>
  <c r="U1139" i="2"/>
  <c r="AA1139" i="2" s="1"/>
  <c r="U1135" i="2"/>
  <c r="AA1135" i="2" s="1"/>
  <c r="U1131" i="2"/>
  <c r="AA1131" i="2" s="1"/>
  <c r="U1127" i="2"/>
  <c r="AA1127" i="2" s="1"/>
  <c r="U1123" i="2"/>
  <c r="AA1123" i="2" s="1"/>
  <c r="U1119" i="2"/>
  <c r="AA1119" i="2" s="1"/>
  <c r="U1115" i="2"/>
  <c r="AA1115" i="2" s="1"/>
  <c r="U1111" i="2"/>
  <c r="AA1111" i="2" s="1"/>
  <c r="U1107" i="2"/>
  <c r="AA1107" i="2" s="1"/>
  <c r="U1103" i="2"/>
  <c r="AA1103" i="2" s="1"/>
  <c r="U1099" i="2"/>
  <c r="AA1099" i="2" s="1"/>
  <c r="U1095" i="2"/>
  <c r="AA1095" i="2" s="1"/>
  <c r="U1091" i="2"/>
  <c r="AA1091" i="2" s="1"/>
  <c r="U1087" i="2"/>
  <c r="AA1087" i="2" s="1"/>
  <c r="U1083" i="2"/>
  <c r="AA1083" i="2" s="1"/>
  <c r="U1079" i="2"/>
  <c r="AA1079" i="2" s="1"/>
  <c r="U1075" i="2"/>
  <c r="AA1075" i="2" s="1"/>
  <c r="U1071" i="2"/>
  <c r="AA1071" i="2" s="1"/>
  <c r="U1067" i="2"/>
  <c r="AA1067" i="2" s="1"/>
  <c r="U1063" i="2"/>
  <c r="AA1063" i="2" s="1"/>
  <c r="U1059" i="2"/>
  <c r="AA1059" i="2" s="1"/>
  <c r="U1055" i="2"/>
  <c r="AA1055" i="2" s="1"/>
  <c r="U1051" i="2"/>
  <c r="AA1051" i="2" s="1"/>
  <c r="U1047" i="2"/>
  <c r="AA1047" i="2" s="1"/>
  <c r="U1043" i="2"/>
  <c r="AA1043" i="2" s="1"/>
  <c r="U1039" i="2"/>
  <c r="AA1039" i="2" s="1"/>
  <c r="U1035" i="2"/>
  <c r="AA1035" i="2" s="1"/>
  <c r="U1031" i="2"/>
  <c r="AA1031" i="2" s="1"/>
  <c r="U1027" i="2"/>
  <c r="AA1027" i="2" s="1"/>
  <c r="U1023" i="2"/>
  <c r="AA1023" i="2" s="1"/>
  <c r="U1019" i="2"/>
  <c r="AA1019" i="2" s="1"/>
  <c r="U1015" i="2"/>
  <c r="AA1015" i="2" s="1"/>
  <c r="U1011" i="2"/>
  <c r="AA1011" i="2" s="1"/>
  <c r="U1007" i="2"/>
  <c r="AA1007" i="2" s="1"/>
  <c r="U1003" i="2"/>
  <c r="AA1003" i="2" s="1"/>
  <c r="U999" i="2"/>
  <c r="AA999" i="2" s="1"/>
  <c r="U995" i="2"/>
  <c r="AA995" i="2" s="1"/>
  <c r="U991" i="2"/>
  <c r="AA991" i="2" s="1"/>
  <c r="U987" i="2"/>
  <c r="AA987" i="2" s="1"/>
  <c r="U983" i="2"/>
  <c r="AA983" i="2" s="1"/>
  <c r="U979" i="2"/>
  <c r="AA979" i="2" s="1"/>
  <c r="U975" i="2"/>
  <c r="AA975" i="2" s="1"/>
  <c r="U971" i="2"/>
  <c r="AA971" i="2" s="1"/>
  <c r="U967" i="2"/>
  <c r="AA967" i="2" s="1"/>
  <c r="U963" i="2"/>
  <c r="AA963" i="2" s="1"/>
  <c r="U959" i="2"/>
  <c r="AA959" i="2" s="1"/>
  <c r="U955" i="2"/>
  <c r="AA955" i="2" s="1"/>
  <c r="U951" i="2"/>
  <c r="AA951" i="2" s="1"/>
  <c r="U947" i="2"/>
  <c r="AA947" i="2" s="1"/>
  <c r="U943" i="2"/>
  <c r="AA943" i="2" s="1"/>
  <c r="U939" i="2"/>
  <c r="AA939" i="2" s="1"/>
  <c r="U935" i="2"/>
  <c r="AA935" i="2" s="1"/>
  <c r="U931" i="2"/>
  <c r="AA931" i="2" s="1"/>
  <c r="U927" i="2"/>
  <c r="AA927" i="2" s="1"/>
  <c r="U923" i="2"/>
  <c r="AA923" i="2" s="1"/>
  <c r="U919" i="2"/>
  <c r="AA919" i="2" s="1"/>
  <c r="U915" i="2"/>
  <c r="AA915" i="2" s="1"/>
  <c r="U911" i="2"/>
  <c r="AA911" i="2" s="1"/>
  <c r="U907" i="2"/>
  <c r="AA907" i="2" s="1"/>
  <c r="U903" i="2"/>
  <c r="AA903" i="2" s="1"/>
  <c r="U899" i="2"/>
  <c r="AA899" i="2" s="1"/>
  <c r="U895" i="2"/>
  <c r="AA895" i="2" s="1"/>
  <c r="U891" i="2"/>
  <c r="AA891" i="2" s="1"/>
  <c r="U887" i="2"/>
  <c r="AA887" i="2" s="1"/>
  <c r="U883" i="2"/>
  <c r="AA883" i="2" s="1"/>
  <c r="U879" i="2"/>
  <c r="AA879" i="2" s="1"/>
  <c r="U875" i="2"/>
  <c r="AA875" i="2" s="1"/>
  <c r="U871" i="2"/>
  <c r="AA871" i="2" s="1"/>
  <c r="U867" i="2"/>
  <c r="AA867" i="2" s="1"/>
  <c r="U863" i="2"/>
  <c r="AA863" i="2" s="1"/>
  <c r="U859" i="2"/>
  <c r="AA859" i="2" s="1"/>
  <c r="U855" i="2"/>
  <c r="AA855" i="2" s="1"/>
  <c r="U851" i="2"/>
  <c r="AA851" i="2" s="1"/>
  <c r="U847" i="2"/>
  <c r="AA847" i="2" s="1"/>
  <c r="U843" i="2"/>
  <c r="AA843" i="2" s="1"/>
  <c r="U839" i="2"/>
  <c r="AA839" i="2" s="1"/>
  <c r="U835" i="2"/>
  <c r="AA835" i="2" s="1"/>
  <c r="U831" i="2"/>
  <c r="AA831" i="2" s="1"/>
  <c r="U827" i="2"/>
  <c r="AA827" i="2" s="1"/>
  <c r="U823" i="2"/>
  <c r="AA823" i="2" s="1"/>
  <c r="U819" i="2"/>
  <c r="AA819" i="2" s="1"/>
  <c r="U815" i="2"/>
  <c r="AA815" i="2" s="1"/>
  <c r="U811" i="2"/>
  <c r="AA811" i="2" s="1"/>
  <c r="U807" i="2"/>
  <c r="AA807" i="2" s="1"/>
  <c r="U803" i="2"/>
  <c r="AA803" i="2" s="1"/>
  <c r="U799" i="2"/>
  <c r="AA799" i="2" s="1"/>
  <c r="U795" i="2"/>
  <c r="AA795" i="2" s="1"/>
  <c r="U791" i="2"/>
  <c r="AA791" i="2" s="1"/>
  <c r="U787" i="2"/>
  <c r="AA787" i="2" s="1"/>
  <c r="U783" i="2"/>
  <c r="AA783" i="2" s="1"/>
  <c r="U779" i="2"/>
  <c r="AA779" i="2" s="1"/>
  <c r="U775" i="2"/>
  <c r="AA775" i="2" s="1"/>
  <c r="U771" i="2"/>
  <c r="AA771" i="2" s="1"/>
  <c r="U767" i="2"/>
  <c r="AA767" i="2" s="1"/>
  <c r="U763" i="2"/>
  <c r="AA763" i="2" s="1"/>
  <c r="U759" i="2"/>
  <c r="AA759" i="2" s="1"/>
  <c r="U755" i="2"/>
  <c r="AA755" i="2" s="1"/>
  <c r="U751" i="2"/>
  <c r="AA751" i="2" s="1"/>
  <c r="U747" i="2"/>
  <c r="AA747" i="2" s="1"/>
  <c r="U743" i="2"/>
  <c r="AA743" i="2" s="1"/>
  <c r="U739" i="2"/>
  <c r="AA739" i="2" s="1"/>
  <c r="U735" i="2"/>
  <c r="AA735" i="2" s="1"/>
  <c r="U731" i="2"/>
  <c r="AA731" i="2" s="1"/>
  <c r="U727" i="2"/>
  <c r="AA727" i="2" s="1"/>
  <c r="U723" i="2"/>
  <c r="AA723" i="2" s="1"/>
  <c r="U719" i="2"/>
  <c r="AA719" i="2" s="1"/>
  <c r="U715" i="2"/>
  <c r="AA715" i="2" s="1"/>
  <c r="U711" i="2"/>
  <c r="AA711" i="2" s="1"/>
  <c r="U707" i="2"/>
  <c r="AA707" i="2" s="1"/>
  <c r="U703" i="2"/>
  <c r="AA703" i="2" s="1"/>
  <c r="U699" i="2"/>
  <c r="AA699" i="2" s="1"/>
  <c r="U695" i="2"/>
  <c r="AA695" i="2" s="1"/>
  <c r="U691" i="2"/>
  <c r="AA691" i="2" s="1"/>
  <c r="U687" i="2"/>
  <c r="AA687" i="2" s="1"/>
  <c r="U683" i="2"/>
  <c r="AA683" i="2" s="1"/>
  <c r="U679" i="2"/>
  <c r="AA679" i="2" s="1"/>
  <c r="U675" i="2"/>
  <c r="AA675" i="2" s="1"/>
  <c r="U671" i="2"/>
  <c r="AA671" i="2" s="1"/>
  <c r="U667" i="2"/>
  <c r="AA667" i="2" s="1"/>
  <c r="U663" i="2"/>
  <c r="AA663" i="2" s="1"/>
  <c r="U659" i="2"/>
  <c r="AA659" i="2" s="1"/>
  <c r="U655" i="2"/>
  <c r="AA655" i="2" s="1"/>
  <c r="U651" i="2"/>
  <c r="AA651" i="2" s="1"/>
  <c r="U647" i="2"/>
  <c r="AA647" i="2" s="1"/>
  <c r="U643" i="2"/>
  <c r="AA643" i="2" s="1"/>
  <c r="U639" i="2"/>
  <c r="AA639" i="2" s="1"/>
  <c r="U635" i="2"/>
  <c r="AA635" i="2" s="1"/>
  <c r="U631" i="2"/>
  <c r="AA631" i="2" s="1"/>
  <c r="U627" i="2"/>
  <c r="AA627" i="2" s="1"/>
  <c r="U623" i="2"/>
  <c r="AA623" i="2" s="1"/>
  <c r="U619" i="2"/>
  <c r="AA619" i="2" s="1"/>
  <c r="U615" i="2"/>
  <c r="AA615" i="2" s="1"/>
  <c r="U611" i="2"/>
  <c r="AA611" i="2" s="1"/>
  <c r="U607" i="2"/>
  <c r="AA607" i="2" s="1"/>
  <c r="U603" i="2"/>
  <c r="AA603" i="2" s="1"/>
  <c r="U599" i="2"/>
  <c r="AA599" i="2" s="1"/>
  <c r="U595" i="2"/>
  <c r="AA595" i="2" s="1"/>
  <c r="U591" i="2"/>
  <c r="AA591" i="2" s="1"/>
  <c r="U587" i="2"/>
  <c r="AA587" i="2" s="1"/>
  <c r="U583" i="2"/>
  <c r="AA583" i="2" s="1"/>
  <c r="U579" i="2"/>
  <c r="AA579" i="2" s="1"/>
  <c r="U575" i="2"/>
  <c r="AA575" i="2" s="1"/>
  <c r="U571" i="2"/>
  <c r="AA571" i="2" s="1"/>
  <c r="U567" i="2"/>
  <c r="AA567" i="2" s="1"/>
  <c r="U559" i="2"/>
  <c r="AA559" i="2" s="1"/>
  <c r="U555" i="2"/>
  <c r="AA555" i="2" s="1"/>
  <c r="U547" i="2"/>
  <c r="AA547" i="2" s="1"/>
  <c r="U543" i="2"/>
  <c r="AA543" i="2" s="1"/>
  <c r="U539" i="2"/>
  <c r="AA539" i="2" s="1"/>
  <c r="U527" i="2"/>
  <c r="AA527" i="2" s="1"/>
  <c r="U519" i="2"/>
  <c r="AA519" i="2" s="1"/>
  <c r="U483" i="2"/>
  <c r="AA483" i="2" s="1"/>
  <c r="U411" i="2"/>
  <c r="AA411" i="2" s="1"/>
  <c r="AA399" i="2"/>
  <c r="U395" i="2"/>
  <c r="AA395" i="2" s="1"/>
  <c r="U391" i="2"/>
  <c r="AA391" i="2" s="1"/>
  <c r="U387" i="2"/>
  <c r="AA387" i="2" s="1"/>
  <c r="U383" i="2"/>
  <c r="AA383" i="2" s="1"/>
  <c r="U379" i="2"/>
  <c r="AA379" i="2" s="1"/>
  <c r="U375" i="2"/>
  <c r="AA375" i="2" s="1"/>
  <c r="U371" i="2"/>
  <c r="AA371" i="2" s="1"/>
  <c r="U367" i="2"/>
  <c r="AA367" i="2" s="1"/>
  <c r="U363" i="2"/>
  <c r="AA363" i="2" s="1"/>
  <c r="U355" i="2"/>
  <c r="AA355" i="2" s="1"/>
  <c r="U351" i="2"/>
  <c r="AA351" i="2" s="1"/>
  <c r="U347" i="2"/>
  <c r="AA347" i="2" s="1"/>
  <c r="U343" i="2"/>
  <c r="AA343" i="2" s="1"/>
  <c r="U339" i="2"/>
  <c r="AA339" i="2" s="1"/>
  <c r="U335" i="2"/>
  <c r="AA335" i="2" s="1"/>
  <c r="U331" i="2"/>
  <c r="AA331" i="2" s="1"/>
  <c r="U327" i="2"/>
  <c r="AA327" i="2" s="1"/>
  <c r="U323" i="2"/>
  <c r="AA323" i="2" s="1"/>
  <c r="U319" i="2"/>
  <c r="AA319" i="2" s="1"/>
  <c r="U315" i="2"/>
  <c r="AA315" i="2" s="1"/>
  <c r="U311" i="2"/>
  <c r="AA311" i="2" s="1"/>
  <c r="U307" i="2"/>
  <c r="AA307" i="2" s="1"/>
  <c r="U303" i="2"/>
  <c r="AA303" i="2" s="1"/>
  <c r="U299" i="2"/>
  <c r="AA299" i="2" s="1"/>
  <c r="U295" i="2"/>
  <c r="AA295" i="2" s="1"/>
  <c r="U291" i="2"/>
  <c r="AA291" i="2" s="1"/>
  <c r="U287" i="2"/>
  <c r="AA287" i="2" s="1"/>
  <c r="U283" i="2"/>
  <c r="AA283" i="2" s="1"/>
  <c r="U279" i="2"/>
  <c r="AA279" i="2" s="1"/>
  <c r="U275" i="2"/>
  <c r="AA275" i="2" s="1"/>
  <c r="U271" i="2"/>
  <c r="AA271" i="2" s="1"/>
  <c r="U267" i="2"/>
  <c r="AA267" i="2" s="1"/>
  <c r="U259" i="2"/>
  <c r="AA259" i="2" s="1"/>
  <c r="U255" i="2"/>
  <c r="AA255" i="2" s="1"/>
  <c r="U251" i="2"/>
  <c r="AA251" i="2" s="1"/>
  <c r="U247" i="2"/>
  <c r="AA247" i="2" s="1"/>
  <c r="U243" i="2"/>
  <c r="AA243" i="2" s="1"/>
  <c r="U235" i="2"/>
  <c r="AA235" i="2" s="1"/>
  <c r="U231" i="2"/>
  <c r="AA231" i="2" s="1"/>
  <c r="U227" i="2"/>
  <c r="AA227" i="2" s="1"/>
  <c r="U223" i="2"/>
  <c r="AA223" i="2" s="1"/>
  <c r="U219" i="2"/>
  <c r="AA219" i="2" s="1"/>
  <c r="U211" i="2"/>
  <c r="AA211" i="2" s="1"/>
  <c r="U203" i="2"/>
  <c r="AA203" i="2" s="1"/>
  <c r="U199" i="2"/>
  <c r="AA199" i="2" s="1"/>
  <c r="U195" i="2"/>
  <c r="AA195" i="2" s="1"/>
  <c r="U191" i="2"/>
  <c r="AA191" i="2" s="1"/>
  <c r="U187" i="2"/>
  <c r="AA187" i="2" s="1"/>
  <c r="U183" i="2"/>
  <c r="AA183" i="2" s="1"/>
  <c r="U179" i="2"/>
  <c r="AA179" i="2" s="1"/>
  <c r="U175" i="2"/>
  <c r="AA175" i="2" s="1"/>
  <c r="U171" i="2"/>
  <c r="AA171" i="2" s="1"/>
  <c r="U167" i="2"/>
  <c r="AA167" i="2" s="1"/>
  <c r="U163" i="2"/>
  <c r="AA163" i="2" s="1"/>
  <c r="U159" i="2"/>
  <c r="AA159" i="2" s="1"/>
  <c r="U155" i="2"/>
  <c r="AA155" i="2" s="1"/>
  <c r="U151" i="2"/>
  <c r="AA151" i="2" s="1"/>
  <c r="U147" i="2"/>
  <c r="AA147" i="2" s="1"/>
  <c r="U139" i="2"/>
  <c r="AA139" i="2" s="1"/>
  <c r="U131" i="2"/>
  <c r="AA131" i="2" s="1"/>
  <c r="U123" i="2"/>
  <c r="AA123" i="2" s="1"/>
  <c r="U119" i="2"/>
  <c r="AA119" i="2" s="1"/>
  <c r="U115" i="2"/>
  <c r="AA115" i="2" s="1"/>
  <c r="U111" i="2"/>
  <c r="AA111" i="2" s="1"/>
  <c r="U107" i="2"/>
  <c r="AA107" i="2" s="1"/>
  <c r="U103" i="2"/>
  <c r="AA103" i="2" s="1"/>
  <c r="U99" i="2"/>
  <c r="AA99" i="2" s="1"/>
  <c r="U95" i="2"/>
  <c r="AA95" i="2" s="1"/>
  <c r="U91" i="2"/>
  <c r="AA91" i="2" s="1"/>
  <c r="U87" i="2"/>
  <c r="AA87" i="2" s="1"/>
  <c r="U83" i="2"/>
  <c r="AA83" i="2" s="1"/>
  <c r="U79" i="2"/>
  <c r="AA79" i="2" s="1"/>
  <c r="U75" i="2"/>
  <c r="AA75" i="2" s="1"/>
  <c r="U71" i="2"/>
  <c r="AA71" i="2" s="1"/>
  <c r="AA63" i="2"/>
  <c r="AA55" i="2"/>
  <c r="U40" i="2"/>
  <c r="AA40" i="2" s="1"/>
  <c r="U36" i="2"/>
  <c r="AA36" i="2" s="1"/>
  <c r="U32" i="2"/>
  <c r="AA32" i="2" s="1"/>
  <c r="U28" i="2"/>
  <c r="AA28" i="2" s="1"/>
  <c r="U24" i="2"/>
  <c r="AA24" i="2" s="1"/>
  <c r="U20" i="2"/>
  <c r="AA20" i="2" s="1"/>
  <c r="U16" i="2"/>
  <c r="AA16" i="2" s="1"/>
  <c r="U12" i="2"/>
  <c r="AA12" i="2" s="1"/>
  <c r="U8" i="2"/>
  <c r="AA8" i="2" s="1"/>
  <c r="U4" i="2"/>
  <c r="AA4" i="2" s="1"/>
  <c r="V1500" i="2"/>
  <c r="AB1500" i="2" s="1"/>
  <c r="V1496" i="2"/>
  <c r="AB1496" i="2" s="1"/>
  <c r="V1492" i="2"/>
  <c r="AB1492" i="2" s="1"/>
  <c r="V1488" i="2"/>
  <c r="AB1488" i="2" s="1"/>
  <c r="V1484" i="2"/>
  <c r="AB1484" i="2" s="1"/>
  <c r="V1480" i="2"/>
  <c r="AB1480" i="2" s="1"/>
  <c r="V1476" i="2"/>
  <c r="AB1476" i="2" s="1"/>
  <c r="V1472" i="2"/>
  <c r="AB1472" i="2" s="1"/>
  <c r="V1468" i="2"/>
  <c r="AB1468" i="2" s="1"/>
  <c r="V1464" i="2"/>
  <c r="AB1464" i="2" s="1"/>
  <c r="V1460" i="2"/>
  <c r="AB1460" i="2" s="1"/>
  <c r="V1456" i="2"/>
  <c r="AB1456" i="2" s="1"/>
  <c r="V1452" i="2"/>
  <c r="AB1452" i="2" s="1"/>
  <c r="V1448" i="2"/>
  <c r="AB1448" i="2" s="1"/>
  <c r="V1444" i="2"/>
  <c r="AB1444" i="2" s="1"/>
  <c r="V1440" i="2"/>
  <c r="AB1440" i="2" s="1"/>
  <c r="V1436" i="2"/>
  <c r="AB1436" i="2" s="1"/>
  <c r="V1432" i="2"/>
  <c r="AB1432" i="2" s="1"/>
  <c r="V1428" i="2"/>
  <c r="AB1428" i="2" s="1"/>
  <c r="V1424" i="2"/>
  <c r="AB1424" i="2" s="1"/>
  <c r="V1420" i="2"/>
  <c r="AB1420" i="2" s="1"/>
  <c r="V1416" i="2"/>
  <c r="AB1416" i="2" s="1"/>
  <c r="V1412" i="2"/>
  <c r="AB1412" i="2" s="1"/>
  <c r="V1408" i="2"/>
  <c r="AB1408" i="2" s="1"/>
  <c r="V1404" i="2"/>
  <c r="AB1404" i="2" s="1"/>
  <c r="V1400" i="2"/>
  <c r="AB1400" i="2" s="1"/>
  <c r="V1396" i="2"/>
  <c r="AB1396" i="2" s="1"/>
  <c r="V1392" i="2"/>
  <c r="AB1392" i="2" s="1"/>
  <c r="V1388" i="2"/>
  <c r="AB1388" i="2" s="1"/>
  <c r="V1384" i="2"/>
  <c r="AB1384" i="2" s="1"/>
  <c r="V1380" i="2"/>
  <c r="AB1380" i="2" s="1"/>
  <c r="V1376" i="2"/>
  <c r="AB1376" i="2" s="1"/>
  <c r="V1372" i="2"/>
  <c r="AB1372" i="2" s="1"/>
  <c r="V1368" i="2"/>
  <c r="AB1368" i="2" s="1"/>
  <c r="V1364" i="2"/>
  <c r="AB1364" i="2" s="1"/>
  <c r="V1360" i="2"/>
  <c r="AB1360" i="2" s="1"/>
  <c r="V1356" i="2"/>
  <c r="AB1356" i="2" s="1"/>
  <c r="V1352" i="2"/>
  <c r="AB1352" i="2" s="1"/>
  <c r="V1348" i="2"/>
  <c r="AB1348" i="2" s="1"/>
  <c r="V1344" i="2"/>
  <c r="AB1344" i="2" s="1"/>
  <c r="V1340" i="2"/>
  <c r="AB1340" i="2" s="1"/>
  <c r="V1336" i="2"/>
  <c r="AB1336" i="2" s="1"/>
  <c r="V1332" i="2"/>
  <c r="AB1332" i="2" s="1"/>
  <c r="V1328" i="2"/>
  <c r="AB1328" i="2" s="1"/>
  <c r="V1324" i="2"/>
  <c r="AB1324" i="2" s="1"/>
  <c r="V1320" i="2"/>
  <c r="AB1320" i="2" s="1"/>
  <c r="V1316" i="2"/>
  <c r="AB1316" i="2" s="1"/>
  <c r="V1312" i="2"/>
  <c r="AB1312" i="2" s="1"/>
  <c r="V1308" i="2"/>
  <c r="AB1308" i="2" s="1"/>
  <c r="V1304" i="2"/>
  <c r="AB1304" i="2" s="1"/>
  <c r="V1300" i="2"/>
  <c r="AB1300" i="2" s="1"/>
  <c r="V1296" i="2"/>
  <c r="AB1296" i="2" s="1"/>
  <c r="V1292" i="2"/>
  <c r="AB1292" i="2" s="1"/>
  <c r="V1288" i="2"/>
  <c r="AB1288" i="2" s="1"/>
  <c r="V1284" i="2"/>
  <c r="AB1284" i="2" s="1"/>
  <c r="V1280" i="2"/>
  <c r="AB1280" i="2" s="1"/>
  <c r="V1276" i="2"/>
  <c r="AB1276" i="2" s="1"/>
  <c r="V1272" i="2"/>
  <c r="AB1272" i="2" s="1"/>
  <c r="V1268" i="2"/>
  <c r="AB1268" i="2" s="1"/>
  <c r="V1264" i="2"/>
  <c r="AB1264" i="2" s="1"/>
  <c r="V1260" i="2"/>
  <c r="AB1260" i="2" s="1"/>
  <c r="V1256" i="2"/>
  <c r="AB1256" i="2" s="1"/>
  <c r="V1252" i="2"/>
  <c r="AB1252" i="2" s="1"/>
  <c r="V1248" i="2"/>
  <c r="AB1248" i="2" s="1"/>
  <c r="V1244" i="2"/>
  <c r="AB1244" i="2" s="1"/>
  <c r="V1240" i="2"/>
  <c r="AB1240" i="2" s="1"/>
  <c r="V1236" i="2"/>
  <c r="AB1236" i="2" s="1"/>
  <c r="V1232" i="2"/>
  <c r="AB1232" i="2" s="1"/>
  <c r="V1228" i="2"/>
  <c r="AB1228" i="2" s="1"/>
  <c r="V1224" i="2"/>
  <c r="AB1224" i="2" s="1"/>
  <c r="V1220" i="2"/>
  <c r="AB1220" i="2" s="1"/>
  <c r="V1216" i="2"/>
  <c r="AB1216" i="2" s="1"/>
  <c r="V1212" i="2"/>
  <c r="AB1212" i="2" s="1"/>
  <c r="V1208" i="2"/>
  <c r="AB1208" i="2" s="1"/>
  <c r="V1204" i="2"/>
  <c r="AB1204" i="2" s="1"/>
  <c r="V1200" i="2"/>
  <c r="AB1200" i="2" s="1"/>
  <c r="V1196" i="2"/>
  <c r="AB1196" i="2" s="1"/>
  <c r="V1192" i="2"/>
  <c r="AB1192" i="2" s="1"/>
  <c r="V1188" i="2"/>
  <c r="AB1188" i="2" s="1"/>
  <c r="V1184" i="2"/>
  <c r="AB1184" i="2" s="1"/>
  <c r="V1180" i="2"/>
  <c r="AB1180" i="2" s="1"/>
  <c r="V1176" i="2"/>
  <c r="AB1176" i="2" s="1"/>
  <c r="V1172" i="2"/>
  <c r="AB1172" i="2" s="1"/>
  <c r="V1168" i="2"/>
  <c r="AB1168" i="2" s="1"/>
  <c r="V1164" i="2"/>
  <c r="AB1164" i="2" s="1"/>
  <c r="V1160" i="2"/>
  <c r="AB1160" i="2" s="1"/>
  <c r="V1156" i="2"/>
  <c r="AB1156" i="2" s="1"/>
  <c r="V1152" i="2"/>
  <c r="AB1152" i="2" s="1"/>
  <c r="V1148" i="2"/>
  <c r="AB1148" i="2" s="1"/>
  <c r="V1144" i="2"/>
  <c r="AB1144" i="2" s="1"/>
  <c r="V1140" i="2"/>
  <c r="AB1140" i="2" s="1"/>
  <c r="V1136" i="2"/>
  <c r="AB1136" i="2" s="1"/>
  <c r="V1132" i="2"/>
  <c r="AB1132" i="2" s="1"/>
  <c r="V1128" i="2"/>
  <c r="AB1128" i="2" s="1"/>
  <c r="V1124" i="2"/>
  <c r="AB1124" i="2" s="1"/>
  <c r="V1120" i="2"/>
  <c r="AB1120" i="2" s="1"/>
  <c r="V1116" i="2"/>
  <c r="AB1116" i="2" s="1"/>
  <c r="V1112" i="2"/>
  <c r="AB1112" i="2" s="1"/>
  <c r="V1108" i="2"/>
  <c r="AB1108" i="2" s="1"/>
  <c r="V1104" i="2"/>
  <c r="AB1104" i="2" s="1"/>
  <c r="V1100" i="2"/>
  <c r="AB1100" i="2" s="1"/>
  <c r="V1096" i="2"/>
  <c r="AB1096" i="2" s="1"/>
  <c r="V1092" i="2"/>
  <c r="AB1092" i="2" s="1"/>
  <c r="V1088" i="2"/>
  <c r="AB1088" i="2" s="1"/>
  <c r="V1084" i="2"/>
  <c r="AB1084" i="2" s="1"/>
  <c r="V1080" i="2"/>
  <c r="AB1080" i="2" s="1"/>
  <c r="V1076" i="2"/>
  <c r="AB1076" i="2" s="1"/>
  <c r="V1072" i="2"/>
  <c r="AB1072" i="2" s="1"/>
  <c r="V1068" i="2"/>
  <c r="AB1068" i="2" s="1"/>
  <c r="V1064" i="2"/>
  <c r="AB1064" i="2" s="1"/>
  <c r="V1060" i="2"/>
  <c r="AB1060" i="2" s="1"/>
  <c r="V1056" i="2"/>
  <c r="AB1056" i="2" s="1"/>
  <c r="V1052" i="2"/>
  <c r="AB1052" i="2" s="1"/>
  <c r="V1048" i="2"/>
  <c r="AB1048" i="2" s="1"/>
  <c r="V1044" i="2"/>
  <c r="AB1044" i="2" s="1"/>
  <c r="V1040" i="2"/>
  <c r="AB1040" i="2" s="1"/>
  <c r="V1036" i="2"/>
  <c r="AB1036" i="2" s="1"/>
  <c r="V1032" i="2"/>
  <c r="AB1032" i="2" s="1"/>
  <c r="V1028" i="2"/>
  <c r="AB1028" i="2" s="1"/>
  <c r="V1024" i="2"/>
  <c r="AB1024" i="2" s="1"/>
  <c r="V1020" i="2"/>
  <c r="AB1020" i="2" s="1"/>
  <c r="V1016" i="2"/>
  <c r="AB1016" i="2" s="1"/>
  <c r="V1012" i="2"/>
  <c r="AB1012" i="2" s="1"/>
  <c r="V1008" i="2"/>
  <c r="AB1008" i="2" s="1"/>
  <c r="V1004" i="2"/>
  <c r="AB1004" i="2" s="1"/>
  <c r="V1000" i="2"/>
  <c r="AB1000" i="2" s="1"/>
  <c r="V996" i="2"/>
  <c r="AB996" i="2" s="1"/>
  <c r="V992" i="2"/>
  <c r="AB992" i="2" s="1"/>
  <c r="V988" i="2"/>
  <c r="AB988" i="2" s="1"/>
  <c r="V984" i="2"/>
  <c r="AB984" i="2" s="1"/>
  <c r="V980" i="2"/>
  <c r="AB980" i="2" s="1"/>
  <c r="V976" i="2"/>
  <c r="AB976" i="2" s="1"/>
  <c r="V972" i="2"/>
  <c r="AB972" i="2" s="1"/>
  <c r="V968" i="2"/>
  <c r="AB968" i="2" s="1"/>
  <c r="V964" i="2"/>
  <c r="AB964" i="2" s="1"/>
  <c r="V960" i="2"/>
  <c r="AB960" i="2" s="1"/>
  <c r="V956" i="2"/>
  <c r="AB956" i="2" s="1"/>
  <c r="V952" i="2"/>
  <c r="AB952" i="2" s="1"/>
  <c r="V948" i="2"/>
  <c r="AB948" i="2" s="1"/>
  <c r="V944" i="2"/>
  <c r="AB944" i="2" s="1"/>
  <c r="V940" i="2"/>
  <c r="AB940" i="2" s="1"/>
  <c r="V936" i="2"/>
  <c r="AB936" i="2" s="1"/>
  <c r="V932" i="2"/>
  <c r="AB932" i="2" s="1"/>
  <c r="V928" i="2"/>
  <c r="AB928" i="2" s="1"/>
  <c r="V924" i="2"/>
  <c r="AB924" i="2" s="1"/>
  <c r="V920" i="2"/>
  <c r="AB920" i="2" s="1"/>
  <c r="V916" i="2"/>
  <c r="AB916" i="2" s="1"/>
  <c r="V912" i="2"/>
  <c r="AB912" i="2" s="1"/>
  <c r="V908" i="2"/>
  <c r="AB908" i="2" s="1"/>
  <c r="V904" i="2"/>
  <c r="AB904" i="2" s="1"/>
  <c r="V900" i="2"/>
  <c r="AB900" i="2" s="1"/>
  <c r="V896" i="2"/>
  <c r="AB896" i="2" s="1"/>
  <c r="V892" i="2"/>
  <c r="AB892" i="2" s="1"/>
  <c r="V888" i="2"/>
  <c r="AB888" i="2" s="1"/>
  <c r="V884" i="2"/>
  <c r="AB884" i="2" s="1"/>
  <c r="V880" i="2"/>
  <c r="AB880" i="2" s="1"/>
  <c r="V876" i="2"/>
  <c r="AB876" i="2" s="1"/>
  <c r="V872" i="2"/>
  <c r="AB872" i="2" s="1"/>
  <c r="V868" i="2"/>
  <c r="AB868" i="2" s="1"/>
  <c r="V864" i="2"/>
  <c r="AB864" i="2" s="1"/>
  <c r="V860" i="2"/>
  <c r="AB860" i="2" s="1"/>
  <c r="V856" i="2"/>
  <c r="AB856" i="2" s="1"/>
  <c r="V852" i="2"/>
  <c r="AB852" i="2" s="1"/>
  <c r="V848" i="2"/>
  <c r="AB848" i="2" s="1"/>
  <c r="V844" i="2"/>
  <c r="AB844" i="2" s="1"/>
  <c r="V840" i="2"/>
  <c r="AB840" i="2" s="1"/>
  <c r="V836" i="2"/>
  <c r="AB836" i="2" s="1"/>
  <c r="V832" i="2"/>
  <c r="AB832" i="2" s="1"/>
  <c r="V828" i="2"/>
  <c r="AB828" i="2" s="1"/>
  <c r="V824" i="2"/>
  <c r="AB824" i="2" s="1"/>
  <c r="V820" i="2"/>
  <c r="AB820" i="2" s="1"/>
  <c r="V816" i="2"/>
  <c r="AB816" i="2" s="1"/>
  <c r="V812" i="2"/>
  <c r="AB812" i="2" s="1"/>
  <c r="V808" i="2"/>
  <c r="AB808" i="2" s="1"/>
  <c r="V804" i="2"/>
  <c r="AB804" i="2" s="1"/>
  <c r="V800" i="2"/>
  <c r="AB800" i="2" s="1"/>
  <c r="V796" i="2"/>
  <c r="AB796" i="2" s="1"/>
  <c r="V792" i="2"/>
  <c r="AB792" i="2" s="1"/>
  <c r="V788" i="2"/>
  <c r="AB788" i="2" s="1"/>
  <c r="V784" i="2"/>
  <c r="AB784" i="2" s="1"/>
  <c r="V780" i="2"/>
  <c r="AB780" i="2" s="1"/>
  <c r="V776" i="2"/>
  <c r="AB776" i="2" s="1"/>
  <c r="V772" i="2"/>
  <c r="AB772" i="2" s="1"/>
  <c r="V768" i="2"/>
  <c r="AB768" i="2" s="1"/>
  <c r="V764" i="2"/>
  <c r="AB764" i="2" s="1"/>
  <c r="V760" i="2"/>
  <c r="AB760" i="2" s="1"/>
  <c r="V756" i="2"/>
  <c r="AB756" i="2" s="1"/>
  <c r="V752" i="2"/>
  <c r="AB752" i="2" s="1"/>
  <c r="V748" i="2"/>
  <c r="AB748" i="2" s="1"/>
  <c r="V744" i="2"/>
  <c r="AB744" i="2" s="1"/>
  <c r="V740" i="2"/>
  <c r="AB740" i="2" s="1"/>
  <c r="V736" i="2"/>
  <c r="AB736" i="2" s="1"/>
  <c r="V732" i="2"/>
  <c r="AB732" i="2" s="1"/>
  <c r="V728" i="2"/>
  <c r="AB728" i="2" s="1"/>
  <c r="V724" i="2"/>
  <c r="AB724" i="2" s="1"/>
  <c r="V720" i="2"/>
  <c r="AB720" i="2" s="1"/>
  <c r="V716" i="2"/>
  <c r="AB716" i="2" s="1"/>
  <c r="V712" i="2"/>
  <c r="AB712" i="2" s="1"/>
  <c r="V708" i="2"/>
  <c r="AB708" i="2" s="1"/>
  <c r="V704" i="2"/>
  <c r="AB704" i="2" s="1"/>
  <c r="V700" i="2"/>
  <c r="AB700" i="2" s="1"/>
  <c r="V696" i="2"/>
  <c r="AB696" i="2" s="1"/>
  <c r="V692" i="2"/>
  <c r="AB692" i="2" s="1"/>
  <c r="V688" i="2"/>
  <c r="AB688" i="2" s="1"/>
  <c r="V684" i="2"/>
  <c r="AB684" i="2" s="1"/>
  <c r="V680" i="2"/>
  <c r="AB680" i="2" s="1"/>
  <c r="V676" i="2"/>
  <c r="AB676" i="2" s="1"/>
  <c r="V672" i="2"/>
  <c r="AB672" i="2" s="1"/>
  <c r="V668" i="2"/>
  <c r="AB668" i="2" s="1"/>
  <c r="V664" i="2"/>
  <c r="AB664" i="2" s="1"/>
  <c r="V660" i="2"/>
  <c r="AB660" i="2" s="1"/>
  <c r="V656" i="2"/>
  <c r="AB656" i="2" s="1"/>
  <c r="V652" i="2"/>
  <c r="AB652" i="2" s="1"/>
  <c r="V648" i="2"/>
  <c r="AB648" i="2" s="1"/>
  <c r="V644" i="2"/>
  <c r="AB644" i="2" s="1"/>
  <c r="V640" i="2"/>
  <c r="AB640" i="2" s="1"/>
  <c r="V636" i="2"/>
  <c r="AB636" i="2" s="1"/>
  <c r="V632" i="2"/>
  <c r="AB632" i="2" s="1"/>
  <c r="V628" i="2"/>
  <c r="AB628" i="2" s="1"/>
  <c r="V624" i="2"/>
  <c r="AB624" i="2" s="1"/>
  <c r="V620" i="2"/>
  <c r="AB620" i="2" s="1"/>
  <c r="V616" i="2"/>
  <c r="AB616" i="2" s="1"/>
  <c r="V612" i="2"/>
  <c r="AB612" i="2" s="1"/>
  <c r="V608" i="2"/>
  <c r="AB608" i="2" s="1"/>
  <c r="V604" i="2"/>
  <c r="AB604" i="2" s="1"/>
  <c r="V600" i="2"/>
  <c r="AB600" i="2" s="1"/>
  <c r="V596" i="2"/>
  <c r="AB596" i="2" s="1"/>
  <c r="V592" i="2"/>
  <c r="AB592" i="2" s="1"/>
  <c r="V588" i="2"/>
  <c r="AB588" i="2" s="1"/>
  <c r="V584" i="2"/>
  <c r="AB584" i="2" s="1"/>
  <c r="V580" i="2"/>
  <c r="AB580" i="2" s="1"/>
  <c r="V576" i="2"/>
  <c r="AB576" i="2" s="1"/>
  <c r="V572" i="2"/>
  <c r="AB572" i="2" s="1"/>
  <c r="V568" i="2"/>
  <c r="AB568" i="2" s="1"/>
  <c r="AB564" i="2"/>
  <c r="AB560" i="2"/>
  <c r="V556" i="2"/>
  <c r="AB556" i="2" s="1"/>
  <c r="V548" i="2"/>
  <c r="AB548" i="2" s="1"/>
  <c r="V544" i="2"/>
  <c r="AB544" i="2" s="1"/>
  <c r="V540" i="2"/>
  <c r="AB540" i="2" s="1"/>
  <c r="V532" i="2"/>
  <c r="AB532" i="2" s="1"/>
  <c r="V524" i="2"/>
  <c r="AB524" i="2" s="1"/>
  <c r="V520" i="2"/>
  <c r="AB520" i="2" s="1"/>
  <c r="V516" i="2"/>
  <c r="AB516" i="2" s="1"/>
  <c r="V504" i="2"/>
  <c r="AB504" i="2" s="1"/>
  <c r="V452" i="2"/>
  <c r="AB452" i="2" s="1"/>
  <c r="V432" i="2"/>
  <c r="AB432" i="2" s="1"/>
  <c r="V396" i="2"/>
  <c r="AB396" i="2" s="1"/>
  <c r="V392" i="2"/>
  <c r="AB392" i="2" s="1"/>
  <c r="V388" i="2"/>
  <c r="AB388" i="2" s="1"/>
  <c r="V384" i="2"/>
  <c r="AB384" i="2" s="1"/>
  <c r="V380" i="2"/>
  <c r="AB380" i="2" s="1"/>
  <c r="V376" i="2"/>
  <c r="AB376" i="2" s="1"/>
  <c r="V372" i="2"/>
  <c r="AB372" i="2" s="1"/>
  <c r="V368" i="2"/>
  <c r="AB368" i="2" s="1"/>
  <c r="V364" i="2"/>
  <c r="AB364" i="2" s="1"/>
  <c r="V360" i="2"/>
  <c r="AB360" i="2" s="1"/>
  <c r="V356" i="2"/>
  <c r="AB356" i="2" s="1"/>
  <c r="V352" i="2"/>
  <c r="AB352" i="2" s="1"/>
  <c r="V348" i="2"/>
  <c r="AB348" i="2" s="1"/>
  <c r="V344" i="2"/>
  <c r="AB344" i="2" s="1"/>
  <c r="V340" i="2"/>
  <c r="AB340" i="2" s="1"/>
  <c r="V336" i="2"/>
  <c r="AB336" i="2" s="1"/>
  <c r="V332" i="2"/>
  <c r="AB332" i="2" s="1"/>
  <c r="V328" i="2"/>
  <c r="AB328" i="2" s="1"/>
  <c r="V320" i="2"/>
  <c r="AB320" i="2" s="1"/>
  <c r="V316" i="2"/>
  <c r="AB316" i="2" s="1"/>
  <c r="V312" i="2"/>
  <c r="AB312" i="2" s="1"/>
  <c r="V308" i="2"/>
  <c r="AB308" i="2" s="1"/>
  <c r="V304" i="2"/>
  <c r="AB304" i="2" s="1"/>
  <c r="V300" i="2"/>
  <c r="AB300" i="2" s="1"/>
  <c r="V296" i="2"/>
  <c r="AB296" i="2" s="1"/>
  <c r="V292" i="2"/>
  <c r="AB292" i="2" s="1"/>
  <c r="V288" i="2"/>
  <c r="AB288" i="2" s="1"/>
  <c r="V284" i="2"/>
  <c r="AB284" i="2" s="1"/>
  <c r="V280" i="2"/>
  <c r="AB280" i="2" s="1"/>
  <c r="V276" i="2"/>
  <c r="AB276" i="2" s="1"/>
  <c r="V272" i="2"/>
  <c r="AB272" i="2" s="1"/>
  <c r="V268" i="2"/>
  <c r="AB268" i="2" s="1"/>
  <c r="V264" i="2"/>
  <c r="AB264" i="2" s="1"/>
  <c r="V260" i="2"/>
  <c r="AB260" i="2" s="1"/>
  <c r="V252" i="2"/>
  <c r="AB252" i="2" s="1"/>
  <c r="V248" i="2"/>
  <c r="AB248" i="2" s="1"/>
  <c r="V244" i="2"/>
  <c r="AB244" i="2" s="1"/>
  <c r="V240" i="2"/>
  <c r="AB240" i="2" s="1"/>
  <c r="V236" i="2"/>
  <c r="AB236" i="2" s="1"/>
  <c r="V232" i="2"/>
  <c r="AB232" i="2" s="1"/>
  <c r="V228" i="2"/>
  <c r="AB228" i="2" s="1"/>
  <c r="V220" i="2"/>
  <c r="AB220" i="2" s="1"/>
  <c r="V216" i="2"/>
  <c r="AB216" i="2" s="1"/>
  <c r="V212" i="2"/>
  <c r="AB212" i="2" s="1"/>
  <c r="V204" i="2"/>
  <c r="AB204" i="2" s="1"/>
  <c r="V200" i="2"/>
  <c r="AB200" i="2" s="1"/>
  <c r="V196" i="2"/>
  <c r="AB196" i="2" s="1"/>
  <c r="V192" i="2"/>
  <c r="AB192" i="2" s="1"/>
  <c r="V188" i="2"/>
  <c r="AB188" i="2" s="1"/>
  <c r="V184" i="2"/>
  <c r="AB184" i="2" s="1"/>
  <c r="V180" i="2"/>
  <c r="AB180" i="2" s="1"/>
  <c r="V176" i="2"/>
  <c r="AB176" i="2" s="1"/>
  <c r="V172" i="2"/>
  <c r="AB172" i="2" s="1"/>
  <c r="V164" i="2"/>
  <c r="AB164" i="2" s="1"/>
  <c r="V160" i="2"/>
  <c r="AB160" i="2" s="1"/>
  <c r="V156" i="2"/>
  <c r="AB156" i="2" s="1"/>
  <c r="V148" i="2"/>
  <c r="AB148" i="2" s="1"/>
  <c r="V140" i="2"/>
  <c r="AB140" i="2" s="1"/>
  <c r="V132" i="2"/>
  <c r="AB132" i="2" s="1"/>
  <c r="V128" i="2"/>
  <c r="AB128" i="2" s="1"/>
  <c r="V124" i="2"/>
  <c r="AB124" i="2" s="1"/>
  <c r="V120" i="2"/>
  <c r="AB120" i="2" s="1"/>
  <c r="V116" i="2"/>
  <c r="AB116" i="2" s="1"/>
  <c r="V112" i="2"/>
  <c r="AB112" i="2" s="1"/>
  <c r="V108" i="2"/>
  <c r="AB108" i="2" s="1"/>
  <c r="V100" i="2"/>
  <c r="AB100" i="2" s="1"/>
  <c r="V96" i="2"/>
  <c r="AB96" i="2" s="1"/>
  <c r="V92" i="2"/>
  <c r="AB92" i="2" s="1"/>
  <c r="V88" i="2"/>
  <c r="AB88" i="2" s="1"/>
  <c r="V76" i="2"/>
  <c r="AB76" i="2" s="1"/>
  <c r="V72" i="2"/>
  <c r="AB72" i="2" s="1"/>
  <c r="V68" i="2"/>
  <c r="AB68" i="2" s="1"/>
  <c r="V64" i="2"/>
  <c r="AB64" i="2" s="1"/>
  <c r="AB60" i="2"/>
  <c r="AB56" i="2"/>
  <c r="V45" i="2"/>
  <c r="AB45" i="2" s="1"/>
  <c r="V41" i="2"/>
  <c r="AB41" i="2" s="1"/>
  <c r="V37" i="2"/>
  <c r="AB37" i="2" s="1"/>
  <c r="V33" i="2"/>
  <c r="AB33" i="2" s="1"/>
  <c r="V29" i="2"/>
  <c r="AB29" i="2" s="1"/>
  <c r="V21" i="2"/>
  <c r="AB21" i="2" s="1"/>
  <c r="V17" i="2"/>
  <c r="AB17" i="2" s="1"/>
  <c r="V13" i="2"/>
  <c r="AB13" i="2" s="1"/>
  <c r="V9" i="2"/>
  <c r="AB9" i="2" s="1"/>
  <c r="V5" i="2"/>
  <c r="AB5" i="2" s="1"/>
  <c r="U322" i="2"/>
  <c r="AA322" i="2" s="1"/>
  <c r="U318" i="2"/>
  <c r="AA318" i="2" s="1"/>
  <c r="U314" i="2"/>
  <c r="AA314" i="2" s="1"/>
  <c r="U306" i="2"/>
  <c r="AA306" i="2" s="1"/>
  <c r="U302" i="2"/>
  <c r="AA302" i="2" s="1"/>
  <c r="U294" i="2"/>
  <c r="AA294" i="2" s="1"/>
  <c r="U290" i="2"/>
  <c r="AA290" i="2" s="1"/>
  <c r="U282" i="2"/>
  <c r="AA282" i="2" s="1"/>
  <c r="U278" i="2"/>
  <c r="AA278" i="2" s="1"/>
  <c r="U274" i="2"/>
  <c r="AA274" i="2" s="1"/>
  <c r="U270" i="2"/>
  <c r="AA270" i="2" s="1"/>
  <c r="U266" i="2"/>
  <c r="AA266" i="2" s="1"/>
  <c r="U262" i="2"/>
  <c r="AA262" i="2" s="1"/>
  <c r="U258" i="2"/>
  <c r="AA258" i="2" s="1"/>
  <c r="U254" i="2"/>
  <c r="AA254" i="2" s="1"/>
  <c r="U250" i="2"/>
  <c r="AA250" i="2" s="1"/>
  <c r="U242" i="2"/>
  <c r="AA242" i="2" s="1"/>
  <c r="U238" i="2"/>
  <c r="AA238" i="2" s="1"/>
  <c r="U234" i="2"/>
  <c r="AA234" i="2" s="1"/>
  <c r="U230" i="2"/>
  <c r="AA230" i="2" s="1"/>
  <c r="U226" i="2"/>
  <c r="AA226" i="2" s="1"/>
  <c r="U222" i="2"/>
  <c r="AA222" i="2" s="1"/>
  <c r="U218" i="2"/>
  <c r="AA218" i="2" s="1"/>
  <c r="U214" i="2"/>
  <c r="AA214" i="2" s="1"/>
  <c r="U210" i="2"/>
  <c r="AA210" i="2" s="1"/>
  <c r="U206" i="2"/>
  <c r="AA206" i="2" s="1"/>
  <c r="U202" i="2"/>
  <c r="AA202" i="2" s="1"/>
  <c r="U198" i="2"/>
  <c r="AA198" i="2" s="1"/>
  <c r="U194" i="2"/>
  <c r="AA194" i="2" s="1"/>
  <c r="U186" i="2"/>
  <c r="AA186" i="2" s="1"/>
  <c r="U182" i="2"/>
  <c r="AA182" i="2" s="1"/>
  <c r="U178" i="2"/>
  <c r="AA178" i="2" s="1"/>
  <c r="U174" i="2"/>
  <c r="AA174" i="2" s="1"/>
  <c r="U170" i="2"/>
  <c r="AA170" i="2" s="1"/>
  <c r="U162" i="2"/>
  <c r="AA162" i="2" s="1"/>
  <c r="U158" i="2"/>
  <c r="AA158" i="2" s="1"/>
  <c r="U154" i="2"/>
  <c r="AA154" i="2" s="1"/>
  <c r="U150" i="2"/>
  <c r="AA150" i="2" s="1"/>
  <c r="U146" i="2"/>
  <c r="AA146" i="2" s="1"/>
  <c r="U142" i="2"/>
  <c r="AA142" i="2" s="1"/>
  <c r="U130" i="2"/>
  <c r="AA130" i="2" s="1"/>
  <c r="U126" i="2"/>
  <c r="AA126" i="2" s="1"/>
  <c r="U122" i="2"/>
  <c r="AA122" i="2" s="1"/>
  <c r="U118" i="2"/>
  <c r="AA118" i="2" s="1"/>
  <c r="U110" i="2"/>
  <c r="AA110" i="2" s="1"/>
  <c r="U106" i="2"/>
  <c r="AA106" i="2" s="1"/>
  <c r="U102" i="2"/>
  <c r="AA102" i="2" s="1"/>
  <c r="U98" i="2"/>
  <c r="AA98" i="2" s="1"/>
  <c r="U94" i="2"/>
  <c r="AA94" i="2" s="1"/>
  <c r="U90" i="2"/>
  <c r="AA90" i="2" s="1"/>
  <c r="U86" i="2"/>
  <c r="AA86" i="2" s="1"/>
  <c r="U82" i="2"/>
  <c r="AA82" i="2" s="1"/>
  <c r="U78" i="2"/>
  <c r="AA78" i="2" s="1"/>
  <c r="U74" i="2"/>
  <c r="AA74" i="2" s="1"/>
  <c r="U70" i="2"/>
  <c r="AA70" i="2" s="1"/>
  <c r="U66" i="2"/>
  <c r="AA66" i="2" s="1"/>
  <c r="AA58" i="2"/>
  <c r="AA47" i="2"/>
  <c r="U43" i="2"/>
  <c r="AA43" i="2" s="1"/>
  <c r="U39" i="2"/>
  <c r="AA39" i="2" s="1"/>
  <c r="U31" i="2"/>
  <c r="AA31" i="2" s="1"/>
  <c r="U27" i="2"/>
  <c r="AA27" i="2" s="1"/>
  <c r="U23" i="2"/>
  <c r="AA23" i="2" s="1"/>
  <c r="U19" i="2"/>
  <c r="AA19" i="2" s="1"/>
  <c r="U11" i="2"/>
  <c r="AA11" i="2" s="1"/>
  <c r="U7" i="2"/>
  <c r="AA7" i="2" s="1"/>
  <c r="V1499" i="2"/>
  <c r="AB1499" i="2" s="1"/>
  <c r="V1495" i="2"/>
  <c r="AB1495" i="2" s="1"/>
  <c r="V1491" i="2"/>
  <c r="AB1491" i="2" s="1"/>
  <c r="V1487" i="2"/>
  <c r="AB1487" i="2" s="1"/>
  <c r="V1483" i="2"/>
  <c r="AB1483" i="2" s="1"/>
  <c r="V1479" i="2"/>
  <c r="AB1479" i="2" s="1"/>
  <c r="V1475" i="2"/>
  <c r="AB1475" i="2" s="1"/>
  <c r="V1471" i="2"/>
  <c r="AB1471" i="2" s="1"/>
  <c r="V1467" i="2"/>
  <c r="AB1467" i="2" s="1"/>
  <c r="V1463" i="2"/>
  <c r="AB1463" i="2" s="1"/>
  <c r="V1459" i="2"/>
  <c r="AB1459" i="2" s="1"/>
  <c r="V1455" i="2"/>
  <c r="AB1455" i="2" s="1"/>
  <c r="V1451" i="2"/>
  <c r="AB1451" i="2" s="1"/>
  <c r="V1447" i="2"/>
  <c r="AB1447" i="2" s="1"/>
  <c r="V1443" i="2"/>
  <c r="AB1443" i="2" s="1"/>
  <c r="V1439" i="2"/>
  <c r="AB1439" i="2" s="1"/>
  <c r="V1435" i="2"/>
  <c r="AB1435" i="2" s="1"/>
  <c r="V1431" i="2"/>
  <c r="AB1431" i="2" s="1"/>
  <c r="V1427" i="2"/>
  <c r="AB1427" i="2" s="1"/>
  <c r="V1423" i="2"/>
  <c r="AB1423" i="2" s="1"/>
  <c r="V1419" i="2"/>
  <c r="AB1419" i="2" s="1"/>
  <c r="V1415" i="2"/>
  <c r="AB1415" i="2" s="1"/>
  <c r="V1411" i="2"/>
  <c r="AB1411" i="2" s="1"/>
  <c r="V1407" i="2"/>
  <c r="AB1407" i="2" s="1"/>
  <c r="V1403" i="2"/>
  <c r="AB1403" i="2" s="1"/>
  <c r="V1399" i="2"/>
  <c r="AB1399" i="2" s="1"/>
  <c r="V1395" i="2"/>
  <c r="AB1395" i="2" s="1"/>
  <c r="V1391" i="2"/>
  <c r="AB1391" i="2" s="1"/>
  <c r="V1387" i="2"/>
  <c r="AB1387" i="2" s="1"/>
  <c r="V1383" i="2"/>
  <c r="AB1383" i="2" s="1"/>
  <c r="V1379" i="2"/>
  <c r="AB1379" i="2" s="1"/>
  <c r="V1375" i="2"/>
  <c r="AB1375" i="2" s="1"/>
  <c r="V1371" i="2"/>
  <c r="AB1371" i="2" s="1"/>
  <c r="V1367" i="2"/>
  <c r="AB1367" i="2" s="1"/>
  <c r="V1363" i="2"/>
  <c r="AB1363" i="2" s="1"/>
  <c r="V1359" i="2"/>
  <c r="AB1359" i="2" s="1"/>
  <c r="V1355" i="2"/>
  <c r="AB1355" i="2" s="1"/>
  <c r="V1351" i="2"/>
  <c r="AB1351" i="2" s="1"/>
  <c r="V1347" i="2"/>
  <c r="AB1347" i="2" s="1"/>
  <c r="V1343" i="2"/>
  <c r="AB1343" i="2" s="1"/>
  <c r="V1339" i="2"/>
  <c r="AB1339" i="2" s="1"/>
  <c r="V1335" i="2"/>
  <c r="AB1335" i="2" s="1"/>
  <c r="V1331" i="2"/>
  <c r="AB1331" i="2" s="1"/>
  <c r="V1327" i="2"/>
  <c r="AB1327" i="2" s="1"/>
  <c r="V1323" i="2"/>
  <c r="AB1323" i="2" s="1"/>
  <c r="V1319" i="2"/>
  <c r="AB1319" i="2" s="1"/>
  <c r="V1315" i="2"/>
  <c r="AB1315" i="2" s="1"/>
  <c r="V1311" i="2"/>
  <c r="AB1311" i="2" s="1"/>
  <c r="V1307" i="2"/>
  <c r="AB1307" i="2" s="1"/>
  <c r="V1303" i="2"/>
  <c r="AB1303" i="2" s="1"/>
  <c r="V1299" i="2"/>
  <c r="AB1299" i="2" s="1"/>
  <c r="V1295" i="2"/>
  <c r="AB1295" i="2" s="1"/>
  <c r="V1291" i="2"/>
  <c r="AB1291" i="2" s="1"/>
  <c r="V1287" i="2"/>
  <c r="AB1287" i="2" s="1"/>
  <c r="V1283" i="2"/>
  <c r="AB1283" i="2" s="1"/>
  <c r="V1279" i="2"/>
  <c r="AB1279" i="2" s="1"/>
  <c r="V1275" i="2"/>
  <c r="AB1275" i="2" s="1"/>
  <c r="V1271" i="2"/>
  <c r="AB1271" i="2" s="1"/>
  <c r="V1267" i="2"/>
  <c r="AB1267" i="2" s="1"/>
  <c r="V1263" i="2"/>
  <c r="AB1263" i="2" s="1"/>
  <c r="V1259" i="2"/>
  <c r="AB1259" i="2" s="1"/>
  <c r="V1255" i="2"/>
  <c r="AB1255" i="2" s="1"/>
  <c r="V1251" i="2"/>
  <c r="AB1251" i="2" s="1"/>
  <c r="V1247" i="2"/>
  <c r="AB1247" i="2" s="1"/>
  <c r="V1243" i="2"/>
  <c r="AB1243" i="2" s="1"/>
  <c r="V1239" i="2"/>
  <c r="AB1239" i="2" s="1"/>
  <c r="V1235" i="2"/>
  <c r="AB1235" i="2" s="1"/>
  <c r="V1231" i="2"/>
  <c r="AB1231" i="2" s="1"/>
  <c r="V1227" i="2"/>
  <c r="AB1227" i="2" s="1"/>
  <c r="V1223" i="2"/>
  <c r="AB1223" i="2" s="1"/>
  <c r="V1219" i="2"/>
  <c r="AB1219" i="2" s="1"/>
  <c r="V1215" i="2"/>
  <c r="AB1215" i="2" s="1"/>
  <c r="V1211" i="2"/>
  <c r="AB1211" i="2" s="1"/>
  <c r="V1207" i="2"/>
  <c r="AB1207" i="2" s="1"/>
  <c r="V1203" i="2"/>
  <c r="AB1203" i="2" s="1"/>
  <c r="V1199" i="2"/>
  <c r="AB1199" i="2" s="1"/>
  <c r="V1195" i="2"/>
  <c r="AB1195" i="2" s="1"/>
  <c r="V1191" i="2"/>
  <c r="AB1191" i="2" s="1"/>
  <c r="V1187" i="2"/>
  <c r="AB1187" i="2" s="1"/>
  <c r="V1183" i="2"/>
  <c r="AB1183" i="2" s="1"/>
  <c r="V1179" i="2"/>
  <c r="AB1179" i="2" s="1"/>
  <c r="V1175" i="2"/>
  <c r="AB1175" i="2" s="1"/>
  <c r="V1171" i="2"/>
  <c r="AB1171" i="2" s="1"/>
  <c r="V1167" i="2"/>
  <c r="AB1167" i="2" s="1"/>
  <c r="V1163" i="2"/>
  <c r="AB1163" i="2" s="1"/>
  <c r="V1159" i="2"/>
  <c r="AB1159" i="2" s="1"/>
  <c r="V1155" i="2"/>
  <c r="AB1155" i="2" s="1"/>
  <c r="V1151" i="2"/>
  <c r="AB1151" i="2" s="1"/>
  <c r="V1147" i="2"/>
  <c r="AB1147" i="2" s="1"/>
  <c r="V1143" i="2"/>
  <c r="AB1143" i="2" s="1"/>
  <c r="V1139" i="2"/>
  <c r="AB1139" i="2" s="1"/>
  <c r="V1135" i="2"/>
  <c r="AB1135" i="2" s="1"/>
  <c r="V1131" i="2"/>
  <c r="AB1131" i="2" s="1"/>
  <c r="V1127" i="2"/>
  <c r="AB1127" i="2" s="1"/>
  <c r="V1123" i="2"/>
  <c r="AB1123" i="2" s="1"/>
  <c r="V1119" i="2"/>
  <c r="AB1119" i="2" s="1"/>
  <c r="V1115" i="2"/>
  <c r="AB1115" i="2" s="1"/>
  <c r="V1111" i="2"/>
  <c r="AB1111" i="2" s="1"/>
  <c r="V1107" i="2"/>
  <c r="AB1107" i="2" s="1"/>
  <c r="V1103" i="2"/>
  <c r="AB1103" i="2" s="1"/>
  <c r="V1099" i="2"/>
  <c r="AB1099" i="2" s="1"/>
  <c r="V1095" i="2"/>
  <c r="AB1095" i="2" s="1"/>
  <c r="V1091" i="2"/>
  <c r="AB1091" i="2" s="1"/>
  <c r="V1087" i="2"/>
  <c r="AB1087" i="2" s="1"/>
  <c r="V1083" i="2"/>
  <c r="AB1083" i="2" s="1"/>
  <c r="V1079" i="2"/>
  <c r="AB1079" i="2" s="1"/>
  <c r="V1075" i="2"/>
  <c r="AB1075" i="2" s="1"/>
  <c r="V1071" i="2"/>
  <c r="AB1071" i="2" s="1"/>
  <c r="V1067" i="2"/>
  <c r="AB1067" i="2" s="1"/>
  <c r="V1063" i="2"/>
  <c r="AB1063" i="2" s="1"/>
  <c r="V1059" i="2"/>
  <c r="AB1059" i="2" s="1"/>
  <c r="V1055" i="2"/>
  <c r="AB1055" i="2" s="1"/>
  <c r="V1051" i="2"/>
  <c r="AB1051" i="2" s="1"/>
  <c r="V1047" i="2"/>
  <c r="AB1047" i="2" s="1"/>
  <c r="V1043" i="2"/>
  <c r="AB1043" i="2" s="1"/>
  <c r="V1039" i="2"/>
  <c r="AB1039" i="2" s="1"/>
  <c r="V1035" i="2"/>
  <c r="AB1035" i="2" s="1"/>
  <c r="V1031" i="2"/>
  <c r="AB1031" i="2" s="1"/>
  <c r="V1027" i="2"/>
  <c r="AB1027" i="2" s="1"/>
  <c r="V1023" i="2"/>
  <c r="AB1023" i="2" s="1"/>
  <c r="V1019" i="2"/>
  <c r="AB1019" i="2" s="1"/>
  <c r="V1015" i="2"/>
  <c r="AB1015" i="2" s="1"/>
  <c r="V1011" i="2"/>
  <c r="AB1011" i="2" s="1"/>
  <c r="V1007" i="2"/>
  <c r="AB1007" i="2" s="1"/>
  <c r="V1003" i="2"/>
  <c r="AB1003" i="2" s="1"/>
  <c r="V999" i="2"/>
  <c r="AB999" i="2" s="1"/>
  <c r="V995" i="2"/>
  <c r="AB995" i="2" s="1"/>
  <c r="V991" i="2"/>
  <c r="AB991" i="2" s="1"/>
  <c r="V987" i="2"/>
  <c r="AB987" i="2" s="1"/>
  <c r="V983" i="2"/>
  <c r="AB983" i="2" s="1"/>
  <c r="V979" i="2"/>
  <c r="AB979" i="2" s="1"/>
  <c r="V975" i="2"/>
  <c r="AB975" i="2" s="1"/>
  <c r="V971" i="2"/>
  <c r="AB971" i="2" s="1"/>
  <c r="V967" i="2"/>
  <c r="AB967" i="2" s="1"/>
  <c r="V963" i="2"/>
  <c r="AB963" i="2" s="1"/>
  <c r="V959" i="2"/>
  <c r="AB959" i="2" s="1"/>
  <c r="V955" i="2"/>
  <c r="AB955" i="2" s="1"/>
  <c r="V951" i="2"/>
  <c r="AB951" i="2" s="1"/>
  <c r="V947" i="2"/>
  <c r="AB947" i="2" s="1"/>
  <c r="V943" i="2"/>
  <c r="AB943" i="2" s="1"/>
  <c r="V939" i="2"/>
  <c r="AB939" i="2" s="1"/>
  <c r="V935" i="2"/>
  <c r="AB935" i="2" s="1"/>
  <c r="V931" i="2"/>
  <c r="AB931" i="2" s="1"/>
  <c r="V927" i="2"/>
  <c r="AB927" i="2" s="1"/>
  <c r="V923" i="2"/>
  <c r="AB923" i="2" s="1"/>
  <c r="V919" i="2"/>
  <c r="AB919" i="2" s="1"/>
  <c r="V915" i="2"/>
  <c r="AB915" i="2" s="1"/>
  <c r="V911" i="2"/>
  <c r="AB911" i="2" s="1"/>
  <c r="V907" i="2"/>
  <c r="AB907" i="2" s="1"/>
  <c r="V903" i="2"/>
  <c r="AB903" i="2" s="1"/>
  <c r="V899" i="2"/>
  <c r="AB899" i="2" s="1"/>
  <c r="V895" i="2"/>
  <c r="AB895" i="2" s="1"/>
  <c r="V891" i="2"/>
  <c r="AB891" i="2" s="1"/>
  <c r="V887" i="2"/>
  <c r="AB887" i="2" s="1"/>
  <c r="V883" i="2"/>
  <c r="AB883" i="2" s="1"/>
  <c r="V879" i="2"/>
  <c r="AB879" i="2" s="1"/>
  <c r="V875" i="2"/>
  <c r="AB875" i="2" s="1"/>
  <c r="V871" i="2"/>
  <c r="AB871" i="2" s="1"/>
  <c r="V867" i="2"/>
  <c r="AB867" i="2" s="1"/>
  <c r="V863" i="2"/>
  <c r="AB863" i="2" s="1"/>
  <c r="V859" i="2"/>
  <c r="AB859" i="2" s="1"/>
  <c r="V855" i="2"/>
  <c r="AB855" i="2" s="1"/>
  <c r="V851" i="2"/>
  <c r="AB851" i="2" s="1"/>
  <c r="V847" i="2"/>
  <c r="AB847" i="2" s="1"/>
  <c r="V843" i="2"/>
  <c r="AB843" i="2" s="1"/>
  <c r="V839" i="2"/>
  <c r="AB839" i="2" s="1"/>
  <c r="V835" i="2"/>
  <c r="AB835" i="2" s="1"/>
  <c r="V831" i="2"/>
  <c r="AB831" i="2" s="1"/>
  <c r="V827" i="2"/>
  <c r="AB827" i="2" s="1"/>
  <c r="V823" i="2"/>
  <c r="AB823" i="2" s="1"/>
  <c r="V819" i="2"/>
  <c r="AB819" i="2" s="1"/>
  <c r="V815" i="2"/>
  <c r="AB815" i="2" s="1"/>
  <c r="V811" i="2"/>
  <c r="AB811" i="2" s="1"/>
  <c r="V807" i="2"/>
  <c r="AB807" i="2" s="1"/>
  <c r="V803" i="2"/>
  <c r="AB803" i="2" s="1"/>
  <c r="V799" i="2"/>
  <c r="AB799" i="2" s="1"/>
  <c r="V795" i="2"/>
  <c r="AB795" i="2" s="1"/>
  <c r="V791" i="2"/>
  <c r="AB791" i="2" s="1"/>
  <c r="V787" i="2"/>
  <c r="AB787" i="2" s="1"/>
  <c r="V783" i="2"/>
  <c r="AB783" i="2" s="1"/>
  <c r="V779" i="2"/>
  <c r="AB779" i="2" s="1"/>
  <c r="V775" i="2"/>
  <c r="AB775" i="2" s="1"/>
  <c r="V771" i="2"/>
  <c r="AB771" i="2" s="1"/>
  <c r="V767" i="2"/>
  <c r="AB767" i="2" s="1"/>
  <c r="V763" i="2"/>
  <c r="AB763" i="2" s="1"/>
  <c r="V759" i="2"/>
  <c r="AB759" i="2" s="1"/>
  <c r="V755" i="2"/>
  <c r="AB755" i="2" s="1"/>
  <c r="V751" i="2"/>
  <c r="AB751" i="2" s="1"/>
  <c r="V747" i="2"/>
  <c r="AB747" i="2" s="1"/>
  <c r="V743" i="2"/>
  <c r="AB743" i="2" s="1"/>
  <c r="V739" i="2"/>
  <c r="AB739" i="2" s="1"/>
  <c r="V735" i="2"/>
  <c r="AB735" i="2" s="1"/>
  <c r="V731" i="2"/>
  <c r="AB731" i="2" s="1"/>
  <c r="V727" i="2"/>
  <c r="AB727" i="2" s="1"/>
  <c r="V723" i="2"/>
  <c r="AB723" i="2" s="1"/>
  <c r="V719" i="2"/>
  <c r="AB719" i="2" s="1"/>
  <c r="V715" i="2"/>
  <c r="AB715" i="2" s="1"/>
  <c r="V711" i="2"/>
  <c r="AB711" i="2" s="1"/>
  <c r="V707" i="2"/>
  <c r="AB707" i="2" s="1"/>
  <c r="V703" i="2"/>
  <c r="AB703" i="2" s="1"/>
  <c r="V699" i="2"/>
  <c r="AB699" i="2" s="1"/>
  <c r="V695" i="2"/>
  <c r="AB695" i="2" s="1"/>
  <c r="V691" i="2"/>
  <c r="AB691" i="2" s="1"/>
  <c r="V687" i="2"/>
  <c r="AB687" i="2" s="1"/>
  <c r="V683" i="2"/>
  <c r="AB683" i="2" s="1"/>
  <c r="V679" i="2"/>
  <c r="AB679" i="2" s="1"/>
  <c r="V675" i="2"/>
  <c r="AB675" i="2" s="1"/>
  <c r="V671" i="2"/>
  <c r="AB671" i="2" s="1"/>
  <c r="V667" i="2"/>
  <c r="AB667" i="2" s="1"/>
  <c r="V663" i="2"/>
  <c r="AB663" i="2" s="1"/>
  <c r="V659" i="2"/>
  <c r="AB659" i="2" s="1"/>
  <c r="V655" i="2"/>
  <c r="AB655" i="2" s="1"/>
  <c r="V651" i="2"/>
  <c r="AB651" i="2" s="1"/>
  <c r="V647" i="2"/>
  <c r="AB647" i="2" s="1"/>
  <c r="V643" i="2"/>
  <c r="AB643" i="2" s="1"/>
  <c r="V639" i="2"/>
  <c r="AB639" i="2" s="1"/>
  <c r="V635" i="2"/>
  <c r="AB635" i="2" s="1"/>
  <c r="V631" i="2"/>
  <c r="AB631" i="2" s="1"/>
  <c r="V627" i="2"/>
  <c r="AB627" i="2" s="1"/>
  <c r="V623" i="2"/>
  <c r="AB623" i="2" s="1"/>
  <c r="V619" i="2"/>
  <c r="AB619" i="2" s="1"/>
  <c r="V615" i="2"/>
  <c r="AB615" i="2" s="1"/>
  <c r="V611" i="2"/>
  <c r="AB611" i="2" s="1"/>
  <c r="V607" i="2"/>
  <c r="AB607" i="2" s="1"/>
  <c r="V603" i="2"/>
  <c r="AB603" i="2" s="1"/>
  <c r="V599" i="2"/>
  <c r="AB599" i="2" s="1"/>
  <c r="V595" i="2"/>
  <c r="AB595" i="2" s="1"/>
  <c r="V591" i="2"/>
  <c r="AB591" i="2" s="1"/>
  <c r="V587" i="2"/>
  <c r="AB587" i="2" s="1"/>
  <c r="V583" i="2"/>
  <c r="AB583" i="2" s="1"/>
  <c r="V579" i="2"/>
  <c r="AB579" i="2" s="1"/>
  <c r="V575" i="2"/>
  <c r="AB575" i="2" s="1"/>
  <c r="V571" i="2"/>
  <c r="AB571" i="2" s="1"/>
  <c r="V567" i="2"/>
  <c r="AB567" i="2" s="1"/>
  <c r="V559" i="2"/>
  <c r="AB559" i="2" s="1"/>
  <c r="V555" i="2"/>
  <c r="AB555" i="2" s="1"/>
  <c r="V547" i="2"/>
  <c r="AB547" i="2" s="1"/>
  <c r="V543" i="2"/>
  <c r="AB543" i="2" s="1"/>
  <c r="V539" i="2"/>
  <c r="AB539" i="2" s="1"/>
  <c r="V527" i="2"/>
  <c r="AB527" i="2" s="1"/>
  <c r="V519" i="2"/>
  <c r="AB519" i="2" s="1"/>
  <c r="V483" i="2"/>
  <c r="AB483" i="2" s="1"/>
  <c r="V411" i="2"/>
  <c r="AB411" i="2" s="1"/>
  <c r="AB399" i="2"/>
  <c r="V395" i="2"/>
  <c r="AB395" i="2" s="1"/>
  <c r="V391" i="2"/>
  <c r="AB391" i="2" s="1"/>
  <c r="V387" i="2"/>
  <c r="AB387" i="2" s="1"/>
  <c r="V383" i="2"/>
  <c r="AB383" i="2" s="1"/>
  <c r="V379" i="2"/>
  <c r="AB379" i="2" s="1"/>
  <c r="V375" i="2"/>
  <c r="AB375" i="2" s="1"/>
  <c r="V371" i="2"/>
  <c r="AB371" i="2" s="1"/>
  <c r="V367" i="2"/>
  <c r="AB367" i="2" s="1"/>
  <c r="V363" i="2"/>
  <c r="AB363" i="2" s="1"/>
  <c r="V355" i="2"/>
  <c r="AB355" i="2" s="1"/>
  <c r="V351" i="2"/>
  <c r="AB351" i="2" s="1"/>
  <c r="V347" i="2"/>
  <c r="AB347" i="2" s="1"/>
  <c r="V343" i="2"/>
  <c r="AB343" i="2" s="1"/>
  <c r="V339" i="2"/>
  <c r="AB339" i="2" s="1"/>
  <c r="V335" i="2"/>
  <c r="AB335" i="2" s="1"/>
  <c r="V331" i="2"/>
  <c r="AB331" i="2" s="1"/>
  <c r="V327" i="2"/>
  <c r="AB327" i="2" s="1"/>
  <c r="V323" i="2"/>
  <c r="AB323" i="2" s="1"/>
  <c r="V319" i="2"/>
  <c r="AB319" i="2" s="1"/>
  <c r="V315" i="2"/>
  <c r="AB315" i="2" s="1"/>
  <c r="V311" i="2"/>
  <c r="AB311" i="2" s="1"/>
  <c r="V307" i="2"/>
  <c r="AB307" i="2" s="1"/>
  <c r="V303" i="2"/>
  <c r="AB303" i="2" s="1"/>
  <c r="V299" i="2"/>
  <c r="AB299" i="2" s="1"/>
  <c r="V295" i="2"/>
  <c r="AB295" i="2" s="1"/>
  <c r="V291" i="2"/>
  <c r="AB291" i="2" s="1"/>
  <c r="V287" i="2"/>
  <c r="AB287" i="2" s="1"/>
  <c r="V283" i="2"/>
  <c r="AB283" i="2" s="1"/>
  <c r="V279" i="2"/>
  <c r="AB279" i="2" s="1"/>
  <c r="V275" i="2"/>
  <c r="AB275" i="2" s="1"/>
  <c r="V271" i="2"/>
  <c r="AB271" i="2" s="1"/>
  <c r="V267" i="2"/>
  <c r="AB267" i="2" s="1"/>
  <c r="V259" i="2"/>
  <c r="AB259" i="2" s="1"/>
  <c r="V255" i="2"/>
  <c r="AB255" i="2" s="1"/>
  <c r="V251" i="2"/>
  <c r="AB251" i="2" s="1"/>
  <c r="V247" i="2"/>
  <c r="AB247" i="2" s="1"/>
  <c r="V243" i="2"/>
  <c r="AB243" i="2" s="1"/>
  <c r="V235" i="2"/>
  <c r="AB235" i="2" s="1"/>
  <c r="V231" i="2"/>
  <c r="AB231" i="2" s="1"/>
  <c r="V227" i="2"/>
  <c r="AB227" i="2" s="1"/>
  <c r="V223" i="2"/>
  <c r="AB223" i="2" s="1"/>
  <c r="V219" i="2"/>
  <c r="AB219" i="2" s="1"/>
  <c r="V211" i="2"/>
  <c r="AB211" i="2" s="1"/>
  <c r="V203" i="2"/>
  <c r="AB203" i="2" s="1"/>
  <c r="V199" i="2"/>
  <c r="AB199" i="2" s="1"/>
  <c r="V195" i="2"/>
  <c r="AB195" i="2" s="1"/>
  <c r="V191" i="2"/>
  <c r="AB191" i="2" s="1"/>
  <c r="V187" i="2"/>
  <c r="AB187" i="2" s="1"/>
  <c r="V183" i="2"/>
  <c r="AB183" i="2" s="1"/>
  <c r="V179" i="2"/>
  <c r="AB179" i="2" s="1"/>
  <c r="V175" i="2"/>
  <c r="AB175" i="2" s="1"/>
  <c r="V171" i="2"/>
  <c r="AB171" i="2" s="1"/>
  <c r="V167" i="2"/>
  <c r="AB167" i="2" s="1"/>
  <c r="V163" i="2"/>
  <c r="AB163" i="2" s="1"/>
  <c r="V159" i="2"/>
  <c r="AB159" i="2" s="1"/>
  <c r="V155" i="2"/>
  <c r="AB155" i="2" s="1"/>
  <c r="V151" i="2"/>
  <c r="AB151" i="2" s="1"/>
  <c r="V147" i="2"/>
  <c r="AB147" i="2" s="1"/>
  <c r="V139" i="2"/>
  <c r="AB139" i="2" s="1"/>
  <c r="V131" i="2"/>
  <c r="AB131" i="2" s="1"/>
  <c r="V123" i="2"/>
  <c r="AB123" i="2" s="1"/>
  <c r="V119" i="2"/>
  <c r="AB119" i="2" s="1"/>
  <c r="V115" i="2"/>
  <c r="AB115" i="2" s="1"/>
  <c r="V111" i="2"/>
  <c r="AB111" i="2" s="1"/>
  <c r="V107" i="2"/>
  <c r="AB107" i="2" s="1"/>
  <c r="V103" i="2"/>
  <c r="AB103" i="2" s="1"/>
  <c r="V99" i="2"/>
  <c r="AB99" i="2" s="1"/>
  <c r="V95" i="2"/>
  <c r="AB95" i="2" s="1"/>
  <c r="V91" i="2"/>
  <c r="AB91" i="2" s="1"/>
  <c r="V87" i="2"/>
  <c r="AB87" i="2" s="1"/>
  <c r="V83" i="2"/>
  <c r="AB83" i="2" s="1"/>
  <c r="V79" i="2"/>
  <c r="AB79" i="2" s="1"/>
  <c r="V75" i="2"/>
  <c r="AB75" i="2" s="1"/>
  <c r="V71" i="2"/>
  <c r="AB71" i="2" s="1"/>
  <c r="V63" i="2"/>
  <c r="AB63" i="2" s="1"/>
  <c r="AB55" i="2"/>
  <c r="V40" i="2"/>
  <c r="AB40" i="2" s="1"/>
  <c r="V36" i="2"/>
  <c r="AB36" i="2" s="1"/>
  <c r="V32" i="2"/>
  <c r="AB32" i="2" s="1"/>
  <c r="V28" i="2"/>
  <c r="AB28" i="2" s="1"/>
  <c r="V24" i="2"/>
  <c r="AB24" i="2" s="1"/>
  <c r="V20" i="2"/>
  <c r="AB20" i="2" s="1"/>
  <c r="V16" i="2"/>
  <c r="AB16" i="2" s="1"/>
  <c r="V12" i="2"/>
  <c r="AB12" i="2" s="1"/>
  <c r="V8" i="2"/>
  <c r="AB8" i="2" s="1"/>
  <c r="V4" i="2"/>
  <c r="AB4" i="2" s="1"/>
  <c r="V3" i="2"/>
  <c r="AB3" i="2" s="1"/>
  <c r="Q266" i="2"/>
  <c r="G285" i="2"/>
  <c r="A35" i="5" l="1"/>
  <c r="T528" i="2"/>
  <c r="U528" i="2"/>
  <c r="V526" i="2"/>
  <c r="U526" i="2"/>
  <c r="AA526" i="2" s="1"/>
  <c r="T526" i="2"/>
  <c r="Z526" i="2" s="1"/>
  <c r="U494" i="2"/>
  <c r="V494" i="2"/>
  <c r="T494" i="2"/>
  <c r="V484" i="2"/>
  <c r="U484" i="2"/>
  <c r="T484" i="2"/>
  <c r="U466" i="2"/>
  <c r="T466" i="2"/>
  <c r="V466" i="2"/>
  <c r="T454" i="2"/>
  <c r="U454" i="2"/>
  <c r="V453" i="2"/>
  <c r="T447" i="2"/>
  <c r="T446" i="2"/>
  <c r="Z446" i="2" s="1"/>
  <c r="U446" i="2"/>
  <c r="V446" i="2"/>
  <c r="U3" i="2"/>
  <c r="U434" i="2"/>
  <c r="T434" i="2"/>
  <c r="V433" i="2"/>
  <c r="T418" i="2"/>
  <c r="U418" i="2"/>
  <c r="V418" i="2"/>
  <c r="T412" i="2"/>
  <c r="U412" i="2"/>
  <c r="V412" i="2"/>
  <c r="T400" i="2"/>
  <c r="U400" i="2"/>
  <c r="V400" i="2"/>
  <c r="T3" i="2"/>
  <c r="Z5" i="2"/>
  <c r="V15" i="2"/>
  <c r="AB15" i="2" s="1"/>
  <c r="W256" i="2"/>
  <c r="A44" i="5" l="1"/>
  <c r="A52" i="5" s="1"/>
  <c r="C6" i="5"/>
  <c r="AB561" i="2"/>
  <c r="AA561" i="2"/>
  <c r="AA528" i="2"/>
  <c r="U529" i="2"/>
  <c r="Z528" i="2"/>
  <c r="T529" i="2"/>
  <c r="AB526" i="2"/>
  <c r="V528" i="2"/>
  <c r="Z3" i="2"/>
  <c r="AA3" i="2"/>
  <c r="Z494" i="2"/>
  <c r="T495" i="2"/>
  <c r="AB494" i="2"/>
  <c r="V495" i="2"/>
  <c r="AA494" i="2"/>
  <c r="U495" i="2"/>
  <c r="Z484" i="2"/>
  <c r="T485" i="2"/>
  <c r="AA484" i="2"/>
  <c r="U485" i="2"/>
  <c r="AB484" i="2"/>
  <c r="V485" i="2"/>
  <c r="AA466" i="2"/>
  <c r="U467" i="2"/>
  <c r="AB466" i="2"/>
  <c r="V467" i="2"/>
  <c r="Z466" i="2"/>
  <c r="T467" i="2"/>
  <c r="AA454" i="2"/>
  <c r="U455" i="2"/>
  <c r="Z454" i="2"/>
  <c r="T455" i="2"/>
  <c r="AB453" i="2"/>
  <c r="V454" i="2"/>
  <c r="T449" i="2"/>
  <c r="Z447" i="2"/>
  <c r="T448" i="2"/>
  <c r="Z448" i="2" s="1"/>
  <c r="AB446" i="2"/>
  <c r="V447" i="2"/>
  <c r="AA446" i="2"/>
  <c r="U447" i="2"/>
  <c r="U15" i="2"/>
  <c r="AA15" i="2" s="1"/>
  <c r="Z434" i="2"/>
  <c r="T435" i="2"/>
  <c r="AA434" i="2"/>
  <c r="U435" i="2"/>
  <c r="AB433" i="2"/>
  <c r="V434" i="2"/>
  <c r="AB418" i="2"/>
  <c r="V419" i="2"/>
  <c r="AA418" i="2"/>
  <c r="U419" i="2"/>
  <c r="Z418" i="2"/>
  <c r="T419" i="2"/>
  <c r="AB412" i="2"/>
  <c r="V413" i="2"/>
  <c r="Z412" i="2"/>
  <c r="T413" i="2"/>
  <c r="AA412" i="2"/>
  <c r="U413" i="2"/>
  <c r="Z400" i="2"/>
  <c r="T401" i="2"/>
  <c r="AB400" i="2"/>
  <c r="V401" i="2"/>
  <c r="AA400" i="2"/>
  <c r="U401" i="2"/>
  <c r="T15" i="2"/>
  <c r="Z15" i="2" s="1"/>
  <c r="V25" i="2"/>
  <c r="G242" i="2"/>
  <c r="G243" i="2"/>
  <c r="G244" i="2"/>
  <c r="G245" i="2"/>
  <c r="G246" i="2"/>
  <c r="C7" i="5" l="1"/>
  <c r="A60" i="5"/>
  <c r="C9" i="5" s="1"/>
  <c r="C8" i="5"/>
  <c r="AB25" i="2"/>
  <c r="Z529" i="2"/>
  <c r="T530" i="2"/>
  <c r="AA529" i="2"/>
  <c r="U530" i="2"/>
  <c r="AB528" i="2"/>
  <c r="V529" i="2"/>
  <c r="AB495" i="2"/>
  <c r="V496" i="2"/>
  <c r="Z495" i="2"/>
  <c r="T496" i="2"/>
  <c r="AA495" i="2"/>
  <c r="U496" i="2"/>
  <c r="AA485" i="2"/>
  <c r="U486" i="2"/>
  <c r="AB485" i="2"/>
  <c r="V486" i="2"/>
  <c r="Z485" i="2"/>
  <c r="T486" i="2"/>
  <c r="AB467" i="2"/>
  <c r="V468" i="2"/>
  <c r="AA467" i="2"/>
  <c r="U468" i="2"/>
  <c r="Z467" i="2"/>
  <c r="T468" i="2"/>
  <c r="Z455" i="2"/>
  <c r="AA455" i="2"/>
  <c r="AB454" i="2"/>
  <c r="V455" i="2"/>
  <c r="U25" i="2"/>
  <c r="U35" i="2" s="1"/>
  <c r="Z449" i="2"/>
  <c r="T450" i="2"/>
  <c r="V449" i="2"/>
  <c r="U449" i="2"/>
  <c r="AB447" i="2"/>
  <c r="V448" i="2"/>
  <c r="AB448" i="2" s="1"/>
  <c r="AA447" i="2"/>
  <c r="U448" i="2"/>
  <c r="AA448" i="2" s="1"/>
  <c r="AA435" i="2"/>
  <c r="U436" i="2"/>
  <c r="Z435" i="2"/>
  <c r="T436" i="2"/>
  <c r="AB434" i="2"/>
  <c r="V435" i="2"/>
  <c r="AA419" i="2"/>
  <c r="U420" i="2"/>
  <c r="Z419" i="2"/>
  <c r="T420" i="2"/>
  <c r="AB419" i="2"/>
  <c r="V420" i="2"/>
  <c r="Z413" i="2"/>
  <c r="T414" i="2"/>
  <c r="AB413" i="2"/>
  <c r="V414" i="2"/>
  <c r="AA413" i="2"/>
  <c r="U414" i="2"/>
  <c r="AB401" i="2"/>
  <c r="V402" i="2"/>
  <c r="Z401" i="2"/>
  <c r="T402" i="2"/>
  <c r="AA401" i="2"/>
  <c r="U402" i="2"/>
  <c r="T25" i="2"/>
  <c r="Z25" i="2" s="1"/>
  <c r="V35" i="2"/>
  <c r="AB35" i="2" s="1"/>
  <c r="AA25" i="2" l="1"/>
  <c r="A73" i="5"/>
  <c r="AA530" i="2"/>
  <c r="Z530" i="2"/>
  <c r="AB529" i="2"/>
  <c r="V530" i="2"/>
  <c r="Z496" i="2"/>
  <c r="T497" i="2"/>
  <c r="AB496" i="2"/>
  <c r="V497" i="2"/>
  <c r="AA496" i="2"/>
  <c r="U497" i="2"/>
  <c r="AB486" i="2"/>
  <c r="V487" i="2"/>
  <c r="Z486" i="2"/>
  <c r="T487" i="2"/>
  <c r="AA486" i="2"/>
  <c r="U487" i="2"/>
  <c r="AA468" i="2"/>
  <c r="U469" i="2"/>
  <c r="Z468" i="2"/>
  <c r="T469" i="2"/>
  <c r="AB468" i="2"/>
  <c r="V469" i="2"/>
  <c r="U457" i="2"/>
  <c r="T457" i="2"/>
  <c r="AB455" i="2"/>
  <c r="Z450" i="2"/>
  <c r="AA449" i="2"/>
  <c r="U450" i="2"/>
  <c r="AB449" i="2"/>
  <c r="V450" i="2"/>
  <c r="Z436" i="2"/>
  <c r="AA436" i="2"/>
  <c r="AB435" i="2"/>
  <c r="V436" i="2"/>
  <c r="Z420" i="2"/>
  <c r="T421" i="2"/>
  <c r="AB420" i="2"/>
  <c r="V421" i="2"/>
  <c r="AA420" i="2"/>
  <c r="U421" i="2"/>
  <c r="AB414" i="2"/>
  <c r="V415" i="2"/>
  <c r="AA414" i="2"/>
  <c r="U415" i="2"/>
  <c r="Z414" i="2"/>
  <c r="T415" i="2"/>
  <c r="Z402" i="2"/>
  <c r="T403" i="2"/>
  <c r="AA402" i="2"/>
  <c r="U403" i="2"/>
  <c r="AB402" i="2"/>
  <c r="V403" i="2"/>
  <c r="T35" i="2"/>
  <c r="V44" i="2"/>
  <c r="AB44" i="2" s="1"/>
  <c r="AA35" i="2"/>
  <c r="U44" i="2"/>
  <c r="A77" i="5" l="1"/>
  <c r="U59" i="2"/>
  <c r="AB530" i="2"/>
  <c r="AB497" i="2"/>
  <c r="V498" i="2"/>
  <c r="AA497" i="2"/>
  <c r="U498" i="2"/>
  <c r="Z497" i="2"/>
  <c r="T498" i="2"/>
  <c r="Z35" i="2"/>
  <c r="Z487" i="2"/>
  <c r="T488" i="2"/>
  <c r="AB487" i="2"/>
  <c r="V488" i="2"/>
  <c r="AA487" i="2"/>
  <c r="U488" i="2"/>
  <c r="Z469" i="2"/>
  <c r="T470" i="2"/>
  <c r="AA469" i="2"/>
  <c r="U470" i="2"/>
  <c r="AB469" i="2"/>
  <c r="V470" i="2"/>
  <c r="Z457" i="2"/>
  <c r="T458" i="2"/>
  <c r="AA457" i="2"/>
  <c r="U458" i="2"/>
  <c r="V457" i="2"/>
  <c r="V59" i="2"/>
  <c r="AA450" i="2"/>
  <c r="AB450" i="2"/>
  <c r="AB436" i="2"/>
  <c r="AB421" i="2"/>
  <c r="V422" i="2"/>
  <c r="Z421" i="2"/>
  <c r="T422" i="2"/>
  <c r="AA421" i="2"/>
  <c r="U422" i="2"/>
  <c r="AA415" i="2"/>
  <c r="Z415" i="2"/>
  <c r="AB415" i="2"/>
  <c r="AA403" i="2"/>
  <c r="U404" i="2"/>
  <c r="AB403" i="2"/>
  <c r="V404" i="2"/>
  <c r="Z403" i="2"/>
  <c r="T404" i="2"/>
  <c r="T44" i="2"/>
  <c r="AA44" i="2"/>
  <c r="A97" i="5" l="1"/>
  <c r="T59" i="2"/>
  <c r="Z59" i="2" s="1"/>
  <c r="AA498" i="2"/>
  <c r="U499" i="2"/>
  <c r="AB498" i="2"/>
  <c r="V499" i="2"/>
  <c r="Z498" i="2"/>
  <c r="T499" i="2"/>
  <c r="AB488" i="2"/>
  <c r="V489" i="2"/>
  <c r="AA488" i="2"/>
  <c r="U489" i="2"/>
  <c r="Z488" i="2"/>
  <c r="T489" i="2"/>
  <c r="AA470" i="2"/>
  <c r="U471" i="2"/>
  <c r="AB470" i="2"/>
  <c r="V471" i="2"/>
  <c r="Z470" i="2"/>
  <c r="T471" i="2"/>
  <c r="AA458" i="2"/>
  <c r="U459" i="2"/>
  <c r="Z458" i="2"/>
  <c r="T459" i="2"/>
  <c r="AB457" i="2"/>
  <c r="V458" i="2"/>
  <c r="G2" i="1"/>
  <c r="M2" i="1" s="1"/>
  <c r="A1496" i="5"/>
  <c r="C11" i="5"/>
  <c r="C10" i="5"/>
  <c r="C12" i="5"/>
  <c r="Z422" i="2"/>
  <c r="T423" i="2"/>
  <c r="AA422" i="2"/>
  <c r="U423" i="2"/>
  <c r="AB422" i="2"/>
  <c r="V423" i="2"/>
  <c r="AB404" i="2"/>
  <c r="V405" i="2"/>
  <c r="Z404" i="2"/>
  <c r="T405" i="2"/>
  <c r="AA404" i="2"/>
  <c r="U405" i="2"/>
  <c r="Z44" i="2"/>
  <c r="F2" i="1" s="1"/>
  <c r="L2" i="1" s="1"/>
  <c r="AB59" i="2"/>
  <c r="V67" i="2"/>
  <c r="AA59" i="2"/>
  <c r="U67" i="2"/>
  <c r="F208" i="2"/>
  <c r="F166" i="2"/>
  <c r="M208" i="2" l="1"/>
  <c r="O208" i="2"/>
  <c r="K208" i="2"/>
  <c r="K166" i="2"/>
  <c r="M166" i="2"/>
  <c r="O166" i="2"/>
  <c r="A107" i="5"/>
  <c r="AB499" i="2"/>
  <c r="Z499" i="2"/>
  <c r="AA499" i="2"/>
  <c r="AA489" i="2"/>
  <c r="U490" i="2"/>
  <c r="AB489" i="2"/>
  <c r="V490" i="2"/>
  <c r="Z489" i="2"/>
  <c r="T490" i="2"/>
  <c r="AB471" i="2"/>
  <c r="V472" i="2"/>
  <c r="Z471" i="2"/>
  <c r="T472" i="2"/>
  <c r="AA471" i="2"/>
  <c r="U472" i="2"/>
  <c r="Z459" i="2"/>
  <c r="T460" i="2"/>
  <c r="AA459" i="2"/>
  <c r="U460" i="2"/>
  <c r="AB458" i="2"/>
  <c r="V459" i="2"/>
  <c r="T67" i="2"/>
  <c r="AA423" i="2"/>
  <c r="U424" i="2"/>
  <c r="AB423" i="2"/>
  <c r="V424" i="2"/>
  <c r="Z423" i="2"/>
  <c r="T424" i="2"/>
  <c r="AB67" i="2"/>
  <c r="Z405" i="2"/>
  <c r="T406" i="2"/>
  <c r="AB405" i="2"/>
  <c r="V406" i="2"/>
  <c r="AA405" i="2"/>
  <c r="U406" i="2"/>
  <c r="V80" i="2"/>
  <c r="AB80" i="2" s="1"/>
  <c r="AA67" i="2"/>
  <c r="U80" i="2"/>
  <c r="F144" i="2"/>
  <c r="M144" i="2" l="1"/>
  <c r="O144" i="2"/>
  <c r="K144" i="2"/>
  <c r="T166" i="2"/>
  <c r="Z166" i="2" s="1"/>
  <c r="T165" i="2"/>
  <c r="Z165" i="2" s="1"/>
  <c r="A120" i="5"/>
  <c r="C14" i="5" s="1"/>
  <c r="C13" i="5"/>
  <c r="T207" i="2"/>
  <c r="Z207" i="2" s="1"/>
  <c r="T208" i="2"/>
  <c r="Z208" i="2" s="1"/>
  <c r="V166" i="2"/>
  <c r="AB166" i="2" s="1"/>
  <c r="V165" i="2"/>
  <c r="AB165" i="2" s="1"/>
  <c r="V208" i="2"/>
  <c r="AB208" i="2" s="1"/>
  <c r="V207" i="2"/>
  <c r="AB207" i="2" s="1"/>
  <c r="U165" i="2"/>
  <c r="AA165" i="2" s="1"/>
  <c r="U166" i="2"/>
  <c r="AA166" i="2" s="1"/>
  <c r="U208" i="2"/>
  <c r="AA208" i="2" s="1"/>
  <c r="U207" i="2"/>
  <c r="AA207" i="2" s="1"/>
  <c r="Z67" i="2"/>
  <c r="AB490" i="2"/>
  <c r="Z490" i="2"/>
  <c r="AA490" i="2"/>
  <c r="Z472" i="2"/>
  <c r="T473" i="2"/>
  <c r="AA472" i="2"/>
  <c r="U473" i="2"/>
  <c r="AB472" i="2"/>
  <c r="V473" i="2"/>
  <c r="AA460" i="2"/>
  <c r="U461" i="2"/>
  <c r="Z460" i="2"/>
  <c r="T461" i="2"/>
  <c r="AB459" i="2"/>
  <c r="V460" i="2"/>
  <c r="T80" i="2"/>
  <c r="T84" i="2" s="1"/>
  <c r="Z424" i="2"/>
  <c r="T425" i="2"/>
  <c r="AB424" i="2"/>
  <c r="V425" i="2"/>
  <c r="AA424" i="2"/>
  <c r="U425" i="2"/>
  <c r="AB406" i="2"/>
  <c r="V407" i="2"/>
  <c r="AA406" i="2"/>
  <c r="U407" i="2"/>
  <c r="Z406" i="2"/>
  <c r="T407" i="2"/>
  <c r="V84" i="2"/>
  <c r="AA80" i="2"/>
  <c r="U84" i="2"/>
  <c r="AA84" i="2" s="1"/>
  <c r="A129" i="5" l="1"/>
  <c r="T143" i="2"/>
  <c r="Z143" i="2" s="1"/>
  <c r="T144" i="2"/>
  <c r="Z144" i="2" s="1"/>
  <c r="V143" i="2"/>
  <c r="AB143" i="2" s="1"/>
  <c r="V144" i="2"/>
  <c r="AB144" i="2" s="1"/>
  <c r="U144" i="2"/>
  <c r="AA144" i="2" s="1"/>
  <c r="U143" i="2"/>
  <c r="AA143" i="2" s="1"/>
  <c r="Z80" i="2"/>
  <c r="AA473" i="2"/>
  <c r="U474" i="2"/>
  <c r="AB473" i="2"/>
  <c r="V474" i="2"/>
  <c r="Z473" i="2"/>
  <c r="T474" i="2"/>
  <c r="Z461" i="2"/>
  <c r="T462" i="2"/>
  <c r="AA461" i="2"/>
  <c r="U462" i="2"/>
  <c r="AB460" i="2"/>
  <c r="V461" i="2"/>
  <c r="AB425" i="2"/>
  <c r="V426" i="2"/>
  <c r="AA425" i="2"/>
  <c r="U426" i="2"/>
  <c r="Z425" i="2"/>
  <c r="T426" i="2"/>
  <c r="AB84" i="2"/>
  <c r="AA407" i="2"/>
  <c r="U408" i="2"/>
  <c r="Z407" i="2"/>
  <c r="T408" i="2"/>
  <c r="AB407" i="2"/>
  <c r="V408" i="2"/>
  <c r="V104" i="2"/>
  <c r="V114" i="2" s="1"/>
  <c r="U104" i="2"/>
  <c r="Z84" i="2"/>
  <c r="T104" i="2"/>
  <c r="C17" i="4"/>
  <c r="Q77" i="2"/>
  <c r="Y139" i="2"/>
  <c r="Y140" i="2"/>
  <c r="Y141" i="2"/>
  <c r="Y142" i="2"/>
  <c r="F135" i="2"/>
  <c r="Q87" i="2"/>
  <c r="Q103" i="2"/>
  <c r="O135" i="2" l="1"/>
  <c r="K135" i="2"/>
  <c r="M135" i="2"/>
  <c r="A131" i="5"/>
  <c r="A145" i="5"/>
  <c r="A161" i="5" s="1"/>
  <c r="A170" i="5" s="1"/>
  <c r="C15" i="5"/>
  <c r="AB474" i="2"/>
  <c r="V475" i="2"/>
  <c r="AA474" i="2"/>
  <c r="U475" i="2"/>
  <c r="Z474" i="2"/>
  <c r="T475" i="2"/>
  <c r="AA462" i="2"/>
  <c r="U463" i="2"/>
  <c r="Z462" i="2"/>
  <c r="T463" i="2"/>
  <c r="AB461" i="2"/>
  <c r="V462" i="2"/>
  <c r="AA426" i="2"/>
  <c r="U427" i="2"/>
  <c r="AB426" i="2"/>
  <c r="V427" i="2"/>
  <c r="Z426" i="2"/>
  <c r="T427" i="2"/>
  <c r="Z408" i="2"/>
  <c r="T409" i="2"/>
  <c r="AB408" i="2"/>
  <c r="V409" i="2"/>
  <c r="AA408" i="2"/>
  <c r="U409" i="2"/>
  <c r="AB104" i="2"/>
  <c r="AB114" i="2"/>
  <c r="V127" i="2"/>
  <c r="U114" i="2"/>
  <c r="U127" i="2" s="1"/>
  <c r="AA127" i="2" s="1"/>
  <c r="AA104" i="2"/>
  <c r="Z104" i="2"/>
  <c r="T114" i="2"/>
  <c r="H32" i="4"/>
  <c r="Y4" i="2"/>
  <c r="Y6" i="2"/>
  <c r="Y7" i="2"/>
  <c r="Y8" i="2"/>
  <c r="Y9" i="2"/>
  <c r="Y10" i="2"/>
  <c r="Y11" i="2"/>
  <c r="Y12" i="2"/>
  <c r="Y13" i="2"/>
  <c r="Y14" i="2"/>
  <c r="Y16" i="2"/>
  <c r="Y17" i="2"/>
  <c r="Y18" i="2"/>
  <c r="Y19" i="2"/>
  <c r="Y20" i="2"/>
  <c r="Y21" i="2"/>
  <c r="Y22" i="2"/>
  <c r="Y23" i="2"/>
  <c r="Y24" i="2"/>
  <c r="Y26" i="2"/>
  <c r="Y27" i="2"/>
  <c r="Y28" i="2"/>
  <c r="Y29" i="2"/>
  <c r="Y30" i="2"/>
  <c r="Y31" i="2"/>
  <c r="Y32" i="2"/>
  <c r="Y33" i="2"/>
  <c r="Y34" i="2"/>
  <c r="Y36" i="2"/>
  <c r="Y37" i="2"/>
  <c r="Y38" i="2"/>
  <c r="Y39" i="2"/>
  <c r="Y40" i="2"/>
  <c r="Y41" i="2"/>
  <c r="Y42" i="2"/>
  <c r="Y43" i="2"/>
  <c r="Y45" i="2"/>
  <c r="Y46" i="2"/>
  <c r="Y47" i="2"/>
  <c r="Y55" i="2"/>
  <c r="Y56" i="2"/>
  <c r="Y57" i="2"/>
  <c r="Y58" i="2"/>
  <c r="Y60" i="2"/>
  <c r="Y61" i="2"/>
  <c r="Y62" i="2"/>
  <c r="Y63" i="2"/>
  <c r="Y64" i="2"/>
  <c r="Y65" i="2"/>
  <c r="Y66" i="2"/>
  <c r="Y68" i="2"/>
  <c r="Y69" i="2"/>
  <c r="Y70" i="2"/>
  <c r="Y71" i="2"/>
  <c r="Y72" i="2"/>
  <c r="Y73" i="2"/>
  <c r="Y74" i="2"/>
  <c r="Y76" i="2"/>
  <c r="Y77" i="2"/>
  <c r="Y78" i="2"/>
  <c r="Y79" i="2"/>
  <c r="Y81" i="2"/>
  <c r="Y82" i="2"/>
  <c r="Y83" i="2"/>
  <c r="Y85" i="2"/>
  <c r="Y86" i="2"/>
  <c r="Y87" i="2"/>
  <c r="Y88" i="2"/>
  <c r="Y89" i="2"/>
  <c r="Y90" i="2"/>
  <c r="Y91" i="2"/>
  <c r="Y92" i="2"/>
  <c r="Y93" i="2"/>
  <c r="Y94" i="2"/>
  <c r="Y95" i="2"/>
  <c r="Y96" i="2"/>
  <c r="Y97" i="2"/>
  <c r="Y98" i="2"/>
  <c r="Y99" i="2"/>
  <c r="Y100" i="2"/>
  <c r="Y101" i="2"/>
  <c r="Y105" i="2"/>
  <c r="Y106" i="2"/>
  <c r="Y107" i="2"/>
  <c r="Y108" i="2"/>
  <c r="Y109" i="2"/>
  <c r="Y110" i="2"/>
  <c r="Y111" i="2"/>
  <c r="Y112" i="2"/>
  <c r="Y113" i="2"/>
  <c r="Y116" i="2"/>
  <c r="Y117" i="2"/>
  <c r="Y118" i="2"/>
  <c r="Y119" i="2"/>
  <c r="Y120" i="2"/>
  <c r="Y121" i="2"/>
  <c r="Y122" i="2"/>
  <c r="Y123" i="2"/>
  <c r="Y124" i="2"/>
  <c r="Y125" i="2"/>
  <c r="Y126" i="2"/>
  <c r="Y128" i="2"/>
  <c r="Y129" i="2"/>
  <c r="Y130" i="2"/>
  <c r="Y131" i="2"/>
  <c r="Y132" i="2"/>
  <c r="Y133" i="2"/>
  <c r="Y134" i="2"/>
  <c r="Y135" i="2"/>
  <c r="Y137" i="2"/>
  <c r="Y143" i="2"/>
  <c r="Y144" i="2"/>
  <c r="Y145" i="2"/>
  <c r="Y146" i="2"/>
  <c r="Y147" i="2"/>
  <c r="Y148" i="2"/>
  <c r="Y149" i="2"/>
  <c r="Y150" i="2"/>
  <c r="Y153" i="2"/>
  <c r="Y154" i="2"/>
  <c r="Y155" i="2"/>
  <c r="Y156" i="2"/>
  <c r="Y157" i="2"/>
  <c r="Y158" i="2"/>
  <c r="Y159" i="2"/>
  <c r="Y160" i="2"/>
  <c r="Y161" i="2"/>
  <c r="Y162" i="2"/>
  <c r="Y163" i="2"/>
  <c r="Y164" i="2"/>
  <c r="Y165" i="2"/>
  <c r="Y166" i="2"/>
  <c r="Y167" i="2"/>
  <c r="Y169" i="2"/>
  <c r="Y170" i="2"/>
  <c r="Y171" i="2"/>
  <c r="Y172" i="2"/>
  <c r="Y173" i="2"/>
  <c r="Y174" i="2"/>
  <c r="Y175" i="2"/>
  <c r="Y176" i="2"/>
  <c r="Y178" i="2"/>
  <c r="Y179" i="2"/>
  <c r="Y180" i="2"/>
  <c r="Y181" i="2"/>
  <c r="Y182" i="2"/>
  <c r="Y183" i="2"/>
  <c r="Y184" i="2"/>
  <c r="Y185" i="2"/>
  <c r="Y186" i="2"/>
  <c r="Y187" i="2"/>
  <c r="Y188" i="2"/>
  <c r="Y189" i="2"/>
  <c r="Y191" i="2"/>
  <c r="Y192" i="2"/>
  <c r="Y193" i="2"/>
  <c r="Y194" i="2"/>
  <c r="Y195" i="2"/>
  <c r="Y196" i="2"/>
  <c r="Y197" i="2"/>
  <c r="Y198" i="2"/>
  <c r="Y199" i="2"/>
  <c r="Y200" i="2"/>
  <c r="Y201" i="2"/>
  <c r="Y202" i="2"/>
  <c r="Y203" i="2"/>
  <c r="Y204" i="2"/>
  <c r="Y206" i="2"/>
  <c r="Y207" i="2"/>
  <c r="Y208" i="2"/>
  <c r="Y209" i="2"/>
  <c r="Y210" i="2"/>
  <c r="Y211" i="2"/>
  <c r="Y212" i="2"/>
  <c r="Y213" i="2"/>
  <c r="Y214" i="2"/>
  <c r="Y216" i="2"/>
  <c r="Y217" i="2"/>
  <c r="Y218" i="2"/>
  <c r="Y219" i="2"/>
  <c r="Y220" i="2"/>
  <c r="Y221" i="2"/>
  <c r="Y222" i="2"/>
  <c r="Y223" i="2"/>
  <c r="Y225" i="2"/>
  <c r="Y226" i="2"/>
  <c r="Y227" i="2"/>
  <c r="Y228" i="2"/>
  <c r="Y229" i="2"/>
  <c r="Y230" i="2"/>
  <c r="Y231" i="2"/>
  <c r="Y232" i="2"/>
  <c r="Y233" i="2"/>
  <c r="Y234" i="2"/>
  <c r="Y235" i="2"/>
  <c r="Y236" i="2"/>
  <c r="Y237" i="2"/>
  <c r="Y238" i="2"/>
  <c r="Y240" i="2"/>
  <c r="Y241" i="2"/>
  <c r="Y242" i="2"/>
  <c r="Y243" i="2"/>
  <c r="Y244" i="2"/>
  <c r="Y247" i="2"/>
  <c r="Y248" i="2"/>
  <c r="Y249" i="2"/>
  <c r="Y250" i="2"/>
  <c r="Y251" i="2"/>
  <c r="Y252" i="2"/>
  <c r="Y253" i="2"/>
  <c r="Y254" i="2"/>
  <c r="Y257" i="2"/>
  <c r="Y258" i="2"/>
  <c r="Y259" i="2"/>
  <c r="Y260" i="2"/>
  <c r="Y261" i="2"/>
  <c r="Y264" i="2"/>
  <c r="Y265" i="2"/>
  <c r="Y266" i="2"/>
  <c r="Y267" i="2"/>
  <c r="Y268" i="2"/>
  <c r="Y269" i="2"/>
  <c r="Y270" i="2"/>
  <c r="Y271" i="2"/>
  <c r="Y272" i="2"/>
  <c r="Y273" i="2"/>
  <c r="Y274" i="2"/>
  <c r="Y275" i="2"/>
  <c r="Y276" i="2"/>
  <c r="Y277" i="2"/>
  <c r="Y278" i="2"/>
  <c r="Y279" i="2"/>
  <c r="Y280" i="2"/>
  <c r="Y281" i="2"/>
  <c r="Y282" i="2"/>
  <c r="Y283" i="2"/>
  <c r="Y284" i="2"/>
  <c r="Y287" i="2"/>
  <c r="Y288" i="2"/>
  <c r="Y289" i="2"/>
  <c r="Y290" i="2"/>
  <c r="Y291" i="2"/>
  <c r="Y292" i="2"/>
  <c r="Y293" i="2"/>
  <c r="Y294" i="2"/>
  <c r="Y295" i="2"/>
  <c r="Y296" i="2"/>
  <c r="Y297" i="2"/>
  <c r="Y299" i="2"/>
  <c r="Y300" i="2"/>
  <c r="Y301" i="2"/>
  <c r="Y302" i="2"/>
  <c r="Y303" i="2"/>
  <c r="Y306" i="2"/>
  <c r="Y307" i="2"/>
  <c r="Y308" i="2"/>
  <c r="Y309" i="2"/>
  <c r="Y311" i="2"/>
  <c r="Y312" i="2"/>
  <c r="Y313" i="2"/>
  <c r="Y314" i="2"/>
  <c r="Y315" i="2"/>
  <c r="Y316" i="2"/>
  <c r="Y317" i="2"/>
  <c r="Y318" i="2"/>
  <c r="Y319" i="2"/>
  <c r="Y320" i="2"/>
  <c r="Y321" i="2"/>
  <c r="Y322" i="2"/>
  <c r="Y323" i="2"/>
  <c r="Y325" i="2"/>
  <c r="Y326" i="2"/>
  <c r="Y327" i="2"/>
  <c r="Y328" i="2"/>
  <c r="Y329" i="2"/>
  <c r="Y330" i="2"/>
  <c r="Y331" i="2"/>
  <c r="Y332" i="2"/>
  <c r="Y334" i="2"/>
  <c r="Y335" i="2"/>
  <c r="Y336" i="2"/>
  <c r="Y337" i="2"/>
  <c r="Y338" i="2"/>
  <c r="Y339" i="2"/>
  <c r="Y340" i="2"/>
  <c r="Y341" i="2"/>
  <c r="Y342" i="2"/>
  <c r="Y343" i="2"/>
  <c r="Y344" i="2"/>
  <c r="Y346" i="2"/>
  <c r="Y347" i="2"/>
  <c r="Y348" i="2"/>
  <c r="Y349" i="2"/>
  <c r="Y350" i="2"/>
  <c r="Y351" i="2"/>
  <c r="Y352" i="2"/>
  <c r="Y353" i="2"/>
  <c r="Y354" i="2"/>
  <c r="Y355" i="2"/>
  <c r="Y356" i="2"/>
  <c r="Y357" i="2"/>
  <c r="Y358" i="2"/>
  <c r="Y360" i="2"/>
  <c r="Y361" i="2"/>
  <c r="Y362" i="2"/>
  <c r="Y363" i="2"/>
  <c r="Y364" i="2"/>
  <c r="Y365" i="2"/>
  <c r="Y366" i="2"/>
  <c r="Y367" i="2"/>
  <c r="Y368" i="2"/>
  <c r="Y369" i="2"/>
  <c r="Y371" i="2"/>
  <c r="Y372" i="2"/>
  <c r="Y373" i="2"/>
  <c r="Y374" i="2"/>
  <c r="Y375" i="2"/>
  <c r="Y376" i="2"/>
  <c r="Y377" i="2"/>
  <c r="Y378" i="2"/>
  <c r="Y379" i="2"/>
  <c r="Y380" i="2"/>
  <c r="Y381" i="2"/>
  <c r="Y382" i="2"/>
  <c r="Y383" i="2"/>
  <c r="Y384" i="2"/>
  <c r="Y386" i="2"/>
  <c r="Y387" i="2"/>
  <c r="Y388" i="2"/>
  <c r="Y389" i="2"/>
  <c r="Y390" i="2"/>
  <c r="Y391" i="2"/>
  <c r="Y392" i="2"/>
  <c r="Y393" i="2"/>
  <c r="Y394" i="2"/>
  <c r="Y395" i="2"/>
  <c r="Y396" i="2"/>
  <c r="Y397" i="2"/>
  <c r="Y399" i="2"/>
  <c r="Y400" i="2"/>
  <c r="Y401" i="2"/>
  <c r="Y402" i="2"/>
  <c r="Y403" i="2"/>
  <c r="Y404" i="2"/>
  <c r="Y405" i="2"/>
  <c r="Y406" i="2"/>
  <c r="Y407" i="2"/>
  <c r="Y408" i="2"/>
  <c r="Y409" i="2"/>
  <c r="Y411" i="2"/>
  <c r="Y412" i="2"/>
  <c r="Y413" i="2"/>
  <c r="Y414" i="2"/>
  <c r="Y415" i="2"/>
  <c r="Y417" i="2"/>
  <c r="Y418" i="2"/>
  <c r="Y419" i="2"/>
  <c r="Y420" i="2"/>
  <c r="Y421" i="2"/>
  <c r="Y422" i="2"/>
  <c r="Y423" i="2"/>
  <c r="Y424" i="2"/>
  <c r="Y425" i="2"/>
  <c r="Y426" i="2"/>
  <c r="Y427" i="2"/>
  <c r="Y428" i="2"/>
  <c r="Y429" i="2"/>
  <c r="Y430" i="2"/>
  <c r="Y432" i="2"/>
  <c r="Y433" i="2"/>
  <c r="Y434" i="2"/>
  <c r="Y435" i="2"/>
  <c r="Y436" i="2"/>
  <c r="Y437" i="2"/>
  <c r="Y438" i="2"/>
  <c r="Y439" i="2"/>
  <c r="Y440" i="2"/>
  <c r="Y441" i="2"/>
  <c r="Y442" i="2"/>
  <c r="Y445" i="2"/>
  <c r="Y446" i="2"/>
  <c r="Y447" i="2"/>
  <c r="Y448" i="2"/>
  <c r="Y449" i="2"/>
  <c r="Y450" i="2"/>
  <c r="Y452" i="2"/>
  <c r="Y453" i="2"/>
  <c r="Y454" i="2"/>
  <c r="Y455" i="2"/>
  <c r="Y457" i="2"/>
  <c r="Y458" i="2"/>
  <c r="Y459" i="2"/>
  <c r="Y460" i="2"/>
  <c r="Y461" i="2"/>
  <c r="Y462" i="2"/>
  <c r="Y463" i="2"/>
  <c r="Y465" i="2"/>
  <c r="Y466" i="2"/>
  <c r="Y467" i="2"/>
  <c r="Y468" i="2"/>
  <c r="Y469" i="2"/>
  <c r="Y470" i="2"/>
  <c r="Y471" i="2"/>
  <c r="Y472" i="2"/>
  <c r="Y473" i="2"/>
  <c r="Y474" i="2"/>
  <c r="Y475" i="2"/>
  <c r="Y476" i="2"/>
  <c r="Y477" i="2"/>
  <c r="Y478" i="2"/>
  <c r="Y479" i="2"/>
  <c r="Y480" i="2"/>
  <c r="Y481" i="2"/>
  <c r="Y483" i="2"/>
  <c r="Y484" i="2"/>
  <c r="Y485" i="2"/>
  <c r="Y486" i="2"/>
  <c r="Y487" i="2"/>
  <c r="Y488" i="2"/>
  <c r="Y489" i="2"/>
  <c r="Y490" i="2"/>
  <c r="Y491" i="2"/>
  <c r="Y493" i="2"/>
  <c r="Y494" i="2"/>
  <c r="Y495" i="2"/>
  <c r="Y496" i="2"/>
  <c r="Y497" i="2"/>
  <c r="Y498" i="2"/>
  <c r="Y499" i="2"/>
  <c r="Y501" i="2"/>
  <c r="Y502" i="2"/>
  <c r="Y504" i="2"/>
  <c r="Y505" i="2"/>
  <c r="Y506" i="2"/>
  <c r="Y507" i="2"/>
  <c r="Y508" i="2"/>
  <c r="Y509" i="2"/>
  <c r="Y510" i="2"/>
  <c r="Y511" i="2"/>
  <c r="Y512" i="2"/>
  <c r="Y513" i="2"/>
  <c r="Y514" i="2"/>
  <c r="Y516" i="2"/>
  <c r="Y517" i="2"/>
  <c r="Y518" i="2"/>
  <c r="Y519" i="2"/>
  <c r="Y520" i="2"/>
  <c r="Y521" i="2"/>
  <c r="Y522" i="2"/>
  <c r="Y524" i="2"/>
  <c r="Y525" i="2"/>
  <c r="Y526" i="2"/>
  <c r="Y527" i="2"/>
  <c r="Y528" i="2"/>
  <c r="Y529" i="2"/>
  <c r="Y530" i="2"/>
  <c r="Y532" i="2"/>
  <c r="Y533" i="2"/>
  <c r="Y534" i="2"/>
  <c r="Y535" i="2"/>
  <c r="Y536" i="2"/>
  <c r="Y537" i="2"/>
  <c r="Y538" i="2"/>
  <c r="Y539" i="2"/>
  <c r="Y540" i="2"/>
  <c r="Y542" i="2"/>
  <c r="Y543" i="2"/>
  <c r="Y544" i="2"/>
  <c r="Y545" i="2"/>
  <c r="Y546" i="2"/>
  <c r="Y547" i="2"/>
  <c r="Y548" i="2"/>
  <c r="Y549" i="2"/>
  <c r="Y550" i="2"/>
  <c r="Y553" i="2"/>
  <c r="Y554" i="2"/>
  <c r="Y555" i="2"/>
  <c r="Y556" i="2"/>
  <c r="Y557" i="2"/>
  <c r="Y558" i="2"/>
  <c r="Y559" i="2"/>
  <c r="Y560" i="2"/>
  <c r="Y564" i="2"/>
  <c r="Y565" i="2"/>
  <c r="Y566" i="2"/>
  <c r="Y567" i="2"/>
  <c r="Y568" i="2"/>
  <c r="Y569" i="2"/>
  <c r="Y570" i="2"/>
  <c r="Y571" i="2"/>
  <c r="Y572" i="2"/>
  <c r="Y573" i="2"/>
  <c r="Y574" i="2"/>
  <c r="Y575" i="2"/>
  <c r="Y576" i="2"/>
  <c r="Y577" i="2"/>
  <c r="Y578" i="2"/>
  <c r="Y579" i="2"/>
  <c r="Y580" i="2"/>
  <c r="Y581" i="2"/>
  <c r="Y582" i="2"/>
  <c r="Y583" i="2"/>
  <c r="Y584" i="2"/>
  <c r="Y585" i="2"/>
  <c r="Y586" i="2"/>
  <c r="Y587" i="2"/>
  <c r="Y588" i="2"/>
  <c r="Y589" i="2"/>
  <c r="Y590" i="2"/>
  <c r="Y591" i="2"/>
  <c r="Y592" i="2"/>
  <c r="Y593" i="2"/>
  <c r="Y594" i="2"/>
  <c r="Y595" i="2"/>
  <c r="Y596" i="2"/>
  <c r="Y597" i="2"/>
  <c r="Y598" i="2"/>
  <c r="Y599" i="2"/>
  <c r="Y600" i="2"/>
  <c r="Y601" i="2"/>
  <c r="Y602" i="2"/>
  <c r="Y603" i="2"/>
  <c r="Y604" i="2"/>
  <c r="Y605" i="2"/>
  <c r="Y606" i="2"/>
  <c r="Y607" i="2"/>
  <c r="Y608" i="2"/>
  <c r="Y609" i="2"/>
  <c r="Y610" i="2"/>
  <c r="Y611" i="2"/>
  <c r="Y612" i="2"/>
  <c r="Y613" i="2"/>
  <c r="Y614" i="2"/>
  <c r="Y615" i="2"/>
  <c r="Y616" i="2"/>
  <c r="Y617" i="2"/>
  <c r="Y618" i="2"/>
  <c r="Y619" i="2"/>
  <c r="Y620" i="2"/>
  <c r="Y621" i="2"/>
  <c r="Y622" i="2"/>
  <c r="Y623" i="2"/>
  <c r="Y624" i="2"/>
  <c r="Y625" i="2"/>
  <c r="Y626" i="2"/>
  <c r="Y627" i="2"/>
  <c r="Y628" i="2"/>
  <c r="Y629" i="2"/>
  <c r="Y630" i="2"/>
  <c r="Y631" i="2"/>
  <c r="Y632" i="2"/>
  <c r="Y633" i="2"/>
  <c r="Y634" i="2"/>
  <c r="Y635" i="2"/>
  <c r="Y636" i="2"/>
  <c r="Y637" i="2"/>
  <c r="Y638" i="2"/>
  <c r="Y639" i="2"/>
  <c r="Y640" i="2"/>
  <c r="Y641" i="2"/>
  <c r="Y642" i="2"/>
  <c r="Y643" i="2"/>
  <c r="Y644" i="2"/>
  <c r="Y645" i="2"/>
  <c r="Y646" i="2"/>
  <c r="Y647" i="2"/>
  <c r="Y648" i="2"/>
  <c r="Y649" i="2"/>
  <c r="Y650" i="2"/>
  <c r="Y651" i="2"/>
  <c r="Y652" i="2"/>
  <c r="Y653" i="2"/>
  <c r="Y654" i="2"/>
  <c r="Y655" i="2"/>
  <c r="Y656" i="2"/>
  <c r="Y657" i="2"/>
  <c r="Y658" i="2"/>
  <c r="Y659" i="2"/>
  <c r="Y660" i="2"/>
  <c r="Y661" i="2"/>
  <c r="Y662" i="2"/>
  <c r="Y663" i="2"/>
  <c r="Y664" i="2"/>
  <c r="Y665" i="2"/>
  <c r="Y666" i="2"/>
  <c r="Y667" i="2"/>
  <c r="Y668" i="2"/>
  <c r="Y669" i="2"/>
  <c r="Y670" i="2"/>
  <c r="Y671" i="2"/>
  <c r="Y672" i="2"/>
  <c r="Y673" i="2"/>
  <c r="Y674" i="2"/>
  <c r="Y675" i="2"/>
  <c r="Y676" i="2"/>
  <c r="Y677" i="2"/>
  <c r="Y678" i="2"/>
  <c r="Y679" i="2"/>
  <c r="Y680" i="2"/>
  <c r="Y681" i="2"/>
  <c r="Y682" i="2"/>
  <c r="Y683" i="2"/>
  <c r="Y684" i="2"/>
  <c r="Y685" i="2"/>
  <c r="Y686" i="2"/>
  <c r="Y687" i="2"/>
  <c r="Y688" i="2"/>
  <c r="Y689" i="2"/>
  <c r="Y690" i="2"/>
  <c r="Y691" i="2"/>
  <c r="Y692" i="2"/>
  <c r="Y693" i="2"/>
  <c r="Y694" i="2"/>
  <c r="Y695" i="2"/>
  <c r="Y696" i="2"/>
  <c r="Y697" i="2"/>
  <c r="Y698" i="2"/>
  <c r="Y699" i="2"/>
  <c r="Y700" i="2"/>
  <c r="Y701" i="2"/>
  <c r="Y702" i="2"/>
  <c r="Y703" i="2"/>
  <c r="Y704" i="2"/>
  <c r="Y705" i="2"/>
  <c r="Y706" i="2"/>
  <c r="Y707" i="2"/>
  <c r="Y708" i="2"/>
  <c r="Y709" i="2"/>
  <c r="Y710" i="2"/>
  <c r="Y711" i="2"/>
  <c r="Y712" i="2"/>
  <c r="Y713" i="2"/>
  <c r="Y714" i="2"/>
  <c r="Y715" i="2"/>
  <c r="Y716" i="2"/>
  <c r="Y717" i="2"/>
  <c r="Y718" i="2"/>
  <c r="Y719" i="2"/>
  <c r="Y720" i="2"/>
  <c r="Y721" i="2"/>
  <c r="Y722" i="2"/>
  <c r="Y723" i="2"/>
  <c r="Y724" i="2"/>
  <c r="Y725" i="2"/>
  <c r="Y726" i="2"/>
  <c r="Y727" i="2"/>
  <c r="Y728" i="2"/>
  <c r="Y729" i="2"/>
  <c r="Y730" i="2"/>
  <c r="Y731" i="2"/>
  <c r="Y732" i="2"/>
  <c r="Y733" i="2"/>
  <c r="Y734" i="2"/>
  <c r="Y735" i="2"/>
  <c r="Y736" i="2"/>
  <c r="Y737" i="2"/>
  <c r="Y738" i="2"/>
  <c r="Y739" i="2"/>
  <c r="Y740" i="2"/>
  <c r="Y741" i="2"/>
  <c r="Y742" i="2"/>
  <c r="Y743" i="2"/>
  <c r="Y744" i="2"/>
  <c r="Y745" i="2"/>
  <c r="Y746" i="2"/>
  <c r="Y747" i="2"/>
  <c r="Y748" i="2"/>
  <c r="Y749" i="2"/>
  <c r="Y750" i="2"/>
  <c r="Y751" i="2"/>
  <c r="Y752" i="2"/>
  <c r="Y753" i="2"/>
  <c r="Y754" i="2"/>
  <c r="Y755" i="2"/>
  <c r="Y756" i="2"/>
  <c r="Y757" i="2"/>
  <c r="Y758" i="2"/>
  <c r="Y759" i="2"/>
  <c r="Y760" i="2"/>
  <c r="Y761" i="2"/>
  <c r="Y762" i="2"/>
  <c r="Y763" i="2"/>
  <c r="Y764" i="2"/>
  <c r="Y765" i="2"/>
  <c r="Y766" i="2"/>
  <c r="Y767" i="2"/>
  <c r="Y768" i="2"/>
  <c r="Y769" i="2"/>
  <c r="Y770" i="2"/>
  <c r="Y771" i="2"/>
  <c r="Y772" i="2"/>
  <c r="Y773" i="2"/>
  <c r="Y774" i="2"/>
  <c r="Y775" i="2"/>
  <c r="Y776" i="2"/>
  <c r="Y777" i="2"/>
  <c r="Y778" i="2"/>
  <c r="Y779" i="2"/>
  <c r="Y780" i="2"/>
  <c r="Y781" i="2"/>
  <c r="Y782" i="2"/>
  <c r="Y783" i="2"/>
  <c r="Y784" i="2"/>
  <c r="Y785" i="2"/>
  <c r="Y786" i="2"/>
  <c r="Y787" i="2"/>
  <c r="Y788" i="2"/>
  <c r="Y789" i="2"/>
  <c r="Y790" i="2"/>
  <c r="Y791" i="2"/>
  <c r="Y792" i="2"/>
  <c r="Y793" i="2"/>
  <c r="Y794" i="2"/>
  <c r="Y795" i="2"/>
  <c r="Y796" i="2"/>
  <c r="Y797" i="2"/>
  <c r="Y798" i="2"/>
  <c r="Y799" i="2"/>
  <c r="Y800" i="2"/>
  <c r="Y801" i="2"/>
  <c r="Y802" i="2"/>
  <c r="Y803" i="2"/>
  <c r="Y804" i="2"/>
  <c r="Y805" i="2"/>
  <c r="Y806" i="2"/>
  <c r="Y807" i="2"/>
  <c r="Y808" i="2"/>
  <c r="Y809" i="2"/>
  <c r="Y810" i="2"/>
  <c r="Y811" i="2"/>
  <c r="Y812" i="2"/>
  <c r="Y813" i="2"/>
  <c r="Y814" i="2"/>
  <c r="Y815" i="2"/>
  <c r="Y816" i="2"/>
  <c r="Y817" i="2"/>
  <c r="Y818" i="2"/>
  <c r="Y819" i="2"/>
  <c r="Y820" i="2"/>
  <c r="Y821" i="2"/>
  <c r="Y822" i="2"/>
  <c r="Y823" i="2"/>
  <c r="Y824" i="2"/>
  <c r="Y825" i="2"/>
  <c r="Y826" i="2"/>
  <c r="Y827" i="2"/>
  <c r="Y828" i="2"/>
  <c r="Y829" i="2"/>
  <c r="Y830" i="2"/>
  <c r="Y831" i="2"/>
  <c r="Y832" i="2"/>
  <c r="Y833" i="2"/>
  <c r="Y834" i="2"/>
  <c r="Y835" i="2"/>
  <c r="Y836" i="2"/>
  <c r="Y837" i="2"/>
  <c r="Y838" i="2"/>
  <c r="Y839" i="2"/>
  <c r="Y840" i="2"/>
  <c r="Y841" i="2"/>
  <c r="Y842" i="2"/>
  <c r="Y843" i="2"/>
  <c r="Y844" i="2"/>
  <c r="Y845" i="2"/>
  <c r="Y846" i="2"/>
  <c r="Y847" i="2"/>
  <c r="Y848" i="2"/>
  <c r="Y849" i="2"/>
  <c r="Y850" i="2"/>
  <c r="Y851" i="2"/>
  <c r="Y852" i="2"/>
  <c r="Y853" i="2"/>
  <c r="Y854" i="2"/>
  <c r="Y855" i="2"/>
  <c r="Y856" i="2"/>
  <c r="Y857" i="2"/>
  <c r="Y858" i="2"/>
  <c r="Y859" i="2"/>
  <c r="Y860" i="2"/>
  <c r="Y861" i="2"/>
  <c r="Y862" i="2"/>
  <c r="Y863" i="2"/>
  <c r="Y864" i="2"/>
  <c r="Y865" i="2"/>
  <c r="Y866" i="2"/>
  <c r="Y867" i="2"/>
  <c r="Y868" i="2"/>
  <c r="Y869" i="2"/>
  <c r="Y870" i="2"/>
  <c r="Y871" i="2"/>
  <c r="Y872" i="2"/>
  <c r="Y873" i="2"/>
  <c r="Y874" i="2"/>
  <c r="Y875" i="2"/>
  <c r="Y876" i="2"/>
  <c r="Y877" i="2"/>
  <c r="Y878" i="2"/>
  <c r="Y879" i="2"/>
  <c r="Y880" i="2"/>
  <c r="Y881" i="2"/>
  <c r="Y882" i="2"/>
  <c r="Y883" i="2"/>
  <c r="Y884" i="2"/>
  <c r="Y885" i="2"/>
  <c r="Y886" i="2"/>
  <c r="Y887" i="2"/>
  <c r="Y888" i="2"/>
  <c r="Y889" i="2"/>
  <c r="Y890" i="2"/>
  <c r="Y891" i="2"/>
  <c r="Y892" i="2"/>
  <c r="Y893" i="2"/>
  <c r="Y894" i="2"/>
  <c r="Y895" i="2"/>
  <c r="Y896" i="2"/>
  <c r="Y897" i="2"/>
  <c r="Y898" i="2"/>
  <c r="Y899" i="2"/>
  <c r="Y900" i="2"/>
  <c r="Y901" i="2"/>
  <c r="Y902" i="2"/>
  <c r="Y903" i="2"/>
  <c r="Y904" i="2"/>
  <c r="Y905" i="2"/>
  <c r="Y906" i="2"/>
  <c r="Y907" i="2"/>
  <c r="Y908" i="2"/>
  <c r="Y909" i="2"/>
  <c r="Y910" i="2"/>
  <c r="Y911" i="2"/>
  <c r="Y912" i="2"/>
  <c r="Y913" i="2"/>
  <c r="Y914" i="2"/>
  <c r="Y915" i="2"/>
  <c r="Y916" i="2"/>
  <c r="Y917" i="2"/>
  <c r="Y918" i="2"/>
  <c r="Y919" i="2"/>
  <c r="Y920" i="2"/>
  <c r="Y921" i="2"/>
  <c r="Y922" i="2"/>
  <c r="Y923" i="2"/>
  <c r="Y924" i="2"/>
  <c r="Y925" i="2"/>
  <c r="Y926" i="2"/>
  <c r="Y927" i="2"/>
  <c r="Y928" i="2"/>
  <c r="Y929" i="2"/>
  <c r="Y930" i="2"/>
  <c r="Y931" i="2"/>
  <c r="Y932" i="2"/>
  <c r="Y933" i="2"/>
  <c r="Y934" i="2"/>
  <c r="Y935" i="2"/>
  <c r="Y936" i="2"/>
  <c r="Y937" i="2"/>
  <c r="Y938" i="2"/>
  <c r="Y939" i="2"/>
  <c r="Y940" i="2"/>
  <c r="Y941" i="2"/>
  <c r="Y942" i="2"/>
  <c r="Y943" i="2"/>
  <c r="Y944" i="2"/>
  <c r="Y945" i="2"/>
  <c r="Y946" i="2"/>
  <c r="Y947" i="2"/>
  <c r="Y948" i="2"/>
  <c r="Y949" i="2"/>
  <c r="Y950" i="2"/>
  <c r="Y951" i="2"/>
  <c r="Y952" i="2"/>
  <c r="Y953" i="2"/>
  <c r="Y954" i="2"/>
  <c r="Y955" i="2"/>
  <c r="Y956" i="2"/>
  <c r="Y957" i="2"/>
  <c r="Y958" i="2"/>
  <c r="Y959" i="2"/>
  <c r="Y960" i="2"/>
  <c r="Y961" i="2"/>
  <c r="Y962" i="2"/>
  <c r="Y963" i="2"/>
  <c r="Y964" i="2"/>
  <c r="Y965" i="2"/>
  <c r="Y966" i="2"/>
  <c r="Y967" i="2"/>
  <c r="Y968" i="2"/>
  <c r="Y969" i="2"/>
  <c r="Y970" i="2"/>
  <c r="Y971" i="2"/>
  <c r="Y972" i="2"/>
  <c r="Y973" i="2"/>
  <c r="Y974" i="2"/>
  <c r="Y975" i="2"/>
  <c r="Y976" i="2"/>
  <c r="Y977" i="2"/>
  <c r="Y978" i="2"/>
  <c r="Y979" i="2"/>
  <c r="Y980" i="2"/>
  <c r="Y981" i="2"/>
  <c r="Y982" i="2"/>
  <c r="Y983" i="2"/>
  <c r="Y984" i="2"/>
  <c r="Y985" i="2"/>
  <c r="Y986" i="2"/>
  <c r="Y987" i="2"/>
  <c r="Y988" i="2"/>
  <c r="Y989" i="2"/>
  <c r="Y990" i="2"/>
  <c r="Y991" i="2"/>
  <c r="Y992" i="2"/>
  <c r="Y993" i="2"/>
  <c r="Y994" i="2"/>
  <c r="Y995" i="2"/>
  <c r="Y996" i="2"/>
  <c r="Y997" i="2"/>
  <c r="Y998" i="2"/>
  <c r="Y999" i="2"/>
  <c r="Y1000" i="2"/>
  <c r="Y1001" i="2"/>
  <c r="Y1002" i="2"/>
  <c r="Y1003" i="2"/>
  <c r="Y1004" i="2"/>
  <c r="Y1005" i="2"/>
  <c r="Y1006" i="2"/>
  <c r="Y1007" i="2"/>
  <c r="Y1008" i="2"/>
  <c r="Y1009" i="2"/>
  <c r="Y1010" i="2"/>
  <c r="Y1011" i="2"/>
  <c r="Y1012" i="2"/>
  <c r="Y1013" i="2"/>
  <c r="Y1014" i="2"/>
  <c r="Y1015" i="2"/>
  <c r="Y1016" i="2"/>
  <c r="Y1017" i="2"/>
  <c r="Y1018" i="2"/>
  <c r="Y1019" i="2"/>
  <c r="Y1020" i="2"/>
  <c r="Y1021" i="2"/>
  <c r="Y1022" i="2"/>
  <c r="Y1023" i="2"/>
  <c r="Y1024" i="2"/>
  <c r="Y1025" i="2"/>
  <c r="Y1026" i="2"/>
  <c r="Y1027" i="2"/>
  <c r="Y1028" i="2"/>
  <c r="Y1029" i="2"/>
  <c r="Y1030" i="2"/>
  <c r="Y1031" i="2"/>
  <c r="Y1032" i="2"/>
  <c r="Y1033" i="2"/>
  <c r="Y1034" i="2"/>
  <c r="Y1035" i="2"/>
  <c r="Y1036" i="2"/>
  <c r="Y1037" i="2"/>
  <c r="Y1038" i="2"/>
  <c r="Y1039" i="2"/>
  <c r="Y1040" i="2"/>
  <c r="Y1041" i="2"/>
  <c r="Y1042" i="2"/>
  <c r="Y1043" i="2"/>
  <c r="Y1044" i="2"/>
  <c r="Y1045" i="2"/>
  <c r="Y1046" i="2"/>
  <c r="Y1047" i="2"/>
  <c r="Y1048" i="2"/>
  <c r="Y1049" i="2"/>
  <c r="Y1050" i="2"/>
  <c r="Y1051" i="2"/>
  <c r="Y1052" i="2"/>
  <c r="Y1053" i="2"/>
  <c r="Y1054" i="2"/>
  <c r="Y1055" i="2"/>
  <c r="Y1056" i="2"/>
  <c r="Y1057" i="2"/>
  <c r="Y1058" i="2"/>
  <c r="Y1059" i="2"/>
  <c r="Y1060" i="2"/>
  <c r="Y1061" i="2"/>
  <c r="Y1062" i="2"/>
  <c r="Y1063" i="2"/>
  <c r="Y1064" i="2"/>
  <c r="Y1065" i="2"/>
  <c r="Y1066" i="2"/>
  <c r="Y1067" i="2"/>
  <c r="Y1068" i="2"/>
  <c r="Y1069" i="2"/>
  <c r="Y1070" i="2"/>
  <c r="Y1071" i="2"/>
  <c r="Y1072" i="2"/>
  <c r="Y1073" i="2"/>
  <c r="Y1074" i="2"/>
  <c r="Y1075" i="2"/>
  <c r="Y1076" i="2"/>
  <c r="Y1077" i="2"/>
  <c r="Y1078" i="2"/>
  <c r="Y1079" i="2"/>
  <c r="Y1080" i="2"/>
  <c r="Y1081" i="2"/>
  <c r="Y1082" i="2"/>
  <c r="Y1083" i="2"/>
  <c r="Y1084" i="2"/>
  <c r="Y1085" i="2"/>
  <c r="Y1086" i="2"/>
  <c r="Y1087" i="2"/>
  <c r="Y1088" i="2"/>
  <c r="Y1089" i="2"/>
  <c r="Y1090" i="2"/>
  <c r="Y1091" i="2"/>
  <c r="Y1092" i="2"/>
  <c r="Y1093" i="2"/>
  <c r="Y1094" i="2"/>
  <c r="Y1095" i="2"/>
  <c r="Y1096" i="2"/>
  <c r="Y1097" i="2"/>
  <c r="Y1098" i="2"/>
  <c r="Y1099" i="2"/>
  <c r="Y1100" i="2"/>
  <c r="Y1101" i="2"/>
  <c r="Y1102" i="2"/>
  <c r="Y1103" i="2"/>
  <c r="Y1104" i="2"/>
  <c r="Y1105" i="2"/>
  <c r="Y1106" i="2"/>
  <c r="Y1107" i="2"/>
  <c r="Y1108" i="2"/>
  <c r="Y1109" i="2"/>
  <c r="Y1110" i="2"/>
  <c r="Y1111" i="2"/>
  <c r="Y1112" i="2"/>
  <c r="Y1113" i="2"/>
  <c r="Y1114" i="2"/>
  <c r="Y1115" i="2"/>
  <c r="Y1116" i="2"/>
  <c r="Y1117" i="2"/>
  <c r="Y1118" i="2"/>
  <c r="Y1119" i="2"/>
  <c r="Y1120" i="2"/>
  <c r="Y1121" i="2"/>
  <c r="Y1122" i="2"/>
  <c r="Y1123" i="2"/>
  <c r="Y1124" i="2"/>
  <c r="Y1125" i="2"/>
  <c r="Y1126" i="2"/>
  <c r="Y1127" i="2"/>
  <c r="Y1128" i="2"/>
  <c r="Y1129" i="2"/>
  <c r="Y1130" i="2"/>
  <c r="Y1131" i="2"/>
  <c r="Y1132" i="2"/>
  <c r="Y1133" i="2"/>
  <c r="Y1134" i="2"/>
  <c r="Y1135" i="2"/>
  <c r="Y1136" i="2"/>
  <c r="Y1137" i="2"/>
  <c r="Y1138" i="2"/>
  <c r="Y1139" i="2"/>
  <c r="Y1140" i="2"/>
  <c r="Y1141" i="2"/>
  <c r="Y1142" i="2"/>
  <c r="Y1143" i="2"/>
  <c r="Y1144" i="2"/>
  <c r="Y1145" i="2"/>
  <c r="Y1146" i="2"/>
  <c r="Y1147" i="2"/>
  <c r="Y1148" i="2"/>
  <c r="Y1149" i="2"/>
  <c r="Y1150" i="2"/>
  <c r="Y1151" i="2"/>
  <c r="Y1152" i="2"/>
  <c r="Y1153" i="2"/>
  <c r="Y1154" i="2"/>
  <c r="Y1155" i="2"/>
  <c r="Y1156" i="2"/>
  <c r="Y1157" i="2"/>
  <c r="Y1158" i="2"/>
  <c r="Y1159" i="2"/>
  <c r="Y1160" i="2"/>
  <c r="Y1161" i="2"/>
  <c r="Y1162" i="2"/>
  <c r="Y1163" i="2"/>
  <c r="Y1164" i="2"/>
  <c r="Y1165" i="2"/>
  <c r="Y1166" i="2"/>
  <c r="Y1167" i="2"/>
  <c r="Y1168" i="2"/>
  <c r="Y1169" i="2"/>
  <c r="Y1170" i="2"/>
  <c r="Y1171" i="2"/>
  <c r="Y1172" i="2"/>
  <c r="Y1173" i="2"/>
  <c r="Y1174" i="2"/>
  <c r="Y1175" i="2"/>
  <c r="Y1176" i="2"/>
  <c r="Y1177" i="2"/>
  <c r="Y1178" i="2"/>
  <c r="Y1179" i="2"/>
  <c r="Y1180" i="2"/>
  <c r="Y1181" i="2"/>
  <c r="Y1182" i="2"/>
  <c r="Y1183" i="2"/>
  <c r="Y1184" i="2"/>
  <c r="Y1185" i="2"/>
  <c r="Y1186" i="2"/>
  <c r="Y1187" i="2"/>
  <c r="Y1188" i="2"/>
  <c r="Y1189" i="2"/>
  <c r="Y1190" i="2"/>
  <c r="Y1191" i="2"/>
  <c r="Y1192" i="2"/>
  <c r="Y1193" i="2"/>
  <c r="Y1194" i="2"/>
  <c r="Y1195" i="2"/>
  <c r="Y1196" i="2"/>
  <c r="Y1197" i="2"/>
  <c r="Y1198" i="2"/>
  <c r="Y1199" i="2"/>
  <c r="Y1200" i="2"/>
  <c r="Y1201" i="2"/>
  <c r="Y1202" i="2"/>
  <c r="Y1203" i="2"/>
  <c r="Y1204" i="2"/>
  <c r="Y1205" i="2"/>
  <c r="Y1206" i="2"/>
  <c r="Y1207" i="2"/>
  <c r="Y1208" i="2"/>
  <c r="Y1209" i="2"/>
  <c r="Y1210" i="2"/>
  <c r="Y1211" i="2"/>
  <c r="Y1212" i="2"/>
  <c r="Y1213" i="2"/>
  <c r="Y1214" i="2"/>
  <c r="Y1215" i="2"/>
  <c r="Y1216" i="2"/>
  <c r="Y1217" i="2"/>
  <c r="Y1218" i="2"/>
  <c r="Y1219" i="2"/>
  <c r="Y1220" i="2"/>
  <c r="Y1221" i="2"/>
  <c r="Y1222" i="2"/>
  <c r="Y1223" i="2"/>
  <c r="Y1224" i="2"/>
  <c r="Y1225" i="2"/>
  <c r="Y1226" i="2"/>
  <c r="Y1227" i="2"/>
  <c r="Y1228" i="2"/>
  <c r="Y1229" i="2"/>
  <c r="Y1230" i="2"/>
  <c r="Y1231" i="2"/>
  <c r="Y1232" i="2"/>
  <c r="Y1233" i="2"/>
  <c r="Y1234" i="2"/>
  <c r="Y1235" i="2"/>
  <c r="Y1236" i="2"/>
  <c r="Y1237" i="2"/>
  <c r="Y1238" i="2"/>
  <c r="Y1239" i="2"/>
  <c r="Y1240" i="2"/>
  <c r="Y1241" i="2"/>
  <c r="Y1242" i="2"/>
  <c r="Y1243" i="2"/>
  <c r="Y1244" i="2"/>
  <c r="Y1245" i="2"/>
  <c r="Y1246" i="2"/>
  <c r="Y1247" i="2"/>
  <c r="Y1248" i="2"/>
  <c r="Y1249" i="2"/>
  <c r="Y1250" i="2"/>
  <c r="Y1251" i="2"/>
  <c r="Y1252" i="2"/>
  <c r="Y1253" i="2"/>
  <c r="Y1254" i="2"/>
  <c r="Y1255" i="2"/>
  <c r="Y1256" i="2"/>
  <c r="Y1257" i="2"/>
  <c r="Y1258" i="2"/>
  <c r="Y1259" i="2"/>
  <c r="Y1260" i="2"/>
  <c r="Y1261" i="2"/>
  <c r="Y1262" i="2"/>
  <c r="Y1263" i="2"/>
  <c r="Y1264" i="2"/>
  <c r="Y1265" i="2"/>
  <c r="Y1266" i="2"/>
  <c r="Y1267" i="2"/>
  <c r="Y1268" i="2"/>
  <c r="Y1269" i="2"/>
  <c r="Y1270" i="2"/>
  <c r="Y1271" i="2"/>
  <c r="Y1272" i="2"/>
  <c r="Y1273" i="2"/>
  <c r="Y1274" i="2"/>
  <c r="Y1275" i="2"/>
  <c r="Y1276" i="2"/>
  <c r="Y1277" i="2"/>
  <c r="Y1278" i="2"/>
  <c r="Y1279" i="2"/>
  <c r="Y1280" i="2"/>
  <c r="Y1281" i="2"/>
  <c r="Y1282" i="2"/>
  <c r="Y1283" i="2"/>
  <c r="Y1284" i="2"/>
  <c r="Y1285" i="2"/>
  <c r="Y1286" i="2"/>
  <c r="Y1287" i="2"/>
  <c r="Y1288" i="2"/>
  <c r="Y1289" i="2"/>
  <c r="Y1290" i="2"/>
  <c r="Y1291" i="2"/>
  <c r="Y1292" i="2"/>
  <c r="Y1293" i="2"/>
  <c r="Y1294" i="2"/>
  <c r="Y1295" i="2"/>
  <c r="Y1296" i="2"/>
  <c r="Y1297" i="2"/>
  <c r="Y1298" i="2"/>
  <c r="Y1299" i="2"/>
  <c r="Y1300" i="2"/>
  <c r="Y1301" i="2"/>
  <c r="Y1302" i="2"/>
  <c r="Y1303" i="2"/>
  <c r="Y1304" i="2"/>
  <c r="Y1305" i="2"/>
  <c r="Y1306" i="2"/>
  <c r="Y1307" i="2"/>
  <c r="Y1308" i="2"/>
  <c r="Y1309" i="2"/>
  <c r="Y1310" i="2"/>
  <c r="Y1311" i="2"/>
  <c r="Y1312" i="2"/>
  <c r="Y1313" i="2"/>
  <c r="Y1314" i="2"/>
  <c r="Y1315" i="2"/>
  <c r="Y1316" i="2"/>
  <c r="Y1317" i="2"/>
  <c r="Y1318" i="2"/>
  <c r="Y1319" i="2"/>
  <c r="Y1320" i="2"/>
  <c r="Y1321" i="2"/>
  <c r="Y1322" i="2"/>
  <c r="Y1323" i="2"/>
  <c r="Y1324" i="2"/>
  <c r="Y1325" i="2"/>
  <c r="Y1326" i="2"/>
  <c r="Y1327" i="2"/>
  <c r="Y1328" i="2"/>
  <c r="Y1329" i="2"/>
  <c r="Y1330" i="2"/>
  <c r="Y1331" i="2"/>
  <c r="Y1332" i="2"/>
  <c r="Y1333" i="2"/>
  <c r="Y1334" i="2"/>
  <c r="Y1335" i="2"/>
  <c r="Y1336" i="2"/>
  <c r="Y1337" i="2"/>
  <c r="Y1338" i="2"/>
  <c r="Y1339" i="2"/>
  <c r="Y1340" i="2"/>
  <c r="Y1341" i="2"/>
  <c r="Y1342" i="2"/>
  <c r="Y1343" i="2"/>
  <c r="Y1344" i="2"/>
  <c r="Y1345" i="2"/>
  <c r="Y1346" i="2"/>
  <c r="Y1347" i="2"/>
  <c r="Y1348" i="2"/>
  <c r="Y1349" i="2"/>
  <c r="Y1350" i="2"/>
  <c r="Y1351" i="2"/>
  <c r="Y1352" i="2"/>
  <c r="Y1353" i="2"/>
  <c r="Y1354" i="2"/>
  <c r="Y1355" i="2"/>
  <c r="Y1356" i="2"/>
  <c r="Y1357" i="2"/>
  <c r="Y1358" i="2"/>
  <c r="Y1359" i="2"/>
  <c r="Y1360" i="2"/>
  <c r="Y1361" i="2"/>
  <c r="Y1362" i="2"/>
  <c r="Y1363" i="2"/>
  <c r="Y1364" i="2"/>
  <c r="Y1365" i="2"/>
  <c r="Y1366" i="2"/>
  <c r="Y1367" i="2"/>
  <c r="Y1368" i="2"/>
  <c r="Y1369" i="2"/>
  <c r="Y1370" i="2"/>
  <c r="Y1371" i="2"/>
  <c r="Y1372" i="2"/>
  <c r="Y1373" i="2"/>
  <c r="Y1374" i="2"/>
  <c r="Y1375" i="2"/>
  <c r="Y1376" i="2"/>
  <c r="Y1377" i="2"/>
  <c r="Y1378" i="2"/>
  <c r="Y1379" i="2"/>
  <c r="Y1380" i="2"/>
  <c r="Y1381" i="2"/>
  <c r="Y1382" i="2"/>
  <c r="Y1383" i="2"/>
  <c r="Y1384" i="2"/>
  <c r="Y1385" i="2"/>
  <c r="Y1386" i="2"/>
  <c r="Y1387" i="2"/>
  <c r="Y1388" i="2"/>
  <c r="Y1389" i="2"/>
  <c r="Y1390" i="2"/>
  <c r="Y1391" i="2"/>
  <c r="Y1392" i="2"/>
  <c r="Y1393" i="2"/>
  <c r="Y1394" i="2"/>
  <c r="Y1395" i="2"/>
  <c r="Y1396" i="2"/>
  <c r="Y1397" i="2"/>
  <c r="Y1398" i="2"/>
  <c r="Y1399" i="2"/>
  <c r="Y1400" i="2"/>
  <c r="Y1401" i="2"/>
  <c r="Y1402" i="2"/>
  <c r="Y1403" i="2"/>
  <c r="Y1404" i="2"/>
  <c r="Y1405" i="2"/>
  <c r="Y1406" i="2"/>
  <c r="Y1407" i="2"/>
  <c r="Y1408" i="2"/>
  <c r="Y1409" i="2"/>
  <c r="Y1410" i="2"/>
  <c r="Y1411" i="2"/>
  <c r="Y1412" i="2"/>
  <c r="Y1413" i="2"/>
  <c r="Y1414" i="2"/>
  <c r="Y1415" i="2"/>
  <c r="Y1416" i="2"/>
  <c r="Y1417" i="2"/>
  <c r="Y1418" i="2"/>
  <c r="Y1419" i="2"/>
  <c r="Y1420" i="2"/>
  <c r="Y1421" i="2"/>
  <c r="Y1422" i="2"/>
  <c r="Y1423" i="2"/>
  <c r="Y1424" i="2"/>
  <c r="Y1425" i="2"/>
  <c r="Y1426" i="2"/>
  <c r="Y1427" i="2"/>
  <c r="Y1428" i="2"/>
  <c r="Y1429" i="2"/>
  <c r="Y1430" i="2"/>
  <c r="Y1431" i="2"/>
  <c r="Y1432" i="2"/>
  <c r="Y1433" i="2"/>
  <c r="Y1434" i="2"/>
  <c r="Y1435" i="2"/>
  <c r="Y1436" i="2"/>
  <c r="Y1437" i="2"/>
  <c r="Y1438" i="2"/>
  <c r="Y1439" i="2"/>
  <c r="Y1440" i="2"/>
  <c r="Y1441" i="2"/>
  <c r="Y1442" i="2"/>
  <c r="Y1443" i="2"/>
  <c r="Y1444" i="2"/>
  <c r="Y1445" i="2"/>
  <c r="Y1446" i="2"/>
  <c r="Y1447" i="2"/>
  <c r="Y1448" i="2"/>
  <c r="Y1449" i="2"/>
  <c r="Y1450" i="2"/>
  <c r="Y1451" i="2"/>
  <c r="Y1452" i="2"/>
  <c r="Y1453" i="2"/>
  <c r="Y1454" i="2"/>
  <c r="Y1455" i="2"/>
  <c r="Y1456" i="2"/>
  <c r="Y1457" i="2"/>
  <c r="Y1458" i="2"/>
  <c r="Y1459" i="2"/>
  <c r="Y1460" i="2"/>
  <c r="Y1461" i="2"/>
  <c r="Y1462" i="2"/>
  <c r="Y1463" i="2"/>
  <c r="Y1464" i="2"/>
  <c r="Y1465" i="2"/>
  <c r="Y1466" i="2"/>
  <c r="Y1467" i="2"/>
  <c r="Y1468" i="2"/>
  <c r="Y1469" i="2"/>
  <c r="Y1470" i="2"/>
  <c r="Y1471" i="2"/>
  <c r="Y1472" i="2"/>
  <c r="Y1473" i="2"/>
  <c r="Y1474" i="2"/>
  <c r="Y1475" i="2"/>
  <c r="Y1476" i="2"/>
  <c r="Y1477" i="2"/>
  <c r="Y1478" i="2"/>
  <c r="Y1479" i="2"/>
  <c r="Y1480" i="2"/>
  <c r="Y1481" i="2"/>
  <c r="Y1482" i="2"/>
  <c r="Y1483" i="2"/>
  <c r="Y1484" i="2"/>
  <c r="Y1485" i="2"/>
  <c r="Y1486" i="2"/>
  <c r="Y1487" i="2"/>
  <c r="Y1488" i="2"/>
  <c r="Y1489" i="2"/>
  <c r="Y1490" i="2"/>
  <c r="Y1491" i="2"/>
  <c r="Y1492" i="2"/>
  <c r="Y1493" i="2"/>
  <c r="Y1494" i="2"/>
  <c r="Y1495" i="2"/>
  <c r="Y1496" i="2"/>
  <c r="Y1497" i="2"/>
  <c r="Y1498" i="2"/>
  <c r="Y1499" i="2"/>
  <c r="Y1500" i="2"/>
  <c r="Y1501" i="2"/>
  <c r="Y1502" i="2"/>
  <c r="Y2" i="2"/>
  <c r="X4" i="2"/>
  <c r="X6" i="2"/>
  <c r="X7" i="2"/>
  <c r="X8" i="2"/>
  <c r="X9" i="2"/>
  <c r="X10" i="2"/>
  <c r="X11" i="2"/>
  <c r="X12" i="2"/>
  <c r="X13" i="2"/>
  <c r="X14" i="2"/>
  <c r="X16" i="2"/>
  <c r="X17" i="2"/>
  <c r="X18" i="2"/>
  <c r="X19" i="2"/>
  <c r="X20" i="2"/>
  <c r="X21" i="2"/>
  <c r="X22" i="2"/>
  <c r="X23" i="2"/>
  <c r="X24" i="2"/>
  <c r="X26" i="2"/>
  <c r="X27" i="2"/>
  <c r="X28" i="2"/>
  <c r="X29" i="2"/>
  <c r="X30" i="2"/>
  <c r="X31" i="2"/>
  <c r="X32" i="2"/>
  <c r="X33" i="2"/>
  <c r="X34" i="2"/>
  <c r="X36" i="2"/>
  <c r="X37" i="2"/>
  <c r="X38" i="2"/>
  <c r="X39" i="2"/>
  <c r="X40" i="2"/>
  <c r="X41" i="2"/>
  <c r="X42" i="2"/>
  <c r="X43" i="2"/>
  <c r="X45" i="2"/>
  <c r="X46" i="2"/>
  <c r="X47" i="2"/>
  <c r="X55" i="2"/>
  <c r="X56" i="2"/>
  <c r="X57" i="2"/>
  <c r="X58" i="2"/>
  <c r="X60" i="2"/>
  <c r="X61" i="2"/>
  <c r="X62" i="2"/>
  <c r="X63" i="2"/>
  <c r="X64" i="2"/>
  <c r="X65" i="2"/>
  <c r="X66" i="2"/>
  <c r="X68" i="2"/>
  <c r="X69" i="2"/>
  <c r="X70" i="2"/>
  <c r="X71" i="2"/>
  <c r="X72" i="2"/>
  <c r="X73" i="2"/>
  <c r="X74" i="2"/>
  <c r="X76" i="2"/>
  <c r="X77" i="2"/>
  <c r="X78" i="2"/>
  <c r="X79" i="2"/>
  <c r="X81" i="2"/>
  <c r="X82" i="2"/>
  <c r="X83" i="2"/>
  <c r="X85" i="2"/>
  <c r="X86" i="2"/>
  <c r="X87" i="2"/>
  <c r="X88" i="2"/>
  <c r="X89" i="2"/>
  <c r="X90" i="2"/>
  <c r="X91" i="2"/>
  <c r="X92" i="2"/>
  <c r="X93" i="2"/>
  <c r="X94" i="2"/>
  <c r="X95" i="2"/>
  <c r="X96" i="2"/>
  <c r="X97" i="2"/>
  <c r="X98" i="2"/>
  <c r="X99" i="2"/>
  <c r="X100" i="2"/>
  <c r="X101" i="2"/>
  <c r="X105" i="2"/>
  <c r="X106" i="2"/>
  <c r="X107" i="2"/>
  <c r="X108" i="2"/>
  <c r="X109" i="2"/>
  <c r="X110" i="2"/>
  <c r="X111" i="2"/>
  <c r="X112" i="2"/>
  <c r="X113" i="2"/>
  <c r="X115" i="2"/>
  <c r="X116" i="2"/>
  <c r="X117" i="2"/>
  <c r="X118" i="2"/>
  <c r="X119" i="2"/>
  <c r="X120" i="2"/>
  <c r="X121" i="2"/>
  <c r="X122" i="2"/>
  <c r="X123" i="2"/>
  <c r="X124" i="2"/>
  <c r="X125" i="2"/>
  <c r="X126" i="2"/>
  <c r="X128" i="2"/>
  <c r="X129" i="2"/>
  <c r="X130" i="2"/>
  <c r="X131" i="2"/>
  <c r="X132" i="2"/>
  <c r="X133" i="2"/>
  <c r="X134" i="2"/>
  <c r="X135" i="2"/>
  <c r="X137" i="2"/>
  <c r="X139" i="2"/>
  <c r="X140" i="2"/>
  <c r="X141" i="2"/>
  <c r="X142" i="2"/>
  <c r="X143" i="2"/>
  <c r="X144" i="2"/>
  <c r="X145" i="2"/>
  <c r="X146" i="2"/>
  <c r="X147" i="2"/>
  <c r="X148" i="2"/>
  <c r="X149" i="2"/>
  <c r="X150" i="2"/>
  <c r="X153" i="2"/>
  <c r="X154" i="2"/>
  <c r="X155" i="2"/>
  <c r="X156" i="2"/>
  <c r="X157" i="2"/>
  <c r="X158" i="2"/>
  <c r="X159" i="2"/>
  <c r="X160" i="2"/>
  <c r="X161" i="2"/>
  <c r="X162" i="2"/>
  <c r="X163" i="2"/>
  <c r="X164" i="2"/>
  <c r="X165" i="2"/>
  <c r="X166" i="2"/>
  <c r="X167" i="2"/>
  <c r="X169" i="2"/>
  <c r="X170" i="2"/>
  <c r="X171" i="2"/>
  <c r="X172" i="2"/>
  <c r="X173" i="2"/>
  <c r="X174" i="2"/>
  <c r="X175" i="2"/>
  <c r="X176" i="2"/>
  <c r="X178" i="2"/>
  <c r="X179" i="2"/>
  <c r="X180" i="2"/>
  <c r="X181" i="2"/>
  <c r="X182" i="2"/>
  <c r="X183" i="2"/>
  <c r="X184" i="2"/>
  <c r="X185" i="2"/>
  <c r="X186" i="2"/>
  <c r="X187" i="2"/>
  <c r="X188" i="2"/>
  <c r="X189" i="2"/>
  <c r="X191" i="2"/>
  <c r="X192" i="2"/>
  <c r="X193" i="2"/>
  <c r="X194" i="2"/>
  <c r="X195" i="2"/>
  <c r="X196" i="2"/>
  <c r="X197" i="2"/>
  <c r="X198" i="2"/>
  <c r="X199" i="2"/>
  <c r="X200" i="2"/>
  <c r="X201" i="2"/>
  <c r="X202" i="2"/>
  <c r="X203" i="2"/>
  <c r="X204" i="2"/>
  <c r="X206" i="2"/>
  <c r="X207" i="2"/>
  <c r="X208" i="2"/>
  <c r="X209" i="2"/>
  <c r="X210" i="2"/>
  <c r="X211" i="2"/>
  <c r="X212" i="2"/>
  <c r="X213" i="2"/>
  <c r="X214" i="2"/>
  <c r="X216" i="2"/>
  <c r="X217" i="2"/>
  <c r="X218" i="2"/>
  <c r="X219" i="2"/>
  <c r="X220" i="2"/>
  <c r="X221" i="2"/>
  <c r="X222" i="2"/>
  <c r="X223" i="2"/>
  <c r="X225" i="2"/>
  <c r="X226" i="2"/>
  <c r="X227" i="2"/>
  <c r="X228" i="2"/>
  <c r="X229" i="2"/>
  <c r="X230" i="2"/>
  <c r="X231" i="2"/>
  <c r="X232" i="2"/>
  <c r="X233" i="2"/>
  <c r="X234" i="2"/>
  <c r="X235" i="2"/>
  <c r="X236" i="2"/>
  <c r="X237" i="2"/>
  <c r="X238" i="2"/>
  <c r="X240" i="2"/>
  <c r="X241" i="2"/>
  <c r="X242" i="2"/>
  <c r="X243" i="2"/>
  <c r="X244" i="2"/>
  <c r="X247" i="2"/>
  <c r="X248" i="2"/>
  <c r="X249" i="2"/>
  <c r="X250" i="2"/>
  <c r="X251" i="2"/>
  <c r="X252" i="2"/>
  <c r="X253" i="2"/>
  <c r="X254" i="2"/>
  <c r="X257" i="2"/>
  <c r="X258" i="2"/>
  <c r="X259" i="2"/>
  <c r="X260" i="2"/>
  <c r="X261" i="2"/>
  <c r="X264" i="2"/>
  <c r="X265" i="2"/>
  <c r="X266" i="2"/>
  <c r="X267" i="2"/>
  <c r="X268" i="2"/>
  <c r="X269" i="2"/>
  <c r="X270" i="2"/>
  <c r="X271" i="2"/>
  <c r="X272" i="2"/>
  <c r="X273" i="2"/>
  <c r="X274" i="2"/>
  <c r="X275" i="2"/>
  <c r="X276" i="2"/>
  <c r="X277" i="2"/>
  <c r="X278" i="2"/>
  <c r="X279" i="2"/>
  <c r="X280" i="2"/>
  <c r="X281" i="2"/>
  <c r="X282" i="2"/>
  <c r="X283" i="2"/>
  <c r="X284" i="2"/>
  <c r="X287" i="2"/>
  <c r="X288" i="2"/>
  <c r="X289" i="2"/>
  <c r="X290" i="2"/>
  <c r="X291" i="2"/>
  <c r="X292" i="2"/>
  <c r="X293" i="2"/>
  <c r="X294" i="2"/>
  <c r="X295" i="2"/>
  <c r="X296" i="2"/>
  <c r="X297" i="2"/>
  <c r="X299" i="2"/>
  <c r="X300" i="2"/>
  <c r="X301" i="2"/>
  <c r="X302" i="2"/>
  <c r="X303" i="2"/>
  <c r="X306" i="2"/>
  <c r="X307" i="2"/>
  <c r="X308" i="2"/>
  <c r="X309" i="2"/>
  <c r="X311" i="2"/>
  <c r="X312" i="2"/>
  <c r="X313" i="2"/>
  <c r="X314" i="2"/>
  <c r="X315" i="2"/>
  <c r="X316" i="2"/>
  <c r="X317" i="2"/>
  <c r="X318" i="2"/>
  <c r="X319" i="2"/>
  <c r="X320" i="2"/>
  <c r="X321" i="2"/>
  <c r="X322" i="2"/>
  <c r="X323" i="2"/>
  <c r="X325" i="2"/>
  <c r="X326" i="2"/>
  <c r="X327" i="2"/>
  <c r="X328" i="2"/>
  <c r="X329" i="2"/>
  <c r="X330" i="2"/>
  <c r="X331" i="2"/>
  <c r="X332" i="2"/>
  <c r="X334" i="2"/>
  <c r="X335" i="2"/>
  <c r="X336" i="2"/>
  <c r="X337" i="2"/>
  <c r="X338" i="2"/>
  <c r="X339" i="2"/>
  <c r="X340" i="2"/>
  <c r="X341" i="2"/>
  <c r="X342" i="2"/>
  <c r="X343" i="2"/>
  <c r="X344" i="2"/>
  <c r="X346" i="2"/>
  <c r="X347" i="2"/>
  <c r="X348" i="2"/>
  <c r="X349" i="2"/>
  <c r="X350" i="2"/>
  <c r="X351" i="2"/>
  <c r="X352" i="2"/>
  <c r="X353" i="2"/>
  <c r="X354" i="2"/>
  <c r="X355" i="2"/>
  <c r="X356" i="2"/>
  <c r="X357" i="2"/>
  <c r="X358" i="2"/>
  <c r="X360" i="2"/>
  <c r="X361" i="2"/>
  <c r="X362" i="2"/>
  <c r="X363" i="2"/>
  <c r="X364" i="2"/>
  <c r="X365" i="2"/>
  <c r="X366" i="2"/>
  <c r="X367" i="2"/>
  <c r="X368" i="2"/>
  <c r="X369" i="2"/>
  <c r="X371" i="2"/>
  <c r="X372" i="2"/>
  <c r="X373" i="2"/>
  <c r="X374" i="2"/>
  <c r="X375" i="2"/>
  <c r="X376" i="2"/>
  <c r="X377" i="2"/>
  <c r="X378" i="2"/>
  <c r="X379" i="2"/>
  <c r="X380" i="2"/>
  <c r="X381" i="2"/>
  <c r="X382" i="2"/>
  <c r="X383" i="2"/>
  <c r="X384" i="2"/>
  <c r="X386" i="2"/>
  <c r="X387" i="2"/>
  <c r="X388" i="2"/>
  <c r="X389" i="2"/>
  <c r="X390" i="2"/>
  <c r="X391" i="2"/>
  <c r="X392" i="2"/>
  <c r="X393" i="2"/>
  <c r="X394" i="2"/>
  <c r="X395" i="2"/>
  <c r="X396" i="2"/>
  <c r="X397" i="2"/>
  <c r="X400" i="2"/>
  <c r="X401" i="2"/>
  <c r="X402" i="2"/>
  <c r="X403" i="2"/>
  <c r="X404" i="2"/>
  <c r="X405" i="2"/>
  <c r="X406" i="2"/>
  <c r="X407" i="2"/>
  <c r="X408" i="2"/>
  <c r="X409" i="2"/>
  <c r="X411" i="2"/>
  <c r="X412" i="2"/>
  <c r="X413" i="2"/>
  <c r="X414" i="2"/>
  <c r="X415" i="2"/>
  <c r="X417" i="2"/>
  <c r="X418" i="2"/>
  <c r="X419" i="2"/>
  <c r="X420" i="2"/>
  <c r="X421" i="2"/>
  <c r="X422" i="2"/>
  <c r="X423" i="2"/>
  <c r="X424" i="2"/>
  <c r="X425" i="2"/>
  <c r="X426" i="2"/>
  <c r="X427" i="2"/>
  <c r="X428" i="2"/>
  <c r="X429" i="2"/>
  <c r="X430" i="2"/>
  <c r="X432" i="2"/>
  <c r="X433" i="2"/>
  <c r="X434" i="2"/>
  <c r="X435" i="2"/>
  <c r="X436" i="2"/>
  <c r="X437" i="2"/>
  <c r="X438" i="2"/>
  <c r="X439" i="2"/>
  <c r="X440" i="2"/>
  <c r="X441" i="2"/>
  <c r="X442" i="2"/>
  <c r="X445" i="2"/>
  <c r="X446" i="2"/>
  <c r="X447" i="2"/>
  <c r="X448" i="2"/>
  <c r="X449" i="2"/>
  <c r="X450" i="2"/>
  <c r="X452" i="2"/>
  <c r="X453" i="2"/>
  <c r="X454" i="2"/>
  <c r="X455" i="2"/>
  <c r="X457" i="2"/>
  <c r="X458" i="2"/>
  <c r="X459" i="2"/>
  <c r="X460" i="2"/>
  <c r="X461" i="2"/>
  <c r="X462" i="2"/>
  <c r="X463" i="2"/>
  <c r="X465" i="2"/>
  <c r="X466" i="2"/>
  <c r="X467" i="2"/>
  <c r="X468" i="2"/>
  <c r="X469" i="2"/>
  <c r="X470" i="2"/>
  <c r="X471" i="2"/>
  <c r="X472" i="2"/>
  <c r="X473" i="2"/>
  <c r="X474" i="2"/>
  <c r="X475" i="2"/>
  <c r="X476" i="2"/>
  <c r="X477" i="2"/>
  <c r="X478" i="2"/>
  <c r="X479" i="2"/>
  <c r="X480" i="2"/>
  <c r="X481" i="2"/>
  <c r="X483" i="2"/>
  <c r="X484" i="2"/>
  <c r="X485" i="2"/>
  <c r="X486" i="2"/>
  <c r="X487" i="2"/>
  <c r="X488" i="2"/>
  <c r="X489" i="2"/>
  <c r="X490" i="2"/>
  <c r="X491" i="2"/>
  <c r="X493" i="2"/>
  <c r="X494" i="2"/>
  <c r="X495" i="2"/>
  <c r="X496" i="2"/>
  <c r="X497" i="2"/>
  <c r="X498" i="2"/>
  <c r="X499" i="2"/>
  <c r="X501" i="2"/>
  <c r="X504" i="2"/>
  <c r="X505" i="2"/>
  <c r="X506" i="2"/>
  <c r="X507" i="2"/>
  <c r="X508" i="2"/>
  <c r="X509" i="2"/>
  <c r="X510" i="2"/>
  <c r="X511" i="2"/>
  <c r="X512" i="2"/>
  <c r="X513" i="2"/>
  <c r="X514" i="2"/>
  <c r="X516" i="2"/>
  <c r="X517" i="2"/>
  <c r="X518" i="2"/>
  <c r="X519" i="2"/>
  <c r="X520" i="2"/>
  <c r="X521" i="2"/>
  <c r="X522" i="2"/>
  <c r="X524" i="2"/>
  <c r="X525" i="2"/>
  <c r="X526" i="2"/>
  <c r="X527" i="2"/>
  <c r="X528" i="2"/>
  <c r="X529" i="2"/>
  <c r="X530" i="2"/>
  <c r="X532" i="2"/>
  <c r="X533" i="2"/>
  <c r="X534" i="2"/>
  <c r="X535" i="2"/>
  <c r="X536" i="2"/>
  <c r="X537" i="2"/>
  <c r="X538" i="2"/>
  <c r="X539" i="2"/>
  <c r="X540" i="2"/>
  <c r="X542" i="2"/>
  <c r="X543" i="2"/>
  <c r="X544" i="2"/>
  <c r="X545" i="2"/>
  <c r="X546" i="2"/>
  <c r="X547" i="2"/>
  <c r="X548" i="2"/>
  <c r="X549" i="2"/>
  <c r="X550" i="2"/>
  <c r="X553" i="2"/>
  <c r="X554" i="2"/>
  <c r="X555" i="2"/>
  <c r="X556" i="2"/>
  <c r="X557" i="2"/>
  <c r="X558" i="2"/>
  <c r="X559" i="2"/>
  <c r="X567" i="2"/>
  <c r="X568" i="2"/>
  <c r="X569" i="2"/>
  <c r="X570" i="2"/>
  <c r="X571" i="2"/>
  <c r="X572" i="2"/>
  <c r="X573" i="2"/>
  <c r="X574" i="2"/>
  <c r="X575" i="2"/>
  <c r="X576" i="2"/>
  <c r="X577" i="2"/>
  <c r="X578" i="2"/>
  <c r="X579" i="2"/>
  <c r="X580" i="2"/>
  <c r="X581" i="2"/>
  <c r="X582" i="2"/>
  <c r="X583" i="2"/>
  <c r="X584" i="2"/>
  <c r="X585" i="2"/>
  <c r="X586" i="2"/>
  <c r="X587" i="2"/>
  <c r="X588" i="2"/>
  <c r="X589" i="2"/>
  <c r="X590" i="2"/>
  <c r="X591" i="2"/>
  <c r="X592" i="2"/>
  <c r="X593" i="2"/>
  <c r="X594" i="2"/>
  <c r="X595" i="2"/>
  <c r="X596" i="2"/>
  <c r="X597" i="2"/>
  <c r="X598" i="2"/>
  <c r="X599" i="2"/>
  <c r="X600" i="2"/>
  <c r="X601" i="2"/>
  <c r="X602" i="2"/>
  <c r="X603" i="2"/>
  <c r="X604" i="2"/>
  <c r="X605" i="2"/>
  <c r="X606" i="2"/>
  <c r="X607" i="2"/>
  <c r="X608" i="2"/>
  <c r="X609" i="2"/>
  <c r="X610" i="2"/>
  <c r="X611" i="2"/>
  <c r="X612" i="2"/>
  <c r="X613" i="2"/>
  <c r="X614" i="2"/>
  <c r="X615" i="2"/>
  <c r="X616" i="2"/>
  <c r="X617" i="2"/>
  <c r="X618" i="2"/>
  <c r="X619" i="2"/>
  <c r="X620" i="2"/>
  <c r="X621" i="2"/>
  <c r="X622" i="2"/>
  <c r="X623" i="2"/>
  <c r="X624" i="2"/>
  <c r="X625" i="2"/>
  <c r="X626" i="2"/>
  <c r="X627" i="2"/>
  <c r="X628" i="2"/>
  <c r="X629" i="2"/>
  <c r="X630" i="2"/>
  <c r="X631" i="2"/>
  <c r="X632" i="2"/>
  <c r="X633" i="2"/>
  <c r="X634" i="2"/>
  <c r="X635" i="2"/>
  <c r="X636" i="2"/>
  <c r="X637" i="2"/>
  <c r="X638" i="2"/>
  <c r="X639" i="2"/>
  <c r="X640" i="2"/>
  <c r="X641" i="2"/>
  <c r="X642" i="2"/>
  <c r="X643" i="2"/>
  <c r="X644" i="2"/>
  <c r="X645" i="2"/>
  <c r="X646" i="2"/>
  <c r="X647" i="2"/>
  <c r="X648" i="2"/>
  <c r="X649" i="2"/>
  <c r="X650" i="2"/>
  <c r="X651" i="2"/>
  <c r="X652" i="2"/>
  <c r="X653" i="2"/>
  <c r="X654" i="2"/>
  <c r="X655" i="2"/>
  <c r="X656" i="2"/>
  <c r="X657" i="2"/>
  <c r="X658" i="2"/>
  <c r="X659" i="2"/>
  <c r="X660" i="2"/>
  <c r="X661" i="2"/>
  <c r="X662" i="2"/>
  <c r="X663" i="2"/>
  <c r="X664" i="2"/>
  <c r="X665" i="2"/>
  <c r="X666" i="2"/>
  <c r="X667" i="2"/>
  <c r="X668" i="2"/>
  <c r="X669" i="2"/>
  <c r="X670" i="2"/>
  <c r="X671" i="2"/>
  <c r="X672" i="2"/>
  <c r="X673" i="2"/>
  <c r="X674" i="2"/>
  <c r="X675" i="2"/>
  <c r="X676" i="2"/>
  <c r="X677" i="2"/>
  <c r="X678" i="2"/>
  <c r="X679" i="2"/>
  <c r="X680" i="2"/>
  <c r="X681" i="2"/>
  <c r="X682" i="2"/>
  <c r="X683" i="2"/>
  <c r="X684" i="2"/>
  <c r="X685" i="2"/>
  <c r="X686" i="2"/>
  <c r="X687" i="2"/>
  <c r="X688" i="2"/>
  <c r="X689" i="2"/>
  <c r="X690" i="2"/>
  <c r="X691" i="2"/>
  <c r="X692" i="2"/>
  <c r="X693" i="2"/>
  <c r="X694" i="2"/>
  <c r="X695" i="2"/>
  <c r="X696" i="2"/>
  <c r="X697" i="2"/>
  <c r="X698" i="2"/>
  <c r="X699" i="2"/>
  <c r="X700" i="2"/>
  <c r="X701" i="2"/>
  <c r="X702" i="2"/>
  <c r="X703" i="2"/>
  <c r="X704" i="2"/>
  <c r="X705" i="2"/>
  <c r="X706" i="2"/>
  <c r="X707" i="2"/>
  <c r="X708" i="2"/>
  <c r="X709" i="2"/>
  <c r="X710" i="2"/>
  <c r="X711" i="2"/>
  <c r="X712" i="2"/>
  <c r="X713" i="2"/>
  <c r="X714" i="2"/>
  <c r="X715" i="2"/>
  <c r="X716" i="2"/>
  <c r="X717" i="2"/>
  <c r="X718" i="2"/>
  <c r="X719" i="2"/>
  <c r="X720" i="2"/>
  <c r="X721" i="2"/>
  <c r="X722" i="2"/>
  <c r="X723" i="2"/>
  <c r="X724" i="2"/>
  <c r="X725" i="2"/>
  <c r="X726" i="2"/>
  <c r="X727" i="2"/>
  <c r="X728" i="2"/>
  <c r="X729" i="2"/>
  <c r="X730" i="2"/>
  <c r="X731" i="2"/>
  <c r="X732" i="2"/>
  <c r="X733" i="2"/>
  <c r="X734" i="2"/>
  <c r="X735" i="2"/>
  <c r="X736" i="2"/>
  <c r="X737" i="2"/>
  <c r="X738" i="2"/>
  <c r="X739" i="2"/>
  <c r="X740" i="2"/>
  <c r="X741" i="2"/>
  <c r="X742" i="2"/>
  <c r="X743" i="2"/>
  <c r="X744" i="2"/>
  <c r="X745" i="2"/>
  <c r="X746" i="2"/>
  <c r="X747" i="2"/>
  <c r="X748" i="2"/>
  <c r="X749" i="2"/>
  <c r="X750" i="2"/>
  <c r="X751" i="2"/>
  <c r="X752" i="2"/>
  <c r="X753" i="2"/>
  <c r="X754" i="2"/>
  <c r="X755" i="2"/>
  <c r="X756" i="2"/>
  <c r="X757" i="2"/>
  <c r="X758" i="2"/>
  <c r="X759" i="2"/>
  <c r="X760" i="2"/>
  <c r="X761" i="2"/>
  <c r="X762" i="2"/>
  <c r="X763" i="2"/>
  <c r="X764" i="2"/>
  <c r="X765" i="2"/>
  <c r="X766" i="2"/>
  <c r="X767" i="2"/>
  <c r="X768" i="2"/>
  <c r="X769" i="2"/>
  <c r="X770" i="2"/>
  <c r="X771" i="2"/>
  <c r="X772" i="2"/>
  <c r="X773" i="2"/>
  <c r="X774" i="2"/>
  <c r="X775" i="2"/>
  <c r="X776" i="2"/>
  <c r="X777" i="2"/>
  <c r="X778" i="2"/>
  <c r="X779" i="2"/>
  <c r="X780" i="2"/>
  <c r="X781" i="2"/>
  <c r="X782" i="2"/>
  <c r="X783" i="2"/>
  <c r="X784" i="2"/>
  <c r="X785" i="2"/>
  <c r="X786" i="2"/>
  <c r="X787" i="2"/>
  <c r="X788" i="2"/>
  <c r="X789" i="2"/>
  <c r="X790" i="2"/>
  <c r="X791" i="2"/>
  <c r="X792" i="2"/>
  <c r="X793" i="2"/>
  <c r="X794" i="2"/>
  <c r="X795" i="2"/>
  <c r="X796" i="2"/>
  <c r="X797" i="2"/>
  <c r="X798" i="2"/>
  <c r="X799" i="2"/>
  <c r="X800" i="2"/>
  <c r="X801" i="2"/>
  <c r="X802" i="2"/>
  <c r="X803" i="2"/>
  <c r="X804" i="2"/>
  <c r="X805" i="2"/>
  <c r="X806" i="2"/>
  <c r="X807" i="2"/>
  <c r="X808" i="2"/>
  <c r="X809" i="2"/>
  <c r="X810" i="2"/>
  <c r="X811" i="2"/>
  <c r="X812" i="2"/>
  <c r="X813" i="2"/>
  <c r="X814" i="2"/>
  <c r="X815" i="2"/>
  <c r="X816" i="2"/>
  <c r="X817" i="2"/>
  <c r="X818" i="2"/>
  <c r="X819" i="2"/>
  <c r="X820" i="2"/>
  <c r="X821" i="2"/>
  <c r="X822" i="2"/>
  <c r="X823" i="2"/>
  <c r="X824" i="2"/>
  <c r="X825" i="2"/>
  <c r="X826" i="2"/>
  <c r="X827" i="2"/>
  <c r="X828" i="2"/>
  <c r="X829" i="2"/>
  <c r="X830" i="2"/>
  <c r="X831" i="2"/>
  <c r="X832" i="2"/>
  <c r="X833" i="2"/>
  <c r="X834" i="2"/>
  <c r="X835" i="2"/>
  <c r="X836" i="2"/>
  <c r="X837" i="2"/>
  <c r="X838" i="2"/>
  <c r="X839" i="2"/>
  <c r="X840" i="2"/>
  <c r="X841" i="2"/>
  <c r="X842" i="2"/>
  <c r="X843" i="2"/>
  <c r="X844" i="2"/>
  <c r="X845" i="2"/>
  <c r="X846" i="2"/>
  <c r="X847" i="2"/>
  <c r="X848" i="2"/>
  <c r="X849" i="2"/>
  <c r="X850" i="2"/>
  <c r="X851" i="2"/>
  <c r="X852" i="2"/>
  <c r="X853" i="2"/>
  <c r="X854" i="2"/>
  <c r="X855" i="2"/>
  <c r="X856" i="2"/>
  <c r="X857" i="2"/>
  <c r="X858" i="2"/>
  <c r="X859" i="2"/>
  <c r="X860" i="2"/>
  <c r="X861" i="2"/>
  <c r="X862" i="2"/>
  <c r="X863" i="2"/>
  <c r="X864" i="2"/>
  <c r="X865" i="2"/>
  <c r="X866" i="2"/>
  <c r="X867" i="2"/>
  <c r="X868" i="2"/>
  <c r="X869" i="2"/>
  <c r="X870" i="2"/>
  <c r="X871" i="2"/>
  <c r="X872" i="2"/>
  <c r="X873" i="2"/>
  <c r="X874" i="2"/>
  <c r="X875" i="2"/>
  <c r="X876" i="2"/>
  <c r="X877" i="2"/>
  <c r="X878" i="2"/>
  <c r="X879" i="2"/>
  <c r="X880" i="2"/>
  <c r="X881" i="2"/>
  <c r="X882" i="2"/>
  <c r="X883" i="2"/>
  <c r="X884" i="2"/>
  <c r="X885" i="2"/>
  <c r="X886" i="2"/>
  <c r="X887" i="2"/>
  <c r="X888" i="2"/>
  <c r="X889" i="2"/>
  <c r="X890" i="2"/>
  <c r="X891" i="2"/>
  <c r="X892" i="2"/>
  <c r="X893" i="2"/>
  <c r="X894" i="2"/>
  <c r="X895" i="2"/>
  <c r="X896" i="2"/>
  <c r="X897" i="2"/>
  <c r="X898" i="2"/>
  <c r="X899" i="2"/>
  <c r="X900" i="2"/>
  <c r="X901" i="2"/>
  <c r="X902" i="2"/>
  <c r="X903" i="2"/>
  <c r="X904" i="2"/>
  <c r="X905" i="2"/>
  <c r="X906" i="2"/>
  <c r="X907" i="2"/>
  <c r="X908" i="2"/>
  <c r="X909" i="2"/>
  <c r="X910" i="2"/>
  <c r="X911" i="2"/>
  <c r="X912" i="2"/>
  <c r="X913" i="2"/>
  <c r="X914" i="2"/>
  <c r="X915" i="2"/>
  <c r="X916" i="2"/>
  <c r="X917" i="2"/>
  <c r="X918" i="2"/>
  <c r="X919" i="2"/>
  <c r="X920" i="2"/>
  <c r="X921" i="2"/>
  <c r="X922" i="2"/>
  <c r="X923" i="2"/>
  <c r="X924" i="2"/>
  <c r="X925" i="2"/>
  <c r="X926" i="2"/>
  <c r="X927" i="2"/>
  <c r="X928" i="2"/>
  <c r="X929" i="2"/>
  <c r="X930" i="2"/>
  <c r="X931" i="2"/>
  <c r="X932" i="2"/>
  <c r="X933" i="2"/>
  <c r="X934" i="2"/>
  <c r="X935" i="2"/>
  <c r="X936" i="2"/>
  <c r="X937" i="2"/>
  <c r="X938" i="2"/>
  <c r="X939" i="2"/>
  <c r="X940" i="2"/>
  <c r="X941" i="2"/>
  <c r="X942" i="2"/>
  <c r="X943" i="2"/>
  <c r="X944" i="2"/>
  <c r="X945" i="2"/>
  <c r="X946" i="2"/>
  <c r="X947" i="2"/>
  <c r="X948" i="2"/>
  <c r="X949" i="2"/>
  <c r="X950" i="2"/>
  <c r="X951" i="2"/>
  <c r="X952" i="2"/>
  <c r="X953" i="2"/>
  <c r="X954" i="2"/>
  <c r="X955" i="2"/>
  <c r="X956" i="2"/>
  <c r="X957" i="2"/>
  <c r="X958" i="2"/>
  <c r="X959" i="2"/>
  <c r="X960" i="2"/>
  <c r="X961" i="2"/>
  <c r="X962" i="2"/>
  <c r="X963" i="2"/>
  <c r="X964" i="2"/>
  <c r="X965" i="2"/>
  <c r="X966" i="2"/>
  <c r="X967" i="2"/>
  <c r="X968" i="2"/>
  <c r="X969" i="2"/>
  <c r="X970" i="2"/>
  <c r="X971" i="2"/>
  <c r="X972" i="2"/>
  <c r="X973" i="2"/>
  <c r="X974" i="2"/>
  <c r="X975" i="2"/>
  <c r="X976" i="2"/>
  <c r="X977" i="2"/>
  <c r="X978" i="2"/>
  <c r="X979" i="2"/>
  <c r="X980" i="2"/>
  <c r="X981" i="2"/>
  <c r="X982" i="2"/>
  <c r="X983" i="2"/>
  <c r="X984" i="2"/>
  <c r="X985" i="2"/>
  <c r="X986" i="2"/>
  <c r="X987" i="2"/>
  <c r="X988" i="2"/>
  <c r="X989" i="2"/>
  <c r="X990" i="2"/>
  <c r="X991" i="2"/>
  <c r="X992" i="2"/>
  <c r="X993" i="2"/>
  <c r="X994" i="2"/>
  <c r="X995" i="2"/>
  <c r="X996" i="2"/>
  <c r="X997" i="2"/>
  <c r="X998" i="2"/>
  <c r="X999" i="2"/>
  <c r="X1000" i="2"/>
  <c r="X1001" i="2"/>
  <c r="X1002" i="2"/>
  <c r="X1003" i="2"/>
  <c r="X1004" i="2"/>
  <c r="X1005" i="2"/>
  <c r="X1006" i="2"/>
  <c r="X1007" i="2"/>
  <c r="X1008" i="2"/>
  <c r="X1009" i="2"/>
  <c r="X1010" i="2"/>
  <c r="X1011" i="2"/>
  <c r="X1012" i="2"/>
  <c r="X1013" i="2"/>
  <c r="X1014" i="2"/>
  <c r="X1015" i="2"/>
  <c r="X1016" i="2"/>
  <c r="X1017" i="2"/>
  <c r="X1018" i="2"/>
  <c r="X1019" i="2"/>
  <c r="X1020" i="2"/>
  <c r="X1021" i="2"/>
  <c r="X1022" i="2"/>
  <c r="X1023" i="2"/>
  <c r="X1024" i="2"/>
  <c r="X1025" i="2"/>
  <c r="X1026" i="2"/>
  <c r="X1027" i="2"/>
  <c r="X1028" i="2"/>
  <c r="X1029" i="2"/>
  <c r="X1030" i="2"/>
  <c r="X1031" i="2"/>
  <c r="X1032" i="2"/>
  <c r="X1033" i="2"/>
  <c r="X1034" i="2"/>
  <c r="X1035" i="2"/>
  <c r="X1036" i="2"/>
  <c r="X1037" i="2"/>
  <c r="X1038" i="2"/>
  <c r="X1039" i="2"/>
  <c r="X1040" i="2"/>
  <c r="X1041" i="2"/>
  <c r="X1042" i="2"/>
  <c r="X1043" i="2"/>
  <c r="X1044" i="2"/>
  <c r="X1045" i="2"/>
  <c r="X1046" i="2"/>
  <c r="X1047" i="2"/>
  <c r="X1048" i="2"/>
  <c r="X1049" i="2"/>
  <c r="X1050" i="2"/>
  <c r="X1051" i="2"/>
  <c r="X1052" i="2"/>
  <c r="X1053" i="2"/>
  <c r="X1054" i="2"/>
  <c r="X1055" i="2"/>
  <c r="X1056" i="2"/>
  <c r="X1057" i="2"/>
  <c r="X1058" i="2"/>
  <c r="X1059" i="2"/>
  <c r="X1060" i="2"/>
  <c r="X1061" i="2"/>
  <c r="X1062" i="2"/>
  <c r="X1063" i="2"/>
  <c r="X1064" i="2"/>
  <c r="X1065" i="2"/>
  <c r="X1066" i="2"/>
  <c r="X1067" i="2"/>
  <c r="X1068" i="2"/>
  <c r="X1069" i="2"/>
  <c r="X1070" i="2"/>
  <c r="X1071" i="2"/>
  <c r="X1072" i="2"/>
  <c r="X1073" i="2"/>
  <c r="X1074" i="2"/>
  <c r="X1075" i="2"/>
  <c r="X1076" i="2"/>
  <c r="X1077" i="2"/>
  <c r="X1078" i="2"/>
  <c r="X1079" i="2"/>
  <c r="X1080" i="2"/>
  <c r="X1081" i="2"/>
  <c r="X1082" i="2"/>
  <c r="X1083" i="2"/>
  <c r="X1084" i="2"/>
  <c r="X1085" i="2"/>
  <c r="X1086" i="2"/>
  <c r="X1087" i="2"/>
  <c r="X1088" i="2"/>
  <c r="X1089" i="2"/>
  <c r="X1090" i="2"/>
  <c r="X1091" i="2"/>
  <c r="X1092" i="2"/>
  <c r="X1093" i="2"/>
  <c r="X1094" i="2"/>
  <c r="X1095" i="2"/>
  <c r="X1096" i="2"/>
  <c r="X1097" i="2"/>
  <c r="X1098" i="2"/>
  <c r="X1099" i="2"/>
  <c r="X1100" i="2"/>
  <c r="X1101" i="2"/>
  <c r="X1102" i="2"/>
  <c r="X1103" i="2"/>
  <c r="X1104" i="2"/>
  <c r="X1105" i="2"/>
  <c r="X1106" i="2"/>
  <c r="X1107" i="2"/>
  <c r="X1108" i="2"/>
  <c r="X1109" i="2"/>
  <c r="X1110" i="2"/>
  <c r="X1111" i="2"/>
  <c r="X1112" i="2"/>
  <c r="X1113" i="2"/>
  <c r="X1114" i="2"/>
  <c r="X1115" i="2"/>
  <c r="X1116" i="2"/>
  <c r="X1117" i="2"/>
  <c r="X1118" i="2"/>
  <c r="X1119" i="2"/>
  <c r="X1120" i="2"/>
  <c r="X1121" i="2"/>
  <c r="X1122" i="2"/>
  <c r="X1123" i="2"/>
  <c r="X1124" i="2"/>
  <c r="X1125" i="2"/>
  <c r="X1126" i="2"/>
  <c r="X1127" i="2"/>
  <c r="X1128" i="2"/>
  <c r="X1129" i="2"/>
  <c r="X1130" i="2"/>
  <c r="X1131" i="2"/>
  <c r="X1132" i="2"/>
  <c r="X1133" i="2"/>
  <c r="X1134" i="2"/>
  <c r="X1135" i="2"/>
  <c r="X1136" i="2"/>
  <c r="X1137" i="2"/>
  <c r="X1138" i="2"/>
  <c r="X1139" i="2"/>
  <c r="X1140" i="2"/>
  <c r="X1141" i="2"/>
  <c r="X1142" i="2"/>
  <c r="X1143" i="2"/>
  <c r="X1144" i="2"/>
  <c r="X1145" i="2"/>
  <c r="X1146" i="2"/>
  <c r="X1147" i="2"/>
  <c r="X1148" i="2"/>
  <c r="X1149" i="2"/>
  <c r="X1150" i="2"/>
  <c r="X1151" i="2"/>
  <c r="X1152" i="2"/>
  <c r="X1153" i="2"/>
  <c r="X1154" i="2"/>
  <c r="X1155" i="2"/>
  <c r="X1156" i="2"/>
  <c r="X1157" i="2"/>
  <c r="X1158" i="2"/>
  <c r="X1159" i="2"/>
  <c r="X1160" i="2"/>
  <c r="X1161" i="2"/>
  <c r="X1162" i="2"/>
  <c r="X1163" i="2"/>
  <c r="X1164" i="2"/>
  <c r="X1165" i="2"/>
  <c r="X1166" i="2"/>
  <c r="X1167" i="2"/>
  <c r="X1168" i="2"/>
  <c r="X1169" i="2"/>
  <c r="X1170" i="2"/>
  <c r="X1171" i="2"/>
  <c r="X1172" i="2"/>
  <c r="X1173" i="2"/>
  <c r="X1174" i="2"/>
  <c r="X1175" i="2"/>
  <c r="X1176" i="2"/>
  <c r="X1177" i="2"/>
  <c r="X1178" i="2"/>
  <c r="X1179" i="2"/>
  <c r="X1180" i="2"/>
  <c r="X1181" i="2"/>
  <c r="X1182" i="2"/>
  <c r="X1183" i="2"/>
  <c r="X1184" i="2"/>
  <c r="X1185" i="2"/>
  <c r="X1186" i="2"/>
  <c r="X1187" i="2"/>
  <c r="X1188" i="2"/>
  <c r="X1189" i="2"/>
  <c r="X1190" i="2"/>
  <c r="X1191" i="2"/>
  <c r="X1192" i="2"/>
  <c r="X1193" i="2"/>
  <c r="X1194" i="2"/>
  <c r="X1195" i="2"/>
  <c r="X1196" i="2"/>
  <c r="X1197" i="2"/>
  <c r="X1198" i="2"/>
  <c r="X1199" i="2"/>
  <c r="X1200" i="2"/>
  <c r="X1201" i="2"/>
  <c r="X1202" i="2"/>
  <c r="X1203" i="2"/>
  <c r="X1204" i="2"/>
  <c r="X1205" i="2"/>
  <c r="X1206" i="2"/>
  <c r="X1207" i="2"/>
  <c r="X1208" i="2"/>
  <c r="X1209" i="2"/>
  <c r="X1210" i="2"/>
  <c r="X1211" i="2"/>
  <c r="X1212" i="2"/>
  <c r="X1213" i="2"/>
  <c r="X1214" i="2"/>
  <c r="X1215" i="2"/>
  <c r="X1216" i="2"/>
  <c r="X1217" i="2"/>
  <c r="X1218" i="2"/>
  <c r="X1219" i="2"/>
  <c r="X1220" i="2"/>
  <c r="X1221" i="2"/>
  <c r="X1222" i="2"/>
  <c r="X1223" i="2"/>
  <c r="X1224" i="2"/>
  <c r="X1225" i="2"/>
  <c r="X1226" i="2"/>
  <c r="X1227" i="2"/>
  <c r="X1228" i="2"/>
  <c r="X1229" i="2"/>
  <c r="X1230" i="2"/>
  <c r="X1231" i="2"/>
  <c r="X1232" i="2"/>
  <c r="X1233" i="2"/>
  <c r="X1234" i="2"/>
  <c r="X1235" i="2"/>
  <c r="X1236" i="2"/>
  <c r="X1237" i="2"/>
  <c r="X1238" i="2"/>
  <c r="X1239" i="2"/>
  <c r="X1240" i="2"/>
  <c r="X1241" i="2"/>
  <c r="X1242" i="2"/>
  <c r="X1243" i="2"/>
  <c r="X1244" i="2"/>
  <c r="X1245" i="2"/>
  <c r="X1246" i="2"/>
  <c r="X1247" i="2"/>
  <c r="X1248" i="2"/>
  <c r="X1249" i="2"/>
  <c r="X1250" i="2"/>
  <c r="X1251" i="2"/>
  <c r="X1252" i="2"/>
  <c r="X1253" i="2"/>
  <c r="X1254" i="2"/>
  <c r="X1255" i="2"/>
  <c r="X1256" i="2"/>
  <c r="X1257" i="2"/>
  <c r="X1258" i="2"/>
  <c r="X1259" i="2"/>
  <c r="X1260" i="2"/>
  <c r="X1261" i="2"/>
  <c r="X1262" i="2"/>
  <c r="X1263" i="2"/>
  <c r="X1264" i="2"/>
  <c r="X1265" i="2"/>
  <c r="X1266" i="2"/>
  <c r="X1267" i="2"/>
  <c r="X1268" i="2"/>
  <c r="X1269" i="2"/>
  <c r="X1270" i="2"/>
  <c r="X1271" i="2"/>
  <c r="X1272" i="2"/>
  <c r="X1273" i="2"/>
  <c r="X1274" i="2"/>
  <c r="X1275" i="2"/>
  <c r="X1276" i="2"/>
  <c r="X1277" i="2"/>
  <c r="X1278" i="2"/>
  <c r="X1279" i="2"/>
  <c r="X1280" i="2"/>
  <c r="X1281" i="2"/>
  <c r="X1282" i="2"/>
  <c r="X1283" i="2"/>
  <c r="X1284" i="2"/>
  <c r="X1285" i="2"/>
  <c r="X1286" i="2"/>
  <c r="X1287" i="2"/>
  <c r="X1288" i="2"/>
  <c r="X1289" i="2"/>
  <c r="X1290" i="2"/>
  <c r="X1291" i="2"/>
  <c r="X1292" i="2"/>
  <c r="X1293" i="2"/>
  <c r="X1294" i="2"/>
  <c r="X1295" i="2"/>
  <c r="X1296" i="2"/>
  <c r="X1297" i="2"/>
  <c r="X1298" i="2"/>
  <c r="X1299" i="2"/>
  <c r="X1300" i="2"/>
  <c r="X1301" i="2"/>
  <c r="X1302" i="2"/>
  <c r="X1303" i="2"/>
  <c r="X1304" i="2"/>
  <c r="X1305" i="2"/>
  <c r="X1306" i="2"/>
  <c r="X1307" i="2"/>
  <c r="X1308" i="2"/>
  <c r="X1309" i="2"/>
  <c r="X1310" i="2"/>
  <c r="X1311" i="2"/>
  <c r="X1312" i="2"/>
  <c r="X1313" i="2"/>
  <c r="X1314" i="2"/>
  <c r="X1315" i="2"/>
  <c r="X1316" i="2"/>
  <c r="X1317" i="2"/>
  <c r="X1318" i="2"/>
  <c r="X1319" i="2"/>
  <c r="X1320" i="2"/>
  <c r="X1321" i="2"/>
  <c r="X1322" i="2"/>
  <c r="X1323" i="2"/>
  <c r="X1324" i="2"/>
  <c r="X1325" i="2"/>
  <c r="X1326" i="2"/>
  <c r="X1327" i="2"/>
  <c r="X1328" i="2"/>
  <c r="X1329" i="2"/>
  <c r="X1330" i="2"/>
  <c r="X1331" i="2"/>
  <c r="X1332" i="2"/>
  <c r="X1333" i="2"/>
  <c r="X1334" i="2"/>
  <c r="X1335" i="2"/>
  <c r="X1336" i="2"/>
  <c r="X1337" i="2"/>
  <c r="X1338" i="2"/>
  <c r="X1339" i="2"/>
  <c r="X1340" i="2"/>
  <c r="X1341" i="2"/>
  <c r="X1342" i="2"/>
  <c r="X1343" i="2"/>
  <c r="X1344" i="2"/>
  <c r="X1345" i="2"/>
  <c r="X1346" i="2"/>
  <c r="X1347" i="2"/>
  <c r="X1348" i="2"/>
  <c r="X1349" i="2"/>
  <c r="X1350" i="2"/>
  <c r="X1351" i="2"/>
  <c r="X1352" i="2"/>
  <c r="X1353" i="2"/>
  <c r="X1354" i="2"/>
  <c r="X1355" i="2"/>
  <c r="X1356" i="2"/>
  <c r="X1357" i="2"/>
  <c r="X1358" i="2"/>
  <c r="X1359" i="2"/>
  <c r="X1360" i="2"/>
  <c r="X1361" i="2"/>
  <c r="X1362" i="2"/>
  <c r="X1363" i="2"/>
  <c r="X1364" i="2"/>
  <c r="X1365" i="2"/>
  <c r="X1366" i="2"/>
  <c r="X1367" i="2"/>
  <c r="X1368" i="2"/>
  <c r="X1369" i="2"/>
  <c r="X1370" i="2"/>
  <c r="X1371" i="2"/>
  <c r="X1372" i="2"/>
  <c r="X1373" i="2"/>
  <c r="X1374" i="2"/>
  <c r="X1375" i="2"/>
  <c r="X1376" i="2"/>
  <c r="X1377" i="2"/>
  <c r="X1378" i="2"/>
  <c r="X1379" i="2"/>
  <c r="X1380" i="2"/>
  <c r="X1381" i="2"/>
  <c r="X1382" i="2"/>
  <c r="X1383" i="2"/>
  <c r="X1384" i="2"/>
  <c r="X1385" i="2"/>
  <c r="X1386" i="2"/>
  <c r="X1387" i="2"/>
  <c r="X1388" i="2"/>
  <c r="X1389" i="2"/>
  <c r="X1390" i="2"/>
  <c r="X1391" i="2"/>
  <c r="X1392" i="2"/>
  <c r="X1393" i="2"/>
  <c r="X1394" i="2"/>
  <c r="X1395" i="2"/>
  <c r="X1396" i="2"/>
  <c r="X1397" i="2"/>
  <c r="X1398" i="2"/>
  <c r="X1399" i="2"/>
  <c r="X1400" i="2"/>
  <c r="X1401" i="2"/>
  <c r="X1402" i="2"/>
  <c r="X1403" i="2"/>
  <c r="X1404" i="2"/>
  <c r="X1405" i="2"/>
  <c r="X1406" i="2"/>
  <c r="X1407" i="2"/>
  <c r="X1408" i="2"/>
  <c r="X1409" i="2"/>
  <c r="X1410" i="2"/>
  <c r="X1411" i="2"/>
  <c r="X1412" i="2"/>
  <c r="X1413" i="2"/>
  <c r="X1414" i="2"/>
  <c r="X1415" i="2"/>
  <c r="X1416" i="2"/>
  <c r="X1417" i="2"/>
  <c r="X1418" i="2"/>
  <c r="X1419" i="2"/>
  <c r="X1420" i="2"/>
  <c r="X1421" i="2"/>
  <c r="X1422" i="2"/>
  <c r="X1423" i="2"/>
  <c r="X1424" i="2"/>
  <c r="X1425" i="2"/>
  <c r="X1426" i="2"/>
  <c r="X1427" i="2"/>
  <c r="X1428" i="2"/>
  <c r="X1429" i="2"/>
  <c r="X1430" i="2"/>
  <c r="X1431" i="2"/>
  <c r="X1432" i="2"/>
  <c r="X1433" i="2"/>
  <c r="X1434" i="2"/>
  <c r="X1435" i="2"/>
  <c r="X1436" i="2"/>
  <c r="X1437" i="2"/>
  <c r="X1438" i="2"/>
  <c r="X1439" i="2"/>
  <c r="X1440" i="2"/>
  <c r="X1441" i="2"/>
  <c r="X1442" i="2"/>
  <c r="X1443" i="2"/>
  <c r="X1444" i="2"/>
  <c r="X1445" i="2"/>
  <c r="X1446" i="2"/>
  <c r="X1447" i="2"/>
  <c r="X1448" i="2"/>
  <c r="X1449" i="2"/>
  <c r="X1450" i="2"/>
  <c r="X1451" i="2"/>
  <c r="X1452" i="2"/>
  <c r="X1453" i="2"/>
  <c r="X1454" i="2"/>
  <c r="X1455" i="2"/>
  <c r="X1456" i="2"/>
  <c r="X1457" i="2"/>
  <c r="X1458" i="2"/>
  <c r="X1459" i="2"/>
  <c r="X1460" i="2"/>
  <c r="X1461" i="2"/>
  <c r="X1462" i="2"/>
  <c r="X1463" i="2"/>
  <c r="X1464" i="2"/>
  <c r="X1465" i="2"/>
  <c r="X1466" i="2"/>
  <c r="X1467" i="2"/>
  <c r="X1468" i="2"/>
  <c r="X1469" i="2"/>
  <c r="X1470" i="2"/>
  <c r="X1471" i="2"/>
  <c r="X1472" i="2"/>
  <c r="X1473" i="2"/>
  <c r="X1474" i="2"/>
  <c r="X1475" i="2"/>
  <c r="X1476" i="2"/>
  <c r="X1477" i="2"/>
  <c r="X1478" i="2"/>
  <c r="X1479" i="2"/>
  <c r="X1480" i="2"/>
  <c r="X1481" i="2"/>
  <c r="X1482" i="2"/>
  <c r="X1483" i="2"/>
  <c r="X1484" i="2"/>
  <c r="X1485" i="2"/>
  <c r="X1486" i="2"/>
  <c r="X1487" i="2"/>
  <c r="X1488" i="2"/>
  <c r="X1489" i="2"/>
  <c r="X1490" i="2"/>
  <c r="X1491" i="2"/>
  <c r="X1492" i="2"/>
  <c r="X1493" i="2"/>
  <c r="X1494" i="2"/>
  <c r="X1495" i="2"/>
  <c r="X1496" i="2"/>
  <c r="X1497" i="2"/>
  <c r="X1498" i="2"/>
  <c r="X1499" i="2"/>
  <c r="X1500" i="2"/>
  <c r="X1501" i="2"/>
  <c r="X1502" i="2"/>
  <c r="X2" i="2"/>
  <c r="I45" i="2"/>
  <c r="C18" i="5" l="1"/>
  <c r="C16" i="5"/>
  <c r="U135" i="2"/>
  <c r="AA135" i="2" s="1"/>
  <c r="U134" i="2"/>
  <c r="AA134" i="2" s="1"/>
  <c r="C17" i="5"/>
  <c r="A183" i="5"/>
  <c r="T135" i="2"/>
  <c r="Z135" i="2" s="1"/>
  <c r="T134" i="2"/>
  <c r="Z134" i="2" s="1"/>
  <c r="V134" i="2"/>
  <c r="AB134" i="2" s="1"/>
  <c r="V135" i="2"/>
  <c r="AB135" i="2" s="1"/>
  <c r="AA475" i="2"/>
  <c r="U476" i="2"/>
  <c r="Z475" i="2"/>
  <c r="T476" i="2"/>
  <c r="AB475" i="2"/>
  <c r="V476" i="2"/>
  <c r="Z463" i="2"/>
  <c r="AA463" i="2"/>
  <c r="AB462" i="2"/>
  <c r="V463" i="2"/>
  <c r="AB427" i="2"/>
  <c r="V428" i="2"/>
  <c r="Z427" i="2"/>
  <c r="T428" i="2"/>
  <c r="AA427" i="2"/>
  <c r="U428" i="2"/>
  <c r="AB409" i="2"/>
  <c r="AA409" i="2"/>
  <c r="Z409" i="2"/>
  <c r="AB127" i="2"/>
  <c r="T127" i="2"/>
  <c r="Z114" i="2"/>
  <c r="AA114" i="2"/>
  <c r="Q4" i="2"/>
  <c r="Q5" i="2"/>
  <c r="Q6" i="2"/>
  <c r="Q7" i="2"/>
  <c r="Q8" i="2"/>
  <c r="Q9" i="2"/>
  <c r="Q10" i="2"/>
  <c r="Q11" i="2"/>
  <c r="Q12" i="2"/>
  <c r="Q13" i="2"/>
  <c r="Q14"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Q46" i="2"/>
  <c r="Q47" i="2"/>
  <c r="S47" i="2" s="1"/>
  <c r="Q56" i="2"/>
  <c r="Q57" i="2"/>
  <c r="Q58" i="2"/>
  <c r="Q59" i="2"/>
  <c r="Q60" i="2"/>
  <c r="Q61" i="2"/>
  <c r="Q62" i="2"/>
  <c r="Q63" i="2"/>
  <c r="Q64" i="2"/>
  <c r="Q65" i="2"/>
  <c r="Q66" i="2"/>
  <c r="Q67" i="2"/>
  <c r="Q68" i="2"/>
  <c r="Q69" i="2"/>
  <c r="Q70" i="2"/>
  <c r="Q71" i="2"/>
  <c r="Q72" i="2"/>
  <c r="Q73" i="2"/>
  <c r="Q74" i="2"/>
  <c r="Q75" i="2"/>
  <c r="Q76" i="2"/>
  <c r="Q78" i="2"/>
  <c r="Q79" i="2"/>
  <c r="Q80" i="2"/>
  <c r="Q81" i="2"/>
  <c r="Q82" i="2"/>
  <c r="Q83" i="2"/>
  <c r="Q84" i="2"/>
  <c r="Q85" i="2"/>
  <c r="Q86" i="2"/>
  <c r="Q88" i="2"/>
  <c r="Q89" i="2"/>
  <c r="Q90" i="2"/>
  <c r="Q91" i="2"/>
  <c r="Q92" i="2"/>
  <c r="Q93" i="2"/>
  <c r="Q94" i="2"/>
  <c r="Q95" i="2"/>
  <c r="Q96" i="2"/>
  <c r="Q97" i="2"/>
  <c r="Q98" i="2"/>
  <c r="Q99" i="2"/>
  <c r="Q100" i="2"/>
  <c r="Q101" i="2"/>
  <c r="Q102" i="2"/>
  <c r="Q104" i="2"/>
  <c r="Q105" i="2"/>
  <c r="Q106" i="2"/>
  <c r="Q107" i="2"/>
  <c r="Q108" i="2"/>
  <c r="Q109" i="2"/>
  <c r="Q110" i="2"/>
  <c r="Q111" i="2"/>
  <c r="Q112" i="2"/>
  <c r="Q113" i="2"/>
  <c r="Q114" i="2"/>
  <c r="Q115" i="2"/>
  <c r="Q116" i="2"/>
  <c r="Q117" i="2"/>
  <c r="Q118" i="2"/>
  <c r="Q119" i="2"/>
  <c r="Q120" i="2"/>
  <c r="Q121" i="2"/>
  <c r="Q122" i="2"/>
  <c r="Q123" i="2"/>
  <c r="Q124" i="2"/>
  <c r="Q125" i="2"/>
  <c r="Q126" i="2"/>
  <c r="Q127" i="2"/>
  <c r="Q128" i="2"/>
  <c r="Q129" i="2"/>
  <c r="Q130" i="2"/>
  <c r="Q131" i="2"/>
  <c r="Q132" i="2"/>
  <c r="Q133" i="2"/>
  <c r="Q134" i="2"/>
  <c r="Q135" i="2"/>
  <c r="Q136" i="2"/>
  <c r="Q137" i="2"/>
  <c r="Q138" i="2"/>
  <c r="Q139" i="2"/>
  <c r="Q140" i="2"/>
  <c r="Q141" i="2"/>
  <c r="Q142" i="2"/>
  <c r="Q143" i="2"/>
  <c r="Q144" i="2"/>
  <c r="Q145" i="2"/>
  <c r="Q146" i="2"/>
  <c r="Q147" i="2"/>
  <c r="Q148" i="2"/>
  <c r="Q149" i="2"/>
  <c r="Q150" i="2"/>
  <c r="Q151" i="2"/>
  <c r="Q152" i="2"/>
  <c r="Q153" i="2"/>
  <c r="Q154" i="2"/>
  <c r="Q155" i="2"/>
  <c r="Q156" i="2"/>
  <c r="Q157" i="2"/>
  <c r="Q158" i="2"/>
  <c r="Q159" i="2"/>
  <c r="Q160" i="2"/>
  <c r="Q161" i="2"/>
  <c r="Q162" i="2"/>
  <c r="Q163" i="2"/>
  <c r="Q164" i="2"/>
  <c r="Q165" i="2"/>
  <c r="Q166" i="2"/>
  <c r="Q167" i="2"/>
  <c r="Q168" i="2"/>
  <c r="Q169" i="2"/>
  <c r="Q170" i="2"/>
  <c r="Q171" i="2"/>
  <c r="Q172" i="2"/>
  <c r="Q173" i="2"/>
  <c r="Q174" i="2"/>
  <c r="Q175" i="2"/>
  <c r="Q176" i="2"/>
  <c r="Q177" i="2"/>
  <c r="Q178" i="2"/>
  <c r="Q179" i="2"/>
  <c r="Q180" i="2"/>
  <c r="Q181" i="2"/>
  <c r="Q182" i="2"/>
  <c r="Q183" i="2"/>
  <c r="Q184" i="2"/>
  <c r="Q185" i="2"/>
  <c r="Q186" i="2"/>
  <c r="Q187" i="2"/>
  <c r="Q188" i="2"/>
  <c r="Q189" i="2"/>
  <c r="Q190" i="2"/>
  <c r="Q191" i="2"/>
  <c r="Q192" i="2"/>
  <c r="Q193" i="2"/>
  <c r="Q194" i="2"/>
  <c r="Q195" i="2"/>
  <c r="Q196" i="2"/>
  <c r="Q197" i="2"/>
  <c r="Q198" i="2"/>
  <c r="Q199" i="2"/>
  <c r="Q200" i="2"/>
  <c r="Q201" i="2"/>
  <c r="Q202" i="2"/>
  <c r="Q203" i="2"/>
  <c r="Q204" i="2"/>
  <c r="Q205" i="2"/>
  <c r="Q206" i="2"/>
  <c r="Q207" i="2"/>
  <c r="Q208" i="2"/>
  <c r="Q209" i="2"/>
  <c r="Q210" i="2"/>
  <c r="Q211" i="2"/>
  <c r="Q212" i="2"/>
  <c r="Q213" i="2"/>
  <c r="Q214" i="2"/>
  <c r="Q215" i="2"/>
  <c r="Q216" i="2"/>
  <c r="Q217" i="2"/>
  <c r="Q218" i="2"/>
  <c r="Q219" i="2"/>
  <c r="Q220" i="2"/>
  <c r="Q221" i="2"/>
  <c r="Q222" i="2"/>
  <c r="Q223" i="2"/>
  <c r="Q224" i="2"/>
  <c r="Q225" i="2"/>
  <c r="Q226" i="2"/>
  <c r="Q227" i="2"/>
  <c r="Q228" i="2"/>
  <c r="Q229" i="2"/>
  <c r="Q230" i="2"/>
  <c r="Q231" i="2"/>
  <c r="Q232" i="2"/>
  <c r="Q233" i="2"/>
  <c r="Q234" i="2"/>
  <c r="Q235" i="2"/>
  <c r="Q236" i="2"/>
  <c r="Q237" i="2"/>
  <c r="Q238" i="2"/>
  <c r="Q239" i="2"/>
  <c r="Q240" i="2"/>
  <c r="Q242" i="2"/>
  <c r="Q243" i="2"/>
  <c r="Q244" i="2"/>
  <c r="Q245" i="2"/>
  <c r="Q246" i="2"/>
  <c r="Q247" i="2"/>
  <c r="Q248" i="2"/>
  <c r="Q249" i="2"/>
  <c r="Q250" i="2"/>
  <c r="Q251" i="2"/>
  <c r="Q252" i="2"/>
  <c r="Q253" i="2"/>
  <c r="Q254" i="2"/>
  <c r="Q255" i="2"/>
  <c r="Q256" i="2"/>
  <c r="Q257" i="2"/>
  <c r="Q258" i="2"/>
  <c r="Q259" i="2"/>
  <c r="Q260" i="2"/>
  <c r="Q261" i="2"/>
  <c r="Q262" i="2"/>
  <c r="Q263" i="2"/>
  <c r="Q264" i="2"/>
  <c r="Q267" i="2"/>
  <c r="Q268" i="2"/>
  <c r="Q269" i="2"/>
  <c r="Q270" i="2"/>
  <c r="Q271" i="2"/>
  <c r="Q272" i="2"/>
  <c r="Q273" i="2"/>
  <c r="Q274" i="2"/>
  <c r="Q275" i="2"/>
  <c r="Q276" i="2"/>
  <c r="Q277" i="2"/>
  <c r="Q278" i="2"/>
  <c r="Q279" i="2"/>
  <c r="Q280" i="2"/>
  <c r="Q281" i="2"/>
  <c r="Q282" i="2"/>
  <c r="Q283" i="2"/>
  <c r="Q284" i="2"/>
  <c r="Q285" i="2"/>
  <c r="Q286" i="2"/>
  <c r="Q287" i="2"/>
  <c r="Q288" i="2"/>
  <c r="Q289" i="2"/>
  <c r="Q290" i="2"/>
  <c r="Q291" i="2"/>
  <c r="Q292" i="2"/>
  <c r="Q293" i="2"/>
  <c r="Q294" i="2"/>
  <c r="Q295" i="2"/>
  <c r="Q296" i="2"/>
  <c r="Q297" i="2"/>
  <c r="Q298" i="2"/>
  <c r="Q299" i="2"/>
  <c r="Q300" i="2"/>
  <c r="Q301" i="2"/>
  <c r="Q302" i="2"/>
  <c r="Q303" i="2"/>
  <c r="Q304" i="2"/>
  <c r="Q305" i="2"/>
  <c r="Q306" i="2"/>
  <c r="Q307" i="2"/>
  <c r="Q308" i="2"/>
  <c r="Q309" i="2"/>
  <c r="Q310" i="2"/>
  <c r="Q311" i="2"/>
  <c r="Q312" i="2"/>
  <c r="Q313" i="2"/>
  <c r="Q314" i="2"/>
  <c r="Q315" i="2"/>
  <c r="Q316" i="2"/>
  <c r="Q317" i="2"/>
  <c r="Q318" i="2"/>
  <c r="Q319" i="2"/>
  <c r="Q320" i="2"/>
  <c r="Q321" i="2"/>
  <c r="Q322" i="2"/>
  <c r="Q323" i="2"/>
  <c r="Q324" i="2"/>
  <c r="Q325" i="2"/>
  <c r="Q326" i="2"/>
  <c r="Q327" i="2"/>
  <c r="Q328" i="2"/>
  <c r="Q329" i="2"/>
  <c r="Q330" i="2"/>
  <c r="Q331" i="2"/>
  <c r="Q332" i="2"/>
  <c r="Q333" i="2"/>
  <c r="Q334" i="2"/>
  <c r="Q335" i="2"/>
  <c r="Q336" i="2"/>
  <c r="Q337" i="2"/>
  <c r="Q338" i="2"/>
  <c r="Q339" i="2"/>
  <c r="Q340" i="2"/>
  <c r="Q341" i="2"/>
  <c r="Q342" i="2"/>
  <c r="Q343" i="2"/>
  <c r="Q344" i="2"/>
  <c r="Q345" i="2"/>
  <c r="Q346" i="2"/>
  <c r="Q347" i="2"/>
  <c r="Q348" i="2"/>
  <c r="Q349" i="2"/>
  <c r="Q350" i="2"/>
  <c r="Q351" i="2"/>
  <c r="Q352" i="2"/>
  <c r="Q353" i="2"/>
  <c r="Q354" i="2"/>
  <c r="Q355" i="2"/>
  <c r="Q356" i="2"/>
  <c r="Q357" i="2"/>
  <c r="Q358" i="2"/>
  <c r="Q359" i="2"/>
  <c r="Q360" i="2"/>
  <c r="Q361" i="2"/>
  <c r="Q362" i="2"/>
  <c r="Q363" i="2"/>
  <c r="Q364" i="2"/>
  <c r="Q365" i="2"/>
  <c r="Q366" i="2"/>
  <c r="Q367" i="2"/>
  <c r="Q368" i="2"/>
  <c r="Q369" i="2"/>
  <c r="Q370" i="2"/>
  <c r="Q371" i="2"/>
  <c r="Q372" i="2"/>
  <c r="Q373" i="2"/>
  <c r="Q374" i="2"/>
  <c r="Q375" i="2"/>
  <c r="Q376" i="2"/>
  <c r="Q377" i="2"/>
  <c r="Q378" i="2"/>
  <c r="Q379" i="2"/>
  <c r="Q380" i="2"/>
  <c r="Q381" i="2"/>
  <c r="Q382" i="2"/>
  <c r="Q383" i="2"/>
  <c r="Q384" i="2"/>
  <c r="Q385" i="2"/>
  <c r="Q386" i="2"/>
  <c r="Q387" i="2"/>
  <c r="Q388" i="2"/>
  <c r="Q389" i="2"/>
  <c r="Q390" i="2"/>
  <c r="Q391" i="2"/>
  <c r="Q392" i="2"/>
  <c r="Q393" i="2"/>
  <c r="Q394" i="2"/>
  <c r="Q395" i="2"/>
  <c r="Q396" i="2"/>
  <c r="Q397" i="2"/>
  <c r="Q398" i="2"/>
  <c r="Q400" i="2"/>
  <c r="S399" i="2" s="1"/>
  <c r="Q401" i="2"/>
  <c r="Q402" i="2"/>
  <c r="Q403" i="2"/>
  <c r="Q404" i="2"/>
  <c r="Q405" i="2"/>
  <c r="Q406" i="2"/>
  <c r="Q407" i="2"/>
  <c r="Q408" i="2"/>
  <c r="Q409" i="2"/>
  <c r="Q410" i="2"/>
  <c r="Q411" i="2"/>
  <c r="Q412" i="2"/>
  <c r="Q413" i="2"/>
  <c r="Q414" i="2"/>
  <c r="Q415" i="2"/>
  <c r="Q416" i="2"/>
  <c r="Q417" i="2"/>
  <c r="Q418" i="2"/>
  <c r="Q419" i="2"/>
  <c r="Q420" i="2"/>
  <c r="Q421" i="2"/>
  <c r="Q422" i="2"/>
  <c r="Q423" i="2"/>
  <c r="Q424" i="2"/>
  <c r="Q425" i="2"/>
  <c r="Q426" i="2"/>
  <c r="Q427" i="2"/>
  <c r="Q428" i="2"/>
  <c r="Q429" i="2"/>
  <c r="Q430" i="2"/>
  <c r="Q431" i="2"/>
  <c r="Q432" i="2"/>
  <c r="Q433" i="2"/>
  <c r="Q434" i="2"/>
  <c r="Q435" i="2"/>
  <c r="Q436" i="2"/>
  <c r="Q437" i="2"/>
  <c r="Q438" i="2"/>
  <c r="Q439" i="2"/>
  <c r="Q440" i="2"/>
  <c r="Q441" i="2"/>
  <c r="Q442" i="2"/>
  <c r="Q443" i="2"/>
  <c r="Q444" i="2"/>
  <c r="Q445" i="2"/>
  <c r="Q446" i="2"/>
  <c r="Q447" i="2"/>
  <c r="Q448" i="2"/>
  <c r="Q449" i="2"/>
  <c r="Q450" i="2"/>
  <c r="Q451" i="2"/>
  <c r="Q452" i="2"/>
  <c r="Q453" i="2"/>
  <c r="Q454" i="2"/>
  <c r="Q455" i="2"/>
  <c r="Q456" i="2"/>
  <c r="Q457" i="2"/>
  <c r="Q458" i="2"/>
  <c r="Q459" i="2"/>
  <c r="Q460" i="2"/>
  <c r="Q461" i="2"/>
  <c r="Q462" i="2"/>
  <c r="Q463" i="2"/>
  <c r="Q464" i="2"/>
  <c r="Q465" i="2"/>
  <c r="Q466" i="2"/>
  <c r="Q467" i="2"/>
  <c r="Q468" i="2"/>
  <c r="Q469" i="2"/>
  <c r="Q470" i="2"/>
  <c r="Q471" i="2"/>
  <c r="Q472" i="2"/>
  <c r="Q473" i="2"/>
  <c r="Q474" i="2"/>
  <c r="Q475" i="2"/>
  <c r="Q476" i="2"/>
  <c r="Q477" i="2"/>
  <c r="Q478" i="2"/>
  <c r="Q479" i="2"/>
  <c r="Q480" i="2"/>
  <c r="Q481" i="2"/>
  <c r="Q482" i="2"/>
  <c r="Q483" i="2"/>
  <c r="Q484" i="2"/>
  <c r="Q485" i="2"/>
  <c r="Q486" i="2"/>
  <c r="Q487" i="2"/>
  <c r="Q488" i="2"/>
  <c r="Q489" i="2"/>
  <c r="Q490" i="2"/>
  <c r="Q491" i="2"/>
  <c r="Q492" i="2"/>
  <c r="Q493" i="2"/>
  <c r="Q494" i="2"/>
  <c r="Q495" i="2"/>
  <c r="Q496" i="2"/>
  <c r="Q497" i="2"/>
  <c r="Q498" i="2"/>
  <c r="Q499" i="2"/>
  <c r="Q500" i="2"/>
  <c r="Q501" i="2"/>
  <c r="Q502" i="2"/>
  <c r="Q503" i="2"/>
  <c r="Q504" i="2"/>
  <c r="Q505" i="2"/>
  <c r="Q506" i="2"/>
  <c r="Q507" i="2"/>
  <c r="Q508" i="2"/>
  <c r="Q509" i="2"/>
  <c r="Q510" i="2"/>
  <c r="Q511" i="2"/>
  <c r="Q512" i="2"/>
  <c r="Q513" i="2"/>
  <c r="Q514" i="2"/>
  <c r="Q515" i="2"/>
  <c r="Q516" i="2"/>
  <c r="Q517" i="2"/>
  <c r="Q518" i="2"/>
  <c r="Q519" i="2"/>
  <c r="Q520" i="2"/>
  <c r="Q521" i="2"/>
  <c r="Q522" i="2"/>
  <c r="Q523" i="2"/>
  <c r="Q524" i="2"/>
  <c r="Q525" i="2"/>
  <c r="Q526" i="2"/>
  <c r="Q527" i="2"/>
  <c r="Q528" i="2"/>
  <c r="Q529" i="2"/>
  <c r="Q530" i="2"/>
  <c r="Q531" i="2"/>
  <c r="Q532" i="2"/>
  <c r="Q533" i="2"/>
  <c r="Q534" i="2"/>
  <c r="Q535" i="2"/>
  <c r="Q536" i="2"/>
  <c r="Q537" i="2"/>
  <c r="Q538" i="2"/>
  <c r="Q539" i="2"/>
  <c r="Q540" i="2"/>
  <c r="Q541" i="2"/>
  <c r="Q542" i="2"/>
  <c r="Q543" i="2"/>
  <c r="Q544" i="2"/>
  <c r="Q545" i="2"/>
  <c r="Q546" i="2"/>
  <c r="Q547" i="2"/>
  <c r="Q548" i="2"/>
  <c r="Q549" i="2"/>
  <c r="Q550" i="2"/>
  <c r="Q551" i="2"/>
  <c r="Q552" i="2"/>
  <c r="Q553" i="2"/>
  <c r="Q554" i="2"/>
  <c r="Q555" i="2"/>
  <c r="Q556" i="2"/>
  <c r="Q557" i="2"/>
  <c r="Q558" i="2"/>
  <c r="Q559" i="2"/>
  <c r="Q560" i="2"/>
  <c r="Q561" i="2"/>
  <c r="Q562" i="2"/>
  <c r="Q563" i="2"/>
  <c r="Q564" i="2"/>
  <c r="Q565" i="2"/>
  <c r="Q566" i="2"/>
  <c r="Q567" i="2"/>
  <c r="Q568" i="2"/>
  <c r="Q569" i="2"/>
  <c r="Q570" i="2"/>
  <c r="Q571" i="2"/>
  <c r="Q572" i="2"/>
  <c r="Q573" i="2"/>
  <c r="Q574" i="2"/>
  <c r="Q575" i="2"/>
  <c r="Q576" i="2"/>
  <c r="Q577" i="2"/>
  <c r="Q578" i="2"/>
  <c r="Q579" i="2"/>
  <c r="Q580" i="2"/>
  <c r="Q581" i="2"/>
  <c r="Q582" i="2"/>
  <c r="Q583" i="2"/>
  <c r="Q584" i="2"/>
  <c r="Q585" i="2"/>
  <c r="Q586" i="2"/>
  <c r="Q587" i="2"/>
  <c r="Q588" i="2"/>
  <c r="Q589" i="2"/>
  <c r="Q590" i="2"/>
  <c r="Q591" i="2"/>
  <c r="Q592" i="2"/>
  <c r="Q593" i="2"/>
  <c r="Q594" i="2"/>
  <c r="Q595" i="2"/>
  <c r="Q596" i="2"/>
  <c r="Q597" i="2"/>
  <c r="Q598" i="2"/>
  <c r="Q599" i="2"/>
  <c r="Q600" i="2"/>
  <c r="Q601" i="2"/>
  <c r="Q602" i="2"/>
  <c r="Q603" i="2"/>
  <c r="Q604" i="2"/>
  <c r="Q605" i="2"/>
  <c r="Q606" i="2"/>
  <c r="Q607" i="2"/>
  <c r="Q608" i="2"/>
  <c r="Q609" i="2"/>
  <c r="Q610" i="2"/>
  <c r="Q611" i="2"/>
  <c r="Q612" i="2"/>
  <c r="Q613" i="2"/>
  <c r="Q614" i="2"/>
  <c r="Q615" i="2"/>
  <c r="Q616" i="2"/>
  <c r="Q617" i="2"/>
  <c r="Q618" i="2"/>
  <c r="Q619" i="2"/>
  <c r="Q620" i="2"/>
  <c r="Q621" i="2"/>
  <c r="Q622" i="2"/>
  <c r="Q623" i="2"/>
  <c r="Q624" i="2"/>
  <c r="Q625" i="2"/>
  <c r="Q626" i="2"/>
  <c r="Q627" i="2"/>
  <c r="Q628" i="2"/>
  <c r="Q629" i="2"/>
  <c r="Q630" i="2"/>
  <c r="Q631" i="2"/>
  <c r="Q632" i="2"/>
  <c r="Q633" i="2"/>
  <c r="Q634" i="2"/>
  <c r="Q635" i="2"/>
  <c r="Q636" i="2"/>
  <c r="Q637" i="2"/>
  <c r="Q638" i="2"/>
  <c r="Q639" i="2"/>
  <c r="Q640" i="2"/>
  <c r="Q641" i="2"/>
  <c r="Q642" i="2"/>
  <c r="Q643" i="2"/>
  <c r="Q644" i="2"/>
  <c r="Q645" i="2"/>
  <c r="Q646" i="2"/>
  <c r="Q647" i="2"/>
  <c r="Q648" i="2"/>
  <c r="Q649" i="2"/>
  <c r="Q650" i="2"/>
  <c r="Q651" i="2"/>
  <c r="Q652" i="2"/>
  <c r="Q653" i="2"/>
  <c r="Q654" i="2"/>
  <c r="Q655" i="2"/>
  <c r="Q656" i="2"/>
  <c r="Q657" i="2"/>
  <c r="Q658" i="2"/>
  <c r="Q659" i="2"/>
  <c r="Q660" i="2"/>
  <c r="Q661" i="2"/>
  <c r="Q662" i="2"/>
  <c r="Q663" i="2"/>
  <c r="Q664" i="2"/>
  <c r="Q665" i="2"/>
  <c r="Q666" i="2"/>
  <c r="Q667" i="2"/>
  <c r="Q668" i="2"/>
  <c r="Q669" i="2"/>
  <c r="Q670" i="2"/>
  <c r="Q671" i="2"/>
  <c r="Q672" i="2"/>
  <c r="Q673" i="2"/>
  <c r="Q674" i="2"/>
  <c r="Q675" i="2"/>
  <c r="Q676" i="2"/>
  <c r="Q677" i="2"/>
  <c r="Q678" i="2"/>
  <c r="Q679" i="2"/>
  <c r="Q680" i="2"/>
  <c r="Q681" i="2"/>
  <c r="Q682" i="2"/>
  <c r="Q683" i="2"/>
  <c r="Q684" i="2"/>
  <c r="Q685" i="2"/>
  <c r="Q686" i="2"/>
  <c r="Q687" i="2"/>
  <c r="Q688" i="2"/>
  <c r="Q689" i="2"/>
  <c r="Q690" i="2"/>
  <c r="Q691" i="2"/>
  <c r="Q692" i="2"/>
  <c r="Q693" i="2"/>
  <c r="Q694" i="2"/>
  <c r="Q695" i="2"/>
  <c r="Q696" i="2"/>
  <c r="Q697" i="2"/>
  <c r="Q698" i="2"/>
  <c r="Q699" i="2"/>
  <c r="Q700" i="2"/>
  <c r="Q701" i="2"/>
  <c r="Q702" i="2"/>
  <c r="Q703" i="2"/>
  <c r="Q704" i="2"/>
  <c r="Q705" i="2"/>
  <c r="Q706" i="2"/>
  <c r="Q707" i="2"/>
  <c r="Q708" i="2"/>
  <c r="Q709" i="2"/>
  <c r="Q710" i="2"/>
  <c r="Q711" i="2"/>
  <c r="Q712" i="2"/>
  <c r="Q713" i="2"/>
  <c r="Q714" i="2"/>
  <c r="Q715" i="2"/>
  <c r="Q716" i="2"/>
  <c r="Q717" i="2"/>
  <c r="Q718" i="2"/>
  <c r="Q719" i="2"/>
  <c r="Q720" i="2"/>
  <c r="Q721" i="2"/>
  <c r="Q722" i="2"/>
  <c r="Q723" i="2"/>
  <c r="Q724" i="2"/>
  <c r="Q725" i="2"/>
  <c r="Q726" i="2"/>
  <c r="Q727" i="2"/>
  <c r="Q728" i="2"/>
  <c r="Q729" i="2"/>
  <c r="Q730" i="2"/>
  <c r="Q731" i="2"/>
  <c r="Q732" i="2"/>
  <c r="Q733" i="2"/>
  <c r="Q734" i="2"/>
  <c r="Q735" i="2"/>
  <c r="Q736" i="2"/>
  <c r="Q737" i="2"/>
  <c r="Q738" i="2"/>
  <c r="Q739" i="2"/>
  <c r="Q740" i="2"/>
  <c r="Q741" i="2"/>
  <c r="Q742" i="2"/>
  <c r="Q743" i="2"/>
  <c r="Q744" i="2"/>
  <c r="Q745" i="2"/>
  <c r="Q746" i="2"/>
  <c r="Q747" i="2"/>
  <c r="Q748" i="2"/>
  <c r="Q749" i="2"/>
  <c r="Q750" i="2"/>
  <c r="Q751" i="2"/>
  <c r="Q752" i="2"/>
  <c r="Q753" i="2"/>
  <c r="Q754" i="2"/>
  <c r="Q755" i="2"/>
  <c r="Q756" i="2"/>
  <c r="Q757" i="2"/>
  <c r="Q758" i="2"/>
  <c r="Q759" i="2"/>
  <c r="Q760" i="2"/>
  <c r="Q761" i="2"/>
  <c r="Q762" i="2"/>
  <c r="Q763" i="2"/>
  <c r="Q764" i="2"/>
  <c r="Q765" i="2"/>
  <c r="Q766" i="2"/>
  <c r="Q767" i="2"/>
  <c r="Q768" i="2"/>
  <c r="Q769" i="2"/>
  <c r="Q770" i="2"/>
  <c r="Q771" i="2"/>
  <c r="Q772" i="2"/>
  <c r="Q773" i="2"/>
  <c r="Q774" i="2"/>
  <c r="Q775" i="2"/>
  <c r="Q776" i="2"/>
  <c r="Q777" i="2"/>
  <c r="Q778" i="2"/>
  <c r="Q779" i="2"/>
  <c r="Q780" i="2"/>
  <c r="Q781" i="2"/>
  <c r="Q782" i="2"/>
  <c r="Q783" i="2"/>
  <c r="Q784" i="2"/>
  <c r="Q785" i="2"/>
  <c r="Q786" i="2"/>
  <c r="Q787" i="2"/>
  <c r="Q788" i="2"/>
  <c r="Q789" i="2"/>
  <c r="Q790" i="2"/>
  <c r="Q791" i="2"/>
  <c r="Q792" i="2"/>
  <c r="Q793" i="2"/>
  <c r="Q794" i="2"/>
  <c r="Q795" i="2"/>
  <c r="Q796" i="2"/>
  <c r="Q797" i="2"/>
  <c r="Q798" i="2"/>
  <c r="Q799" i="2"/>
  <c r="Q800" i="2"/>
  <c r="Q801" i="2"/>
  <c r="Q802" i="2"/>
  <c r="Q803" i="2"/>
  <c r="Q804" i="2"/>
  <c r="Q805" i="2"/>
  <c r="Q806" i="2"/>
  <c r="Q807" i="2"/>
  <c r="Q808" i="2"/>
  <c r="Q809" i="2"/>
  <c r="Q810" i="2"/>
  <c r="Q811" i="2"/>
  <c r="Q812" i="2"/>
  <c r="Q813" i="2"/>
  <c r="Q814" i="2"/>
  <c r="Q815" i="2"/>
  <c r="Q816" i="2"/>
  <c r="Q817" i="2"/>
  <c r="Q818" i="2"/>
  <c r="Q819" i="2"/>
  <c r="Q820" i="2"/>
  <c r="Q821" i="2"/>
  <c r="Q822" i="2"/>
  <c r="Q823" i="2"/>
  <c r="Q824" i="2"/>
  <c r="Q825" i="2"/>
  <c r="Q826" i="2"/>
  <c r="Q827" i="2"/>
  <c r="Q828" i="2"/>
  <c r="Q829" i="2"/>
  <c r="Q830" i="2"/>
  <c r="Q831" i="2"/>
  <c r="Q832" i="2"/>
  <c r="Q833" i="2"/>
  <c r="Q834" i="2"/>
  <c r="Q835" i="2"/>
  <c r="Q836" i="2"/>
  <c r="Q837" i="2"/>
  <c r="Q838" i="2"/>
  <c r="Q839" i="2"/>
  <c r="Q840" i="2"/>
  <c r="Q841" i="2"/>
  <c r="Q842" i="2"/>
  <c r="Q843" i="2"/>
  <c r="Q844" i="2"/>
  <c r="Q845" i="2"/>
  <c r="Q846" i="2"/>
  <c r="Q847" i="2"/>
  <c r="Q848" i="2"/>
  <c r="Q849" i="2"/>
  <c r="Q850" i="2"/>
  <c r="Q851" i="2"/>
  <c r="Q852" i="2"/>
  <c r="Q853" i="2"/>
  <c r="Q854" i="2"/>
  <c r="Q855" i="2"/>
  <c r="Q856" i="2"/>
  <c r="Q857" i="2"/>
  <c r="Q858" i="2"/>
  <c r="Q859" i="2"/>
  <c r="Q860" i="2"/>
  <c r="Q861" i="2"/>
  <c r="Q862" i="2"/>
  <c r="Q863" i="2"/>
  <c r="Q864" i="2"/>
  <c r="Q865" i="2"/>
  <c r="Q866" i="2"/>
  <c r="Q867" i="2"/>
  <c r="Q868" i="2"/>
  <c r="Q869" i="2"/>
  <c r="Q870" i="2"/>
  <c r="Q871" i="2"/>
  <c r="Q872" i="2"/>
  <c r="Q873" i="2"/>
  <c r="Q874" i="2"/>
  <c r="Q875" i="2"/>
  <c r="Q876" i="2"/>
  <c r="Q877" i="2"/>
  <c r="Q878" i="2"/>
  <c r="Q879" i="2"/>
  <c r="Q880" i="2"/>
  <c r="Q881" i="2"/>
  <c r="Q882" i="2"/>
  <c r="Q883" i="2"/>
  <c r="Q884" i="2"/>
  <c r="Q885" i="2"/>
  <c r="Q886" i="2"/>
  <c r="Q887" i="2"/>
  <c r="Q888" i="2"/>
  <c r="Q889" i="2"/>
  <c r="Q890" i="2"/>
  <c r="Q891" i="2"/>
  <c r="Q892" i="2"/>
  <c r="Q893" i="2"/>
  <c r="Q894" i="2"/>
  <c r="Q895" i="2"/>
  <c r="Q896" i="2"/>
  <c r="Q897" i="2"/>
  <c r="Q898" i="2"/>
  <c r="Q899" i="2"/>
  <c r="Q900" i="2"/>
  <c r="Q901" i="2"/>
  <c r="Q902" i="2"/>
  <c r="Q903" i="2"/>
  <c r="Q904" i="2"/>
  <c r="Q905" i="2"/>
  <c r="Q906" i="2"/>
  <c r="Q907" i="2"/>
  <c r="Q908" i="2"/>
  <c r="Q909" i="2"/>
  <c r="Q910" i="2"/>
  <c r="Q911" i="2"/>
  <c r="Q912" i="2"/>
  <c r="Q913" i="2"/>
  <c r="Q914" i="2"/>
  <c r="Q915" i="2"/>
  <c r="Q916" i="2"/>
  <c r="Q917" i="2"/>
  <c r="Q918" i="2"/>
  <c r="Q919" i="2"/>
  <c r="Q920" i="2"/>
  <c r="Q921" i="2"/>
  <c r="Q922" i="2"/>
  <c r="Q923" i="2"/>
  <c r="Q924" i="2"/>
  <c r="Q925" i="2"/>
  <c r="Q926" i="2"/>
  <c r="Q927" i="2"/>
  <c r="Q928" i="2"/>
  <c r="Q929" i="2"/>
  <c r="Q930" i="2"/>
  <c r="Q931" i="2"/>
  <c r="Q932" i="2"/>
  <c r="Q933" i="2"/>
  <c r="Q934" i="2"/>
  <c r="Q935" i="2"/>
  <c r="Q936" i="2"/>
  <c r="Q937" i="2"/>
  <c r="Q938" i="2"/>
  <c r="Q939" i="2"/>
  <c r="Q940" i="2"/>
  <c r="Q941" i="2"/>
  <c r="Q942" i="2"/>
  <c r="Q943" i="2"/>
  <c r="Q944" i="2"/>
  <c r="Q945" i="2"/>
  <c r="Q946" i="2"/>
  <c r="Q947" i="2"/>
  <c r="Q948" i="2"/>
  <c r="Q949" i="2"/>
  <c r="Q950" i="2"/>
  <c r="Q951" i="2"/>
  <c r="Q952" i="2"/>
  <c r="Q953" i="2"/>
  <c r="Q954" i="2"/>
  <c r="Q955" i="2"/>
  <c r="Q956" i="2"/>
  <c r="Q957" i="2"/>
  <c r="Q958" i="2"/>
  <c r="Q959" i="2"/>
  <c r="Q960" i="2"/>
  <c r="Q961" i="2"/>
  <c r="Q962" i="2"/>
  <c r="Q963" i="2"/>
  <c r="Q964" i="2"/>
  <c r="Q965" i="2"/>
  <c r="Q966" i="2"/>
  <c r="Q967" i="2"/>
  <c r="Q968" i="2"/>
  <c r="Q969" i="2"/>
  <c r="Q970" i="2"/>
  <c r="Q971" i="2"/>
  <c r="Q972" i="2"/>
  <c r="Q973" i="2"/>
  <c r="Q974" i="2"/>
  <c r="Q975" i="2"/>
  <c r="Q976" i="2"/>
  <c r="Q977" i="2"/>
  <c r="Q978" i="2"/>
  <c r="Q979" i="2"/>
  <c r="Q980" i="2"/>
  <c r="Q981" i="2"/>
  <c r="Q982" i="2"/>
  <c r="Q983" i="2"/>
  <c r="Q984" i="2"/>
  <c r="Q985" i="2"/>
  <c r="Q986" i="2"/>
  <c r="Q987" i="2"/>
  <c r="Q988" i="2"/>
  <c r="Q989" i="2"/>
  <c r="Q990" i="2"/>
  <c r="Q991" i="2"/>
  <c r="Q992" i="2"/>
  <c r="Q993" i="2"/>
  <c r="Q994" i="2"/>
  <c r="Q995" i="2"/>
  <c r="Q996" i="2"/>
  <c r="Q997" i="2"/>
  <c r="Q998" i="2"/>
  <c r="Q999" i="2"/>
  <c r="Q1000" i="2"/>
  <c r="Q1001" i="2"/>
  <c r="Q1002" i="2"/>
  <c r="Q1003" i="2"/>
  <c r="Q1004" i="2"/>
  <c r="Q1005" i="2"/>
  <c r="Q1006" i="2"/>
  <c r="Q1007" i="2"/>
  <c r="Q1008" i="2"/>
  <c r="Q1009" i="2"/>
  <c r="Q1010" i="2"/>
  <c r="Q1011" i="2"/>
  <c r="Q1012" i="2"/>
  <c r="Q1013" i="2"/>
  <c r="Q1014" i="2"/>
  <c r="Q1015" i="2"/>
  <c r="Q1016" i="2"/>
  <c r="Q1017" i="2"/>
  <c r="Q1018" i="2"/>
  <c r="Q1019" i="2"/>
  <c r="Q1020" i="2"/>
  <c r="Q1021" i="2"/>
  <c r="Q1022" i="2"/>
  <c r="Q1023" i="2"/>
  <c r="Q1024" i="2"/>
  <c r="Q1025" i="2"/>
  <c r="Q1026" i="2"/>
  <c r="Q1027" i="2"/>
  <c r="Q1028" i="2"/>
  <c r="Q1029" i="2"/>
  <c r="Q1030" i="2"/>
  <c r="Q1031" i="2"/>
  <c r="Q1032" i="2"/>
  <c r="Q1033" i="2"/>
  <c r="Q1034" i="2"/>
  <c r="Q1035" i="2"/>
  <c r="Q1036" i="2"/>
  <c r="Q1037" i="2"/>
  <c r="Q1038" i="2"/>
  <c r="Q1039" i="2"/>
  <c r="Q1040" i="2"/>
  <c r="Q1041" i="2"/>
  <c r="Q1042" i="2"/>
  <c r="Q1043" i="2"/>
  <c r="Q1044" i="2"/>
  <c r="Q1045" i="2"/>
  <c r="Q1046" i="2"/>
  <c r="Q1047" i="2"/>
  <c r="Q1048" i="2"/>
  <c r="Q1049" i="2"/>
  <c r="Q1050" i="2"/>
  <c r="Q1051" i="2"/>
  <c r="Q1052" i="2"/>
  <c r="Q1053" i="2"/>
  <c r="Q1054" i="2"/>
  <c r="Q1055" i="2"/>
  <c r="Q1056" i="2"/>
  <c r="Q1057" i="2"/>
  <c r="Q1058" i="2"/>
  <c r="Q1059" i="2"/>
  <c r="Q1060" i="2"/>
  <c r="Q1061" i="2"/>
  <c r="Q1062" i="2"/>
  <c r="Q1063" i="2"/>
  <c r="Q1064" i="2"/>
  <c r="Q1065" i="2"/>
  <c r="Q1066" i="2"/>
  <c r="Q1067" i="2"/>
  <c r="Q1068" i="2"/>
  <c r="Q1069" i="2"/>
  <c r="Q1070" i="2"/>
  <c r="Q1071" i="2"/>
  <c r="Q1072" i="2"/>
  <c r="Q1073" i="2"/>
  <c r="Q1074" i="2"/>
  <c r="Q1075" i="2"/>
  <c r="Q1076" i="2"/>
  <c r="Q1077" i="2"/>
  <c r="Q1078" i="2"/>
  <c r="Q1079" i="2"/>
  <c r="Q1080" i="2"/>
  <c r="Q1081" i="2"/>
  <c r="Q1082" i="2"/>
  <c r="Q1083" i="2"/>
  <c r="Q1084" i="2"/>
  <c r="Q1085" i="2"/>
  <c r="Q1086" i="2"/>
  <c r="Q1087" i="2"/>
  <c r="Q1088" i="2"/>
  <c r="Q1089" i="2"/>
  <c r="Q1090" i="2"/>
  <c r="Q1091" i="2"/>
  <c r="Q1092" i="2"/>
  <c r="Q1093" i="2"/>
  <c r="Q1094" i="2"/>
  <c r="Q1095" i="2"/>
  <c r="Q1096" i="2"/>
  <c r="Q1097" i="2"/>
  <c r="Q1098" i="2"/>
  <c r="Q1099" i="2"/>
  <c r="Q1100" i="2"/>
  <c r="Q1101" i="2"/>
  <c r="Q1102" i="2"/>
  <c r="Q1103" i="2"/>
  <c r="Q1104" i="2"/>
  <c r="Q1105" i="2"/>
  <c r="Q1106" i="2"/>
  <c r="Q1107" i="2"/>
  <c r="Q1108" i="2"/>
  <c r="Q1109" i="2"/>
  <c r="Q1110" i="2"/>
  <c r="Q1111" i="2"/>
  <c r="Q1112" i="2"/>
  <c r="Q1113" i="2"/>
  <c r="Q1114" i="2"/>
  <c r="Q1115" i="2"/>
  <c r="Q1116" i="2"/>
  <c r="Q1117" i="2"/>
  <c r="Q1118" i="2"/>
  <c r="Q1119" i="2"/>
  <c r="Q1120" i="2"/>
  <c r="Q1121" i="2"/>
  <c r="Q1122" i="2"/>
  <c r="Q1123" i="2"/>
  <c r="Q1124" i="2"/>
  <c r="Q1125" i="2"/>
  <c r="Q1126" i="2"/>
  <c r="Q1127" i="2"/>
  <c r="Q1128" i="2"/>
  <c r="Q1129" i="2"/>
  <c r="Q1130" i="2"/>
  <c r="Q1131" i="2"/>
  <c r="Q1132" i="2"/>
  <c r="Q1133" i="2"/>
  <c r="Q1134" i="2"/>
  <c r="Q1135" i="2"/>
  <c r="Q1136" i="2"/>
  <c r="Q1137" i="2"/>
  <c r="Q1138" i="2"/>
  <c r="Q1139" i="2"/>
  <c r="Q1140" i="2"/>
  <c r="Q1141" i="2"/>
  <c r="Q1142" i="2"/>
  <c r="Q1143" i="2"/>
  <c r="Q1144" i="2"/>
  <c r="Q1145" i="2"/>
  <c r="Q1146" i="2"/>
  <c r="Q1147" i="2"/>
  <c r="Q1148" i="2"/>
  <c r="Q1149" i="2"/>
  <c r="Q1150" i="2"/>
  <c r="Q1151" i="2"/>
  <c r="Q1152" i="2"/>
  <c r="Q1153" i="2"/>
  <c r="Q1154" i="2"/>
  <c r="Q1155" i="2"/>
  <c r="Q1156" i="2"/>
  <c r="Q1157" i="2"/>
  <c r="Q1158" i="2"/>
  <c r="Q1159" i="2"/>
  <c r="Q1160" i="2"/>
  <c r="Q1161" i="2"/>
  <c r="Q1162" i="2"/>
  <c r="Q1163" i="2"/>
  <c r="Q1164" i="2"/>
  <c r="Q1165" i="2"/>
  <c r="Q1166" i="2"/>
  <c r="Q1167" i="2"/>
  <c r="Q1168" i="2"/>
  <c r="Q1169" i="2"/>
  <c r="Q1170" i="2"/>
  <c r="Q1171" i="2"/>
  <c r="Q1172" i="2"/>
  <c r="Q1173" i="2"/>
  <c r="Q1174" i="2"/>
  <c r="Q1175" i="2"/>
  <c r="Q1176" i="2"/>
  <c r="Q1177" i="2"/>
  <c r="Q1178" i="2"/>
  <c r="Q1179" i="2"/>
  <c r="Q1180" i="2"/>
  <c r="Q1181" i="2"/>
  <c r="Q1182" i="2"/>
  <c r="Q1183" i="2"/>
  <c r="Q1184" i="2"/>
  <c r="Q1185" i="2"/>
  <c r="Q1186" i="2"/>
  <c r="Q1187" i="2"/>
  <c r="Q1188" i="2"/>
  <c r="Q1189" i="2"/>
  <c r="Q1190" i="2"/>
  <c r="Q1191" i="2"/>
  <c r="Q1192" i="2"/>
  <c r="Q1193" i="2"/>
  <c r="Q1194" i="2"/>
  <c r="Q1195" i="2"/>
  <c r="Q1196" i="2"/>
  <c r="Q1197" i="2"/>
  <c r="Q1198" i="2"/>
  <c r="Q1199" i="2"/>
  <c r="Q1200" i="2"/>
  <c r="Q1201" i="2"/>
  <c r="Q1202" i="2"/>
  <c r="Q1203" i="2"/>
  <c r="Q1204" i="2"/>
  <c r="Q1205" i="2"/>
  <c r="Q1206" i="2"/>
  <c r="Q1207" i="2"/>
  <c r="Q1208" i="2"/>
  <c r="Q1209" i="2"/>
  <c r="Q1210" i="2"/>
  <c r="Q1211" i="2"/>
  <c r="Q1212" i="2"/>
  <c r="Q1213" i="2"/>
  <c r="Q1214" i="2"/>
  <c r="Q1215" i="2"/>
  <c r="Q1216" i="2"/>
  <c r="Q1217" i="2"/>
  <c r="Q1218" i="2"/>
  <c r="Q1219" i="2"/>
  <c r="Q1220" i="2"/>
  <c r="Q1221" i="2"/>
  <c r="Q1222" i="2"/>
  <c r="Q1223" i="2"/>
  <c r="Q1224" i="2"/>
  <c r="Q1225" i="2"/>
  <c r="Q1226" i="2"/>
  <c r="Q1227" i="2"/>
  <c r="Q1228" i="2"/>
  <c r="Q1229" i="2"/>
  <c r="Q1230" i="2"/>
  <c r="Q1231" i="2"/>
  <c r="Q1232" i="2"/>
  <c r="Q1233" i="2"/>
  <c r="Q1234" i="2"/>
  <c r="Q1235" i="2"/>
  <c r="Q1236" i="2"/>
  <c r="Q1237" i="2"/>
  <c r="Q1238" i="2"/>
  <c r="Q1239" i="2"/>
  <c r="Q1240" i="2"/>
  <c r="Q1241" i="2"/>
  <c r="Q1242" i="2"/>
  <c r="Q1243" i="2"/>
  <c r="Q1244" i="2"/>
  <c r="Q1245" i="2"/>
  <c r="Q1246" i="2"/>
  <c r="Q1247" i="2"/>
  <c r="Q1248" i="2"/>
  <c r="Q1249" i="2"/>
  <c r="Q1250" i="2"/>
  <c r="Q1251" i="2"/>
  <c r="Q1252" i="2"/>
  <c r="Q1253" i="2"/>
  <c r="Q1254" i="2"/>
  <c r="Q1255" i="2"/>
  <c r="Q1256" i="2"/>
  <c r="Q1257" i="2"/>
  <c r="Q1258" i="2"/>
  <c r="Q1259" i="2"/>
  <c r="Q1260" i="2"/>
  <c r="Q1261" i="2"/>
  <c r="Q1262" i="2"/>
  <c r="Q1263" i="2"/>
  <c r="Q1264" i="2"/>
  <c r="Q1265" i="2"/>
  <c r="Q1266" i="2"/>
  <c r="Q1267" i="2"/>
  <c r="Q1268" i="2"/>
  <c r="Q1269" i="2"/>
  <c r="Q1270" i="2"/>
  <c r="Q1271" i="2"/>
  <c r="Q1272" i="2"/>
  <c r="Q1273" i="2"/>
  <c r="Q1274" i="2"/>
  <c r="Q1275" i="2"/>
  <c r="Q1276" i="2"/>
  <c r="Q1277" i="2"/>
  <c r="Q1278" i="2"/>
  <c r="Q1279" i="2"/>
  <c r="Q1280" i="2"/>
  <c r="Q1281" i="2"/>
  <c r="Q1282" i="2"/>
  <c r="Q1283" i="2"/>
  <c r="Q1284" i="2"/>
  <c r="Q1285" i="2"/>
  <c r="Q1286" i="2"/>
  <c r="Q1287" i="2"/>
  <c r="Q1288" i="2"/>
  <c r="Q1289" i="2"/>
  <c r="Q1290" i="2"/>
  <c r="Q1291" i="2"/>
  <c r="Q1292" i="2"/>
  <c r="Q1293" i="2"/>
  <c r="Q1294" i="2"/>
  <c r="Q1295" i="2"/>
  <c r="Q1296" i="2"/>
  <c r="Q1297" i="2"/>
  <c r="Q1298" i="2"/>
  <c r="Q1299" i="2"/>
  <c r="Q1300" i="2"/>
  <c r="Q1301" i="2"/>
  <c r="Q1302" i="2"/>
  <c r="Q1303" i="2"/>
  <c r="Q1304" i="2"/>
  <c r="Q1305" i="2"/>
  <c r="Q1306" i="2"/>
  <c r="Q1307" i="2"/>
  <c r="Q1308" i="2"/>
  <c r="Q1309" i="2"/>
  <c r="Q1310" i="2"/>
  <c r="Q1311" i="2"/>
  <c r="Q1312" i="2"/>
  <c r="Q1313" i="2"/>
  <c r="Q1314" i="2"/>
  <c r="Q1315" i="2"/>
  <c r="Q1316" i="2"/>
  <c r="Q1317" i="2"/>
  <c r="Q1318" i="2"/>
  <c r="Q1319" i="2"/>
  <c r="Q1320" i="2"/>
  <c r="Q1321" i="2"/>
  <c r="Q1322" i="2"/>
  <c r="Q1323" i="2"/>
  <c r="Q1324" i="2"/>
  <c r="Q1325" i="2"/>
  <c r="Q1326" i="2"/>
  <c r="Q1327" i="2"/>
  <c r="Q1328" i="2"/>
  <c r="Q1329" i="2"/>
  <c r="Q1330" i="2"/>
  <c r="Q1331" i="2"/>
  <c r="Q1332" i="2"/>
  <c r="Q1333" i="2"/>
  <c r="Q1334" i="2"/>
  <c r="Q1335" i="2"/>
  <c r="Q1336" i="2"/>
  <c r="Q1337" i="2"/>
  <c r="Q1338" i="2"/>
  <c r="Q1339" i="2"/>
  <c r="Q1340" i="2"/>
  <c r="Q1341" i="2"/>
  <c r="Q1342" i="2"/>
  <c r="Q1343" i="2"/>
  <c r="Q1344" i="2"/>
  <c r="Q1345" i="2"/>
  <c r="Q1346" i="2"/>
  <c r="Q1347" i="2"/>
  <c r="Q1348" i="2"/>
  <c r="Q1349" i="2"/>
  <c r="Q1350" i="2"/>
  <c r="Q1351" i="2"/>
  <c r="Q1352" i="2"/>
  <c r="Q1353" i="2"/>
  <c r="Q1354" i="2"/>
  <c r="Q1355" i="2"/>
  <c r="Q1356" i="2"/>
  <c r="Q1357" i="2"/>
  <c r="Q1358" i="2"/>
  <c r="Q1359" i="2"/>
  <c r="Q1360" i="2"/>
  <c r="Q1361" i="2"/>
  <c r="Q1362" i="2"/>
  <c r="Q1363" i="2"/>
  <c r="Q1364" i="2"/>
  <c r="Q1365" i="2"/>
  <c r="Q1366" i="2"/>
  <c r="Q1367" i="2"/>
  <c r="Q1368" i="2"/>
  <c r="Q1369" i="2"/>
  <c r="Q1370" i="2"/>
  <c r="Q1371" i="2"/>
  <c r="Q1372" i="2"/>
  <c r="Q1373" i="2"/>
  <c r="Q1374" i="2"/>
  <c r="Q1375" i="2"/>
  <c r="Q1376" i="2"/>
  <c r="Q1377" i="2"/>
  <c r="Q1378" i="2"/>
  <c r="Q1379" i="2"/>
  <c r="Q1380" i="2"/>
  <c r="Q1381" i="2"/>
  <c r="Q1382" i="2"/>
  <c r="Q1383" i="2"/>
  <c r="Q1384" i="2"/>
  <c r="Q1385" i="2"/>
  <c r="Q1386" i="2"/>
  <c r="Q1387" i="2"/>
  <c r="Q1388" i="2"/>
  <c r="Q1389" i="2"/>
  <c r="Q1390" i="2"/>
  <c r="Q1391" i="2"/>
  <c r="Q1392" i="2"/>
  <c r="Q1393" i="2"/>
  <c r="Q1394" i="2"/>
  <c r="Q1395" i="2"/>
  <c r="Q1396" i="2"/>
  <c r="Q1397" i="2"/>
  <c r="Q1398" i="2"/>
  <c r="Q1399" i="2"/>
  <c r="Q1400" i="2"/>
  <c r="Q1401" i="2"/>
  <c r="Q1402" i="2"/>
  <c r="Q1403" i="2"/>
  <c r="Q1404" i="2"/>
  <c r="Q1405" i="2"/>
  <c r="Q1406" i="2"/>
  <c r="Q1407" i="2"/>
  <c r="Q1408" i="2"/>
  <c r="Q1409" i="2"/>
  <c r="Q1410" i="2"/>
  <c r="Q1411" i="2"/>
  <c r="Q1412" i="2"/>
  <c r="Q1413" i="2"/>
  <c r="Q1414" i="2"/>
  <c r="Q1415" i="2"/>
  <c r="Q1416" i="2"/>
  <c r="Q1417" i="2"/>
  <c r="Q1418" i="2"/>
  <c r="Q1419" i="2"/>
  <c r="Q1420" i="2"/>
  <c r="Q1421" i="2"/>
  <c r="Q1422" i="2"/>
  <c r="Q1423" i="2"/>
  <c r="Q1424" i="2"/>
  <c r="Q1425" i="2"/>
  <c r="Q1426" i="2"/>
  <c r="Q1427" i="2"/>
  <c r="Q1428" i="2"/>
  <c r="Q1429" i="2"/>
  <c r="Q1430" i="2"/>
  <c r="Q1431" i="2"/>
  <c r="Q1432" i="2"/>
  <c r="Q1433" i="2"/>
  <c r="Q1434" i="2"/>
  <c r="Q1435" i="2"/>
  <c r="Q1436" i="2"/>
  <c r="Q1437" i="2"/>
  <c r="Q1438" i="2"/>
  <c r="Q1439" i="2"/>
  <c r="Q1440" i="2"/>
  <c r="Q1441" i="2"/>
  <c r="Q1442" i="2"/>
  <c r="Q1443" i="2"/>
  <c r="Q1444" i="2"/>
  <c r="Q1445" i="2"/>
  <c r="Q1446" i="2"/>
  <c r="Q1447" i="2"/>
  <c r="Q1448" i="2"/>
  <c r="Q1449" i="2"/>
  <c r="Q1450" i="2"/>
  <c r="Q1451" i="2"/>
  <c r="Q1452" i="2"/>
  <c r="Q1453" i="2"/>
  <c r="Q1454" i="2"/>
  <c r="Q1455" i="2"/>
  <c r="Q1456" i="2"/>
  <c r="Q1457" i="2"/>
  <c r="Q1458" i="2"/>
  <c r="Q1459" i="2"/>
  <c r="Q1460" i="2"/>
  <c r="Q1461" i="2"/>
  <c r="Q1462" i="2"/>
  <c r="Q1463" i="2"/>
  <c r="Q1464" i="2"/>
  <c r="Q1465" i="2"/>
  <c r="Q1466" i="2"/>
  <c r="Q1467" i="2"/>
  <c r="Q1468" i="2"/>
  <c r="Q1469" i="2"/>
  <c r="Q1470" i="2"/>
  <c r="Q1471" i="2"/>
  <c r="Q1472" i="2"/>
  <c r="Q1473" i="2"/>
  <c r="Q1474" i="2"/>
  <c r="Q1475" i="2"/>
  <c r="Q1476" i="2"/>
  <c r="Q1477" i="2"/>
  <c r="Q1478" i="2"/>
  <c r="Q1479" i="2"/>
  <c r="Q1480" i="2"/>
  <c r="Q1481" i="2"/>
  <c r="Q1482" i="2"/>
  <c r="Q1483" i="2"/>
  <c r="Q1484" i="2"/>
  <c r="Q1485" i="2"/>
  <c r="Q1486" i="2"/>
  <c r="Q1487" i="2"/>
  <c r="Q1488" i="2"/>
  <c r="Q1489" i="2"/>
  <c r="Q1490" i="2"/>
  <c r="Q1491" i="2"/>
  <c r="Q1492" i="2"/>
  <c r="Q1493" i="2"/>
  <c r="Q1494" i="2"/>
  <c r="Q1495" i="2"/>
  <c r="Q1496" i="2"/>
  <c r="Q1497" i="2"/>
  <c r="Q1498" i="2"/>
  <c r="Q1499" i="2"/>
  <c r="Q1500" i="2"/>
  <c r="Q1501" i="2"/>
  <c r="Q1502" i="2"/>
  <c r="S1502" i="2" s="1"/>
  <c r="Q3" i="2"/>
  <c r="Q2" i="2"/>
  <c r="I2" i="2"/>
  <c r="G72" i="2"/>
  <c r="I3" i="2"/>
  <c r="I4" i="2"/>
  <c r="I5" i="2"/>
  <c r="I10" i="2"/>
  <c r="I15" i="2"/>
  <c r="I16" i="2"/>
  <c r="I22" i="2"/>
  <c r="I23" i="2"/>
  <c r="I24" i="2"/>
  <c r="I26" i="2"/>
  <c r="I31" i="2"/>
  <c r="I36" i="2"/>
  <c r="I40" i="2"/>
  <c r="I47" i="2"/>
  <c r="R47" i="2" s="1"/>
  <c r="I56" i="2"/>
  <c r="I59" i="2"/>
  <c r="I60" i="2"/>
  <c r="I61" i="2"/>
  <c r="I64" i="2"/>
  <c r="I66" i="2"/>
  <c r="I68" i="2"/>
  <c r="I69" i="2"/>
  <c r="I72" i="2"/>
  <c r="I74" i="2"/>
  <c r="I81" i="2"/>
  <c r="I82" i="2"/>
  <c r="I85" i="2"/>
  <c r="I89" i="2"/>
  <c r="I90" i="2"/>
  <c r="I92" i="2"/>
  <c r="I93" i="2"/>
  <c r="I94" i="2"/>
  <c r="I95" i="2"/>
  <c r="I98" i="2"/>
  <c r="I105" i="2"/>
  <c r="I106" i="2"/>
  <c r="I107" i="2"/>
  <c r="I111" i="2"/>
  <c r="I113" i="2"/>
  <c r="I115" i="2"/>
  <c r="I116" i="2"/>
  <c r="I117" i="2"/>
  <c r="I119" i="2"/>
  <c r="I122" i="2"/>
  <c r="I123" i="2"/>
  <c r="I127" i="2"/>
  <c r="I128" i="2"/>
  <c r="I131" i="2"/>
  <c r="I133" i="2"/>
  <c r="I137" i="2"/>
  <c r="I139" i="2"/>
  <c r="I141" i="2"/>
  <c r="I143" i="2"/>
  <c r="I144" i="2"/>
  <c r="I145" i="2"/>
  <c r="I149" i="2"/>
  <c r="I150" i="2"/>
  <c r="I151" i="2"/>
  <c r="I153" i="2"/>
  <c r="I155" i="2"/>
  <c r="I156" i="2"/>
  <c r="I157" i="2"/>
  <c r="I159" i="2"/>
  <c r="I160" i="2"/>
  <c r="I161" i="2"/>
  <c r="I163" i="2"/>
  <c r="I164" i="2"/>
  <c r="I165" i="2"/>
  <c r="I166" i="2"/>
  <c r="I168" i="2"/>
  <c r="I169" i="2"/>
  <c r="I170" i="2"/>
  <c r="I171" i="2"/>
  <c r="I172" i="2"/>
  <c r="I173" i="2"/>
  <c r="I174" i="2"/>
  <c r="I175" i="2"/>
  <c r="I176" i="2"/>
  <c r="I177" i="2"/>
  <c r="I178" i="2"/>
  <c r="I181" i="2"/>
  <c r="I182" i="2"/>
  <c r="I186" i="2"/>
  <c r="I187" i="2"/>
  <c r="I188" i="2"/>
  <c r="I191" i="2"/>
  <c r="I192" i="2"/>
  <c r="I193" i="2"/>
  <c r="I194" i="2"/>
  <c r="I195" i="2"/>
  <c r="I197" i="2"/>
  <c r="I198" i="2"/>
  <c r="I199" i="2"/>
  <c r="I202" i="2"/>
  <c r="I204" i="2"/>
  <c r="I205" i="2"/>
  <c r="I206" i="2"/>
  <c r="I207" i="2"/>
  <c r="I208" i="2"/>
  <c r="I209" i="2"/>
  <c r="I210" i="2"/>
  <c r="I211" i="2"/>
  <c r="I212" i="2"/>
  <c r="I213"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3" i="2"/>
  <c r="I254" i="2"/>
  <c r="I255" i="2"/>
  <c r="I256" i="2"/>
  <c r="I257" i="2"/>
  <c r="I260" i="2"/>
  <c r="I261" i="2"/>
  <c r="I262" i="2"/>
  <c r="I264" i="2"/>
  <c r="I265" i="2"/>
  <c r="I266" i="2"/>
  <c r="I267" i="2"/>
  <c r="I269" i="2"/>
  <c r="I271" i="2"/>
  <c r="I273" i="2"/>
  <c r="I274" i="2"/>
  <c r="I276" i="2"/>
  <c r="I277" i="2"/>
  <c r="I278" i="2"/>
  <c r="I279" i="2"/>
  <c r="I280" i="2"/>
  <c r="I281" i="2"/>
  <c r="I283" i="2"/>
  <c r="I284" i="2"/>
  <c r="I286" i="2"/>
  <c r="I287" i="2"/>
  <c r="I288" i="2"/>
  <c r="I289" i="2"/>
  <c r="I290" i="2"/>
  <c r="I291" i="2"/>
  <c r="I292" i="2"/>
  <c r="I293"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4" i="2"/>
  <c r="I325" i="2"/>
  <c r="I326" i="2"/>
  <c r="I327" i="2"/>
  <c r="I328" i="2"/>
  <c r="I329" i="2"/>
  <c r="I330" i="2"/>
  <c r="I332" i="2"/>
  <c r="I333" i="2"/>
  <c r="I334" i="2"/>
  <c r="I335" i="2"/>
  <c r="I336" i="2"/>
  <c r="I337" i="2"/>
  <c r="I338" i="2"/>
  <c r="I339" i="2"/>
  <c r="I340" i="2"/>
  <c r="I341" i="2"/>
  <c r="I342" i="2"/>
  <c r="I343" i="2"/>
  <c r="I344" i="2"/>
  <c r="I345" i="2"/>
  <c r="I346" i="2"/>
  <c r="I347" i="2"/>
  <c r="I348" i="2"/>
  <c r="I349" i="2"/>
  <c r="I350" i="2"/>
  <c r="I351" i="2"/>
  <c r="I353" i="2"/>
  <c r="I354" i="2"/>
  <c r="I355" i="2"/>
  <c r="I356" i="2"/>
  <c r="I357" i="2"/>
  <c r="I358" i="2"/>
  <c r="I359" i="2"/>
  <c r="I360" i="2"/>
  <c r="I361" i="2"/>
  <c r="I362" i="2"/>
  <c r="I363" i="2"/>
  <c r="I364" i="2"/>
  <c r="I365" i="2"/>
  <c r="I366" i="2"/>
  <c r="I367" i="2"/>
  <c r="I368" i="2"/>
  <c r="I369" i="2"/>
  <c r="I370" i="2"/>
  <c r="I371" i="2"/>
  <c r="I372" i="2"/>
  <c r="I373" i="2"/>
  <c r="I374" i="2"/>
  <c r="I375" i="2"/>
  <c r="I376" i="2"/>
  <c r="I378" i="2"/>
  <c r="I379" i="2"/>
  <c r="I380" i="2"/>
  <c r="I381" i="2"/>
  <c r="I382" i="2"/>
  <c r="I383" i="2"/>
  <c r="I384" i="2"/>
  <c r="I385" i="2"/>
  <c r="I386" i="2"/>
  <c r="I387" i="2"/>
  <c r="I388" i="2"/>
  <c r="I389" i="2"/>
  <c r="I390" i="2"/>
  <c r="I391" i="2"/>
  <c r="I392" i="2"/>
  <c r="I393" i="2"/>
  <c r="I394" i="2"/>
  <c r="I395" i="2"/>
  <c r="I398" i="2"/>
  <c r="I400" i="2"/>
  <c r="R399" i="2" s="1"/>
  <c r="I402" i="2"/>
  <c r="I403" i="2"/>
  <c r="I404" i="2"/>
  <c r="I406" i="2"/>
  <c r="I407" i="2"/>
  <c r="I408" i="2"/>
  <c r="I409" i="2"/>
  <c r="I410" i="2"/>
  <c r="I411" i="2"/>
  <c r="I412" i="2"/>
  <c r="I413" i="2"/>
  <c r="I414" i="2"/>
  <c r="I415" i="2"/>
  <c r="I416" i="2"/>
  <c r="I417" i="2"/>
  <c r="I418" i="2"/>
  <c r="I419" i="2"/>
  <c r="I420" i="2"/>
  <c r="I422" i="2"/>
  <c r="I424" i="2"/>
  <c r="I425" i="2"/>
  <c r="I426" i="2"/>
  <c r="I427" i="2"/>
  <c r="I428" i="2"/>
  <c r="I429" i="2"/>
  <c r="I430" i="2"/>
  <c r="I432" i="2"/>
  <c r="I433" i="2"/>
  <c r="I434" i="2"/>
  <c r="I435" i="2"/>
  <c r="I436" i="2"/>
  <c r="I437" i="2"/>
  <c r="I438" i="2"/>
  <c r="I439" i="2"/>
  <c r="I440" i="2"/>
  <c r="I441" i="2"/>
  <c r="I443"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5" i="2"/>
  <c r="I496" i="2"/>
  <c r="I497" i="2"/>
  <c r="I498" i="2"/>
  <c r="I499" i="2"/>
  <c r="I501" i="2"/>
  <c r="I502" i="2"/>
  <c r="I503" i="2"/>
  <c r="I504" i="2"/>
  <c r="I505" i="2"/>
  <c r="I506" i="2"/>
  <c r="I507" i="2"/>
  <c r="I508" i="2"/>
  <c r="I509" i="2"/>
  <c r="I510" i="2"/>
  <c r="I511" i="2"/>
  <c r="I512" i="2"/>
  <c r="I513" i="2"/>
  <c r="I514" i="2"/>
  <c r="I516" i="2"/>
  <c r="I517" i="2"/>
  <c r="I518" i="2"/>
  <c r="I519" i="2"/>
  <c r="I521" i="2"/>
  <c r="I522" i="2"/>
  <c r="I523" i="2"/>
  <c r="I524" i="2"/>
  <c r="I525" i="2"/>
  <c r="I526" i="2"/>
  <c r="I527" i="2"/>
  <c r="I528" i="2"/>
  <c r="I529" i="2"/>
  <c r="I530" i="2"/>
  <c r="I531" i="2"/>
  <c r="I532" i="2"/>
  <c r="I533" i="2"/>
  <c r="I534" i="2"/>
  <c r="I535" i="2"/>
  <c r="I536" i="2"/>
  <c r="I537" i="2"/>
  <c r="I538" i="2"/>
  <c r="I539" i="2"/>
  <c r="I540" i="2"/>
  <c r="I542" i="2"/>
  <c r="I543" i="2"/>
  <c r="I544" i="2"/>
  <c r="I545" i="2"/>
  <c r="I546" i="2"/>
  <c r="I547" i="2"/>
  <c r="I548" i="2"/>
  <c r="I549" i="2"/>
  <c r="I550" i="2"/>
  <c r="I551"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I1004" i="2"/>
  <c r="I1005" i="2"/>
  <c r="I1006" i="2"/>
  <c r="I1007" i="2"/>
  <c r="I1008" i="2"/>
  <c r="I1009" i="2"/>
  <c r="I1010" i="2"/>
  <c r="I1011" i="2"/>
  <c r="I1012" i="2"/>
  <c r="I1013" i="2"/>
  <c r="I1014" i="2"/>
  <c r="I1015" i="2"/>
  <c r="I1016" i="2"/>
  <c r="I1017" i="2"/>
  <c r="I1018" i="2"/>
  <c r="I1019" i="2"/>
  <c r="I1020" i="2"/>
  <c r="I1021" i="2"/>
  <c r="I1022" i="2"/>
  <c r="I1023" i="2"/>
  <c r="I1024" i="2"/>
  <c r="I1025" i="2"/>
  <c r="I1026" i="2"/>
  <c r="I1027" i="2"/>
  <c r="I1028" i="2"/>
  <c r="I1029" i="2"/>
  <c r="I1030" i="2"/>
  <c r="I1031" i="2"/>
  <c r="I1032" i="2"/>
  <c r="I1033" i="2"/>
  <c r="I1034" i="2"/>
  <c r="I1035" i="2"/>
  <c r="I1036" i="2"/>
  <c r="I1037" i="2"/>
  <c r="I1038" i="2"/>
  <c r="I1039" i="2"/>
  <c r="I1040" i="2"/>
  <c r="I1041" i="2"/>
  <c r="I1042" i="2"/>
  <c r="I1043" i="2"/>
  <c r="I1044" i="2"/>
  <c r="I1045" i="2"/>
  <c r="I1046" i="2"/>
  <c r="I1047" i="2"/>
  <c r="I1048" i="2"/>
  <c r="I1049" i="2"/>
  <c r="I1050" i="2"/>
  <c r="I1051" i="2"/>
  <c r="I1052" i="2"/>
  <c r="I1053" i="2"/>
  <c r="I1054" i="2"/>
  <c r="I1055" i="2"/>
  <c r="I1056" i="2"/>
  <c r="I1057" i="2"/>
  <c r="I1058" i="2"/>
  <c r="I1059" i="2"/>
  <c r="I1060" i="2"/>
  <c r="I1061" i="2"/>
  <c r="I1062" i="2"/>
  <c r="I1063" i="2"/>
  <c r="I1064" i="2"/>
  <c r="I1065" i="2"/>
  <c r="I1066" i="2"/>
  <c r="I1067" i="2"/>
  <c r="I1068" i="2"/>
  <c r="I1069" i="2"/>
  <c r="I1070" i="2"/>
  <c r="I1071" i="2"/>
  <c r="I1072" i="2"/>
  <c r="I1073" i="2"/>
  <c r="I1074" i="2"/>
  <c r="I1075" i="2"/>
  <c r="I1076" i="2"/>
  <c r="I1077" i="2"/>
  <c r="I1078" i="2"/>
  <c r="I1079" i="2"/>
  <c r="I1080" i="2"/>
  <c r="I1081" i="2"/>
  <c r="I1082" i="2"/>
  <c r="I1083" i="2"/>
  <c r="I1084" i="2"/>
  <c r="I1085" i="2"/>
  <c r="I1086" i="2"/>
  <c r="I1087" i="2"/>
  <c r="I1088" i="2"/>
  <c r="I1089" i="2"/>
  <c r="I1090" i="2"/>
  <c r="I1091" i="2"/>
  <c r="I1092" i="2"/>
  <c r="I1093" i="2"/>
  <c r="I1094" i="2"/>
  <c r="I1095" i="2"/>
  <c r="I1096" i="2"/>
  <c r="I1097" i="2"/>
  <c r="I1098" i="2"/>
  <c r="I1099" i="2"/>
  <c r="I1100" i="2"/>
  <c r="I1101" i="2"/>
  <c r="I1102" i="2"/>
  <c r="I1103" i="2"/>
  <c r="I1104" i="2"/>
  <c r="I1105" i="2"/>
  <c r="I1106" i="2"/>
  <c r="I1107" i="2"/>
  <c r="I1108" i="2"/>
  <c r="I1109" i="2"/>
  <c r="I1110" i="2"/>
  <c r="I1111" i="2"/>
  <c r="I1112" i="2"/>
  <c r="I1113" i="2"/>
  <c r="I1114" i="2"/>
  <c r="I1115" i="2"/>
  <c r="I1116" i="2"/>
  <c r="I1117" i="2"/>
  <c r="I1118" i="2"/>
  <c r="I1119" i="2"/>
  <c r="I1120" i="2"/>
  <c r="I1121" i="2"/>
  <c r="I1122" i="2"/>
  <c r="I1123" i="2"/>
  <c r="I1124" i="2"/>
  <c r="I1125" i="2"/>
  <c r="I1126" i="2"/>
  <c r="I1127" i="2"/>
  <c r="I1128" i="2"/>
  <c r="I1129" i="2"/>
  <c r="I1130" i="2"/>
  <c r="I1131" i="2"/>
  <c r="I1132" i="2"/>
  <c r="I1133" i="2"/>
  <c r="I1134" i="2"/>
  <c r="I1135" i="2"/>
  <c r="I1136" i="2"/>
  <c r="I1137" i="2"/>
  <c r="I1138" i="2"/>
  <c r="I1139" i="2"/>
  <c r="I1140" i="2"/>
  <c r="I1141" i="2"/>
  <c r="I1142" i="2"/>
  <c r="I1143" i="2"/>
  <c r="I1144" i="2"/>
  <c r="I1145" i="2"/>
  <c r="I1146" i="2"/>
  <c r="I1147" i="2"/>
  <c r="I1148" i="2"/>
  <c r="I1149" i="2"/>
  <c r="I1150" i="2"/>
  <c r="I1151" i="2"/>
  <c r="I1152" i="2"/>
  <c r="I1153" i="2"/>
  <c r="I1154" i="2"/>
  <c r="I1155" i="2"/>
  <c r="I1156" i="2"/>
  <c r="I1157" i="2"/>
  <c r="I1158" i="2"/>
  <c r="I1159" i="2"/>
  <c r="I1160" i="2"/>
  <c r="I1161" i="2"/>
  <c r="I1162" i="2"/>
  <c r="I1163" i="2"/>
  <c r="I1164" i="2"/>
  <c r="I1165" i="2"/>
  <c r="I1166" i="2"/>
  <c r="I1167" i="2"/>
  <c r="I1168" i="2"/>
  <c r="I1169" i="2"/>
  <c r="I1170" i="2"/>
  <c r="I1171" i="2"/>
  <c r="I1172" i="2"/>
  <c r="I1173" i="2"/>
  <c r="I1174" i="2"/>
  <c r="I1175" i="2"/>
  <c r="I1176" i="2"/>
  <c r="I1177" i="2"/>
  <c r="I1178" i="2"/>
  <c r="I1179" i="2"/>
  <c r="I1180" i="2"/>
  <c r="I1181" i="2"/>
  <c r="I1182" i="2"/>
  <c r="I1183" i="2"/>
  <c r="I1184" i="2"/>
  <c r="I1185" i="2"/>
  <c r="I1186" i="2"/>
  <c r="I1187" i="2"/>
  <c r="I1188" i="2"/>
  <c r="I1189" i="2"/>
  <c r="I1190" i="2"/>
  <c r="I1191" i="2"/>
  <c r="I1192" i="2"/>
  <c r="I1193" i="2"/>
  <c r="I1194" i="2"/>
  <c r="I1195" i="2"/>
  <c r="I1196" i="2"/>
  <c r="I1197" i="2"/>
  <c r="I1198" i="2"/>
  <c r="I1199" i="2"/>
  <c r="I1200" i="2"/>
  <c r="I1201" i="2"/>
  <c r="I1202" i="2"/>
  <c r="I1203" i="2"/>
  <c r="I1204" i="2"/>
  <c r="I1205" i="2"/>
  <c r="I1206" i="2"/>
  <c r="I1207" i="2"/>
  <c r="I1208" i="2"/>
  <c r="I1209" i="2"/>
  <c r="I1210" i="2"/>
  <c r="I1211" i="2"/>
  <c r="I1212" i="2"/>
  <c r="I1213" i="2"/>
  <c r="I1214" i="2"/>
  <c r="I1215" i="2"/>
  <c r="I1216" i="2"/>
  <c r="I1217" i="2"/>
  <c r="I1218" i="2"/>
  <c r="I1219" i="2"/>
  <c r="I1220" i="2"/>
  <c r="I1221" i="2"/>
  <c r="I1222" i="2"/>
  <c r="I1223" i="2"/>
  <c r="I1224" i="2"/>
  <c r="I1225" i="2"/>
  <c r="I1226" i="2"/>
  <c r="I1227" i="2"/>
  <c r="I1228" i="2"/>
  <c r="I1229" i="2"/>
  <c r="I1230" i="2"/>
  <c r="I1231" i="2"/>
  <c r="I1232" i="2"/>
  <c r="I1233" i="2"/>
  <c r="I1234" i="2"/>
  <c r="I1235" i="2"/>
  <c r="I1236" i="2"/>
  <c r="I1237" i="2"/>
  <c r="I1238" i="2"/>
  <c r="I1239" i="2"/>
  <c r="I1240" i="2"/>
  <c r="I1241" i="2"/>
  <c r="I1242" i="2"/>
  <c r="I1243" i="2"/>
  <c r="I1244" i="2"/>
  <c r="I1245" i="2"/>
  <c r="I1246" i="2"/>
  <c r="I1247" i="2"/>
  <c r="I1248" i="2"/>
  <c r="I1249" i="2"/>
  <c r="I1250" i="2"/>
  <c r="I1251" i="2"/>
  <c r="I1252" i="2"/>
  <c r="I1253" i="2"/>
  <c r="I1254" i="2"/>
  <c r="I1255" i="2"/>
  <c r="I1256" i="2"/>
  <c r="I1257" i="2"/>
  <c r="I1258" i="2"/>
  <c r="I1259" i="2"/>
  <c r="I1260" i="2"/>
  <c r="I1261" i="2"/>
  <c r="I1262" i="2"/>
  <c r="I1263" i="2"/>
  <c r="I1264" i="2"/>
  <c r="I1265" i="2"/>
  <c r="I1266" i="2"/>
  <c r="I1267" i="2"/>
  <c r="I1268" i="2"/>
  <c r="I1269" i="2"/>
  <c r="I1270" i="2"/>
  <c r="I1271" i="2"/>
  <c r="I1272" i="2"/>
  <c r="I1273" i="2"/>
  <c r="I1274" i="2"/>
  <c r="I1275" i="2"/>
  <c r="I1276" i="2"/>
  <c r="I1277" i="2"/>
  <c r="I1278" i="2"/>
  <c r="I1279" i="2"/>
  <c r="I1280" i="2"/>
  <c r="I1281" i="2"/>
  <c r="I1282" i="2"/>
  <c r="I1283" i="2"/>
  <c r="I1284" i="2"/>
  <c r="I1285" i="2"/>
  <c r="I1286" i="2"/>
  <c r="I1287" i="2"/>
  <c r="I1288" i="2"/>
  <c r="I1289" i="2"/>
  <c r="I1290" i="2"/>
  <c r="I1291" i="2"/>
  <c r="I1292" i="2"/>
  <c r="I1293" i="2"/>
  <c r="I1294" i="2"/>
  <c r="I1295" i="2"/>
  <c r="I1296" i="2"/>
  <c r="I1297" i="2"/>
  <c r="I1298" i="2"/>
  <c r="I1299" i="2"/>
  <c r="I1300" i="2"/>
  <c r="I1301" i="2"/>
  <c r="I1302" i="2"/>
  <c r="I1303" i="2"/>
  <c r="I1304" i="2"/>
  <c r="I1305" i="2"/>
  <c r="I1306" i="2"/>
  <c r="I1307" i="2"/>
  <c r="I1308" i="2"/>
  <c r="I1309" i="2"/>
  <c r="I1310" i="2"/>
  <c r="I1311" i="2"/>
  <c r="I1312" i="2"/>
  <c r="I1313" i="2"/>
  <c r="I1314" i="2"/>
  <c r="I1315" i="2"/>
  <c r="I1316" i="2"/>
  <c r="I1317" i="2"/>
  <c r="I1318" i="2"/>
  <c r="I1319" i="2"/>
  <c r="I1320" i="2"/>
  <c r="I1321" i="2"/>
  <c r="I1322" i="2"/>
  <c r="I1323" i="2"/>
  <c r="I1324" i="2"/>
  <c r="I1325" i="2"/>
  <c r="I1326" i="2"/>
  <c r="I1327" i="2"/>
  <c r="I1328" i="2"/>
  <c r="I1329" i="2"/>
  <c r="I1330" i="2"/>
  <c r="I1331" i="2"/>
  <c r="I1332" i="2"/>
  <c r="I1333" i="2"/>
  <c r="I1334" i="2"/>
  <c r="I1335" i="2"/>
  <c r="I1336" i="2"/>
  <c r="I1337" i="2"/>
  <c r="I1338" i="2"/>
  <c r="I1339" i="2"/>
  <c r="I1340" i="2"/>
  <c r="I1341" i="2"/>
  <c r="I1342" i="2"/>
  <c r="I1343" i="2"/>
  <c r="I1344" i="2"/>
  <c r="I1345" i="2"/>
  <c r="I1346" i="2"/>
  <c r="I1347" i="2"/>
  <c r="I1348" i="2"/>
  <c r="I1349" i="2"/>
  <c r="I1350" i="2"/>
  <c r="I1351" i="2"/>
  <c r="I1352" i="2"/>
  <c r="I1353" i="2"/>
  <c r="I1354" i="2"/>
  <c r="I1355" i="2"/>
  <c r="I1356" i="2"/>
  <c r="I1357" i="2"/>
  <c r="I1358" i="2"/>
  <c r="I1359" i="2"/>
  <c r="I1360" i="2"/>
  <c r="I1361" i="2"/>
  <c r="I1362" i="2"/>
  <c r="I1363" i="2"/>
  <c r="I1364" i="2"/>
  <c r="I1365" i="2"/>
  <c r="I1366" i="2"/>
  <c r="I1367" i="2"/>
  <c r="I1368" i="2"/>
  <c r="I1369" i="2"/>
  <c r="I1370" i="2"/>
  <c r="I1371" i="2"/>
  <c r="I1372" i="2"/>
  <c r="I1373" i="2"/>
  <c r="I1374" i="2"/>
  <c r="I1375" i="2"/>
  <c r="I1376" i="2"/>
  <c r="I1377" i="2"/>
  <c r="I1378" i="2"/>
  <c r="I1379" i="2"/>
  <c r="I1380" i="2"/>
  <c r="I1381" i="2"/>
  <c r="I1382" i="2"/>
  <c r="I1383" i="2"/>
  <c r="I1384" i="2"/>
  <c r="I1385" i="2"/>
  <c r="I1386" i="2"/>
  <c r="I1387" i="2"/>
  <c r="I1388" i="2"/>
  <c r="I1389" i="2"/>
  <c r="I1390" i="2"/>
  <c r="I1391" i="2"/>
  <c r="I1392" i="2"/>
  <c r="I1393" i="2"/>
  <c r="I1394" i="2"/>
  <c r="I1395" i="2"/>
  <c r="I1396" i="2"/>
  <c r="I1397" i="2"/>
  <c r="I1398" i="2"/>
  <c r="I1399" i="2"/>
  <c r="I1400" i="2"/>
  <c r="I1401" i="2"/>
  <c r="I1402" i="2"/>
  <c r="I1403" i="2"/>
  <c r="I1404" i="2"/>
  <c r="I1405" i="2"/>
  <c r="I1406" i="2"/>
  <c r="I1407" i="2"/>
  <c r="I1408" i="2"/>
  <c r="I1409" i="2"/>
  <c r="I1410" i="2"/>
  <c r="I1411" i="2"/>
  <c r="I1412" i="2"/>
  <c r="I1413" i="2"/>
  <c r="I1414" i="2"/>
  <c r="I1415" i="2"/>
  <c r="I1416" i="2"/>
  <c r="I1417" i="2"/>
  <c r="I1418" i="2"/>
  <c r="I1419" i="2"/>
  <c r="I1420" i="2"/>
  <c r="I1421" i="2"/>
  <c r="I1422" i="2"/>
  <c r="I1423" i="2"/>
  <c r="I1424" i="2"/>
  <c r="I1425" i="2"/>
  <c r="I1426" i="2"/>
  <c r="I1427" i="2"/>
  <c r="I1428" i="2"/>
  <c r="I1429" i="2"/>
  <c r="I1430" i="2"/>
  <c r="I1431" i="2"/>
  <c r="I1432" i="2"/>
  <c r="I1433" i="2"/>
  <c r="I1434" i="2"/>
  <c r="I1435" i="2"/>
  <c r="I1436" i="2"/>
  <c r="I1437" i="2"/>
  <c r="I1438" i="2"/>
  <c r="I1439" i="2"/>
  <c r="I1440" i="2"/>
  <c r="I1441" i="2"/>
  <c r="I1442" i="2"/>
  <c r="I1443" i="2"/>
  <c r="I1444" i="2"/>
  <c r="I1445" i="2"/>
  <c r="I1446" i="2"/>
  <c r="I1447" i="2"/>
  <c r="I1448" i="2"/>
  <c r="I1449" i="2"/>
  <c r="I1450" i="2"/>
  <c r="I1451" i="2"/>
  <c r="I1452" i="2"/>
  <c r="I1453" i="2"/>
  <c r="I1454" i="2"/>
  <c r="I1455" i="2"/>
  <c r="I1456" i="2"/>
  <c r="I1457" i="2"/>
  <c r="I1458" i="2"/>
  <c r="I1459" i="2"/>
  <c r="I1460" i="2"/>
  <c r="I1461" i="2"/>
  <c r="I1462" i="2"/>
  <c r="I1463" i="2"/>
  <c r="I1464" i="2"/>
  <c r="I1465" i="2"/>
  <c r="I1466" i="2"/>
  <c r="I1467" i="2"/>
  <c r="I1468" i="2"/>
  <c r="I1469" i="2"/>
  <c r="I1470" i="2"/>
  <c r="I1471" i="2"/>
  <c r="I1472" i="2"/>
  <c r="I1473" i="2"/>
  <c r="I1474" i="2"/>
  <c r="I1475" i="2"/>
  <c r="I1476" i="2"/>
  <c r="I1477" i="2"/>
  <c r="I1478" i="2"/>
  <c r="I1479" i="2"/>
  <c r="I1480" i="2"/>
  <c r="I1481" i="2"/>
  <c r="I1482" i="2"/>
  <c r="I1483" i="2"/>
  <c r="I1484" i="2"/>
  <c r="I1485" i="2"/>
  <c r="I1486" i="2"/>
  <c r="I1487" i="2"/>
  <c r="I1488" i="2"/>
  <c r="I1489" i="2"/>
  <c r="I1490" i="2"/>
  <c r="I1491" i="2"/>
  <c r="I1492" i="2"/>
  <c r="I1493" i="2"/>
  <c r="I1494" i="2"/>
  <c r="I1495" i="2"/>
  <c r="I1496" i="2"/>
  <c r="I1497" i="2"/>
  <c r="I1498" i="2"/>
  <c r="I1499" i="2"/>
  <c r="I1500" i="2"/>
  <c r="I1501" i="2"/>
  <c r="I1502" i="2"/>
  <c r="R1502" i="2" s="1"/>
  <c r="H3" i="4"/>
  <c r="I70" i="2" s="1"/>
  <c r="H4" i="4"/>
  <c r="I63" i="2" s="1"/>
  <c r="H5" i="4"/>
  <c r="H6" i="4"/>
  <c r="I25" i="2" s="1"/>
  <c r="H7" i="4"/>
  <c r="H8" i="4"/>
  <c r="I67" i="2" s="1"/>
  <c r="H9" i="4"/>
  <c r="I46" i="2" s="1"/>
  <c r="H10" i="4"/>
  <c r="H11" i="4"/>
  <c r="I55" i="2" s="1"/>
  <c r="H12" i="4"/>
  <c r="H13" i="4"/>
  <c r="I57" i="2" s="1"/>
  <c r="H14" i="4"/>
  <c r="I58" i="2" s="1"/>
  <c r="R58" i="2" s="1"/>
  <c r="H15" i="4"/>
  <c r="H16" i="4"/>
  <c r="I37" i="2" s="1"/>
  <c r="H17" i="4"/>
  <c r="I38" i="2" s="1"/>
  <c r="H18" i="4"/>
  <c r="I39" i="2" s="1"/>
  <c r="H19" i="4"/>
  <c r="H20" i="4"/>
  <c r="I84" i="2" s="1"/>
  <c r="H21" i="4"/>
  <c r="I43" i="2" s="1"/>
  <c r="H22" i="4"/>
  <c r="I44" i="2" s="1"/>
  <c r="H23" i="4"/>
  <c r="I35" i="2" s="1"/>
  <c r="H24" i="4"/>
  <c r="I27" i="2" s="1"/>
  <c r="H25" i="4"/>
  <c r="I29" i="2" s="1"/>
  <c r="H26" i="4"/>
  <c r="I12" i="2" s="1"/>
  <c r="H27" i="4"/>
  <c r="H28" i="4"/>
  <c r="I9" i="2" s="1"/>
  <c r="H29" i="4"/>
  <c r="I33" i="2" s="1"/>
  <c r="H30" i="4"/>
  <c r="H31" i="4"/>
  <c r="I203" i="2" s="1"/>
  <c r="I18" i="2"/>
  <c r="H33" i="4"/>
  <c r="I19" i="2" s="1"/>
  <c r="H34" i="4"/>
  <c r="I20" i="2" s="1"/>
  <c r="H35" i="4"/>
  <c r="I21" i="2" s="1"/>
  <c r="H36" i="4"/>
  <c r="I14" i="2" s="1"/>
  <c r="H37" i="4"/>
  <c r="H38" i="4"/>
  <c r="I6" i="2" s="1"/>
  <c r="H39" i="4"/>
  <c r="I7" i="2" s="1"/>
  <c r="H40" i="4"/>
  <c r="H41" i="4"/>
  <c r="I13" i="2" s="1"/>
  <c r="H42" i="4"/>
  <c r="H43" i="4"/>
  <c r="I77" i="2" s="1"/>
  <c r="H44" i="4"/>
  <c r="I78" i="2" s="1"/>
  <c r="H45" i="4"/>
  <c r="I79" i="2" s="1"/>
  <c r="H46" i="4"/>
  <c r="I80" i="2" s="1"/>
  <c r="H47" i="4"/>
  <c r="I83" i="2" s="1"/>
  <c r="H48" i="4"/>
  <c r="I86" i="2" s="1"/>
  <c r="H49" i="4"/>
  <c r="I87" i="2" s="1"/>
  <c r="H50" i="4"/>
  <c r="I88" i="2" s="1"/>
  <c r="H51" i="4"/>
  <c r="I91" i="2" s="1"/>
  <c r="H52" i="4"/>
  <c r="I96" i="2" s="1"/>
  <c r="H53" i="4"/>
  <c r="I99" i="2" s="1"/>
  <c r="H54" i="4"/>
  <c r="I100" i="2" s="1"/>
  <c r="H55" i="4"/>
  <c r="I110" i="2" s="1"/>
  <c r="H56" i="4"/>
  <c r="I102" i="2" s="1"/>
  <c r="H57" i="4"/>
  <c r="I103" i="2" s="1"/>
  <c r="H58" i="4"/>
  <c r="I104" i="2" s="1"/>
  <c r="H59" i="4"/>
  <c r="H60" i="4"/>
  <c r="H61" i="4"/>
  <c r="I201" i="2" s="1"/>
  <c r="H62" i="4"/>
  <c r="H63" i="4"/>
  <c r="I118" i="2" s="1"/>
  <c r="H64" i="4"/>
  <c r="I120" i="2" s="1"/>
  <c r="H65" i="4"/>
  <c r="I124" i="2" s="1"/>
  <c r="H66" i="4"/>
  <c r="I125" i="2" s="1"/>
  <c r="H67" i="4"/>
  <c r="I126" i="2" s="1"/>
  <c r="H68" i="4"/>
  <c r="I130" i="2" s="1"/>
  <c r="H69" i="4"/>
  <c r="I135" i="2" s="1"/>
  <c r="H70" i="4"/>
  <c r="I134" i="2" s="1"/>
  <c r="H71" i="4"/>
  <c r="H72" i="4"/>
  <c r="H73" i="4"/>
  <c r="H74" i="4"/>
  <c r="H75" i="4"/>
  <c r="H76" i="4"/>
  <c r="H77" i="4"/>
  <c r="H78" i="4"/>
  <c r="I138" i="2" s="1"/>
  <c r="H79" i="4"/>
  <c r="H80" i="4"/>
  <c r="H81" i="4"/>
  <c r="I140" i="2" s="1"/>
  <c r="H82" i="4"/>
  <c r="I142" i="2" s="1"/>
  <c r="H83" i="4"/>
  <c r="I162" i="2" s="1"/>
  <c r="H84" i="4"/>
  <c r="I147" i="2" s="1"/>
  <c r="H85" i="4"/>
  <c r="H86" i="4"/>
  <c r="I146" i="2" s="1"/>
  <c r="H87" i="4"/>
  <c r="I158" i="2" s="1"/>
  <c r="H88" i="4"/>
  <c r="H89" i="4"/>
  <c r="H90" i="4"/>
  <c r="I180" i="2" s="1"/>
  <c r="H91" i="4"/>
  <c r="I183" i="2" s="1"/>
  <c r="H92" i="4"/>
  <c r="I184" i="2" s="1"/>
  <c r="H93" i="4"/>
  <c r="I185" i="2" s="1"/>
  <c r="H94" i="4"/>
  <c r="I189" i="2" s="1"/>
  <c r="H95" i="4"/>
  <c r="H96" i="4"/>
  <c r="I214" i="2" s="1"/>
  <c r="H97" i="4"/>
  <c r="H98" i="4"/>
  <c r="I200" i="2" s="1"/>
  <c r="H99" i="4"/>
  <c r="H100" i="4"/>
  <c r="H101" i="4"/>
  <c r="H102" i="4"/>
  <c r="H103" i="4"/>
  <c r="I252" i="2" s="1"/>
  <c r="H104" i="4"/>
  <c r="I259" i="2" s="1"/>
  <c r="H105" i="4"/>
  <c r="I268" i="2" s="1"/>
  <c r="H106" i="4"/>
  <c r="I270" i="2" s="1"/>
  <c r="H107" i="4"/>
  <c r="I275" i="2" s="1"/>
  <c r="H108" i="4"/>
  <c r="I295" i="2" s="1"/>
  <c r="H109" i="4"/>
  <c r="I272" i="2" s="1"/>
  <c r="H110" i="4"/>
  <c r="I294" i="2" s="1"/>
  <c r="H111" i="4"/>
  <c r="I322" i="2" s="1"/>
  <c r="H112" i="4"/>
  <c r="I323" i="2" s="1"/>
  <c r="H113" i="4"/>
  <c r="H114" i="4"/>
  <c r="H115" i="4"/>
  <c r="H116" i="4"/>
  <c r="I331" i="2" s="1"/>
  <c r="H117" i="4"/>
  <c r="I352" i="2" s="1"/>
  <c r="H118" i="4"/>
  <c r="H119" i="4"/>
  <c r="H120" i="4"/>
  <c r="H121" i="4"/>
  <c r="H122" i="4"/>
  <c r="H123" i="4"/>
  <c r="H124" i="4"/>
  <c r="H125" i="4"/>
  <c r="H126" i="4"/>
  <c r="H127" i="4"/>
  <c r="I396" i="2" s="1"/>
  <c r="H128" i="4"/>
  <c r="I397" i="2" s="1"/>
  <c r="H129" i="4"/>
  <c r="H130" i="4"/>
  <c r="I401" i="2" s="1"/>
  <c r="H131" i="4"/>
  <c r="H132" i="4"/>
  <c r="H133" i="4"/>
  <c r="H134" i="4"/>
  <c r="H135" i="4"/>
  <c r="I442" i="2" s="1"/>
  <c r="H136" i="4"/>
  <c r="H137" i="4"/>
  <c r="H138" i="4"/>
  <c r="H139" i="4"/>
  <c r="H140" i="4"/>
  <c r="H141" i="4"/>
  <c r="H142" i="4"/>
  <c r="H143" i="4"/>
  <c r="H144" i="4"/>
  <c r="H145" i="4"/>
  <c r="H146" i="4"/>
  <c r="H147" i="4"/>
  <c r="D11" i="7" s="1"/>
  <c r="H148" i="4"/>
  <c r="H149" i="4"/>
  <c r="H150" i="4"/>
  <c r="H151" i="4"/>
  <c r="H152" i="4"/>
  <c r="H153" i="4"/>
  <c r="H154" i="4"/>
  <c r="H155" i="4"/>
  <c r="I541" i="2" s="1"/>
  <c r="H156" i="4"/>
  <c r="I552" i="2" s="1"/>
  <c r="H157" i="4"/>
  <c r="H158" i="4"/>
  <c r="H159" i="4"/>
  <c r="H160" i="4"/>
  <c r="H161" i="4"/>
  <c r="H162" i="4"/>
  <c r="H163" i="4"/>
  <c r="H164" i="4"/>
  <c r="H165" i="4"/>
  <c r="H166" i="4"/>
  <c r="H167" i="4"/>
  <c r="H168" i="4"/>
  <c r="H169" i="4"/>
  <c r="H170" i="4"/>
  <c r="H171" i="4"/>
  <c r="H172" i="4"/>
  <c r="H173" i="4"/>
  <c r="H174" i="4"/>
  <c r="H175" i="4"/>
  <c r="H176" i="4"/>
  <c r="H177" i="4"/>
  <c r="H178" i="4"/>
  <c r="H179" i="4"/>
  <c r="H180" i="4"/>
  <c r="H181" i="4"/>
  <c r="H182" i="4"/>
  <c r="H183" i="4"/>
  <c r="H184" i="4"/>
  <c r="H185" i="4"/>
  <c r="H186" i="4"/>
  <c r="H187" i="4"/>
  <c r="H188" i="4"/>
  <c r="H189" i="4"/>
  <c r="H190" i="4"/>
  <c r="H191" i="4"/>
  <c r="H192" i="4"/>
  <c r="H193" i="4"/>
  <c r="H194" i="4"/>
  <c r="H195" i="4"/>
  <c r="H196" i="4"/>
  <c r="H197" i="4"/>
  <c r="H198" i="4"/>
  <c r="H199" i="4"/>
  <c r="H200" i="4"/>
  <c r="H201" i="4"/>
  <c r="H202" i="4"/>
  <c r="H203" i="4"/>
  <c r="H204" i="4"/>
  <c r="H205" i="4"/>
  <c r="H206" i="4"/>
  <c r="H207" i="4"/>
  <c r="H208" i="4"/>
  <c r="H209" i="4"/>
  <c r="H210" i="4"/>
  <c r="H211" i="4"/>
  <c r="H212" i="4"/>
  <c r="H213" i="4"/>
  <c r="H214" i="4"/>
  <c r="H215" i="4"/>
  <c r="H216" i="4"/>
  <c r="H217" i="4"/>
  <c r="H218" i="4"/>
  <c r="H219" i="4"/>
  <c r="H220" i="4"/>
  <c r="H221" i="4"/>
  <c r="H222" i="4"/>
  <c r="H223" i="4"/>
  <c r="H224" i="4"/>
  <c r="H225" i="4"/>
  <c r="H226" i="4"/>
  <c r="H227" i="4"/>
  <c r="H228" i="4"/>
  <c r="H229" i="4"/>
  <c r="H230" i="4"/>
  <c r="H231" i="4"/>
  <c r="H232" i="4"/>
  <c r="H233" i="4"/>
  <c r="H234" i="4"/>
  <c r="H235" i="4"/>
  <c r="H236" i="4"/>
  <c r="H237" i="4"/>
  <c r="H238" i="4"/>
  <c r="H239" i="4"/>
  <c r="H240" i="4"/>
  <c r="H241" i="4"/>
  <c r="H242" i="4"/>
  <c r="H243" i="4"/>
  <c r="H244" i="4"/>
  <c r="H245" i="4"/>
  <c r="H246" i="4"/>
  <c r="H247" i="4"/>
  <c r="H248" i="4"/>
  <c r="H249" i="4"/>
  <c r="H250" i="4"/>
  <c r="H251" i="4"/>
  <c r="H252" i="4"/>
  <c r="H253" i="4"/>
  <c r="H254" i="4"/>
  <c r="H255" i="4"/>
  <c r="H256" i="4"/>
  <c r="H257" i="4"/>
  <c r="H258" i="4"/>
  <c r="H259" i="4"/>
  <c r="H260" i="4"/>
  <c r="H261" i="4"/>
  <c r="H262" i="4"/>
  <c r="H263" i="4"/>
  <c r="H264" i="4"/>
  <c r="H265" i="4"/>
  <c r="H266" i="4"/>
  <c r="H267" i="4"/>
  <c r="H268" i="4"/>
  <c r="H269" i="4"/>
  <c r="H270" i="4"/>
  <c r="H271" i="4"/>
  <c r="H272" i="4"/>
  <c r="H273" i="4"/>
  <c r="H274" i="4"/>
  <c r="H275" i="4"/>
  <c r="H276" i="4"/>
  <c r="H277" i="4"/>
  <c r="H278" i="4"/>
  <c r="H279" i="4"/>
  <c r="H280" i="4"/>
  <c r="H281" i="4"/>
  <c r="H282" i="4"/>
  <c r="H283" i="4"/>
  <c r="H284" i="4"/>
  <c r="H285" i="4"/>
  <c r="H286" i="4"/>
  <c r="H287" i="4"/>
  <c r="H288" i="4"/>
  <c r="H289" i="4"/>
  <c r="H290" i="4"/>
  <c r="H291" i="4"/>
  <c r="H292" i="4"/>
  <c r="H293" i="4"/>
  <c r="H294" i="4"/>
  <c r="H295" i="4"/>
  <c r="H296" i="4"/>
  <c r="H297" i="4"/>
  <c r="H298" i="4"/>
  <c r="H299" i="4"/>
  <c r="H300" i="4"/>
  <c r="H301" i="4"/>
  <c r="H302" i="4"/>
  <c r="H303" i="4"/>
  <c r="H304" i="4"/>
  <c r="H305" i="4"/>
  <c r="H306" i="4"/>
  <c r="H307" i="4"/>
  <c r="H308" i="4"/>
  <c r="H309" i="4"/>
  <c r="H310" i="4"/>
  <c r="H311" i="4"/>
  <c r="H312" i="4"/>
  <c r="H313" i="4"/>
  <c r="H314" i="4"/>
  <c r="H315" i="4"/>
  <c r="H316" i="4"/>
  <c r="H317" i="4"/>
  <c r="H318" i="4"/>
  <c r="H319" i="4"/>
  <c r="H320" i="4"/>
  <c r="H321" i="4"/>
  <c r="H322" i="4"/>
  <c r="H323" i="4"/>
  <c r="H324" i="4"/>
  <c r="H325" i="4"/>
  <c r="H326" i="4"/>
  <c r="H327" i="4"/>
  <c r="H328" i="4"/>
  <c r="H329" i="4"/>
  <c r="H330" i="4"/>
  <c r="H331" i="4"/>
  <c r="H332" i="4"/>
  <c r="H333" i="4"/>
  <c r="H334" i="4"/>
  <c r="H335" i="4"/>
  <c r="H336" i="4"/>
  <c r="H337" i="4"/>
  <c r="H338" i="4"/>
  <c r="H339" i="4"/>
  <c r="H340" i="4"/>
  <c r="H341" i="4"/>
  <c r="H342" i="4"/>
  <c r="H343" i="4"/>
  <c r="H344" i="4"/>
  <c r="H345" i="4"/>
  <c r="H346" i="4"/>
  <c r="H347" i="4"/>
  <c r="H348" i="4"/>
  <c r="H349" i="4"/>
  <c r="H350" i="4"/>
  <c r="H351" i="4"/>
  <c r="H352" i="4"/>
  <c r="H353" i="4"/>
  <c r="H354" i="4"/>
  <c r="H355" i="4"/>
  <c r="H356" i="4"/>
  <c r="H357" i="4"/>
  <c r="H358" i="4"/>
  <c r="H359" i="4"/>
  <c r="H360" i="4"/>
  <c r="H361" i="4"/>
  <c r="H362" i="4"/>
  <c r="H363" i="4"/>
  <c r="H364" i="4"/>
  <c r="H365" i="4"/>
  <c r="H366" i="4"/>
  <c r="H367" i="4"/>
  <c r="H368" i="4"/>
  <c r="H369" i="4"/>
  <c r="H370" i="4"/>
  <c r="H371" i="4"/>
  <c r="H372" i="4"/>
  <c r="H373" i="4"/>
  <c r="H374" i="4"/>
  <c r="H375" i="4"/>
  <c r="H376" i="4"/>
  <c r="H377" i="4"/>
  <c r="H378" i="4"/>
  <c r="H379" i="4"/>
  <c r="H380" i="4"/>
  <c r="H381" i="4"/>
  <c r="H382" i="4"/>
  <c r="H383" i="4"/>
  <c r="H384" i="4"/>
  <c r="H385" i="4"/>
  <c r="H386" i="4"/>
  <c r="H387" i="4"/>
  <c r="H388" i="4"/>
  <c r="H389" i="4"/>
  <c r="H390" i="4"/>
  <c r="H391" i="4"/>
  <c r="H392" i="4"/>
  <c r="H393" i="4"/>
  <c r="H394" i="4"/>
  <c r="H395" i="4"/>
  <c r="H396" i="4"/>
  <c r="H397" i="4"/>
  <c r="H398" i="4"/>
  <c r="H399" i="4"/>
  <c r="H400" i="4"/>
  <c r="H401" i="4"/>
  <c r="H402" i="4"/>
  <c r="H403" i="4"/>
  <c r="H404" i="4"/>
  <c r="H405" i="4"/>
  <c r="H406" i="4"/>
  <c r="H407" i="4"/>
  <c r="H408" i="4"/>
  <c r="H409" i="4"/>
  <c r="H410" i="4"/>
  <c r="H411" i="4"/>
  <c r="H412" i="4"/>
  <c r="H413" i="4"/>
  <c r="H414" i="4"/>
  <c r="H415" i="4"/>
  <c r="H416" i="4"/>
  <c r="H417" i="4"/>
  <c r="H418" i="4"/>
  <c r="H419" i="4"/>
  <c r="H420" i="4"/>
  <c r="H421" i="4"/>
  <c r="H422" i="4"/>
  <c r="H423" i="4"/>
  <c r="H424" i="4"/>
  <c r="H425" i="4"/>
  <c r="H426" i="4"/>
  <c r="H427" i="4"/>
  <c r="H428" i="4"/>
  <c r="H429" i="4"/>
  <c r="H430" i="4"/>
  <c r="H431" i="4"/>
  <c r="H432" i="4"/>
  <c r="H433" i="4"/>
  <c r="H434" i="4"/>
  <c r="H435" i="4"/>
  <c r="H436" i="4"/>
  <c r="H437" i="4"/>
  <c r="H438" i="4"/>
  <c r="H439" i="4"/>
  <c r="H440" i="4"/>
  <c r="H441" i="4"/>
  <c r="H442" i="4"/>
  <c r="H443" i="4"/>
  <c r="H444" i="4"/>
  <c r="H445" i="4"/>
  <c r="H446" i="4"/>
  <c r="H447" i="4"/>
  <c r="H448" i="4"/>
  <c r="H449" i="4"/>
  <c r="H450" i="4"/>
  <c r="H451" i="4"/>
  <c r="H452" i="4"/>
  <c r="H453" i="4"/>
  <c r="H454" i="4"/>
  <c r="H455" i="4"/>
  <c r="H456" i="4"/>
  <c r="H457" i="4"/>
  <c r="H458" i="4"/>
  <c r="H459" i="4"/>
  <c r="H460" i="4"/>
  <c r="H461" i="4"/>
  <c r="H462" i="4"/>
  <c r="H463" i="4"/>
  <c r="H464" i="4"/>
  <c r="H465" i="4"/>
  <c r="H466" i="4"/>
  <c r="H467" i="4"/>
  <c r="H468" i="4"/>
  <c r="H469" i="4"/>
  <c r="H470" i="4"/>
  <c r="H471" i="4"/>
  <c r="H472" i="4"/>
  <c r="H473" i="4"/>
  <c r="H474" i="4"/>
  <c r="H475" i="4"/>
  <c r="H476" i="4"/>
  <c r="H477" i="4"/>
  <c r="H478" i="4"/>
  <c r="H479" i="4"/>
  <c r="H480" i="4"/>
  <c r="H481" i="4"/>
  <c r="H482" i="4"/>
  <c r="H483" i="4"/>
  <c r="H484" i="4"/>
  <c r="H485" i="4"/>
  <c r="H486" i="4"/>
  <c r="H487" i="4"/>
  <c r="H488" i="4"/>
  <c r="H489" i="4"/>
  <c r="H490" i="4"/>
  <c r="H491" i="4"/>
  <c r="H492" i="4"/>
  <c r="H493" i="4"/>
  <c r="H494" i="4"/>
  <c r="H495" i="4"/>
  <c r="H496" i="4"/>
  <c r="H497" i="4"/>
  <c r="H498" i="4"/>
  <c r="H499" i="4"/>
  <c r="H500" i="4"/>
  <c r="H501" i="4"/>
  <c r="H502" i="4"/>
  <c r="H503" i="4"/>
  <c r="H504" i="4"/>
  <c r="H505" i="4"/>
  <c r="H506" i="4"/>
  <c r="H507" i="4"/>
  <c r="H508" i="4"/>
  <c r="H509" i="4"/>
  <c r="H510" i="4"/>
  <c r="H511" i="4"/>
  <c r="H512" i="4"/>
  <c r="H513" i="4"/>
  <c r="H514" i="4"/>
  <c r="H515" i="4"/>
  <c r="H516" i="4"/>
  <c r="H517" i="4"/>
  <c r="H518" i="4"/>
  <c r="H519" i="4"/>
  <c r="H520" i="4"/>
  <c r="H521" i="4"/>
  <c r="H522" i="4"/>
  <c r="H523" i="4"/>
  <c r="H524" i="4"/>
  <c r="H525" i="4"/>
  <c r="H526" i="4"/>
  <c r="H527" i="4"/>
  <c r="H528" i="4"/>
  <c r="H529" i="4"/>
  <c r="H530" i="4"/>
  <c r="H531" i="4"/>
  <c r="H532" i="4"/>
  <c r="H533" i="4"/>
  <c r="H534" i="4"/>
  <c r="H535" i="4"/>
  <c r="H536" i="4"/>
  <c r="H537" i="4"/>
  <c r="H538" i="4"/>
  <c r="H539" i="4"/>
  <c r="H540" i="4"/>
  <c r="H541" i="4"/>
  <c r="H542" i="4"/>
  <c r="H543" i="4"/>
  <c r="H544" i="4"/>
  <c r="H545" i="4"/>
  <c r="H546" i="4"/>
  <c r="H547" i="4"/>
  <c r="H548" i="4"/>
  <c r="H549" i="4"/>
  <c r="H550" i="4"/>
  <c r="H551" i="4"/>
  <c r="H552" i="4"/>
  <c r="H553" i="4"/>
  <c r="H554" i="4"/>
  <c r="H555" i="4"/>
  <c r="H556" i="4"/>
  <c r="H557" i="4"/>
  <c r="H558" i="4"/>
  <c r="H559" i="4"/>
  <c r="H560" i="4"/>
  <c r="H561" i="4"/>
  <c r="H562" i="4"/>
  <c r="H563" i="4"/>
  <c r="H564" i="4"/>
  <c r="H565" i="4"/>
  <c r="H566" i="4"/>
  <c r="H567" i="4"/>
  <c r="H568" i="4"/>
  <c r="H569" i="4"/>
  <c r="H570" i="4"/>
  <c r="H571" i="4"/>
  <c r="H572" i="4"/>
  <c r="H573" i="4"/>
  <c r="H574" i="4"/>
  <c r="H575" i="4"/>
  <c r="H576" i="4"/>
  <c r="H577" i="4"/>
  <c r="H578" i="4"/>
  <c r="H579" i="4"/>
  <c r="H580" i="4"/>
  <c r="H581" i="4"/>
  <c r="H582" i="4"/>
  <c r="H583" i="4"/>
  <c r="H584" i="4"/>
  <c r="H585" i="4"/>
  <c r="H586" i="4"/>
  <c r="H587" i="4"/>
  <c r="H588" i="4"/>
  <c r="H589" i="4"/>
  <c r="H590" i="4"/>
  <c r="H591" i="4"/>
  <c r="H592" i="4"/>
  <c r="H593" i="4"/>
  <c r="H594" i="4"/>
  <c r="H595" i="4"/>
  <c r="H596" i="4"/>
  <c r="H597" i="4"/>
  <c r="H598" i="4"/>
  <c r="H599" i="4"/>
  <c r="H600" i="4"/>
  <c r="H601" i="4"/>
  <c r="H602" i="4"/>
  <c r="H603" i="4"/>
  <c r="H604" i="4"/>
  <c r="H605" i="4"/>
  <c r="H606" i="4"/>
  <c r="H607" i="4"/>
  <c r="H608" i="4"/>
  <c r="H609" i="4"/>
  <c r="H610" i="4"/>
  <c r="H611" i="4"/>
  <c r="H612" i="4"/>
  <c r="H613" i="4"/>
  <c r="H614" i="4"/>
  <c r="H615" i="4"/>
  <c r="H616" i="4"/>
  <c r="H617" i="4"/>
  <c r="H618" i="4"/>
  <c r="H619" i="4"/>
  <c r="H620" i="4"/>
  <c r="H621" i="4"/>
  <c r="H622" i="4"/>
  <c r="H623" i="4"/>
  <c r="H624" i="4"/>
  <c r="H625" i="4"/>
  <c r="H626" i="4"/>
  <c r="H627" i="4"/>
  <c r="H628" i="4"/>
  <c r="H629" i="4"/>
  <c r="H630" i="4"/>
  <c r="H631" i="4"/>
  <c r="H632" i="4"/>
  <c r="H633" i="4"/>
  <c r="H634" i="4"/>
  <c r="H635" i="4"/>
  <c r="H636" i="4"/>
  <c r="H637" i="4"/>
  <c r="H638" i="4"/>
  <c r="H639" i="4"/>
  <c r="H640" i="4"/>
  <c r="H641" i="4"/>
  <c r="H642" i="4"/>
  <c r="H643" i="4"/>
  <c r="H644" i="4"/>
  <c r="H645" i="4"/>
  <c r="H646" i="4"/>
  <c r="H647" i="4"/>
  <c r="H648" i="4"/>
  <c r="H649" i="4"/>
  <c r="H650" i="4"/>
  <c r="H651" i="4"/>
  <c r="H652" i="4"/>
  <c r="H653" i="4"/>
  <c r="H654" i="4"/>
  <c r="H655" i="4"/>
  <c r="H656" i="4"/>
  <c r="H657" i="4"/>
  <c r="H658" i="4"/>
  <c r="H659" i="4"/>
  <c r="H660" i="4"/>
  <c r="H661" i="4"/>
  <c r="H662" i="4"/>
  <c r="H663" i="4"/>
  <c r="H664" i="4"/>
  <c r="H665" i="4"/>
  <c r="H666" i="4"/>
  <c r="H667" i="4"/>
  <c r="H668" i="4"/>
  <c r="H669" i="4"/>
  <c r="H670" i="4"/>
  <c r="H671" i="4"/>
  <c r="H672" i="4"/>
  <c r="H673" i="4"/>
  <c r="H674" i="4"/>
  <c r="H675" i="4"/>
  <c r="H676" i="4"/>
  <c r="H677" i="4"/>
  <c r="H678" i="4"/>
  <c r="H679" i="4"/>
  <c r="H680" i="4"/>
  <c r="H681" i="4"/>
  <c r="H682" i="4"/>
  <c r="H683" i="4"/>
  <c r="H684" i="4"/>
  <c r="H685" i="4"/>
  <c r="H686" i="4"/>
  <c r="H687" i="4"/>
  <c r="H688" i="4"/>
  <c r="H689" i="4"/>
  <c r="H690" i="4"/>
  <c r="H691" i="4"/>
  <c r="H692" i="4"/>
  <c r="H693" i="4"/>
  <c r="H694" i="4"/>
  <c r="H695" i="4"/>
  <c r="H696" i="4"/>
  <c r="H697" i="4"/>
  <c r="H698" i="4"/>
  <c r="H699" i="4"/>
  <c r="H700" i="4"/>
  <c r="H701" i="4"/>
  <c r="H702" i="4"/>
  <c r="H703" i="4"/>
  <c r="H704" i="4"/>
  <c r="H705" i="4"/>
  <c r="H706" i="4"/>
  <c r="H707" i="4"/>
  <c r="H708" i="4"/>
  <c r="H709" i="4"/>
  <c r="H710" i="4"/>
  <c r="H711" i="4"/>
  <c r="H712" i="4"/>
  <c r="H713" i="4"/>
  <c r="H714" i="4"/>
  <c r="H715" i="4"/>
  <c r="H716" i="4"/>
  <c r="H717" i="4"/>
  <c r="H718" i="4"/>
  <c r="H719" i="4"/>
  <c r="H720" i="4"/>
  <c r="H721" i="4"/>
  <c r="H722" i="4"/>
  <c r="H723" i="4"/>
  <c r="H724" i="4"/>
  <c r="H725" i="4"/>
  <c r="H726" i="4"/>
  <c r="H727" i="4"/>
  <c r="H728" i="4"/>
  <c r="H729" i="4"/>
  <c r="H730" i="4"/>
  <c r="H731" i="4"/>
  <c r="H732" i="4"/>
  <c r="H733" i="4"/>
  <c r="H734" i="4"/>
  <c r="H735" i="4"/>
  <c r="H736" i="4"/>
  <c r="H737" i="4"/>
  <c r="H738" i="4"/>
  <c r="H739" i="4"/>
  <c r="H740" i="4"/>
  <c r="H741" i="4"/>
  <c r="H742" i="4"/>
  <c r="H743" i="4"/>
  <c r="H744" i="4"/>
  <c r="H745" i="4"/>
  <c r="H746" i="4"/>
  <c r="H747" i="4"/>
  <c r="H748" i="4"/>
  <c r="H749" i="4"/>
  <c r="H750" i="4"/>
  <c r="H751" i="4"/>
  <c r="H752" i="4"/>
  <c r="H753" i="4"/>
  <c r="H754" i="4"/>
  <c r="H755" i="4"/>
  <c r="H756" i="4"/>
  <c r="H757" i="4"/>
  <c r="H758" i="4"/>
  <c r="H759" i="4"/>
  <c r="H760" i="4"/>
  <c r="H761" i="4"/>
  <c r="H762" i="4"/>
  <c r="H763" i="4"/>
  <c r="H764" i="4"/>
  <c r="H765" i="4"/>
  <c r="H766" i="4"/>
  <c r="H767" i="4"/>
  <c r="H768" i="4"/>
  <c r="H769" i="4"/>
  <c r="H770" i="4"/>
  <c r="H771" i="4"/>
  <c r="H772" i="4"/>
  <c r="H773" i="4"/>
  <c r="H774" i="4"/>
  <c r="H775" i="4"/>
  <c r="H776" i="4"/>
  <c r="H777" i="4"/>
  <c r="H778" i="4"/>
  <c r="H779" i="4"/>
  <c r="H780" i="4"/>
  <c r="H781" i="4"/>
  <c r="H782" i="4"/>
  <c r="H783" i="4"/>
  <c r="H784" i="4"/>
  <c r="H785" i="4"/>
  <c r="H786" i="4"/>
  <c r="H787" i="4"/>
  <c r="H788" i="4"/>
  <c r="H789" i="4"/>
  <c r="H790" i="4"/>
  <c r="H791" i="4"/>
  <c r="H792" i="4"/>
  <c r="H793" i="4"/>
  <c r="H794" i="4"/>
  <c r="H795" i="4"/>
  <c r="H796" i="4"/>
  <c r="H797" i="4"/>
  <c r="H798" i="4"/>
  <c r="H799" i="4"/>
  <c r="H800" i="4"/>
  <c r="H801" i="4"/>
  <c r="H802" i="4"/>
  <c r="H803" i="4"/>
  <c r="H804" i="4"/>
  <c r="H805" i="4"/>
  <c r="H806" i="4"/>
  <c r="H807" i="4"/>
  <c r="H808" i="4"/>
  <c r="H809" i="4"/>
  <c r="H810" i="4"/>
  <c r="H811" i="4"/>
  <c r="H812" i="4"/>
  <c r="H813" i="4"/>
  <c r="H814" i="4"/>
  <c r="H815" i="4"/>
  <c r="H816" i="4"/>
  <c r="H817" i="4"/>
  <c r="H818" i="4"/>
  <c r="H819" i="4"/>
  <c r="H820" i="4"/>
  <c r="H821" i="4"/>
  <c r="H822" i="4"/>
  <c r="H823" i="4"/>
  <c r="H824" i="4"/>
  <c r="H825" i="4"/>
  <c r="H826" i="4"/>
  <c r="H827" i="4"/>
  <c r="H828" i="4"/>
  <c r="H829" i="4"/>
  <c r="H830" i="4"/>
  <c r="H831" i="4"/>
  <c r="H832" i="4"/>
  <c r="H833" i="4"/>
  <c r="H834" i="4"/>
  <c r="H835" i="4"/>
  <c r="H836" i="4"/>
  <c r="H837" i="4"/>
  <c r="H838" i="4"/>
  <c r="H839" i="4"/>
  <c r="H840" i="4"/>
  <c r="H841" i="4"/>
  <c r="H842" i="4"/>
  <c r="H843" i="4"/>
  <c r="H844" i="4"/>
  <c r="H845" i="4"/>
  <c r="H846" i="4"/>
  <c r="H847" i="4"/>
  <c r="H848" i="4"/>
  <c r="H849" i="4"/>
  <c r="H850" i="4"/>
  <c r="H851" i="4"/>
  <c r="H852" i="4"/>
  <c r="H853" i="4"/>
  <c r="H854" i="4"/>
  <c r="H855" i="4"/>
  <c r="H856" i="4"/>
  <c r="H857" i="4"/>
  <c r="H858" i="4"/>
  <c r="H859" i="4"/>
  <c r="H860" i="4"/>
  <c r="H861" i="4"/>
  <c r="H862" i="4"/>
  <c r="H863" i="4"/>
  <c r="H864" i="4"/>
  <c r="H865" i="4"/>
  <c r="H866" i="4"/>
  <c r="H867" i="4"/>
  <c r="H868" i="4"/>
  <c r="H869" i="4"/>
  <c r="H870" i="4"/>
  <c r="H871" i="4"/>
  <c r="H872" i="4"/>
  <c r="H873" i="4"/>
  <c r="H874" i="4"/>
  <c r="H875" i="4"/>
  <c r="H876" i="4"/>
  <c r="H877" i="4"/>
  <c r="H878" i="4"/>
  <c r="H879" i="4"/>
  <c r="H880" i="4"/>
  <c r="H881" i="4"/>
  <c r="H882" i="4"/>
  <c r="H883" i="4"/>
  <c r="H884" i="4"/>
  <c r="H885" i="4"/>
  <c r="H886" i="4"/>
  <c r="H887" i="4"/>
  <c r="H888" i="4"/>
  <c r="H889" i="4"/>
  <c r="H890" i="4"/>
  <c r="H891" i="4"/>
  <c r="H892" i="4"/>
  <c r="H893" i="4"/>
  <c r="H894" i="4"/>
  <c r="H895" i="4"/>
  <c r="H896" i="4"/>
  <c r="H897" i="4"/>
  <c r="H898" i="4"/>
  <c r="H899" i="4"/>
  <c r="H900" i="4"/>
  <c r="H901" i="4"/>
  <c r="H902" i="4"/>
  <c r="H903" i="4"/>
  <c r="H904" i="4"/>
  <c r="H905" i="4"/>
  <c r="H906" i="4"/>
  <c r="H907" i="4"/>
  <c r="H908" i="4"/>
  <c r="H909" i="4"/>
  <c r="H910" i="4"/>
  <c r="H911" i="4"/>
  <c r="H912" i="4"/>
  <c r="H913" i="4"/>
  <c r="H914" i="4"/>
  <c r="H915" i="4"/>
  <c r="H916" i="4"/>
  <c r="H917" i="4"/>
  <c r="H918" i="4"/>
  <c r="H919" i="4"/>
  <c r="H920" i="4"/>
  <c r="H921" i="4"/>
  <c r="H922" i="4"/>
  <c r="H923" i="4"/>
  <c r="H924" i="4"/>
  <c r="H925" i="4"/>
  <c r="H926" i="4"/>
  <c r="H927" i="4"/>
  <c r="H928" i="4"/>
  <c r="H929" i="4"/>
  <c r="H930" i="4"/>
  <c r="H931" i="4"/>
  <c r="H932" i="4"/>
  <c r="H933" i="4"/>
  <c r="H934" i="4"/>
  <c r="H935" i="4"/>
  <c r="H936" i="4"/>
  <c r="H937" i="4"/>
  <c r="H938" i="4"/>
  <c r="H939" i="4"/>
  <c r="H940" i="4"/>
  <c r="H941" i="4"/>
  <c r="H942" i="4"/>
  <c r="H943" i="4"/>
  <c r="H944" i="4"/>
  <c r="H945" i="4"/>
  <c r="H946" i="4"/>
  <c r="H947" i="4"/>
  <c r="H948" i="4"/>
  <c r="H949" i="4"/>
  <c r="H950" i="4"/>
  <c r="H951" i="4"/>
  <c r="H952" i="4"/>
  <c r="H953" i="4"/>
  <c r="H954" i="4"/>
  <c r="H955" i="4"/>
  <c r="H956" i="4"/>
  <c r="H957" i="4"/>
  <c r="H958" i="4"/>
  <c r="H959" i="4"/>
  <c r="H960" i="4"/>
  <c r="H961" i="4"/>
  <c r="H962" i="4"/>
  <c r="H963" i="4"/>
  <c r="H964" i="4"/>
  <c r="H965" i="4"/>
  <c r="H966" i="4"/>
  <c r="H967" i="4"/>
  <c r="H968" i="4"/>
  <c r="H969" i="4"/>
  <c r="H970" i="4"/>
  <c r="H971" i="4"/>
  <c r="H972" i="4"/>
  <c r="H973" i="4"/>
  <c r="H974" i="4"/>
  <c r="H975" i="4"/>
  <c r="H976" i="4"/>
  <c r="H977" i="4"/>
  <c r="H978" i="4"/>
  <c r="H979" i="4"/>
  <c r="H980" i="4"/>
  <c r="H981" i="4"/>
  <c r="H982" i="4"/>
  <c r="H983" i="4"/>
  <c r="H984" i="4"/>
  <c r="H985" i="4"/>
  <c r="H986" i="4"/>
  <c r="H987" i="4"/>
  <c r="H988" i="4"/>
  <c r="H989" i="4"/>
  <c r="H990" i="4"/>
  <c r="H991" i="4"/>
  <c r="H992" i="4"/>
  <c r="H993" i="4"/>
  <c r="H994" i="4"/>
  <c r="H995" i="4"/>
  <c r="H996" i="4"/>
  <c r="H997" i="4"/>
  <c r="H998" i="4"/>
  <c r="H999" i="4"/>
  <c r="H1000" i="4"/>
  <c r="H1001" i="4"/>
  <c r="H1002" i="4"/>
  <c r="H1003" i="4"/>
  <c r="H1004" i="4"/>
  <c r="H1005" i="4"/>
  <c r="H1006" i="4"/>
  <c r="H1007" i="4"/>
  <c r="H1008" i="4"/>
  <c r="H1009" i="4"/>
  <c r="H1010" i="4"/>
  <c r="H1011" i="4"/>
  <c r="H1012" i="4"/>
  <c r="H1013" i="4"/>
  <c r="H1014" i="4"/>
  <c r="H1015" i="4"/>
  <c r="H1016" i="4"/>
  <c r="H1017" i="4"/>
  <c r="H1018" i="4"/>
  <c r="H1019" i="4"/>
  <c r="H1020" i="4"/>
  <c r="H1021" i="4"/>
  <c r="H1022" i="4"/>
  <c r="H1023" i="4"/>
  <c r="H1024" i="4"/>
  <c r="H1025" i="4"/>
  <c r="H1026" i="4"/>
  <c r="H1027" i="4"/>
  <c r="H1028" i="4"/>
  <c r="H1029" i="4"/>
  <c r="H1030" i="4"/>
  <c r="H1031" i="4"/>
  <c r="H1032" i="4"/>
  <c r="H1033" i="4"/>
  <c r="H1034" i="4"/>
  <c r="H1035" i="4"/>
  <c r="H1036" i="4"/>
  <c r="H1037" i="4"/>
  <c r="H1038" i="4"/>
  <c r="H1039" i="4"/>
  <c r="H1040" i="4"/>
  <c r="H1041" i="4"/>
  <c r="H1042" i="4"/>
  <c r="H1043" i="4"/>
  <c r="H1044" i="4"/>
  <c r="H1045" i="4"/>
  <c r="H1046" i="4"/>
  <c r="H1047" i="4"/>
  <c r="H1048" i="4"/>
  <c r="H1049" i="4"/>
  <c r="H1050" i="4"/>
  <c r="H1051" i="4"/>
  <c r="H1052" i="4"/>
  <c r="H1053" i="4"/>
  <c r="H1054" i="4"/>
  <c r="H1055" i="4"/>
  <c r="H1056" i="4"/>
  <c r="H1057" i="4"/>
  <c r="H1058" i="4"/>
  <c r="H1059" i="4"/>
  <c r="H1060" i="4"/>
  <c r="H1061" i="4"/>
  <c r="H1062" i="4"/>
  <c r="H1063" i="4"/>
  <c r="H1064" i="4"/>
  <c r="H1065" i="4"/>
  <c r="H1066" i="4"/>
  <c r="H1067" i="4"/>
  <c r="H1068" i="4"/>
  <c r="H1069" i="4"/>
  <c r="H1070" i="4"/>
  <c r="H1071" i="4"/>
  <c r="H1072" i="4"/>
  <c r="H1073" i="4"/>
  <c r="H1074" i="4"/>
  <c r="H1075" i="4"/>
  <c r="H1076" i="4"/>
  <c r="H1077" i="4"/>
  <c r="H1078" i="4"/>
  <c r="H1079" i="4"/>
  <c r="H1080" i="4"/>
  <c r="H1081" i="4"/>
  <c r="H1082" i="4"/>
  <c r="H1083" i="4"/>
  <c r="H1084" i="4"/>
  <c r="H1085" i="4"/>
  <c r="H1086" i="4"/>
  <c r="H1087" i="4"/>
  <c r="H1088" i="4"/>
  <c r="H1089" i="4"/>
  <c r="H1090" i="4"/>
  <c r="H1091" i="4"/>
  <c r="H1092" i="4"/>
  <c r="H1093" i="4"/>
  <c r="H1094" i="4"/>
  <c r="H1095" i="4"/>
  <c r="H1096" i="4"/>
  <c r="H1097" i="4"/>
  <c r="H1098" i="4"/>
  <c r="H1099" i="4"/>
  <c r="H1100" i="4"/>
  <c r="H1101" i="4"/>
  <c r="H1102" i="4"/>
  <c r="H1103" i="4"/>
  <c r="H1104" i="4"/>
  <c r="H1105" i="4"/>
  <c r="H1106" i="4"/>
  <c r="H1107" i="4"/>
  <c r="H1108" i="4"/>
  <c r="H1109" i="4"/>
  <c r="H1110" i="4"/>
  <c r="H1111" i="4"/>
  <c r="H1112" i="4"/>
  <c r="H1113" i="4"/>
  <c r="H1114" i="4"/>
  <c r="H1115" i="4"/>
  <c r="H1116" i="4"/>
  <c r="H1117" i="4"/>
  <c r="H1118" i="4"/>
  <c r="H1119" i="4"/>
  <c r="H1120" i="4"/>
  <c r="H1121" i="4"/>
  <c r="H1122" i="4"/>
  <c r="H1123" i="4"/>
  <c r="H1124" i="4"/>
  <c r="H1125" i="4"/>
  <c r="H1126" i="4"/>
  <c r="H1127" i="4"/>
  <c r="H1128" i="4"/>
  <c r="H1129" i="4"/>
  <c r="H1130" i="4"/>
  <c r="H1131" i="4"/>
  <c r="H1132" i="4"/>
  <c r="H1133" i="4"/>
  <c r="H1134" i="4"/>
  <c r="H1135" i="4"/>
  <c r="H1136" i="4"/>
  <c r="H1137" i="4"/>
  <c r="H1138" i="4"/>
  <c r="H1139" i="4"/>
  <c r="H1140" i="4"/>
  <c r="H1141" i="4"/>
  <c r="H1142" i="4"/>
  <c r="H1143" i="4"/>
  <c r="H1144" i="4"/>
  <c r="H1145" i="4"/>
  <c r="H1146" i="4"/>
  <c r="H1147" i="4"/>
  <c r="H1148" i="4"/>
  <c r="H1149" i="4"/>
  <c r="H1150" i="4"/>
  <c r="H1151" i="4"/>
  <c r="H1152" i="4"/>
  <c r="H1153" i="4"/>
  <c r="H1154" i="4"/>
  <c r="H1155" i="4"/>
  <c r="H1156" i="4"/>
  <c r="H1157" i="4"/>
  <c r="H1158" i="4"/>
  <c r="H1159" i="4"/>
  <c r="H1160" i="4"/>
  <c r="H1161" i="4"/>
  <c r="H1162" i="4"/>
  <c r="H1163" i="4"/>
  <c r="H1164" i="4"/>
  <c r="H1165" i="4"/>
  <c r="H1166" i="4"/>
  <c r="H1167" i="4"/>
  <c r="H1168" i="4"/>
  <c r="H1169" i="4"/>
  <c r="H1170" i="4"/>
  <c r="H1171" i="4"/>
  <c r="H1172" i="4"/>
  <c r="H1173" i="4"/>
  <c r="H1174" i="4"/>
  <c r="H1175" i="4"/>
  <c r="H1176" i="4"/>
  <c r="H1177" i="4"/>
  <c r="H1178" i="4"/>
  <c r="H1179" i="4"/>
  <c r="H1180" i="4"/>
  <c r="H1181" i="4"/>
  <c r="H1182" i="4"/>
  <c r="H1183" i="4"/>
  <c r="H1184" i="4"/>
  <c r="H1185" i="4"/>
  <c r="H1186" i="4"/>
  <c r="H1187" i="4"/>
  <c r="H1188" i="4"/>
  <c r="H1189" i="4"/>
  <c r="H1190" i="4"/>
  <c r="H1191" i="4"/>
  <c r="H1192" i="4"/>
  <c r="H1193" i="4"/>
  <c r="H1194" i="4"/>
  <c r="H1195" i="4"/>
  <c r="H1196" i="4"/>
  <c r="H1197" i="4"/>
  <c r="H1198" i="4"/>
  <c r="H1199" i="4"/>
  <c r="H1200" i="4"/>
  <c r="H1201" i="4"/>
  <c r="H1202" i="4"/>
  <c r="H1203" i="4"/>
  <c r="H1204" i="4"/>
  <c r="H1205" i="4"/>
  <c r="H1206" i="4"/>
  <c r="H1207" i="4"/>
  <c r="H1208" i="4"/>
  <c r="H1209" i="4"/>
  <c r="H1210" i="4"/>
  <c r="H1211" i="4"/>
  <c r="H1212" i="4"/>
  <c r="H1213" i="4"/>
  <c r="H1214" i="4"/>
  <c r="H1215" i="4"/>
  <c r="H1216" i="4"/>
  <c r="H1217" i="4"/>
  <c r="H1218" i="4"/>
  <c r="H1219" i="4"/>
  <c r="H1220" i="4"/>
  <c r="H1221" i="4"/>
  <c r="H1222" i="4"/>
  <c r="H1223" i="4"/>
  <c r="H1224" i="4"/>
  <c r="H1225" i="4"/>
  <c r="H1226" i="4"/>
  <c r="H1227" i="4"/>
  <c r="H1228" i="4"/>
  <c r="H1229" i="4"/>
  <c r="H1230" i="4"/>
  <c r="H1231" i="4"/>
  <c r="H1232" i="4"/>
  <c r="H1233" i="4"/>
  <c r="H1234" i="4"/>
  <c r="H1235" i="4"/>
  <c r="H1236" i="4"/>
  <c r="H1237" i="4"/>
  <c r="H1238" i="4"/>
  <c r="H1239" i="4"/>
  <c r="H1240" i="4"/>
  <c r="H1241" i="4"/>
  <c r="H1242" i="4"/>
  <c r="H1243" i="4"/>
  <c r="H1244" i="4"/>
  <c r="H1245" i="4"/>
  <c r="H1246" i="4"/>
  <c r="H1247" i="4"/>
  <c r="H1248" i="4"/>
  <c r="H1249" i="4"/>
  <c r="H1250" i="4"/>
  <c r="H1251" i="4"/>
  <c r="H1252" i="4"/>
  <c r="H1253" i="4"/>
  <c r="H1254" i="4"/>
  <c r="H1255" i="4"/>
  <c r="H1256" i="4"/>
  <c r="H1257" i="4"/>
  <c r="H1258" i="4"/>
  <c r="H1259" i="4"/>
  <c r="H1260" i="4"/>
  <c r="H1261" i="4"/>
  <c r="H1262" i="4"/>
  <c r="H1263" i="4"/>
  <c r="H1264" i="4"/>
  <c r="H1265" i="4"/>
  <c r="H1266" i="4"/>
  <c r="H1267" i="4"/>
  <c r="H1268" i="4"/>
  <c r="H1269" i="4"/>
  <c r="H1270" i="4"/>
  <c r="H1271" i="4"/>
  <c r="H1272" i="4"/>
  <c r="H1273" i="4"/>
  <c r="H1274" i="4"/>
  <c r="H1275" i="4"/>
  <c r="H1276" i="4"/>
  <c r="H1277" i="4"/>
  <c r="H1278" i="4"/>
  <c r="H1279" i="4"/>
  <c r="H1280" i="4"/>
  <c r="H1281" i="4"/>
  <c r="H1282" i="4"/>
  <c r="H1283" i="4"/>
  <c r="H1284" i="4"/>
  <c r="H1285" i="4"/>
  <c r="H1286" i="4"/>
  <c r="H1287" i="4"/>
  <c r="H1288" i="4"/>
  <c r="H1289" i="4"/>
  <c r="H1290" i="4"/>
  <c r="H1291" i="4"/>
  <c r="H1292" i="4"/>
  <c r="H1293" i="4"/>
  <c r="H1294" i="4"/>
  <c r="H1295" i="4"/>
  <c r="H1296" i="4"/>
  <c r="H1297" i="4"/>
  <c r="H1298" i="4"/>
  <c r="H1299" i="4"/>
  <c r="H1300" i="4"/>
  <c r="H1301" i="4"/>
  <c r="H1302" i="4"/>
  <c r="H1303" i="4"/>
  <c r="H1304" i="4"/>
  <c r="H1305" i="4"/>
  <c r="H1306" i="4"/>
  <c r="H1307" i="4"/>
  <c r="H1308" i="4"/>
  <c r="H1309" i="4"/>
  <c r="H1310" i="4"/>
  <c r="H1311" i="4"/>
  <c r="H1312" i="4"/>
  <c r="H1313" i="4"/>
  <c r="H1314" i="4"/>
  <c r="H1315" i="4"/>
  <c r="H1316" i="4"/>
  <c r="H1317" i="4"/>
  <c r="H1318" i="4"/>
  <c r="H1319" i="4"/>
  <c r="H1320" i="4"/>
  <c r="H1321" i="4"/>
  <c r="H1322" i="4"/>
  <c r="H1323" i="4"/>
  <c r="H1324" i="4"/>
  <c r="H1325" i="4"/>
  <c r="H1326" i="4"/>
  <c r="H1327" i="4"/>
  <c r="H1328" i="4"/>
  <c r="H1329" i="4"/>
  <c r="H1330" i="4"/>
  <c r="H1331" i="4"/>
  <c r="H1332" i="4"/>
  <c r="H1333" i="4"/>
  <c r="H1334" i="4"/>
  <c r="H1335" i="4"/>
  <c r="H1336" i="4"/>
  <c r="H1337" i="4"/>
  <c r="H1338" i="4"/>
  <c r="H1339" i="4"/>
  <c r="H1340" i="4"/>
  <c r="H1341" i="4"/>
  <c r="H1342" i="4"/>
  <c r="H1343" i="4"/>
  <c r="H1344" i="4"/>
  <c r="H1345" i="4"/>
  <c r="H1346" i="4"/>
  <c r="H1347" i="4"/>
  <c r="H1348" i="4"/>
  <c r="H1349" i="4"/>
  <c r="H1350" i="4"/>
  <c r="H1351" i="4"/>
  <c r="H1352" i="4"/>
  <c r="H1353" i="4"/>
  <c r="H1354" i="4"/>
  <c r="H1355" i="4"/>
  <c r="H1356" i="4"/>
  <c r="H1357" i="4"/>
  <c r="H1358" i="4"/>
  <c r="H1359" i="4"/>
  <c r="H1360" i="4"/>
  <c r="H1361" i="4"/>
  <c r="H1362" i="4"/>
  <c r="H1363" i="4"/>
  <c r="H1364" i="4"/>
  <c r="H1365" i="4"/>
  <c r="H1366" i="4"/>
  <c r="H1367" i="4"/>
  <c r="H1368" i="4"/>
  <c r="H1369" i="4"/>
  <c r="H1370" i="4"/>
  <c r="H1371" i="4"/>
  <c r="H1372" i="4"/>
  <c r="H1373" i="4"/>
  <c r="H1374" i="4"/>
  <c r="H1375" i="4"/>
  <c r="H1376" i="4"/>
  <c r="H1377" i="4"/>
  <c r="H1378" i="4"/>
  <c r="H1379" i="4"/>
  <c r="H1380" i="4"/>
  <c r="H1381" i="4"/>
  <c r="H1382" i="4"/>
  <c r="H1383" i="4"/>
  <c r="H1384" i="4"/>
  <c r="H1385" i="4"/>
  <c r="H1386" i="4"/>
  <c r="H1387" i="4"/>
  <c r="H1388" i="4"/>
  <c r="H1389" i="4"/>
  <c r="H1390" i="4"/>
  <c r="H1391" i="4"/>
  <c r="H1392" i="4"/>
  <c r="H1393" i="4"/>
  <c r="H1394" i="4"/>
  <c r="H1395" i="4"/>
  <c r="H1396" i="4"/>
  <c r="H1397" i="4"/>
  <c r="H1398" i="4"/>
  <c r="H1399" i="4"/>
  <c r="H1400" i="4"/>
  <c r="H1401" i="4"/>
  <c r="H1402" i="4"/>
  <c r="H1403" i="4"/>
  <c r="H1404" i="4"/>
  <c r="H1405" i="4"/>
  <c r="H1406" i="4"/>
  <c r="H1407" i="4"/>
  <c r="H1408" i="4"/>
  <c r="H1409" i="4"/>
  <c r="H1410" i="4"/>
  <c r="H1411" i="4"/>
  <c r="H1412" i="4"/>
  <c r="H1413" i="4"/>
  <c r="H1414" i="4"/>
  <c r="H1415" i="4"/>
  <c r="H1416" i="4"/>
  <c r="H1417" i="4"/>
  <c r="H1418" i="4"/>
  <c r="H1419" i="4"/>
  <c r="H1420" i="4"/>
  <c r="H1421" i="4"/>
  <c r="H1422" i="4"/>
  <c r="H1423" i="4"/>
  <c r="H1424" i="4"/>
  <c r="H1425" i="4"/>
  <c r="H1426" i="4"/>
  <c r="H1427" i="4"/>
  <c r="H1428" i="4"/>
  <c r="H1429" i="4"/>
  <c r="H1430" i="4"/>
  <c r="H1431" i="4"/>
  <c r="H1432" i="4"/>
  <c r="H1433" i="4"/>
  <c r="H1434" i="4"/>
  <c r="H1435" i="4"/>
  <c r="H1436" i="4"/>
  <c r="H1437" i="4"/>
  <c r="H1438" i="4"/>
  <c r="H1439" i="4"/>
  <c r="H1440" i="4"/>
  <c r="H1441" i="4"/>
  <c r="H1442" i="4"/>
  <c r="H1443" i="4"/>
  <c r="H1444" i="4"/>
  <c r="H1445" i="4"/>
  <c r="H1446" i="4"/>
  <c r="H1447" i="4"/>
  <c r="H1448" i="4"/>
  <c r="H1449" i="4"/>
  <c r="H1450" i="4"/>
  <c r="H1451" i="4"/>
  <c r="H1452" i="4"/>
  <c r="H1453" i="4"/>
  <c r="H1454" i="4"/>
  <c r="H1455" i="4"/>
  <c r="H1456" i="4"/>
  <c r="H1457" i="4"/>
  <c r="H1458" i="4"/>
  <c r="H1459" i="4"/>
  <c r="H1460" i="4"/>
  <c r="H1461" i="4"/>
  <c r="H1462" i="4"/>
  <c r="H1463" i="4"/>
  <c r="H1464" i="4"/>
  <c r="H1465" i="4"/>
  <c r="H1466" i="4"/>
  <c r="H1467" i="4"/>
  <c r="H1468" i="4"/>
  <c r="H1469" i="4"/>
  <c r="H1470" i="4"/>
  <c r="H1471" i="4"/>
  <c r="H1472" i="4"/>
  <c r="H1473" i="4"/>
  <c r="H1474" i="4"/>
  <c r="H1475" i="4"/>
  <c r="H1476" i="4"/>
  <c r="H1477" i="4"/>
  <c r="H1478" i="4"/>
  <c r="H1479" i="4"/>
  <c r="H1480" i="4"/>
  <c r="H1481" i="4"/>
  <c r="H1482" i="4"/>
  <c r="H1483" i="4"/>
  <c r="H1484" i="4"/>
  <c r="H1485" i="4"/>
  <c r="H1486" i="4"/>
  <c r="H1487" i="4"/>
  <c r="H1488" i="4"/>
  <c r="H1489" i="4"/>
  <c r="H1490" i="4"/>
  <c r="H1491" i="4"/>
  <c r="H1492" i="4"/>
  <c r="H1493" i="4"/>
  <c r="H1494" i="4"/>
  <c r="H1495" i="4"/>
  <c r="H1496" i="4"/>
  <c r="H1497" i="4"/>
  <c r="H1498" i="4"/>
  <c r="H1499" i="4"/>
  <c r="H2" i="4"/>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56" i="2"/>
  <c r="G57" i="2"/>
  <c r="G58" i="2"/>
  <c r="G59" i="2"/>
  <c r="G60" i="2"/>
  <c r="G61" i="2"/>
  <c r="G62" i="2"/>
  <c r="G63" i="2"/>
  <c r="G64" i="2"/>
  <c r="G65" i="2"/>
  <c r="G66" i="2"/>
  <c r="G67" i="2"/>
  <c r="G68" i="2"/>
  <c r="G69" i="2"/>
  <c r="G70" i="2"/>
  <c r="G71"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K39" i="1" s="1" a="1"/>
  <c r="K39" i="1" s="1"/>
  <c r="G445" i="2"/>
  <c r="G446" i="2"/>
  <c r="K40" i="1" s="1" a="1"/>
  <c r="K40" i="1" s="1"/>
  <c r="G447" i="2"/>
  <c r="G448" i="2"/>
  <c r="G449" i="2"/>
  <c r="K43" i="1" s="1" a="1"/>
  <c r="K43" i="1" s="1"/>
  <c r="G450" i="2"/>
  <c r="K44" i="1" s="1" a="1"/>
  <c r="K44" i="1" s="1"/>
  <c r="G451" i="2"/>
  <c r="K45" i="1" s="1" a="1"/>
  <c r="K45" i="1" s="1"/>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G529" i="2"/>
  <c r="G530" i="2"/>
  <c r="G531" i="2"/>
  <c r="G532" i="2"/>
  <c r="G533" i="2"/>
  <c r="G534" i="2"/>
  <c r="G535" i="2"/>
  <c r="G536" i="2"/>
  <c r="G537" i="2"/>
  <c r="G538" i="2"/>
  <c r="G539" i="2"/>
  <c r="G540" i="2"/>
  <c r="G541" i="2"/>
  <c r="G542" i="2"/>
  <c r="G543" i="2"/>
  <c r="G544" i="2"/>
  <c r="G545" i="2"/>
  <c r="G546" i="2"/>
  <c r="G547" i="2"/>
  <c r="G548" i="2"/>
  <c r="G549" i="2"/>
  <c r="G550" i="2"/>
  <c r="G551" i="2"/>
  <c r="G552" i="2"/>
  <c r="G553" i="2"/>
  <c r="G554" i="2"/>
  <c r="G555" i="2"/>
  <c r="G556" i="2"/>
  <c r="G557" i="2"/>
  <c r="G558" i="2"/>
  <c r="G559" i="2"/>
  <c r="G560" i="2"/>
  <c r="G561" i="2"/>
  <c r="G562" i="2"/>
  <c r="G563" i="2"/>
  <c r="G564" i="2"/>
  <c r="G565" i="2"/>
  <c r="G566" i="2"/>
  <c r="G567" i="2"/>
  <c r="G568" i="2"/>
  <c r="G569" i="2"/>
  <c r="G570" i="2"/>
  <c r="G571" i="2"/>
  <c r="G572" i="2"/>
  <c r="G573" i="2"/>
  <c r="G574" i="2"/>
  <c r="G575" i="2"/>
  <c r="G576" i="2"/>
  <c r="G577" i="2"/>
  <c r="G578" i="2"/>
  <c r="G579" i="2"/>
  <c r="G580" i="2"/>
  <c r="G581" i="2"/>
  <c r="G582" i="2"/>
  <c r="G583" i="2"/>
  <c r="G584" i="2"/>
  <c r="G585" i="2"/>
  <c r="G586" i="2"/>
  <c r="G587" i="2"/>
  <c r="G588" i="2"/>
  <c r="G589" i="2"/>
  <c r="G590" i="2"/>
  <c r="G591" i="2"/>
  <c r="G592" i="2"/>
  <c r="G593" i="2"/>
  <c r="G594" i="2"/>
  <c r="G595" i="2"/>
  <c r="G596" i="2"/>
  <c r="G597" i="2"/>
  <c r="G598" i="2"/>
  <c r="G599" i="2"/>
  <c r="G600" i="2"/>
  <c r="G601" i="2"/>
  <c r="G602" i="2"/>
  <c r="G603" i="2"/>
  <c r="G604" i="2"/>
  <c r="G605" i="2"/>
  <c r="G606" i="2"/>
  <c r="G607" i="2"/>
  <c r="G608" i="2"/>
  <c r="G609" i="2"/>
  <c r="G610" i="2"/>
  <c r="G611" i="2"/>
  <c r="G612" i="2"/>
  <c r="G613" i="2"/>
  <c r="G614" i="2"/>
  <c r="G615" i="2"/>
  <c r="G616" i="2"/>
  <c r="G617" i="2"/>
  <c r="G618" i="2"/>
  <c r="G619" i="2"/>
  <c r="G620" i="2"/>
  <c r="G621" i="2"/>
  <c r="G622" i="2"/>
  <c r="G623" i="2"/>
  <c r="G624" i="2"/>
  <c r="G625" i="2"/>
  <c r="G626" i="2"/>
  <c r="G627" i="2"/>
  <c r="G628" i="2"/>
  <c r="G629" i="2"/>
  <c r="G630" i="2"/>
  <c r="G631" i="2"/>
  <c r="G632" i="2"/>
  <c r="G633" i="2"/>
  <c r="G634" i="2"/>
  <c r="G635" i="2"/>
  <c r="G636" i="2"/>
  <c r="G637" i="2"/>
  <c r="G638" i="2"/>
  <c r="G639" i="2"/>
  <c r="G640" i="2"/>
  <c r="G641" i="2"/>
  <c r="G642" i="2"/>
  <c r="G643" i="2"/>
  <c r="G644" i="2"/>
  <c r="G645" i="2"/>
  <c r="G646" i="2"/>
  <c r="G647" i="2"/>
  <c r="G648" i="2"/>
  <c r="G649" i="2"/>
  <c r="G650" i="2"/>
  <c r="G651" i="2"/>
  <c r="G652" i="2"/>
  <c r="G653" i="2"/>
  <c r="G654" i="2"/>
  <c r="G655" i="2"/>
  <c r="G656" i="2"/>
  <c r="G657" i="2"/>
  <c r="G658" i="2"/>
  <c r="G659" i="2"/>
  <c r="G660" i="2"/>
  <c r="G661" i="2"/>
  <c r="G662" i="2"/>
  <c r="G663" i="2"/>
  <c r="G664" i="2"/>
  <c r="G665" i="2"/>
  <c r="G666" i="2"/>
  <c r="G667" i="2"/>
  <c r="G668" i="2"/>
  <c r="G669" i="2"/>
  <c r="G670" i="2"/>
  <c r="G671" i="2"/>
  <c r="G672" i="2"/>
  <c r="G673" i="2"/>
  <c r="G674" i="2"/>
  <c r="G675" i="2"/>
  <c r="G676" i="2"/>
  <c r="G677" i="2"/>
  <c r="G678" i="2"/>
  <c r="G679" i="2"/>
  <c r="G680" i="2"/>
  <c r="G681" i="2"/>
  <c r="G682" i="2"/>
  <c r="G683" i="2"/>
  <c r="G684" i="2"/>
  <c r="G685" i="2"/>
  <c r="G686" i="2"/>
  <c r="G687" i="2"/>
  <c r="G688" i="2"/>
  <c r="G689" i="2"/>
  <c r="G690" i="2"/>
  <c r="G691" i="2"/>
  <c r="G692" i="2"/>
  <c r="G693" i="2"/>
  <c r="G694" i="2"/>
  <c r="G695" i="2"/>
  <c r="G696" i="2"/>
  <c r="G697" i="2"/>
  <c r="G698" i="2"/>
  <c r="G699" i="2"/>
  <c r="G700" i="2"/>
  <c r="G701" i="2"/>
  <c r="G702" i="2"/>
  <c r="G703" i="2"/>
  <c r="G704" i="2"/>
  <c r="G705" i="2"/>
  <c r="G706" i="2"/>
  <c r="G707" i="2"/>
  <c r="G708" i="2"/>
  <c r="G709" i="2"/>
  <c r="G710" i="2"/>
  <c r="G711" i="2"/>
  <c r="G712" i="2"/>
  <c r="G713" i="2"/>
  <c r="G714" i="2"/>
  <c r="G715" i="2"/>
  <c r="G716" i="2"/>
  <c r="G717" i="2"/>
  <c r="G718" i="2"/>
  <c r="G719" i="2"/>
  <c r="G720" i="2"/>
  <c r="G721" i="2"/>
  <c r="G722" i="2"/>
  <c r="G723" i="2"/>
  <c r="G724" i="2"/>
  <c r="G725" i="2"/>
  <c r="G726" i="2"/>
  <c r="G727" i="2"/>
  <c r="G728" i="2"/>
  <c r="G729" i="2"/>
  <c r="G730" i="2"/>
  <c r="G731" i="2"/>
  <c r="G732" i="2"/>
  <c r="G733" i="2"/>
  <c r="G734" i="2"/>
  <c r="G735" i="2"/>
  <c r="G736" i="2"/>
  <c r="G737" i="2"/>
  <c r="G738" i="2"/>
  <c r="G739" i="2"/>
  <c r="G740" i="2"/>
  <c r="G741" i="2"/>
  <c r="G742" i="2"/>
  <c r="G743" i="2"/>
  <c r="G744" i="2"/>
  <c r="G745" i="2"/>
  <c r="G746" i="2"/>
  <c r="G747" i="2"/>
  <c r="G748" i="2"/>
  <c r="G749" i="2"/>
  <c r="G750" i="2"/>
  <c r="G751" i="2"/>
  <c r="G752" i="2"/>
  <c r="G753" i="2"/>
  <c r="G754" i="2"/>
  <c r="G755" i="2"/>
  <c r="G756" i="2"/>
  <c r="G757" i="2"/>
  <c r="G758" i="2"/>
  <c r="G759" i="2"/>
  <c r="G760" i="2"/>
  <c r="G761" i="2"/>
  <c r="G762" i="2"/>
  <c r="G763" i="2"/>
  <c r="G764" i="2"/>
  <c r="G765" i="2"/>
  <c r="G766" i="2"/>
  <c r="G767" i="2"/>
  <c r="G768" i="2"/>
  <c r="G769" i="2"/>
  <c r="G770" i="2"/>
  <c r="G771" i="2"/>
  <c r="G772" i="2"/>
  <c r="G773" i="2"/>
  <c r="G774" i="2"/>
  <c r="G775" i="2"/>
  <c r="G776" i="2"/>
  <c r="G777" i="2"/>
  <c r="G778" i="2"/>
  <c r="G779" i="2"/>
  <c r="G780" i="2"/>
  <c r="G781" i="2"/>
  <c r="G782" i="2"/>
  <c r="G783" i="2"/>
  <c r="G784" i="2"/>
  <c r="G785" i="2"/>
  <c r="G786" i="2"/>
  <c r="G787" i="2"/>
  <c r="G788" i="2"/>
  <c r="G789" i="2"/>
  <c r="G790" i="2"/>
  <c r="G791" i="2"/>
  <c r="G792" i="2"/>
  <c r="G793" i="2"/>
  <c r="G794" i="2"/>
  <c r="G795" i="2"/>
  <c r="G796" i="2"/>
  <c r="G797" i="2"/>
  <c r="G798" i="2"/>
  <c r="G799" i="2"/>
  <c r="G800" i="2"/>
  <c r="G801" i="2"/>
  <c r="G802" i="2"/>
  <c r="G803" i="2"/>
  <c r="G804" i="2"/>
  <c r="G805" i="2"/>
  <c r="G806" i="2"/>
  <c r="G807" i="2"/>
  <c r="G808" i="2"/>
  <c r="G809" i="2"/>
  <c r="G810" i="2"/>
  <c r="G811" i="2"/>
  <c r="G812" i="2"/>
  <c r="G813" i="2"/>
  <c r="G814" i="2"/>
  <c r="G815" i="2"/>
  <c r="G816" i="2"/>
  <c r="G817" i="2"/>
  <c r="G818" i="2"/>
  <c r="G819" i="2"/>
  <c r="G820" i="2"/>
  <c r="G821" i="2"/>
  <c r="G822" i="2"/>
  <c r="G823" i="2"/>
  <c r="G824" i="2"/>
  <c r="G825" i="2"/>
  <c r="G826" i="2"/>
  <c r="G827" i="2"/>
  <c r="G828" i="2"/>
  <c r="G829" i="2"/>
  <c r="G830" i="2"/>
  <c r="G831" i="2"/>
  <c r="G832" i="2"/>
  <c r="G833" i="2"/>
  <c r="G834" i="2"/>
  <c r="G835" i="2"/>
  <c r="G836" i="2"/>
  <c r="G837" i="2"/>
  <c r="G838" i="2"/>
  <c r="G839" i="2"/>
  <c r="G840" i="2"/>
  <c r="G841" i="2"/>
  <c r="G842" i="2"/>
  <c r="G843" i="2"/>
  <c r="G844" i="2"/>
  <c r="G845" i="2"/>
  <c r="G846" i="2"/>
  <c r="G847" i="2"/>
  <c r="G848" i="2"/>
  <c r="G849" i="2"/>
  <c r="G850" i="2"/>
  <c r="G851" i="2"/>
  <c r="G852" i="2"/>
  <c r="G853" i="2"/>
  <c r="G854" i="2"/>
  <c r="G855" i="2"/>
  <c r="G856" i="2"/>
  <c r="G857" i="2"/>
  <c r="G858" i="2"/>
  <c r="G859" i="2"/>
  <c r="G860" i="2"/>
  <c r="G861" i="2"/>
  <c r="G862" i="2"/>
  <c r="G863" i="2"/>
  <c r="G864" i="2"/>
  <c r="G865" i="2"/>
  <c r="G866" i="2"/>
  <c r="G867" i="2"/>
  <c r="G868" i="2"/>
  <c r="G869" i="2"/>
  <c r="G870" i="2"/>
  <c r="G871" i="2"/>
  <c r="G872" i="2"/>
  <c r="G873" i="2"/>
  <c r="G874" i="2"/>
  <c r="G875" i="2"/>
  <c r="G876" i="2"/>
  <c r="G877" i="2"/>
  <c r="G878" i="2"/>
  <c r="G879" i="2"/>
  <c r="G880" i="2"/>
  <c r="G881" i="2"/>
  <c r="G882" i="2"/>
  <c r="G883" i="2"/>
  <c r="G884" i="2"/>
  <c r="G885" i="2"/>
  <c r="G886" i="2"/>
  <c r="G887" i="2"/>
  <c r="G888" i="2"/>
  <c r="G889" i="2"/>
  <c r="G890" i="2"/>
  <c r="G891" i="2"/>
  <c r="G892" i="2"/>
  <c r="G893" i="2"/>
  <c r="G894" i="2"/>
  <c r="G895" i="2"/>
  <c r="G896" i="2"/>
  <c r="G897" i="2"/>
  <c r="G898" i="2"/>
  <c r="G899" i="2"/>
  <c r="G900" i="2"/>
  <c r="G901" i="2"/>
  <c r="G902" i="2"/>
  <c r="G903" i="2"/>
  <c r="G904" i="2"/>
  <c r="G905" i="2"/>
  <c r="G906" i="2"/>
  <c r="G907" i="2"/>
  <c r="G908" i="2"/>
  <c r="G909" i="2"/>
  <c r="G910" i="2"/>
  <c r="G911" i="2"/>
  <c r="G912" i="2"/>
  <c r="G913" i="2"/>
  <c r="G914" i="2"/>
  <c r="G915" i="2"/>
  <c r="G916" i="2"/>
  <c r="G917" i="2"/>
  <c r="G918" i="2"/>
  <c r="G919" i="2"/>
  <c r="G920" i="2"/>
  <c r="G921" i="2"/>
  <c r="G922" i="2"/>
  <c r="G923" i="2"/>
  <c r="G924" i="2"/>
  <c r="G925" i="2"/>
  <c r="G926" i="2"/>
  <c r="G927" i="2"/>
  <c r="G928" i="2"/>
  <c r="G929" i="2"/>
  <c r="G930" i="2"/>
  <c r="G931" i="2"/>
  <c r="G932" i="2"/>
  <c r="G933" i="2"/>
  <c r="G934" i="2"/>
  <c r="G935" i="2"/>
  <c r="G936" i="2"/>
  <c r="G937" i="2"/>
  <c r="G938" i="2"/>
  <c r="G939" i="2"/>
  <c r="G940" i="2"/>
  <c r="G941" i="2"/>
  <c r="G942" i="2"/>
  <c r="G943" i="2"/>
  <c r="G944" i="2"/>
  <c r="G945" i="2"/>
  <c r="G946" i="2"/>
  <c r="G947" i="2"/>
  <c r="G948" i="2"/>
  <c r="G949" i="2"/>
  <c r="G950" i="2"/>
  <c r="G951" i="2"/>
  <c r="G952" i="2"/>
  <c r="G953" i="2"/>
  <c r="G954" i="2"/>
  <c r="G955" i="2"/>
  <c r="G956" i="2"/>
  <c r="G957" i="2"/>
  <c r="G958" i="2"/>
  <c r="G959" i="2"/>
  <c r="G960" i="2"/>
  <c r="G961" i="2"/>
  <c r="G962" i="2"/>
  <c r="G963" i="2"/>
  <c r="G964" i="2"/>
  <c r="G965" i="2"/>
  <c r="G966" i="2"/>
  <c r="G967" i="2"/>
  <c r="G968" i="2"/>
  <c r="G969" i="2"/>
  <c r="G970" i="2"/>
  <c r="G971" i="2"/>
  <c r="G972" i="2"/>
  <c r="G973" i="2"/>
  <c r="G974" i="2"/>
  <c r="G975" i="2"/>
  <c r="G976" i="2"/>
  <c r="G977" i="2"/>
  <c r="G978" i="2"/>
  <c r="G979" i="2"/>
  <c r="G980" i="2"/>
  <c r="G981" i="2"/>
  <c r="G982" i="2"/>
  <c r="G983" i="2"/>
  <c r="G984" i="2"/>
  <c r="G985" i="2"/>
  <c r="G986" i="2"/>
  <c r="G987" i="2"/>
  <c r="G988" i="2"/>
  <c r="G989" i="2"/>
  <c r="G990" i="2"/>
  <c r="G991" i="2"/>
  <c r="G992" i="2"/>
  <c r="G993" i="2"/>
  <c r="G994" i="2"/>
  <c r="G995" i="2"/>
  <c r="G996" i="2"/>
  <c r="G997" i="2"/>
  <c r="G998" i="2"/>
  <c r="G999" i="2"/>
  <c r="G1000" i="2"/>
  <c r="G1001" i="2"/>
  <c r="G1002" i="2"/>
  <c r="G1003" i="2"/>
  <c r="G1004" i="2"/>
  <c r="G1005" i="2"/>
  <c r="G1006" i="2"/>
  <c r="G1007" i="2"/>
  <c r="G1008" i="2"/>
  <c r="G1009" i="2"/>
  <c r="G1010" i="2"/>
  <c r="G1011" i="2"/>
  <c r="G1012" i="2"/>
  <c r="G1013" i="2"/>
  <c r="G1014" i="2"/>
  <c r="G1015" i="2"/>
  <c r="G1016" i="2"/>
  <c r="G1017" i="2"/>
  <c r="G1018" i="2"/>
  <c r="G1019" i="2"/>
  <c r="G1020" i="2"/>
  <c r="G1021" i="2"/>
  <c r="G1022" i="2"/>
  <c r="G1023" i="2"/>
  <c r="G1024" i="2"/>
  <c r="G1025" i="2"/>
  <c r="G1026" i="2"/>
  <c r="G1027" i="2"/>
  <c r="G1028" i="2"/>
  <c r="G1029" i="2"/>
  <c r="G1030" i="2"/>
  <c r="G1031" i="2"/>
  <c r="G1032" i="2"/>
  <c r="G1033" i="2"/>
  <c r="G1034" i="2"/>
  <c r="G1035" i="2"/>
  <c r="G1036" i="2"/>
  <c r="G1037" i="2"/>
  <c r="G1038" i="2"/>
  <c r="G1039" i="2"/>
  <c r="G1040" i="2"/>
  <c r="G1041" i="2"/>
  <c r="G1042" i="2"/>
  <c r="G1043" i="2"/>
  <c r="G1044" i="2"/>
  <c r="G1045" i="2"/>
  <c r="G1046" i="2"/>
  <c r="G1047" i="2"/>
  <c r="G1048" i="2"/>
  <c r="G1049" i="2"/>
  <c r="G1050" i="2"/>
  <c r="G1051" i="2"/>
  <c r="G1052" i="2"/>
  <c r="G1053" i="2"/>
  <c r="G1054" i="2"/>
  <c r="G1055" i="2"/>
  <c r="G1056" i="2"/>
  <c r="G1057" i="2"/>
  <c r="G1058" i="2"/>
  <c r="G1059" i="2"/>
  <c r="G1060" i="2"/>
  <c r="G1061" i="2"/>
  <c r="G1062" i="2"/>
  <c r="G1063" i="2"/>
  <c r="G1064" i="2"/>
  <c r="G1065" i="2"/>
  <c r="G1066" i="2"/>
  <c r="G1067" i="2"/>
  <c r="G1068" i="2"/>
  <c r="G1069" i="2"/>
  <c r="G1070" i="2"/>
  <c r="G1071" i="2"/>
  <c r="G1072" i="2"/>
  <c r="G1073" i="2"/>
  <c r="G1074" i="2"/>
  <c r="G1075" i="2"/>
  <c r="G1076" i="2"/>
  <c r="G1077" i="2"/>
  <c r="G1078" i="2"/>
  <c r="G1079" i="2"/>
  <c r="G1080" i="2"/>
  <c r="G1081" i="2"/>
  <c r="G1082" i="2"/>
  <c r="G1083" i="2"/>
  <c r="G1084" i="2"/>
  <c r="G1085" i="2"/>
  <c r="G1086" i="2"/>
  <c r="G1087" i="2"/>
  <c r="G1088" i="2"/>
  <c r="G1089" i="2"/>
  <c r="G1090" i="2"/>
  <c r="G1091" i="2"/>
  <c r="G1092" i="2"/>
  <c r="G1093" i="2"/>
  <c r="G1094" i="2"/>
  <c r="G1095" i="2"/>
  <c r="G1096" i="2"/>
  <c r="G1097" i="2"/>
  <c r="G1098" i="2"/>
  <c r="G1099" i="2"/>
  <c r="G1100" i="2"/>
  <c r="G1101" i="2"/>
  <c r="G1102" i="2"/>
  <c r="G1103" i="2"/>
  <c r="G1104" i="2"/>
  <c r="G1105" i="2"/>
  <c r="G1106" i="2"/>
  <c r="G1107" i="2"/>
  <c r="G1108" i="2"/>
  <c r="G1109" i="2"/>
  <c r="G1110" i="2"/>
  <c r="G1111" i="2"/>
  <c r="G1112" i="2"/>
  <c r="G1113" i="2"/>
  <c r="G1114" i="2"/>
  <c r="G1115" i="2"/>
  <c r="G1116" i="2"/>
  <c r="G1117" i="2"/>
  <c r="G1118" i="2"/>
  <c r="G1119" i="2"/>
  <c r="G1120" i="2"/>
  <c r="G1121" i="2"/>
  <c r="G1122" i="2"/>
  <c r="G1123" i="2"/>
  <c r="G1124" i="2"/>
  <c r="G1125" i="2"/>
  <c r="G1126" i="2"/>
  <c r="G1127" i="2"/>
  <c r="G1128" i="2"/>
  <c r="G1129" i="2"/>
  <c r="G1130" i="2"/>
  <c r="G1131" i="2"/>
  <c r="G1132" i="2"/>
  <c r="G1133" i="2"/>
  <c r="G1134" i="2"/>
  <c r="G1135" i="2"/>
  <c r="G1136" i="2"/>
  <c r="G1137" i="2"/>
  <c r="G1138" i="2"/>
  <c r="G1139" i="2"/>
  <c r="G1140" i="2"/>
  <c r="G1141" i="2"/>
  <c r="G1142" i="2"/>
  <c r="G1143" i="2"/>
  <c r="G1144" i="2"/>
  <c r="G1145" i="2"/>
  <c r="G1146" i="2"/>
  <c r="G1147" i="2"/>
  <c r="G1148" i="2"/>
  <c r="G1149" i="2"/>
  <c r="G1150" i="2"/>
  <c r="G1151" i="2"/>
  <c r="G1152" i="2"/>
  <c r="G1153" i="2"/>
  <c r="G1154" i="2"/>
  <c r="G1155" i="2"/>
  <c r="G1156" i="2"/>
  <c r="G1157" i="2"/>
  <c r="G1158" i="2"/>
  <c r="G1159" i="2"/>
  <c r="G1160" i="2"/>
  <c r="G1161" i="2"/>
  <c r="G1162" i="2"/>
  <c r="G1163" i="2"/>
  <c r="G1164" i="2"/>
  <c r="G1165" i="2"/>
  <c r="G1166" i="2"/>
  <c r="G1167" i="2"/>
  <c r="G1168" i="2"/>
  <c r="G1169" i="2"/>
  <c r="G1170" i="2"/>
  <c r="G1171" i="2"/>
  <c r="G1172" i="2"/>
  <c r="G1173" i="2"/>
  <c r="G1174" i="2"/>
  <c r="G1175" i="2"/>
  <c r="G1176" i="2"/>
  <c r="G1177" i="2"/>
  <c r="G1178" i="2"/>
  <c r="G1179" i="2"/>
  <c r="G1180" i="2"/>
  <c r="G1181" i="2"/>
  <c r="G1182" i="2"/>
  <c r="G1183" i="2"/>
  <c r="G1184" i="2"/>
  <c r="G1185" i="2"/>
  <c r="G1186" i="2"/>
  <c r="G1187" i="2"/>
  <c r="G1188" i="2"/>
  <c r="G1189" i="2"/>
  <c r="G1190" i="2"/>
  <c r="G1191" i="2"/>
  <c r="G1192" i="2"/>
  <c r="G1193" i="2"/>
  <c r="G1194" i="2"/>
  <c r="G1195" i="2"/>
  <c r="G1196" i="2"/>
  <c r="G1197" i="2"/>
  <c r="G1198" i="2"/>
  <c r="G1199" i="2"/>
  <c r="G1200" i="2"/>
  <c r="G1201" i="2"/>
  <c r="G1202" i="2"/>
  <c r="G1203" i="2"/>
  <c r="G1204" i="2"/>
  <c r="G1205" i="2"/>
  <c r="G1206" i="2"/>
  <c r="G1207" i="2"/>
  <c r="G1208" i="2"/>
  <c r="G1209" i="2"/>
  <c r="G1210" i="2"/>
  <c r="G1211" i="2"/>
  <c r="G1212" i="2"/>
  <c r="G1213" i="2"/>
  <c r="G1214" i="2"/>
  <c r="G1215" i="2"/>
  <c r="G1216" i="2"/>
  <c r="G1217" i="2"/>
  <c r="G1218" i="2"/>
  <c r="G1219" i="2"/>
  <c r="G1220" i="2"/>
  <c r="G1221" i="2"/>
  <c r="G1222" i="2"/>
  <c r="G1223" i="2"/>
  <c r="G1224" i="2"/>
  <c r="G1225" i="2"/>
  <c r="G1226" i="2"/>
  <c r="G1227" i="2"/>
  <c r="G1228" i="2"/>
  <c r="G1229" i="2"/>
  <c r="G1230" i="2"/>
  <c r="G1231" i="2"/>
  <c r="G1232" i="2"/>
  <c r="G1233" i="2"/>
  <c r="G1234" i="2"/>
  <c r="G1235" i="2"/>
  <c r="G1236" i="2"/>
  <c r="G1237" i="2"/>
  <c r="G1238" i="2"/>
  <c r="G1239" i="2"/>
  <c r="G1240" i="2"/>
  <c r="G1241" i="2"/>
  <c r="G1242" i="2"/>
  <c r="G1243" i="2"/>
  <c r="G1244" i="2"/>
  <c r="G1245" i="2"/>
  <c r="G1246" i="2"/>
  <c r="G1247" i="2"/>
  <c r="G1248" i="2"/>
  <c r="G1249" i="2"/>
  <c r="G1250" i="2"/>
  <c r="G1251" i="2"/>
  <c r="G1252" i="2"/>
  <c r="G1253" i="2"/>
  <c r="G1254" i="2"/>
  <c r="G1255" i="2"/>
  <c r="G1256" i="2"/>
  <c r="G1257" i="2"/>
  <c r="G1258" i="2"/>
  <c r="G1259" i="2"/>
  <c r="G1260" i="2"/>
  <c r="G1261" i="2"/>
  <c r="G1262" i="2"/>
  <c r="G1263" i="2"/>
  <c r="G1264" i="2"/>
  <c r="G1265" i="2"/>
  <c r="G1266" i="2"/>
  <c r="G1267" i="2"/>
  <c r="G1268" i="2"/>
  <c r="G1269" i="2"/>
  <c r="G1270" i="2"/>
  <c r="G1271" i="2"/>
  <c r="G1272" i="2"/>
  <c r="G1273" i="2"/>
  <c r="G1274" i="2"/>
  <c r="G1275" i="2"/>
  <c r="G1276" i="2"/>
  <c r="G1277" i="2"/>
  <c r="G1278" i="2"/>
  <c r="G1279" i="2"/>
  <c r="G1280" i="2"/>
  <c r="G1281" i="2"/>
  <c r="G1282" i="2"/>
  <c r="G1283" i="2"/>
  <c r="G1284" i="2"/>
  <c r="G1285" i="2"/>
  <c r="G1286" i="2"/>
  <c r="G1287" i="2"/>
  <c r="G1288" i="2"/>
  <c r="G1289" i="2"/>
  <c r="G1290" i="2"/>
  <c r="G1291" i="2"/>
  <c r="G1292" i="2"/>
  <c r="G1293" i="2"/>
  <c r="G1294" i="2"/>
  <c r="G1295" i="2"/>
  <c r="G1296" i="2"/>
  <c r="G1297" i="2"/>
  <c r="G1298" i="2"/>
  <c r="G1299" i="2"/>
  <c r="G1300" i="2"/>
  <c r="G1301" i="2"/>
  <c r="G1302" i="2"/>
  <c r="G1303" i="2"/>
  <c r="G1304" i="2"/>
  <c r="G1305" i="2"/>
  <c r="G1306" i="2"/>
  <c r="G1307" i="2"/>
  <c r="G1308" i="2"/>
  <c r="G1309" i="2"/>
  <c r="G1310" i="2"/>
  <c r="G1311" i="2"/>
  <c r="G1312" i="2"/>
  <c r="G1313" i="2"/>
  <c r="G1314" i="2"/>
  <c r="G1315" i="2"/>
  <c r="G1316" i="2"/>
  <c r="G1317" i="2"/>
  <c r="G1318" i="2"/>
  <c r="G1319" i="2"/>
  <c r="G1320" i="2"/>
  <c r="G1321" i="2"/>
  <c r="G1322" i="2"/>
  <c r="G1323" i="2"/>
  <c r="G1324" i="2"/>
  <c r="G1325" i="2"/>
  <c r="G1326" i="2"/>
  <c r="G1327" i="2"/>
  <c r="G1328" i="2"/>
  <c r="G1329" i="2"/>
  <c r="G1330" i="2"/>
  <c r="G1331" i="2"/>
  <c r="G1332" i="2"/>
  <c r="G1333" i="2"/>
  <c r="G1334" i="2"/>
  <c r="G1335" i="2"/>
  <c r="G1336" i="2"/>
  <c r="G1337" i="2"/>
  <c r="G1338" i="2"/>
  <c r="G1339" i="2"/>
  <c r="G1340" i="2"/>
  <c r="G1341" i="2"/>
  <c r="G1342" i="2"/>
  <c r="G1343" i="2"/>
  <c r="G1344" i="2"/>
  <c r="G1345" i="2"/>
  <c r="G1346" i="2"/>
  <c r="G1347" i="2"/>
  <c r="G1348" i="2"/>
  <c r="G1349" i="2"/>
  <c r="G1350" i="2"/>
  <c r="G1351" i="2"/>
  <c r="G1352" i="2"/>
  <c r="G1353" i="2"/>
  <c r="G1354" i="2"/>
  <c r="G1355" i="2"/>
  <c r="G1356" i="2"/>
  <c r="G1357" i="2"/>
  <c r="G1358" i="2"/>
  <c r="G1359" i="2"/>
  <c r="G1360" i="2"/>
  <c r="G1361" i="2"/>
  <c r="G1362" i="2"/>
  <c r="G1363" i="2"/>
  <c r="G1364" i="2"/>
  <c r="G1365" i="2"/>
  <c r="G1366" i="2"/>
  <c r="G1367" i="2"/>
  <c r="G1368" i="2"/>
  <c r="G1369" i="2"/>
  <c r="G1370" i="2"/>
  <c r="G1371" i="2"/>
  <c r="G1372" i="2"/>
  <c r="G1373" i="2"/>
  <c r="G1374" i="2"/>
  <c r="G1375" i="2"/>
  <c r="G1376" i="2"/>
  <c r="G1377" i="2"/>
  <c r="G1378" i="2"/>
  <c r="G1379" i="2"/>
  <c r="G1380" i="2"/>
  <c r="G1381" i="2"/>
  <c r="G1382" i="2"/>
  <c r="G1383" i="2"/>
  <c r="G1384" i="2"/>
  <c r="G1385" i="2"/>
  <c r="G1386" i="2"/>
  <c r="G1387" i="2"/>
  <c r="G1388" i="2"/>
  <c r="G1389" i="2"/>
  <c r="G1390" i="2"/>
  <c r="G1391" i="2"/>
  <c r="G1392" i="2"/>
  <c r="G1393" i="2"/>
  <c r="G1394" i="2"/>
  <c r="G1395" i="2"/>
  <c r="G1396" i="2"/>
  <c r="G1397" i="2"/>
  <c r="G1398" i="2"/>
  <c r="G1399" i="2"/>
  <c r="G1400" i="2"/>
  <c r="G1401" i="2"/>
  <c r="G1402" i="2"/>
  <c r="G1403" i="2"/>
  <c r="G1404" i="2"/>
  <c r="G1405" i="2"/>
  <c r="G1406" i="2"/>
  <c r="G1407" i="2"/>
  <c r="G1408" i="2"/>
  <c r="G1409" i="2"/>
  <c r="G1410" i="2"/>
  <c r="G1411" i="2"/>
  <c r="G1412" i="2"/>
  <c r="G1413" i="2"/>
  <c r="G1414" i="2"/>
  <c r="G1415" i="2"/>
  <c r="G1416" i="2"/>
  <c r="G1417" i="2"/>
  <c r="G1418" i="2"/>
  <c r="G1419" i="2"/>
  <c r="G1420" i="2"/>
  <c r="G1421" i="2"/>
  <c r="G1422" i="2"/>
  <c r="G1423" i="2"/>
  <c r="G1424" i="2"/>
  <c r="G1425" i="2"/>
  <c r="G1426" i="2"/>
  <c r="G1427" i="2"/>
  <c r="G1428" i="2"/>
  <c r="G1429" i="2"/>
  <c r="G1430" i="2"/>
  <c r="G1431" i="2"/>
  <c r="G1432" i="2"/>
  <c r="G1433" i="2"/>
  <c r="G1434" i="2"/>
  <c r="G1435" i="2"/>
  <c r="G1436" i="2"/>
  <c r="G1437" i="2"/>
  <c r="G1438" i="2"/>
  <c r="G1439" i="2"/>
  <c r="G1440" i="2"/>
  <c r="G1441" i="2"/>
  <c r="G1442" i="2"/>
  <c r="G1443" i="2"/>
  <c r="G1444" i="2"/>
  <c r="G1445" i="2"/>
  <c r="G1446" i="2"/>
  <c r="G1447" i="2"/>
  <c r="G1448" i="2"/>
  <c r="G1449" i="2"/>
  <c r="G1450" i="2"/>
  <c r="G1451" i="2"/>
  <c r="G1452" i="2"/>
  <c r="G1453" i="2"/>
  <c r="G1454" i="2"/>
  <c r="G1455" i="2"/>
  <c r="G1456" i="2"/>
  <c r="G1457" i="2"/>
  <c r="G1458" i="2"/>
  <c r="G1459" i="2"/>
  <c r="G1460" i="2"/>
  <c r="G1461" i="2"/>
  <c r="G1462" i="2"/>
  <c r="G1463" i="2"/>
  <c r="G1464" i="2"/>
  <c r="G1465" i="2"/>
  <c r="G1466" i="2"/>
  <c r="G1467" i="2"/>
  <c r="G1468" i="2"/>
  <c r="G1469" i="2"/>
  <c r="G1470" i="2"/>
  <c r="G1471" i="2"/>
  <c r="G1472" i="2"/>
  <c r="G1473" i="2"/>
  <c r="G1474" i="2"/>
  <c r="G1475" i="2"/>
  <c r="G1476" i="2"/>
  <c r="G1477" i="2"/>
  <c r="G1478" i="2"/>
  <c r="G1479" i="2"/>
  <c r="G1480" i="2"/>
  <c r="G1481" i="2"/>
  <c r="G1482" i="2"/>
  <c r="G1483" i="2"/>
  <c r="G1484" i="2"/>
  <c r="G1485" i="2"/>
  <c r="G1486" i="2"/>
  <c r="G1487" i="2"/>
  <c r="G1488" i="2"/>
  <c r="G1489" i="2"/>
  <c r="G1490" i="2"/>
  <c r="G1491" i="2"/>
  <c r="G1492" i="2"/>
  <c r="G1493" i="2"/>
  <c r="G1494" i="2"/>
  <c r="G1495" i="2"/>
  <c r="G1496" i="2"/>
  <c r="G1497" i="2"/>
  <c r="G1498" i="2"/>
  <c r="G1499" i="2"/>
  <c r="G1500" i="2"/>
  <c r="G1501" i="2"/>
  <c r="G1502" i="2"/>
  <c r="G3" i="2"/>
  <c r="G2" i="2"/>
  <c r="S565" i="2" l="1"/>
  <c r="S561" i="2"/>
  <c r="R564" i="2"/>
  <c r="S564" i="2"/>
  <c r="K32" i="1" a="1"/>
  <c r="K32" i="1" s="1"/>
  <c r="S566" i="2"/>
  <c r="U136" i="2"/>
  <c r="U138" i="2" s="1"/>
  <c r="R562" i="2"/>
  <c r="S562" i="2"/>
  <c r="K37" i="1" a="1"/>
  <c r="K37" i="1" s="1"/>
  <c r="K28" i="1" a="1"/>
  <c r="K28" i="1" s="1"/>
  <c r="A198" i="5"/>
  <c r="C20" i="5" s="1"/>
  <c r="C19" i="5"/>
  <c r="V136" i="2"/>
  <c r="I17" i="2"/>
  <c r="I515" i="2"/>
  <c r="K33" i="1" a="1"/>
  <c r="K33" i="1" s="1"/>
  <c r="I444" i="2"/>
  <c r="I431" i="2"/>
  <c r="I285" i="2"/>
  <c r="I520" i="2"/>
  <c r="I500" i="2"/>
  <c r="K41" i="1" a="1"/>
  <c r="K41" i="1" s="1"/>
  <c r="F2" i="7"/>
  <c r="F5" i="7" s="1"/>
  <c r="F8" i="7" s="1"/>
  <c r="K21" i="1" a="1"/>
  <c r="K21" i="1" s="1"/>
  <c r="K36" i="1" a="1"/>
  <c r="K36" i="1" s="1"/>
  <c r="K24" i="1" a="1"/>
  <c r="K24" i="1" s="1"/>
  <c r="K27" i="1" a="1"/>
  <c r="K27" i="1" s="1"/>
  <c r="Z476" i="2"/>
  <c r="T477" i="2"/>
  <c r="AB476" i="2"/>
  <c r="V477" i="2"/>
  <c r="AA476" i="2"/>
  <c r="U477" i="2"/>
  <c r="AB463" i="2"/>
  <c r="K38" i="1" a="1"/>
  <c r="K38" i="1" s="1"/>
  <c r="K31" i="1" a="1"/>
  <c r="K31" i="1" s="1"/>
  <c r="R57" i="2"/>
  <c r="S60" i="2"/>
  <c r="R56" i="2"/>
  <c r="K34" i="1" a="1"/>
  <c r="K34" i="1" s="1"/>
  <c r="S58" i="2"/>
  <c r="S61" i="2"/>
  <c r="S57" i="2"/>
  <c r="K35" i="1" a="1"/>
  <c r="K35" i="1" s="1"/>
  <c r="K42" i="1" a="1"/>
  <c r="K42" i="1" s="1"/>
  <c r="R55" i="2"/>
  <c r="R54" i="2"/>
  <c r="S56" i="2"/>
  <c r="S55" i="2"/>
  <c r="K30" i="1" a="1"/>
  <c r="K30" i="1" s="1"/>
  <c r="K26" i="1" a="1"/>
  <c r="K26" i="1" s="1"/>
  <c r="K23" i="1" a="1"/>
  <c r="K23" i="1" s="1"/>
  <c r="K29" i="1" a="1"/>
  <c r="K29" i="1" s="1"/>
  <c r="K25" i="1" a="1"/>
  <c r="K25" i="1" s="1"/>
  <c r="U17" i="1" a="1"/>
  <c r="U17" i="1" s="1"/>
  <c r="I421" i="2"/>
  <c r="I405" i="2"/>
  <c r="I377" i="2"/>
  <c r="I152" i="2"/>
  <c r="I258" i="2"/>
  <c r="I108" i="2"/>
  <c r="K22" i="1" a="1"/>
  <c r="K22" i="1" s="1"/>
  <c r="K20" i="1" a="1"/>
  <c r="K20" i="1" s="1"/>
  <c r="K16" i="1" a="1"/>
  <c r="K16" i="1" s="1"/>
  <c r="K19" i="1" a="1"/>
  <c r="K19" i="1" s="1"/>
  <c r="K15" i="1" a="1"/>
  <c r="K15" i="1" s="1"/>
  <c r="M17" i="1" a="1"/>
  <c r="M17" i="1" s="1"/>
  <c r="K18" i="1" a="1"/>
  <c r="K18" i="1" s="1"/>
  <c r="K14" i="1" a="1"/>
  <c r="K14" i="1" s="1"/>
  <c r="K17" i="1" a="1"/>
  <c r="K17" i="1" s="1"/>
  <c r="I423" i="2"/>
  <c r="R423" i="2" s="1"/>
  <c r="R424" i="2" s="1"/>
  <c r="R425" i="2" s="1"/>
  <c r="R426" i="2" s="1"/>
  <c r="I282" i="2"/>
  <c r="Z428" i="2"/>
  <c r="T429" i="2"/>
  <c r="AA428" i="2"/>
  <c r="U429" i="2"/>
  <c r="AB428" i="2"/>
  <c r="V429" i="2"/>
  <c r="R374" i="2"/>
  <c r="V138" i="2"/>
  <c r="AB136" i="2"/>
  <c r="Z127" i="2"/>
  <c r="T136" i="2"/>
  <c r="AA136" i="2"/>
  <c r="S2" i="2"/>
  <c r="S3" i="2" s="1"/>
  <c r="I263" i="2"/>
  <c r="S285" i="2"/>
  <c r="R241" i="2"/>
  <c r="I196" i="2"/>
  <c r="I148" i="2"/>
  <c r="I179" i="2"/>
  <c r="R178" i="2" s="1"/>
  <c r="I167" i="2"/>
  <c r="I190" i="2"/>
  <c r="I42" i="2"/>
  <c r="R42" i="2" s="1"/>
  <c r="I154" i="2"/>
  <c r="I32" i="2"/>
  <c r="R32" i="2" s="1"/>
  <c r="I28" i="2"/>
  <c r="R28" i="2" s="1"/>
  <c r="I76" i="2"/>
  <c r="I101" i="2"/>
  <c r="I121" i="2"/>
  <c r="I109" i="2"/>
  <c r="I114" i="2"/>
  <c r="I112" i="2"/>
  <c r="I97" i="2"/>
  <c r="I132" i="2"/>
  <c r="I75" i="2"/>
  <c r="R74" i="2" s="1"/>
  <c r="I136" i="2"/>
  <c r="I129" i="2"/>
  <c r="R128" i="2" s="1"/>
  <c r="R129" i="2" s="1"/>
  <c r="I62" i="2"/>
  <c r="R62" i="2" s="1"/>
  <c r="I71" i="2"/>
  <c r="R70" i="2" s="1"/>
  <c r="I11" i="2"/>
  <c r="I41" i="2"/>
  <c r="R40" i="2" s="1"/>
  <c r="I73" i="2"/>
  <c r="R72" i="2" s="1"/>
  <c r="I65" i="2"/>
  <c r="R65" i="2" s="1"/>
  <c r="I30" i="2"/>
  <c r="R30" i="2" s="1"/>
  <c r="R2" i="2"/>
  <c r="R6" i="2"/>
  <c r="R1498" i="2"/>
  <c r="R1494" i="2"/>
  <c r="R1490" i="2"/>
  <c r="R1486" i="2"/>
  <c r="R1482" i="2"/>
  <c r="R1478" i="2"/>
  <c r="R1474" i="2"/>
  <c r="R1470" i="2"/>
  <c r="R1462" i="2"/>
  <c r="R1458" i="2"/>
  <c r="R1454" i="2"/>
  <c r="R1450" i="2"/>
  <c r="R1446" i="2"/>
  <c r="R1442" i="2"/>
  <c r="R1438" i="2"/>
  <c r="R1434" i="2"/>
  <c r="R1430" i="2"/>
  <c r="R1426" i="2"/>
  <c r="R1422" i="2"/>
  <c r="R1418" i="2"/>
  <c r="R1414" i="2"/>
  <c r="R1410" i="2"/>
  <c r="R1406" i="2"/>
  <c r="R1402" i="2"/>
  <c r="R1398" i="2"/>
  <c r="R1394" i="2"/>
  <c r="R1390" i="2"/>
  <c r="R1386" i="2"/>
  <c r="R1382" i="2"/>
  <c r="R1378" i="2"/>
  <c r="R1374" i="2"/>
  <c r="R1370" i="2"/>
  <c r="R1366" i="2"/>
  <c r="R1362" i="2"/>
  <c r="R1358" i="2"/>
  <c r="R1354" i="2"/>
  <c r="R1350" i="2"/>
  <c r="R1346" i="2"/>
  <c r="R1342" i="2"/>
  <c r="R1338" i="2"/>
  <c r="R1334" i="2"/>
  <c r="R1330" i="2"/>
  <c r="R1326" i="2"/>
  <c r="R1322" i="2"/>
  <c r="R1318" i="2"/>
  <c r="R1314" i="2"/>
  <c r="R1310" i="2"/>
  <c r="R1306" i="2"/>
  <c r="R1302" i="2"/>
  <c r="R1298" i="2"/>
  <c r="R1294" i="2"/>
  <c r="R1290" i="2"/>
  <c r="R1286" i="2"/>
  <c r="R1282" i="2"/>
  <c r="R1278" i="2"/>
  <c r="R1274" i="2"/>
  <c r="R1270" i="2"/>
  <c r="R1266" i="2"/>
  <c r="R1262" i="2"/>
  <c r="R1258" i="2"/>
  <c r="R1254" i="2"/>
  <c r="R1250" i="2"/>
  <c r="R1246" i="2"/>
  <c r="R1242" i="2"/>
  <c r="R1238" i="2"/>
  <c r="R1234" i="2"/>
  <c r="R1230" i="2"/>
  <c r="R1226" i="2"/>
  <c r="R1222" i="2"/>
  <c r="R1218" i="2"/>
  <c r="R1214" i="2"/>
  <c r="R1210" i="2"/>
  <c r="R1206" i="2"/>
  <c r="R1202" i="2"/>
  <c r="R1198" i="2"/>
  <c r="R1194" i="2"/>
  <c r="R1190" i="2"/>
  <c r="R1186" i="2"/>
  <c r="R1182" i="2"/>
  <c r="R1178" i="2"/>
  <c r="R1174" i="2"/>
  <c r="R1170" i="2"/>
  <c r="R1166" i="2"/>
  <c r="R1162" i="2"/>
  <c r="R1158" i="2"/>
  <c r="R1154" i="2"/>
  <c r="R1150" i="2"/>
  <c r="R1146" i="2"/>
  <c r="R1142" i="2"/>
  <c r="R1138" i="2"/>
  <c r="R1134" i="2"/>
  <c r="R1130" i="2"/>
  <c r="R1126" i="2"/>
  <c r="R1122" i="2"/>
  <c r="R1118" i="2"/>
  <c r="R1114" i="2"/>
  <c r="R1110" i="2"/>
  <c r="R1106" i="2"/>
  <c r="R1102" i="2"/>
  <c r="R1098" i="2"/>
  <c r="R1094" i="2"/>
  <c r="R1090" i="2"/>
  <c r="R1086" i="2"/>
  <c r="R1082" i="2"/>
  <c r="R1078" i="2"/>
  <c r="R1074" i="2"/>
  <c r="R1070" i="2"/>
  <c r="R1066" i="2"/>
  <c r="R1062" i="2"/>
  <c r="R1058" i="2"/>
  <c r="R1054" i="2"/>
  <c r="R1050" i="2"/>
  <c r="R1046" i="2"/>
  <c r="R1042" i="2"/>
  <c r="R1038" i="2"/>
  <c r="R1034" i="2"/>
  <c r="R1030" i="2"/>
  <c r="R1026" i="2"/>
  <c r="R1022" i="2"/>
  <c r="R1018" i="2"/>
  <c r="R1014" i="2"/>
  <c r="R1010" i="2"/>
  <c r="R1006" i="2"/>
  <c r="R1002" i="2"/>
  <c r="R998" i="2"/>
  <c r="R994" i="2"/>
  <c r="R990" i="2"/>
  <c r="R986" i="2"/>
  <c r="R982" i="2"/>
  <c r="R978" i="2"/>
  <c r="R974" i="2"/>
  <c r="R970" i="2"/>
  <c r="R966" i="2"/>
  <c r="R962" i="2"/>
  <c r="R958" i="2"/>
  <c r="R954" i="2"/>
  <c r="R950" i="2"/>
  <c r="R946" i="2"/>
  <c r="R942" i="2"/>
  <c r="R938" i="2"/>
  <c r="R934" i="2"/>
  <c r="R1466" i="2"/>
  <c r="R930" i="2"/>
  <c r="R926" i="2"/>
  <c r="R922" i="2"/>
  <c r="R918" i="2"/>
  <c r="R914" i="2"/>
  <c r="R910" i="2"/>
  <c r="R906" i="2"/>
  <c r="R902" i="2"/>
  <c r="R898" i="2"/>
  <c r="R894" i="2"/>
  <c r="R890" i="2"/>
  <c r="R886" i="2"/>
  <c r="R882" i="2"/>
  <c r="R878" i="2"/>
  <c r="R874" i="2"/>
  <c r="R870" i="2"/>
  <c r="R866" i="2"/>
  <c r="R862" i="2"/>
  <c r="R858" i="2"/>
  <c r="R854" i="2"/>
  <c r="R850" i="2"/>
  <c r="R846" i="2"/>
  <c r="R842" i="2"/>
  <c r="R838" i="2"/>
  <c r="R834" i="2"/>
  <c r="R830" i="2"/>
  <c r="R826" i="2"/>
  <c r="R822" i="2"/>
  <c r="R818" i="2"/>
  <c r="R814" i="2"/>
  <c r="R810" i="2"/>
  <c r="R806" i="2"/>
  <c r="R802" i="2"/>
  <c r="R798" i="2"/>
  <c r="R794" i="2"/>
  <c r="R790" i="2"/>
  <c r="R786" i="2"/>
  <c r="R782" i="2"/>
  <c r="R778" i="2"/>
  <c r="R774" i="2"/>
  <c r="R770" i="2"/>
  <c r="R766" i="2"/>
  <c r="R762" i="2"/>
  <c r="R758" i="2"/>
  <c r="R754" i="2"/>
  <c r="R750" i="2"/>
  <c r="R746" i="2"/>
  <c r="R742" i="2"/>
  <c r="R738" i="2"/>
  <c r="R734" i="2"/>
  <c r="R730" i="2"/>
  <c r="R726" i="2"/>
  <c r="R722" i="2"/>
  <c r="R718" i="2"/>
  <c r="R714" i="2"/>
  <c r="R710" i="2"/>
  <c r="R706" i="2"/>
  <c r="R702" i="2"/>
  <c r="R698" i="2"/>
  <c r="R694" i="2"/>
  <c r="R690" i="2"/>
  <c r="R686" i="2"/>
  <c r="R682" i="2"/>
  <c r="R678" i="2"/>
  <c r="R674" i="2"/>
  <c r="R670" i="2"/>
  <c r="R666" i="2"/>
  <c r="R662" i="2"/>
  <c r="R658" i="2"/>
  <c r="R654" i="2"/>
  <c r="R650" i="2"/>
  <c r="R646" i="2"/>
  <c r="R642" i="2"/>
  <c r="R638" i="2"/>
  <c r="R634" i="2"/>
  <c r="R630" i="2"/>
  <c r="R626" i="2"/>
  <c r="R622" i="2"/>
  <c r="R618" i="2"/>
  <c r="R614" i="2"/>
  <c r="R610" i="2"/>
  <c r="R606" i="2"/>
  <c r="R602" i="2"/>
  <c r="R598" i="2"/>
  <c r="R594" i="2"/>
  <c r="R590" i="2"/>
  <c r="R586" i="2"/>
  <c r="R582" i="2"/>
  <c r="R578" i="2"/>
  <c r="R574" i="2"/>
  <c r="R570" i="2"/>
  <c r="R566" i="2"/>
  <c r="R558" i="2"/>
  <c r="R554" i="2"/>
  <c r="R550" i="2"/>
  <c r="R546" i="2"/>
  <c r="R542" i="2"/>
  <c r="R538" i="2"/>
  <c r="R534" i="2"/>
  <c r="R522" i="2"/>
  <c r="R518" i="2"/>
  <c r="R386" i="2"/>
  <c r="R346" i="2"/>
  <c r="R334" i="2"/>
  <c r="R306" i="2"/>
  <c r="R230" i="2"/>
  <c r="R226" i="2"/>
  <c r="R206" i="2"/>
  <c r="R66" i="2"/>
  <c r="R37" i="2"/>
  <c r="R24" i="2"/>
  <c r="R20" i="2"/>
  <c r="R16" i="2"/>
  <c r="R12" i="2"/>
  <c r="S1501" i="2"/>
  <c r="S1497" i="2"/>
  <c r="S1493" i="2"/>
  <c r="S1489" i="2"/>
  <c r="S1485" i="2"/>
  <c r="S1481" i="2"/>
  <c r="S1477" i="2"/>
  <c r="S1473" i="2"/>
  <c r="S1469" i="2"/>
  <c r="S1465" i="2"/>
  <c r="S1461" i="2"/>
  <c r="S1457" i="2"/>
  <c r="S1453" i="2"/>
  <c r="S1449" i="2"/>
  <c r="S1445" i="2"/>
  <c r="S1441" i="2"/>
  <c r="S1437" i="2"/>
  <c r="S1433" i="2"/>
  <c r="S1429" i="2"/>
  <c r="S1425" i="2"/>
  <c r="S1421" i="2"/>
  <c r="S1417" i="2"/>
  <c r="S1413" i="2"/>
  <c r="S1409" i="2"/>
  <c r="S1405" i="2"/>
  <c r="S1401" i="2"/>
  <c r="S1397" i="2"/>
  <c r="S1393" i="2"/>
  <c r="S1389" i="2"/>
  <c r="S1385" i="2"/>
  <c r="S1381" i="2"/>
  <c r="S1377" i="2"/>
  <c r="S1373" i="2"/>
  <c r="S1369" i="2"/>
  <c r="S1365" i="2"/>
  <c r="S1361" i="2"/>
  <c r="S1357" i="2"/>
  <c r="S1353" i="2"/>
  <c r="S1349" i="2"/>
  <c r="S1345" i="2"/>
  <c r="S1341" i="2"/>
  <c r="S1337" i="2"/>
  <c r="S1333" i="2"/>
  <c r="S1329" i="2"/>
  <c r="S1325" i="2"/>
  <c r="S1321" i="2"/>
  <c r="S1317" i="2"/>
  <c r="S1313" i="2"/>
  <c r="S1309" i="2"/>
  <c r="S1305" i="2"/>
  <c r="S1301" i="2"/>
  <c r="S1297" i="2"/>
  <c r="S1293" i="2"/>
  <c r="S1289" i="2"/>
  <c r="S1285" i="2"/>
  <c r="S1281" i="2"/>
  <c r="S1277" i="2"/>
  <c r="S1273" i="2"/>
  <c r="S1269" i="2"/>
  <c r="S1265" i="2"/>
  <c r="S1261" i="2"/>
  <c r="S1257" i="2"/>
  <c r="S1253" i="2"/>
  <c r="S1249" i="2"/>
  <c r="S1245" i="2"/>
  <c r="S1241" i="2"/>
  <c r="S1237" i="2"/>
  <c r="S1233" i="2"/>
  <c r="S1229" i="2"/>
  <c r="S1225" i="2"/>
  <c r="S1221" i="2"/>
  <c r="S1217" i="2"/>
  <c r="S1213" i="2"/>
  <c r="S1209" i="2"/>
  <c r="S1205" i="2"/>
  <c r="S1201" i="2"/>
  <c r="S1197" i="2"/>
  <c r="S1193" i="2"/>
  <c r="S1189" i="2"/>
  <c r="S1185" i="2"/>
  <c r="S1181" i="2"/>
  <c r="S1177" i="2"/>
  <c r="S1173" i="2"/>
  <c r="S1169" i="2"/>
  <c r="S1165" i="2"/>
  <c r="S1161" i="2"/>
  <c r="S1157" i="2"/>
  <c r="S1153" i="2"/>
  <c r="S1149" i="2"/>
  <c r="S1145" i="2"/>
  <c r="S1141" i="2"/>
  <c r="S1137" i="2"/>
  <c r="S1133" i="2"/>
  <c r="S1129" i="2"/>
  <c r="S1125" i="2"/>
  <c r="S1121" i="2"/>
  <c r="S1117" i="2"/>
  <c r="S1113" i="2"/>
  <c r="S1109" i="2"/>
  <c r="S1105" i="2"/>
  <c r="S1101" i="2"/>
  <c r="S1097" i="2"/>
  <c r="S1093" i="2"/>
  <c r="S1089" i="2"/>
  <c r="S1085" i="2"/>
  <c r="S1081" i="2"/>
  <c r="S1077" i="2"/>
  <c r="S1073" i="2"/>
  <c r="S1069" i="2"/>
  <c r="S1065" i="2"/>
  <c r="S1061" i="2"/>
  <c r="S1057" i="2"/>
  <c r="S1053" i="2"/>
  <c r="S1049" i="2"/>
  <c r="S1045" i="2"/>
  <c r="S1041" i="2"/>
  <c r="S1037" i="2"/>
  <c r="S1033" i="2"/>
  <c r="S1029" i="2"/>
  <c r="S1025" i="2"/>
  <c r="S1021" i="2"/>
  <c r="S1017" i="2"/>
  <c r="S1013" i="2"/>
  <c r="S1009" i="2"/>
  <c r="S1005" i="2"/>
  <c r="S1001" i="2"/>
  <c r="S997" i="2"/>
  <c r="S993" i="2"/>
  <c r="S989" i="2"/>
  <c r="S985" i="2"/>
  <c r="S981" i="2"/>
  <c r="S977" i="2"/>
  <c r="S973" i="2"/>
  <c r="S969" i="2"/>
  <c r="S965" i="2"/>
  <c r="S961" i="2"/>
  <c r="S957" i="2"/>
  <c r="S953" i="2"/>
  <c r="S949" i="2"/>
  <c r="S945" i="2"/>
  <c r="S941" i="2"/>
  <c r="S937" i="2"/>
  <c r="S933" i="2"/>
  <c r="S929" i="2"/>
  <c r="S925" i="2"/>
  <c r="S921" i="2"/>
  <c r="S917" i="2"/>
  <c r="S913" i="2"/>
  <c r="S909" i="2"/>
  <c r="S905" i="2"/>
  <c r="S901" i="2"/>
  <c r="S897" i="2"/>
  <c r="S893" i="2"/>
  <c r="S889" i="2"/>
  <c r="S885" i="2"/>
  <c r="S881" i="2"/>
  <c r="S877" i="2"/>
  <c r="S873" i="2"/>
  <c r="S869" i="2"/>
  <c r="S865" i="2"/>
  <c r="S861" i="2"/>
  <c r="S857" i="2"/>
  <c r="S853" i="2"/>
  <c r="S849" i="2"/>
  <c r="S845" i="2"/>
  <c r="S841" i="2"/>
  <c r="S837" i="2"/>
  <c r="S833" i="2"/>
  <c r="S829" i="2"/>
  <c r="S825" i="2"/>
  <c r="S821" i="2"/>
  <c r="S817" i="2"/>
  <c r="S813" i="2"/>
  <c r="S809" i="2"/>
  <c r="S805" i="2"/>
  <c r="S801" i="2"/>
  <c r="S797" i="2"/>
  <c r="S793" i="2"/>
  <c r="S789" i="2"/>
  <c r="S785" i="2"/>
  <c r="S781" i="2"/>
  <c r="S777" i="2"/>
  <c r="S773" i="2"/>
  <c r="S769" i="2"/>
  <c r="S765" i="2"/>
  <c r="S761" i="2"/>
  <c r="S757" i="2"/>
  <c r="S753" i="2"/>
  <c r="S749" i="2"/>
  <c r="S745" i="2"/>
  <c r="S741" i="2"/>
  <c r="S737" i="2"/>
  <c r="S733" i="2"/>
  <c r="S729" i="2"/>
  <c r="S725" i="2"/>
  <c r="S721" i="2"/>
  <c r="S717" i="2"/>
  <c r="S713" i="2"/>
  <c r="S709" i="2"/>
  <c r="S705" i="2"/>
  <c r="S701" i="2"/>
  <c r="S697" i="2"/>
  <c r="S693" i="2"/>
  <c r="S689" i="2"/>
  <c r="S685" i="2"/>
  <c r="S681" i="2"/>
  <c r="S677" i="2"/>
  <c r="S673" i="2"/>
  <c r="S669" i="2"/>
  <c r="S665" i="2"/>
  <c r="S661" i="2"/>
  <c r="S657" i="2"/>
  <c r="S653" i="2"/>
  <c r="S649" i="2"/>
  <c r="S645" i="2"/>
  <c r="S641" i="2"/>
  <c r="S637" i="2"/>
  <c r="S633" i="2"/>
  <c r="S629" i="2"/>
  <c r="S625" i="2"/>
  <c r="S621" i="2"/>
  <c r="S617" i="2"/>
  <c r="S613" i="2"/>
  <c r="S609" i="2"/>
  <c r="S605" i="2"/>
  <c r="S601" i="2"/>
  <c r="S597" i="2"/>
  <c r="S593" i="2"/>
  <c r="S589" i="2"/>
  <c r="S585" i="2"/>
  <c r="S581" i="2"/>
  <c r="S577" i="2"/>
  <c r="S573" i="2"/>
  <c r="S569" i="2"/>
  <c r="S557" i="2"/>
  <c r="S553" i="2"/>
  <c r="S549" i="2"/>
  <c r="S545" i="2"/>
  <c r="S533" i="2"/>
  <c r="S525" i="2"/>
  <c r="S521" i="2"/>
  <c r="S517" i="2"/>
  <c r="S493" i="2"/>
  <c r="S465" i="2"/>
  <c r="S445" i="2"/>
  <c r="S417" i="2"/>
  <c r="S325" i="2"/>
  <c r="S229" i="2"/>
  <c r="S225" i="2"/>
  <c r="S169" i="2"/>
  <c r="S137" i="2"/>
  <c r="S105" i="2"/>
  <c r="S85" i="2"/>
  <c r="S81" i="2"/>
  <c r="S73" i="2"/>
  <c r="S65" i="2"/>
  <c r="S46" i="2"/>
  <c r="S42" i="2"/>
  <c r="S38" i="2"/>
  <c r="S34" i="2"/>
  <c r="S30" i="2"/>
  <c r="S26" i="2"/>
  <c r="S22" i="2"/>
  <c r="S18" i="2"/>
  <c r="S14" i="2"/>
  <c r="S10" i="2"/>
  <c r="S6" i="2"/>
  <c r="R1501" i="2"/>
  <c r="R1497" i="2"/>
  <c r="R1493" i="2"/>
  <c r="R1489" i="2"/>
  <c r="R1485" i="2"/>
  <c r="R1481" i="2"/>
  <c r="R1477" i="2"/>
  <c r="R1473" i="2"/>
  <c r="R1469" i="2"/>
  <c r="R1465" i="2"/>
  <c r="R1461" i="2"/>
  <c r="R1457" i="2"/>
  <c r="R1453" i="2"/>
  <c r="R1449" i="2"/>
  <c r="R1445" i="2"/>
  <c r="R1441" i="2"/>
  <c r="R1437" i="2"/>
  <c r="R1433" i="2"/>
  <c r="R1429" i="2"/>
  <c r="R1425" i="2"/>
  <c r="R1421" i="2"/>
  <c r="R1417" i="2"/>
  <c r="R1413" i="2"/>
  <c r="R1409" i="2"/>
  <c r="R1405" i="2"/>
  <c r="R1401" i="2"/>
  <c r="R1397" i="2"/>
  <c r="R1393" i="2"/>
  <c r="R1389" i="2"/>
  <c r="R1385" i="2"/>
  <c r="R1381" i="2"/>
  <c r="R1377" i="2"/>
  <c r="R1373" i="2"/>
  <c r="R1369" i="2"/>
  <c r="R1365" i="2"/>
  <c r="R1361" i="2"/>
  <c r="R1357" i="2"/>
  <c r="R1353" i="2"/>
  <c r="R1349" i="2"/>
  <c r="R1345" i="2"/>
  <c r="R1341" i="2"/>
  <c r="R1337" i="2"/>
  <c r="R1333" i="2"/>
  <c r="R1329" i="2"/>
  <c r="R1325" i="2"/>
  <c r="R1321" i="2"/>
  <c r="R1317" i="2"/>
  <c r="R1313" i="2"/>
  <c r="R1309" i="2"/>
  <c r="R1305" i="2"/>
  <c r="R1301" i="2"/>
  <c r="R1297" i="2"/>
  <c r="R1293" i="2"/>
  <c r="R1289" i="2"/>
  <c r="R1285" i="2"/>
  <c r="R1281" i="2"/>
  <c r="R1277" i="2"/>
  <c r="R1273" i="2"/>
  <c r="R1269" i="2"/>
  <c r="R1265" i="2"/>
  <c r="R1261" i="2"/>
  <c r="R1257" i="2"/>
  <c r="R1253" i="2"/>
  <c r="R1249" i="2"/>
  <c r="R1245" i="2"/>
  <c r="R1241" i="2"/>
  <c r="R1237" i="2"/>
  <c r="R1233" i="2"/>
  <c r="R1229" i="2"/>
  <c r="R1225" i="2"/>
  <c r="R1221" i="2"/>
  <c r="R1217" i="2"/>
  <c r="R1213" i="2"/>
  <c r="R1209" i="2"/>
  <c r="R1205" i="2"/>
  <c r="R1201" i="2"/>
  <c r="R1197" i="2"/>
  <c r="R1193" i="2"/>
  <c r="R1189" i="2"/>
  <c r="R1185" i="2"/>
  <c r="R1181" i="2"/>
  <c r="R1177" i="2"/>
  <c r="R1173" i="2"/>
  <c r="R1169" i="2"/>
  <c r="R1165" i="2"/>
  <c r="R1161" i="2"/>
  <c r="R1157" i="2"/>
  <c r="R1153" i="2"/>
  <c r="R1149" i="2"/>
  <c r="R1145" i="2"/>
  <c r="R1141" i="2"/>
  <c r="R1137" i="2"/>
  <c r="R1133" i="2"/>
  <c r="R1129" i="2"/>
  <c r="R1125" i="2"/>
  <c r="R1121" i="2"/>
  <c r="R1117" i="2"/>
  <c r="R1113" i="2"/>
  <c r="R1109" i="2"/>
  <c r="R1105" i="2"/>
  <c r="R1101" i="2"/>
  <c r="R1097" i="2"/>
  <c r="R1093" i="2"/>
  <c r="R1089" i="2"/>
  <c r="R1085" i="2"/>
  <c r="R1081" i="2"/>
  <c r="R1077" i="2"/>
  <c r="R1073" i="2"/>
  <c r="R1069" i="2"/>
  <c r="R1065" i="2"/>
  <c r="R1061" i="2"/>
  <c r="R1057" i="2"/>
  <c r="R1053" i="2"/>
  <c r="R1049" i="2"/>
  <c r="R1045" i="2"/>
  <c r="R1041" i="2"/>
  <c r="R1037" i="2"/>
  <c r="R1033" i="2"/>
  <c r="R1029" i="2"/>
  <c r="R1025" i="2"/>
  <c r="R1021" i="2"/>
  <c r="R1017" i="2"/>
  <c r="R1013" i="2"/>
  <c r="R1009" i="2"/>
  <c r="R1005" i="2"/>
  <c r="R1001" i="2"/>
  <c r="R997" i="2"/>
  <c r="R993" i="2"/>
  <c r="R989" i="2"/>
  <c r="R985" i="2"/>
  <c r="R981" i="2"/>
  <c r="R977" i="2"/>
  <c r="R973" i="2"/>
  <c r="R969" i="2"/>
  <c r="R965" i="2"/>
  <c r="R961" i="2"/>
  <c r="R957" i="2"/>
  <c r="R953" i="2"/>
  <c r="R949" i="2"/>
  <c r="R945" i="2"/>
  <c r="R941" i="2"/>
  <c r="R937" i="2"/>
  <c r="R933" i="2"/>
  <c r="R929" i="2"/>
  <c r="R925" i="2"/>
  <c r="R921" i="2"/>
  <c r="R917" i="2"/>
  <c r="R913" i="2"/>
  <c r="R909" i="2"/>
  <c r="R905" i="2"/>
  <c r="R901" i="2"/>
  <c r="R897" i="2"/>
  <c r="R893" i="2"/>
  <c r="R889" i="2"/>
  <c r="R885" i="2"/>
  <c r="R881" i="2"/>
  <c r="R877" i="2"/>
  <c r="R873" i="2"/>
  <c r="R869" i="2"/>
  <c r="R865" i="2"/>
  <c r="R861" i="2"/>
  <c r="R857" i="2"/>
  <c r="R853" i="2"/>
  <c r="R849" i="2"/>
  <c r="R845" i="2"/>
  <c r="R841" i="2"/>
  <c r="R837" i="2"/>
  <c r="R833" i="2"/>
  <c r="R829" i="2"/>
  <c r="R825" i="2"/>
  <c r="R821" i="2"/>
  <c r="R817" i="2"/>
  <c r="R813" i="2"/>
  <c r="R809" i="2"/>
  <c r="R805" i="2"/>
  <c r="R801" i="2"/>
  <c r="R797" i="2"/>
  <c r="R793" i="2"/>
  <c r="R789" i="2"/>
  <c r="R785" i="2"/>
  <c r="R781" i="2"/>
  <c r="R777" i="2"/>
  <c r="R773" i="2"/>
  <c r="R769" i="2"/>
  <c r="R765" i="2"/>
  <c r="R761" i="2"/>
  <c r="R757" i="2"/>
  <c r="R753" i="2"/>
  <c r="R749" i="2"/>
  <c r="R745" i="2"/>
  <c r="R741" i="2"/>
  <c r="R737" i="2"/>
  <c r="R733" i="2"/>
  <c r="R729" i="2"/>
  <c r="R725" i="2"/>
  <c r="R721" i="2"/>
  <c r="R717" i="2"/>
  <c r="R713" i="2"/>
  <c r="R709" i="2"/>
  <c r="R705" i="2"/>
  <c r="R701" i="2"/>
  <c r="R697" i="2"/>
  <c r="R693" i="2"/>
  <c r="R689" i="2"/>
  <c r="R685" i="2"/>
  <c r="R681" i="2"/>
  <c r="R677" i="2"/>
  <c r="R673" i="2"/>
  <c r="R669" i="2"/>
  <c r="R665" i="2"/>
  <c r="R661" i="2"/>
  <c r="R657" i="2"/>
  <c r="R653" i="2"/>
  <c r="R649" i="2"/>
  <c r="R645" i="2"/>
  <c r="R641" i="2"/>
  <c r="R637" i="2"/>
  <c r="R633" i="2"/>
  <c r="R629" i="2"/>
  <c r="R625" i="2"/>
  <c r="R621" i="2"/>
  <c r="R617" i="2"/>
  <c r="R613" i="2"/>
  <c r="R609" i="2"/>
  <c r="R605" i="2"/>
  <c r="R601" i="2"/>
  <c r="R597" i="2"/>
  <c r="R593" i="2"/>
  <c r="R589" i="2"/>
  <c r="R585" i="2"/>
  <c r="R581" i="2"/>
  <c r="R577" i="2"/>
  <c r="R573" i="2"/>
  <c r="R569" i="2"/>
  <c r="R565" i="2"/>
  <c r="R557" i="2"/>
  <c r="R553" i="2"/>
  <c r="R549" i="2"/>
  <c r="R545" i="2"/>
  <c r="R533" i="2"/>
  <c r="R525" i="2"/>
  <c r="R521" i="2"/>
  <c r="R517" i="2"/>
  <c r="R493" i="2"/>
  <c r="R494" i="2" s="1"/>
  <c r="R465" i="2"/>
  <c r="R466" i="2" s="1"/>
  <c r="R445" i="2"/>
  <c r="R446" i="2" s="1"/>
  <c r="R417" i="2"/>
  <c r="R418" i="2" s="1"/>
  <c r="R325" i="2"/>
  <c r="R326" i="2" s="1"/>
  <c r="R229" i="2"/>
  <c r="R225" i="2"/>
  <c r="R169" i="2"/>
  <c r="R170" i="2" s="1"/>
  <c r="R137" i="2"/>
  <c r="R105" i="2"/>
  <c r="R106" i="2" s="1"/>
  <c r="R85" i="2"/>
  <c r="R86" i="2" s="1"/>
  <c r="R81" i="2"/>
  <c r="R82" i="2" s="1"/>
  <c r="S1032" i="2"/>
  <c r="S1028" i="2"/>
  <c r="S1024" i="2"/>
  <c r="S1020" i="2"/>
  <c r="S1016" i="2"/>
  <c r="S1012" i="2"/>
  <c r="S1008" i="2"/>
  <c r="S1004" i="2"/>
  <c r="S1000" i="2"/>
  <c r="S996" i="2"/>
  <c r="S992" i="2"/>
  <c r="S988" i="2"/>
  <c r="S984" i="2"/>
  <c r="S980" i="2"/>
  <c r="S976" i="2"/>
  <c r="S972" i="2"/>
  <c r="S968" i="2"/>
  <c r="S964" i="2"/>
  <c r="S960" i="2"/>
  <c r="S956" i="2"/>
  <c r="S952" i="2"/>
  <c r="S948" i="2"/>
  <c r="S944" i="2"/>
  <c r="S940" i="2"/>
  <c r="S936" i="2"/>
  <c r="S932" i="2"/>
  <c r="S928" i="2"/>
  <c r="S924" i="2"/>
  <c r="S920" i="2"/>
  <c r="S916" i="2"/>
  <c r="S912" i="2"/>
  <c r="S908" i="2"/>
  <c r="S904" i="2"/>
  <c r="S900" i="2"/>
  <c r="S896" i="2"/>
  <c r="S892" i="2"/>
  <c r="S888" i="2"/>
  <c r="S884" i="2"/>
  <c r="S880" i="2"/>
  <c r="S876" i="2"/>
  <c r="S872" i="2"/>
  <c r="S868" i="2"/>
  <c r="S864" i="2"/>
  <c r="S860" i="2"/>
  <c r="S856" i="2"/>
  <c r="S852" i="2"/>
  <c r="S848" i="2"/>
  <c r="S844" i="2"/>
  <c r="S840" i="2"/>
  <c r="S836" i="2"/>
  <c r="S832" i="2"/>
  <c r="S828" i="2"/>
  <c r="S824" i="2"/>
  <c r="S820" i="2"/>
  <c r="S816" i="2"/>
  <c r="S812" i="2"/>
  <c r="S808" i="2"/>
  <c r="S804" i="2"/>
  <c r="S800" i="2"/>
  <c r="S796" i="2"/>
  <c r="S792" i="2"/>
  <c r="S788" i="2"/>
  <c r="S784" i="2"/>
  <c r="S780" i="2"/>
  <c r="S776" i="2"/>
  <c r="S772" i="2"/>
  <c r="S768" i="2"/>
  <c r="S764" i="2"/>
  <c r="S760" i="2"/>
  <c r="S756" i="2"/>
  <c r="S752" i="2"/>
  <c r="S748" i="2"/>
  <c r="S744" i="2"/>
  <c r="S740" i="2"/>
  <c r="S736" i="2"/>
  <c r="S732" i="2"/>
  <c r="S728" i="2"/>
  <c r="S724" i="2"/>
  <c r="S720" i="2"/>
  <c r="S716" i="2"/>
  <c r="S712" i="2"/>
  <c r="S708" i="2"/>
  <c r="S704" i="2"/>
  <c r="S700" i="2"/>
  <c r="S696" i="2"/>
  <c r="S692" i="2"/>
  <c r="S688" i="2"/>
  <c r="S684" i="2"/>
  <c r="S680" i="2"/>
  <c r="S676" i="2"/>
  <c r="S672" i="2"/>
  <c r="S668" i="2"/>
  <c r="S664" i="2"/>
  <c r="S660" i="2"/>
  <c r="S656" i="2"/>
  <c r="S652" i="2"/>
  <c r="S648" i="2"/>
  <c r="S644" i="2"/>
  <c r="S640" i="2"/>
  <c r="S636" i="2"/>
  <c r="S632" i="2"/>
  <c r="S628" i="2"/>
  <c r="S624" i="2"/>
  <c r="S620" i="2"/>
  <c r="S616" i="2"/>
  <c r="S612" i="2"/>
  <c r="S608" i="2"/>
  <c r="S604" i="2"/>
  <c r="S600" i="2"/>
  <c r="S596" i="2"/>
  <c r="S592" i="2"/>
  <c r="S588" i="2"/>
  <c r="S584" i="2"/>
  <c r="S580" i="2"/>
  <c r="S576" i="2"/>
  <c r="S572" i="2"/>
  <c r="S568" i="2"/>
  <c r="S560" i="2"/>
  <c r="S556" i="2"/>
  <c r="S548" i="2"/>
  <c r="S544" i="2"/>
  <c r="S540" i="2"/>
  <c r="S532" i="2"/>
  <c r="S524" i="2"/>
  <c r="S520" i="2"/>
  <c r="S516" i="2"/>
  <c r="S504" i="2"/>
  <c r="S505" i="2" s="1"/>
  <c r="S452" i="2"/>
  <c r="S453" i="2" s="1"/>
  <c r="S432" i="2"/>
  <c r="S433" i="2" s="1"/>
  <c r="S434" i="2" s="1"/>
  <c r="S360" i="2"/>
  <c r="S361" i="2" s="1"/>
  <c r="S264" i="2"/>
  <c r="S265" i="2" s="1"/>
  <c r="S240" i="2"/>
  <c r="S241" i="2" s="1"/>
  <c r="S232" i="2"/>
  <c r="S228" i="2"/>
  <c r="S216" i="2"/>
  <c r="S217" i="2" s="1"/>
  <c r="S128" i="2"/>
  <c r="S129" i="2" s="1"/>
  <c r="S64" i="2"/>
  <c r="S45" i="2"/>
  <c r="S41" i="2"/>
  <c r="S37" i="2"/>
  <c r="S33" i="2"/>
  <c r="S29" i="2"/>
  <c r="S21" i="2"/>
  <c r="S17" i="2"/>
  <c r="S13" i="2"/>
  <c r="S9" i="2"/>
  <c r="S5" i="2"/>
  <c r="Y5" i="2" s="1"/>
  <c r="R1496" i="2"/>
  <c r="R1484" i="2"/>
  <c r="R1476" i="2"/>
  <c r="R1468" i="2"/>
  <c r="R1460" i="2"/>
  <c r="R1452" i="2"/>
  <c r="R1448" i="2"/>
  <c r="R1440" i="2"/>
  <c r="R1432" i="2"/>
  <c r="R1424" i="2"/>
  <c r="R1416" i="2"/>
  <c r="R1404" i="2"/>
  <c r="R1396" i="2"/>
  <c r="R1388" i="2"/>
  <c r="R1380" i="2"/>
  <c r="R1372" i="2"/>
  <c r="R1364" i="2"/>
  <c r="R1356" i="2"/>
  <c r="R1348" i="2"/>
  <c r="R1340" i="2"/>
  <c r="R1332" i="2"/>
  <c r="R1324" i="2"/>
  <c r="R1316" i="2"/>
  <c r="R1308" i="2"/>
  <c r="R1304" i="2"/>
  <c r="R1296" i="2"/>
  <c r="R1284" i="2"/>
  <c r="R1276" i="2"/>
  <c r="R1268" i="2"/>
  <c r="R1260" i="2"/>
  <c r="R1252" i="2"/>
  <c r="R1244" i="2"/>
  <c r="R1236" i="2"/>
  <c r="R1228" i="2"/>
  <c r="R1220" i="2"/>
  <c r="R1212" i="2"/>
  <c r="R1204" i="2"/>
  <c r="R1200" i="2"/>
  <c r="R1192" i="2"/>
  <c r="R1184" i="2"/>
  <c r="R1176" i="2"/>
  <c r="R1168" i="2"/>
  <c r="R1164" i="2"/>
  <c r="R1160" i="2"/>
  <c r="R1156" i="2"/>
  <c r="R1152" i="2"/>
  <c r="R1148" i="2"/>
  <c r="R1144" i="2"/>
  <c r="R1140" i="2"/>
  <c r="R1136" i="2"/>
  <c r="R1132" i="2"/>
  <c r="R1128" i="2"/>
  <c r="R1124" i="2"/>
  <c r="R1120" i="2"/>
  <c r="R1116" i="2"/>
  <c r="R1112" i="2"/>
  <c r="R1108" i="2"/>
  <c r="R1104" i="2"/>
  <c r="R1100" i="2"/>
  <c r="R1096" i="2"/>
  <c r="R1092" i="2"/>
  <c r="R1088" i="2"/>
  <c r="R1084" i="2"/>
  <c r="R1076" i="2"/>
  <c r="R1072" i="2"/>
  <c r="R1068" i="2"/>
  <c r="R1064" i="2"/>
  <c r="R1060" i="2"/>
  <c r="R1056" i="2"/>
  <c r="R1052" i="2"/>
  <c r="R1048" i="2"/>
  <c r="R1044" i="2"/>
  <c r="R1040" i="2"/>
  <c r="R1036" i="2"/>
  <c r="R1032" i="2"/>
  <c r="R1028" i="2"/>
  <c r="R1024" i="2"/>
  <c r="R1020" i="2"/>
  <c r="R1016" i="2"/>
  <c r="R1012" i="2"/>
  <c r="R1008" i="2"/>
  <c r="R1004" i="2"/>
  <c r="R1000" i="2"/>
  <c r="R996" i="2"/>
  <c r="R992" i="2"/>
  <c r="R988" i="2"/>
  <c r="R984" i="2"/>
  <c r="R980" i="2"/>
  <c r="R976" i="2"/>
  <c r="R972" i="2"/>
  <c r="R968" i="2"/>
  <c r="R964" i="2"/>
  <c r="R960" i="2"/>
  <c r="R956" i="2"/>
  <c r="R952" i="2"/>
  <c r="R948" i="2"/>
  <c r="R944" i="2"/>
  <c r="R940" i="2"/>
  <c r="R936" i="2"/>
  <c r="R932" i="2"/>
  <c r="R928" i="2"/>
  <c r="R924" i="2"/>
  <c r="R920" i="2"/>
  <c r="R916" i="2"/>
  <c r="R912" i="2"/>
  <c r="R908" i="2"/>
  <c r="R904" i="2"/>
  <c r="R900" i="2"/>
  <c r="R896" i="2"/>
  <c r="R892" i="2"/>
  <c r="R888" i="2"/>
  <c r="R884" i="2"/>
  <c r="R880" i="2"/>
  <c r="R876" i="2"/>
  <c r="R872" i="2"/>
  <c r="R868" i="2"/>
  <c r="R864" i="2"/>
  <c r="R860" i="2"/>
  <c r="R856" i="2"/>
  <c r="R852" i="2"/>
  <c r="R848" i="2"/>
  <c r="R844" i="2"/>
  <c r="R840" i="2"/>
  <c r="R836" i="2"/>
  <c r="R832" i="2"/>
  <c r="R828" i="2"/>
  <c r="R824" i="2"/>
  <c r="R820" i="2"/>
  <c r="R816" i="2"/>
  <c r="R812" i="2"/>
  <c r="R808" i="2"/>
  <c r="R804" i="2"/>
  <c r="R800" i="2"/>
  <c r="R796" i="2"/>
  <c r="R792" i="2"/>
  <c r="R788" i="2"/>
  <c r="R784" i="2"/>
  <c r="R780" i="2"/>
  <c r="R776" i="2"/>
  <c r="R772" i="2"/>
  <c r="R768" i="2"/>
  <c r="R764" i="2"/>
  <c r="R760" i="2"/>
  <c r="R756" i="2"/>
  <c r="R752" i="2"/>
  <c r="R748" i="2"/>
  <c r="R744" i="2"/>
  <c r="R740" i="2"/>
  <c r="R736" i="2"/>
  <c r="R732" i="2"/>
  <c r="R728" i="2"/>
  <c r="R724" i="2"/>
  <c r="R720" i="2"/>
  <c r="R716" i="2"/>
  <c r="R712" i="2"/>
  <c r="R708" i="2"/>
  <c r="R704" i="2"/>
  <c r="R700" i="2"/>
  <c r="R696" i="2"/>
  <c r="R692" i="2"/>
  <c r="R688" i="2"/>
  <c r="R684" i="2"/>
  <c r="R680" i="2"/>
  <c r="R676" i="2"/>
  <c r="R672" i="2"/>
  <c r="R668" i="2"/>
  <c r="R664" i="2"/>
  <c r="R660" i="2"/>
  <c r="R656" i="2"/>
  <c r="R652" i="2"/>
  <c r="R648" i="2"/>
  <c r="R644" i="2"/>
  <c r="R640" i="2"/>
  <c r="R636" i="2"/>
  <c r="R632" i="2"/>
  <c r="R628" i="2"/>
  <c r="R624" i="2"/>
  <c r="R620" i="2"/>
  <c r="R616" i="2"/>
  <c r="R612" i="2"/>
  <c r="R608" i="2"/>
  <c r="R604" i="2"/>
  <c r="R600" i="2"/>
  <c r="R596" i="2"/>
  <c r="R592" i="2"/>
  <c r="R588" i="2"/>
  <c r="R584" i="2"/>
  <c r="R580" i="2"/>
  <c r="R576" i="2"/>
  <c r="R572" i="2"/>
  <c r="R568" i="2"/>
  <c r="R560" i="2"/>
  <c r="R556" i="2"/>
  <c r="R548" i="2"/>
  <c r="R544" i="2"/>
  <c r="R540" i="2"/>
  <c r="R532" i="2"/>
  <c r="R524" i="2"/>
  <c r="R526" i="2" s="1"/>
  <c r="R520" i="2"/>
  <c r="R516" i="2"/>
  <c r="R504" i="2"/>
  <c r="R505" i="2" s="1"/>
  <c r="R506" i="2" s="1"/>
  <c r="R452" i="2"/>
  <c r="R453" i="2" s="1"/>
  <c r="R454" i="2" s="1"/>
  <c r="R432" i="2"/>
  <c r="R433" i="2" s="1"/>
  <c r="R434" i="2" s="1"/>
  <c r="R360" i="2"/>
  <c r="R361" i="2" s="1"/>
  <c r="R362" i="2" s="1"/>
  <c r="R264" i="2"/>
  <c r="R265" i="2" s="1"/>
  <c r="R266" i="2" s="1"/>
  <c r="R240" i="2"/>
  <c r="R242" i="2" s="1"/>
  <c r="R243" i="2" s="1"/>
  <c r="R244" i="2" s="1"/>
  <c r="R232" i="2"/>
  <c r="R228" i="2"/>
  <c r="R216" i="2"/>
  <c r="R217" i="2" s="1"/>
  <c r="R218" i="2" s="1"/>
  <c r="R156" i="2"/>
  <c r="R157" i="2" s="1"/>
  <c r="R46" i="2"/>
  <c r="R45" i="2"/>
  <c r="R5" i="2"/>
  <c r="X5" i="2" s="1"/>
  <c r="R1500" i="2"/>
  <c r="R1492" i="2"/>
  <c r="R1488" i="2"/>
  <c r="R1480" i="2"/>
  <c r="R1472" i="2"/>
  <c r="R1464" i="2"/>
  <c r="R1456" i="2"/>
  <c r="R1444" i="2"/>
  <c r="R1436" i="2"/>
  <c r="R1428" i="2"/>
  <c r="R1420" i="2"/>
  <c r="R1412" i="2"/>
  <c r="R1408" i="2"/>
  <c r="R1400" i="2"/>
  <c r="R1392" i="2"/>
  <c r="R1384" i="2"/>
  <c r="R1376" i="2"/>
  <c r="R1368" i="2"/>
  <c r="R1360" i="2"/>
  <c r="R1352" i="2"/>
  <c r="R1344" i="2"/>
  <c r="R1336" i="2"/>
  <c r="R1328" i="2"/>
  <c r="R1320" i="2"/>
  <c r="R1312" i="2"/>
  <c r="R1300" i="2"/>
  <c r="R1292" i="2"/>
  <c r="R1288" i="2"/>
  <c r="R1280" i="2"/>
  <c r="R1272" i="2"/>
  <c r="R1264" i="2"/>
  <c r="R1256" i="2"/>
  <c r="R1248" i="2"/>
  <c r="R1240" i="2"/>
  <c r="R1232" i="2"/>
  <c r="R1224" i="2"/>
  <c r="R1216" i="2"/>
  <c r="R1208" i="2"/>
  <c r="R1196" i="2"/>
  <c r="R1188" i="2"/>
  <c r="R1180" i="2"/>
  <c r="R1172" i="2"/>
  <c r="R1080" i="2"/>
  <c r="R1499" i="2"/>
  <c r="R1495" i="2"/>
  <c r="R1491" i="2"/>
  <c r="R1487" i="2"/>
  <c r="R1483" i="2"/>
  <c r="R1479" i="2"/>
  <c r="R1475" i="2"/>
  <c r="R1471" i="2"/>
  <c r="R1467" i="2"/>
  <c r="R1463" i="2"/>
  <c r="R1459" i="2"/>
  <c r="R1455" i="2"/>
  <c r="R1451" i="2"/>
  <c r="R1447" i="2"/>
  <c r="R1443" i="2"/>
  <c r="R1439" i="2"/>
  <c r="R1435" i="2"/>
  <c r="R1431" i="2"/>
  <c r="R1427" i="2"/>
  <c r="R1423" i="2"/>
  <c r="R1419" i="2"/>
  <c r="R1415" i="2"/>
  <c r="R1411" i="2"/>
  <c r="R1407" i="2"/>
  <c r="R1403" i="2"/>
  <c r="R1399" i="2"/>
  <c r="R1395" i="2"/>
  <c r="R1391" i="2"/>
  <c r="R1387" i="2"/>
  <c r="R1383" i="2"/>
  <c r="R1379" i="2"/>
  <c r="R1375" i="2"/>
  <c r="R1371" i="2"/>
  <c r="R1367" i="2"/>
  <c r="R1363" i="2"/>
  <c r="R1359" i="2"/>
  <c r="R1355" i="2"/>
  <c r="R1351" i="2"/>
  <c r="R1347" i="2"/>
  <c r="R1343" i="2"/>
  <c r="R1339" i="2"/>
  <c r="R1335" i="2"/>
  <c r="R1331" i="2"/>
  <c r="R1327" i="2"/>
  <c r="R1323" i="2"/>
  <c r="R1319" i="2"/>
  <c r="R1315" i="2"/>
  <c r="R1311" i="2"/>
  <c r="R1307" i="2"/>
  <c r="R1303" i="2"/>
  <c r="R1299" i="2"/>
  <c r="R1295" i="2"/>
  <c r="R1291" i="2"/>
  <c r="R1287" i="2"/>
  <c r="R1283" i="2"/>
  <c r="R1279" i="2"/>
  <c r="R1275" i="2"/>
  <c r="R1271" i="2"/>
  <c r="R36" i="2"/>
  <c r="R23" i="2"/>
  <c r="R19" i="2"/>
  <c r="R4" i="2"/>
  <c r="S1500" i="2"/>
  <c r="S1496" i="2"/>
  <c r="S1492" i="2"/>
  <c r="S1488" i="2"/>
  <c r="S1484" i="2"/>
  <c r="S1480" i="2"/>
  <c r="S1476" i="2"/>
  <c r="S1472" i="2"/>
  <c r="S1468" i="2"/>
  <c r="S1464" i="2"/>
  <c r="S1460" i="2"/>
  <c r="S1456" i="2"/>
  <c r="S1452" i="2"/>
  <c r="S1448" i="2"/>
  <c r="S1444" i="2"/>
  <c r="S1440" i="2"/>
  <c r="S1436" i="2"/>
  <c r="S1432" i="2"/>
  <c r="S1428" i="2"/>
  <c r="S1424" i="2"/>
  <c r="S1420" i="2"/>
  <c r="S1416" i="2"/>
  <c r="S1412" i="2"/>
  <c r="S1408" i="2"/>
  <c r="S1404" i="2"/>
  <c r="S1400" i="2"/>
  <c r="S1396" i="2"/>
  <c r="S1392" i="2"/>
  <c r="S1388" i="2"/>
  <c r="S1384" i="2"/>
  <c r="S1380" i="2"/>
  <c r="S1376" i="2"/>
  <c r="S1372" i="2"/>
  <c r="S1368" i="2"/>
  <c r="S1364" i="2"/>
  <c r="S1360" i="2"/>
  <c r="S1356" i="2"/>
  <c r="S1352" i="2"/>
  <c r="S1348" i="2"/>
  <c r="S1344" i="2"/>
  <c r="S1340" i="2"/>
  <c r="S1336" i="2"/>
  <c r="S1332" i="2"/>
  <c r="S1328" i="2"/>
  <c r="S1324" i="2"/>
  <c r="S1320" i="2"/>
  <c r="S1316" i="2"/>
  <c r="S1312" i="2"/>
  <c r="S1308" i="2"/>
  <c r="S1304" i="2"/>
  <c r="S1300" i="2"/>
  <c r="S1296" i="2"/>
  <c r="S1292" i="2"/>
  <c r="S1288" i="2"/>
  <c r="S1284" i="2"/>
  <c r="S1280" i="2"/>
  <c r="S1276" i="2"/>
  <c r="S1272" i="2"/>
  <c r="S1268" i="2"/>
  <c r="S1264" i="2"/>
  <c r="S1260" i="2"/>
  <c r="S1256" i="2"/>
  <c r="S1252" i="2"/>
  <c r="S1248" i="2"/>
  <c r="S1244" i="2"/>
  <c r="S1240" i="2"/>
  <c r="S1236" i="2"/>
  <c r="S1232" i="2"/>
  <c r="S1228" i="2"/>
  <c r="S1224" i="2"/>
  <c r="S1220" i="2"/>
  <c r="S1216" i="2"/>
  <c r="S1212" i="2"/>
  <c r="S1208" i="2"/>
  <c r="S1204" i="2"/>
  <c r="S1200" i="2"/>
  <c r="S1196" i="2"/>
  <c r="S1192" i="2"/>
  <c r="S1188" i="2"/>
  <c r="S1184" i="2"/>
  <c r="S1180" i="2"/>
  <c r="S1176" i="2"/>
  <c r="S1172" i="2"/>
  <c r="S1168" i="2"/>
  <c r="S1164" i="2"/>
  <c r="S1160" i="2"/>
  <c r="S1156" i="2"/>
  <c r="S1152" i="2"/>
  <c r="S1148" i="2"/>
  <c r="S1144" i="2"/>
  <c r="S1140" i="2"/>
  <c r="S1136" i="2"/>
  <c r="S1132" i="2"/>
  <c r="S1128" i="2"/>
  <c r="S1124" i="2"/>
  <c r="S1120" i="2"/>
  <c r="S1116" i="2"/>
  <c r="S1112" i="2"/>
  <c r="S1108" i="2"/>
  <c r="S1104" i="2"/>
  <c r="S1100" i="2"/>
  <c r="S1096" i="2"/>
  <c r="S1092" i="2"/>
  <c r="S1088" i="2"/>
  <c r="S1084" i="2"/>
  <c r="S1080" i="2"/>
  <c r="S1076" i="2"/>
  <c r="S1072" i="2"/>
  <c r="S1068" i="2"/>
  <c r="S1064" i="2"/>
  <c r="S1060" i="2"/>
  <c r="S1056" i="2"/>
  <c r="S1052" i="2"/>
  <c r="S1048" i="2"/>
  <c r="S1044" i="2"/>
  <c r="S1040" i="2"/>
  <c r="S1036" i="2"/>
  <c r="R60" i="2"/>
  <c r="R43" i="2"/>
  <c r="R39" i="2"/>
  <c r="R26" i="2"/>
  <c r="R22" i="2"/>
  <c r="R18" i="2"/>
  <c r="R14" i="2"/>
  <c r="S1499" i="2"/>
  <c r="S1495" i="2"/>
  <c r="S1491" i="2"/>
  <c r="S1487" i="2"/>
  <c r="S1483" i="2"/>
  <c r="S1479" i="2"/>
  <c r="S1475" i="2"/>
  <c r="S1471" i="2"/>
  <c r="S1467" i="2"/>
  <c r="S1463" i="2"/>
  <c r="S1459" i="2"/>
  <c r="S1455" i="2"/>
  <c r="S1451" i="2"/>
  <c r="S1447" i="2"/>
  <c r="S1443" i="2"/>
  <c r="S1439" i="2"/>
  <c r="S1435" i="2"/>
  <c r="S1431" i="2"/>
  <c r="S1427" i="2"/>
  <c r="S1423" i="2"/>
  <c r="S1419" i="2"/>
  <c r="S1415" i="2"/>
  <c r="S1411" i="2"/>
  <c r="S1407" i="2"/>
  <c r="S1403" i="2"/>
  <c r="S1399" i="2"/>
  <c r="S1395" i="2"/>
  <c r="S1391" i="2"/>
  <c r="S1387" i="2"/>
  <c r="S1383" i="2"/>
  <c r="S1379" i="2"/>
  <c r="S1375" i="2"/>
  <c r="S1371" i="2"/>
  <c r="S1367" i="2"/>
  <c r="S1363" i="2"/>
  <c r="S1359" i="2"/>
  <c r="S1355" i="2"/>
  <c r="S1351" i="2"/>
  <c r="S1347" i="2"/>
  <c r="S1343" i="2"/>
  <c r="S1339" i="2"/>
  <c r="S1335" i="2"/>
  <c r="S1331" i="2"/>
  <c r="S1327" i="2"/>
  <c r="S1323" i="2"/>
  <c r="S1319" i="2"/>
  <c r="S1315" i="2"/>
  <c r="S1311" i="2"/>
  <c r="S1307" i="2"/>
  <c r="S1303" i="2"/>
  <c r="S1299" i="2"/>
  <c r="S1295" i="2"/>
  <c r="S1291" i="2"/>
  <c r="S1287" i="2"/>
  <c r="S1283" i="2"/>
  <c r="S1279" i="2"/>
  <c r="S1275" i="2"/>
  <c r="S1271" i="2"/>
  <c r="S1267" i="2"/>
  <c r="S1263" i="2"/>
  <c r="S1259" i="2"/>
  <c r="S1255" i="2"/>
  <c r="S1251" i="2"/>
  <c r="S1247" i="2"/>
  <c r="S1243" i="2"/>
  <c r="S1239" i="2"/>
  <c r="S1235" i="2"/>
  <c r="S1231" i="2"/>
  <c r="S1227" i="2"/>
  <c r="S1223" i="2"/>
  <c r="S1219" i="2"/>
  <c r="S1215" i="2"/>
  <c r="S1211" i="2"/>
  <c r="S1207" i="2"/>
  <c r="S1203" i="2"/>
  <c r="S1199" i="2"/>
  <c r="S1195" i="2"/>
  <c r="S1191" i="2"/>
  <c r="S1187" i="2"/>
  <c r="S1183" i="2"/>
  <c r="S1179" i="2"/>
  <c r="S1175" i="2"/>
  <c r="S1171" i="2"/>
  <c r="S1167" i="2"/>
  <c r="S1163" i="2"/>
  <c r="S1159" i="2"/>
  <c r="S1155" i="2"/>
  <c r="S1151" i="2"/>
  <c r="S1147" i="2"/>
  <c r="S1143" i="2"/>
  <c r="S1139" i="2"/>
  <c r="S1135" i="2"/>
  <c r="S1131" i="2"/>
  <c r="S1127" i="2"/>
  <c r="S1123" i="2"/>
  <c r="S1119" i="2"/>
  <c r="S1115" i="2"/>
  <c r="S1111" i="2"/>
  <c r="S1107" i="2"/>
  <c r="S1103" i="2"/>
  <c r="S1099" i="2"/>
  <c r="S1095" i="2"/>
  <c r="S1091" i="2"/>
  <c r="S1087" i="2"/>
  <c r="S1083" i="2"/>
  <c r="S1079" i="2"/>
  <c r="S1075" i="2"/>
  <c r="S1071" i="2"/>
  <c r="S1067" i="2"/>
  <c r="S1063" i="2"/>
  <c r="S1059" i="2"/>
  <c r="S1055" i="2"/>
  <c r="S1051" i="2"/>
  <c r="S1047" i="2"/>
  <c r="S1043" i="2"/>
  <c r="S1039" i="2"/>
  <c r="S1035" i="2"/>
  <c r="S1031" i="2"/>
  <c r="S1027" i="2"/>
  <c r="S1023" i="2"/>
  <c r="S1019" i="2"/>
  <c r="S1015" i="2"/>
  <c r="S1011" i="2"/>
  <c r="S1007" i="2"/>
  <c r="S1003" i="2"/>
  <c r="S999" i="2"/>
  <c r="S995" i="2"/>
  <c r="S991" i="2"/>
  <c r="S987" i="2"/>
  <c r="S983" i="2"/>
  <c r="S979" i="2"/>
  <c r="S975" i="2"/>
  <c r="S971" i="2"/>
  <c r="S967" i="2"/>
  <c r="S963" i="2"/>
  <c r="S959" i="2"/>
  <c r="S955" i="2"/>
  <c r="S951" i="2"/>
  <c r="S947" i="2"/>
  <c r="S943" i="2"/>
  <c r="S939" i="2"/>
  <c r="S935" i="2"/>
  <c r="S931" i="2"/>
  <c r="S927" i="2"/>
  <c r="S923" i="2"/>
  <c r="S919" i="2"/>
  <c r="S915" i="2"/>
  <c r="S911" i="2"/>
  <c r="S907" i="2"/>
  <c r="S903" i="2"/>
  <c r="S899" i="2"/>
  <c r="S895" i="2"/>
  <c r="S891" i="2"/>
  <c r="S887" i="2"/>
  <c r="S883" i="2"/>
  <c r="S879" i="2"/>
  <c r="S875" i="2"/>
  <c r="S871" i="2"/>
  <c r="S867" i="2"/>
  <c r="S863" i="2"/>
  <c r="S859" i="2"/>
  <c r="S855" i="2"/>
  <c r="S851" i="2"/>
  <c r="S847" i="2"/>
  <c r="S843" i="2"/>
  <c r="S839" i="2"/>
  <c r="S835" i="2"/>
  <c r="S831" i="2"/>
  <c r="S827" i="2"/>
  <c r="S823" i="2"/>
  <c r="S819" i="2"/>
  <c r="S815" i="2"/>
  <c r="S811" i="2"/>
  <c r="S807" i="2"/>
  <c r="S803" i="2"/>
  <c r="S799" i="2"/>
  <c r="S795" i="2"/>
  <c r="S791" i="2"/>
  <c r="S787" i="2"/>
  <c r="S783" i="2"/>
  <c r="S779" i="2"/>
  <c r="S775" i="2"/>
  <c r="S771" i="2"/>
  <c r="S767" i="2"/>
  <c r="S763" i="2"/>
  <c r="S759" i="2"/>
  <c r="S755" i="2"/>
  <c r="S751" i="2"/>
  <c r="S747" i="2"/>
  <c r="S743" i="2"/>
  <c r="S739" i="2"/>
  <c r="S735" i="2"/>
  <c r="S731" i="2"/>
  <c r="S727" i="2"/>
  <c r="S723" i="2"/>
  <c r="S719" i="2"/>
  <c r="S715" i="2"/>
  <c r="S711" i="2"/>
  <c r="S707" i="2"/>
  <c r="S703" i="2"/>
  <c r="S699" i="2"/>
  <c r="S695" i="2"/>
  <c r="S691" i="2"/>
  <c r="S687" i="2"/>
  <c r="S683" i="2"/>
  <c r="S679" i="2"/>
  <c r="S675" i="2"/>
  <c r="S671" i="2"/>
  <c r="S667" i="2"/>
  <c r="S663" i="2"/>
  <c r="S659" i="2"/>
  <c r="S655" i="2"/>
  <c r="S651" i="2"/>
  <c r="S647" i="2"/>
  <c r="S643" i="2"/>
  <c r="S639" i="2"/>
  <c r="S635" i="2"/>
  <c r="S631" i="2"/>
  <c r="S627" i="2"/>
  <c r="S623" i="2"/>
  <c r="S619" i="2"/>
  <c r="S615" i="2"/>
  <c r="S611" i="2"/>
  <c r="S607" i="2"/>
  <c r="S603" i="2"/>
  <c r="S599" i="2"/>
  <c r="S595" i="2"/>
  <c r="S591" i="2"/>
  <c r="S587" i="2"/>
  <c r="S583" i="2"/>
  <c r="S579" i="2"/>
  <c r="S575" i="2"/>
  <c r="S571" i="2"/>
  <c r="S567" i="2"/>
  <c r="S559" i="2"/>
  <c r="S555" i="2"/>
  <c r="S547" i="2"/>
  <c r="S543" i="2"/>
  <c r="S539" i="2"/>
  <c r="S527" i="2"/>
  <c r="S519" i="2"/>
  <c r="S483" i="2"/>
  <c r="S484" i="2" s="1"/>
  <c r="S485" i="2" s="1"/>
  <c r="S435" i="2"/>
  <c r="S436" i="2" s="1"/>
  <c r="S411" i="2"/>
  <c r="S412" i="2" s="1"/>
  <c r="S413" i="2" s="1"/>
  <c r="S400" i="2"/>
  <c r="S401" i="2" s="1"/>
  <c r="S371" i="2"/>
  <c r="S372" i="2" s="1"/>
  <c r="S311" i="2"/>
  <c r="S312" i="2" s="1"/>
  <c r="S313" i="2" s="1"/>
  <c r="S299" i="2"/>
  <c r="S300" i="2" s="1"/>
  <c r="S301" i="2" s="1"/>
  <c r="S287" i="2"/>
  <c r="S288" i="2" s="1"/>
  <c r="S289" i="2" s="1"/>
  <c r="S231" i="2"/>
  <c r="S227" i="2"/>
  <c r="S191" i="2"/>
  <c r="S192" i="2" s="1"/>
  <c r="S193" i="2" s="1"/>
  <c r="S155" i="2"/>
  <c r="S156" i="2" s="1"/>
  <c r="S157" i="2" s="1"/>
  <c r="S139" i="2"/>
  <c r="S140" i="2" s="1"/>
  <c r="S141" i="2" s="1"/>
  <c r="S115" i="2"/>
  <c r="S116" i="2" s="1"/>
  <c r="S117" i="2" s="1"/>
  <c r="S63" i="2"/>
  <c r="R1267" i="2"/>
  <c r="R1263" i="2"/>
  <c r="R1259" i="2"/>
  <c r="R1255" i="2"/>
  <c r="R1251" i="2"/>
  <c r="R1247" i="2"/>
  <c r="R1243" i="2"/>
  <c r="R1239" i="2"/>
  <c r="R1235" i="2"/>
  <c r="R1231" i="2"/>
  <c r="R1227" i="2"/>
  <c r="R1223" i="2"/>
  <c r="R1219" i="2"/>
  <c r="R1215" i="2"/>
  <c r="R1211" i="2"/>
  <c r="R1207" i="2"/>
  <c r="R1203" i="2"/>
  <c r="R1199" i="2"/>
  <c r="R1195" i="2"/>
  <c r="R1191" i="2"/>
  <c r="R1187" i="2"/>
  <c r="R1183" i="2"/>
  <c r="R1179" i="2"/>
  <c r="R1175" i="2"/>
  <c r="R1171" i="2"/>
  <c r="R1167" i="2"/>
  <c r="R1163" i="2"/>
  <c r="R1159" i="2"/>
  <c r="R1155" i="2"/>
  <c r="R1151" i="2"/>
  <c r="R1147" i="2"/>
  <c r="R1143" i="2"/>
  <c r="R1139" i="2"/>
  <c r="R1135" i="2"/>
  <c r="R1131" i="2"/>
  <c r="R1127" i="2"/>
  <c r="R1123" i="2"/>
  <c r="R1119" i="2"/>
  <c r="R1115" i="2"/>
  <c r="R1111" i="2"/>
  <c r="R1107" i="2"/>
  <c r="R1103" i="2"/>
  <c r="R1099" i="2"/>
  <c r="R1095" i="2"/>
  <c r="R1091" i="2"/>
  <c r="R1087" i="2"/>
  <c r="R1083" i="2"/>
  <c r="R1079" i="2"/>
  <c r="R1075" i="2"/>
  <c r="R1071" i="2"/>
  <c r="R1067" i="2"/>
  <c r="R1063" i="2"/>
  <c r="R1059" i="2"/>
  <c r="R1055" i="2"/>
  <c r="R1051" i="2"/>
  <c r="R1047" i="2"/>
  <c r="R1043" i="2"/>
  <c r="R1039" i="2"/>
  <c r="R1035" i="2"/>
  <c r="R1031" i="2"/>
  <c r="R1027" i="2"/>
  <c r="R1023" i="2"/>
  <c r="R1019" i="2"/>
  <c r="R1015" i="2"/>
  <c r="R1011" i="2"/>
  <c r="R1007" i="2"/>
  <c r="R1003" i="2"/>
  <c r="R999" i="2"/>
  <c r="R995" i="2"/>
  <c r="R991" i="2"/>
  <c r="R987" i="2"/>
  <c r="R983" i="2"/>
  <c r="R979" i="2"/>
  <c r="R975" i="2"/>
  <c r="R971" i="2"/>
  <c r="R967" i="2"/>
  <c r="R963" i="2"/>
  <c r="R959" i="2"/>
  <c r="R955" i="2"/>
  <c r="R951" i="2"/>
  <c r="R947" i="2"/>
  <c r="R943" i="2"/>
  <c r="R939" i="2"/>
  <c r="R935" i="2"/>
  <c r="R931" i="2"/>
  <c r="R927" i="2"/>
  <c r="R923" i="2"/>
  <c r="R919" i="2"/>
  <c r="R915" i="2"/>
  <c r="R911" i="2"/>
  <c r="R907" i="2"/>
  <c r="R903" i="2"/>
  <c r="R899" i="2"/>
  <c r="R895" i="2"/>
  <c r="R891" i="2"/>
  <c r="R887" i="2"/>
  <c r="R883" i="2"/>
  <c r="R879" i="2"/>
  <c r="R875" i="2"/>
  <c r="R871" i="2"/>
  <c r="R867" i="2"/>
  <c r="R863" i="2"/>
  <c r="R859" i="2"/>
  <c r="R855" i="2"/>
  <c r="R851" i="2"/>
  <c r="R847" i="2"/>
  <c r="R843" i="2"/>
  <c r="R839" i="2"/>
  <c r="R835" i="2"/>
  <c r="R831" i="2"/>
  <c r="R827" i="2"/>
  <c r="R823" i="2"/>
  <c r="R819" i="2"/>
  <c r="R815" i="2"/>
  <c r="R811" i="2"/>
  <c r="R807" i="2"/>
  <c r="R803" i="2"/>
  <c r="R799" i="2"/>
  <c r="R795" i="2"/>
  <c r="R791" i="2"/>
  <c r="R787" i="2"/>
  <c r="R783" i="2"/>
  <c r="R779" i="2"/>
  <c r="R775" i="2"/>
  <c r="R771" i="2"/>
  <c r="R767" i="2"/>
  <c r="R763" i="2"/>
  <c r="R759" i="2"/>
  <c r="R755" i="2"/>
  <c r="R751" i="2"/>
  <c r="R747" i="2"/>
  <c r="R743" i="2"/>
  <c r="R739" i="2"/>
  <c r="R735" i="2"/>
  <c r="R731" i="2"/>
  <c r="R727" i="2"/>
  <c r="R723" i="2"/>
  <c r="R719" i="2"/>
  <c r="R715" i="2"/>
  <c r="R711" i="2"/>
  <c r="R707" i="2"/>
  <c r="R703" i="2"/>
  <c r="R699" i="2"/>
  <c r="R695" i="2"/>
  <c r="R691" i="2"/>
  <c r="R687" i="2"/>
  <c r="R683" i="2"/>
  <c r="R679" i="2"/>
  <c r="R675" i="2"/>
  <c r="R671" i="2"/>
  <c r="R667" i="2"/>
  <c r="R663" i="2"/>
  <c r="R659" i="2"/>
  <c r="R655" i="2"/>
  <c r="R651" i="2"/>
  <c r="R647" i="2"/>
  <c r="R643" i="2"/>
  <c r="R639" i="2"/>
  <c r="R635" i="2"/>
  <c r="R631" i="2"/>
  <c r="R627" i="2"/>
  <c r="R623" i="2"/>
  <c r="R619" i="2"/>
  <c r="R615" i="2"/>
  <c r="R611" i="2"/>
  <c r="R607" i="2"/>
  <c r="R603" i="2"/>
  <c r="R599" i="2"/>
  <c r="R595" i="2"/>
  <c r="R591" i="2"/>
  <c r="R587" i="2"/>
  <c r="R583" i="2"/>
  <c r="R579" i="2"/>
  <c r="R575" i="2"/>
  <c r="R571" i="2"/>
  <c r="R567" i="2"/>
  <c r="R559" i="2"/>
  <c r="R555" i="2"/>
  <c r="R547" i="2"/>
  <c r="R543" i="2"/>
  <c r="R539" i="2"/>
  <c r="R527" i="2"/>
  <c r="R528" i="2" s="1"/>
  <c r="R529" i="2" s="1"/>
  <c r="R530" i="2" s="1"/>
  <c r="R519" i="2"/>
  <c r="R507" i="2"/>
  <c r="R508" i="2" s="1"/>
  <c r="R509" i="2" s="1"/>
  <c r="R510" i="2" s="1"/>
  <c r="R511" i="2" s="1"/>
  <c r="R512" i="2" s="1"/>
  <c r="R513" i="2" s="1"/>
  <c r="R514" i="2" s="1"/>
  <c r="R499" i="2"/>
  <c r="R495" i="2"/>
  <c r="R496" i="2" s="1"/>
  <c r="R497" i="2" s="1"/>
  <c r="R498" i="2" s="1"/>
  <c r="R483" i="2"/>
  <c r="R484" i="2" s="1"/>
  <c r="R485" i="2" s="1"/>
  <c r="R486" i="2" s="1"/>
  <c r="R487" i="2" s="1"/>
  <c r="R488" i="2" s="1"/>
  <c r="R489" i="2" s="1"/>
  <c r="R490" i="2" s="1"/>
  <c r="R479" i="2"/>
  <c r="R480" i="2" s="1"/>
  <c r="R481" i="2" s="1"/>
  <c r="R475" i="2"/>
  <c r="R476" i="2" s="1"/>
  <c r="R477" i="2" s="1"/>
  <c r="R478" i="2" s="1"/>
  <c r="R471" i="2"/>
  <c r="R472" i="2" s="1"/>
  <c r="R473" i="2" s="1"/>
  <c r="R474" i="2" s="1"/>
  <c r="R467" i="2"/>
  <c r="R468" i="2" s="1"/>
  <c r="R469" i="2" s="1"/>
  <c r="R470" i="2" s="1"/>
  <c r="R463" i="2"/>
  <c r="R459" i="2"/>
  <c r="R460" i="2" s="1"/>
  <c r="R461" i="2" s="1"/>
  <c r="R462" i="2" s="1"/>
  <c r="R455" i="2"/>
  <c r="R447" i="2"/>
  <c r="R448" i="2" s="1"/>
  <c r="R435" i="2"/>
  <c r="R436" i="2" s="1"/>
  <c r="R427" i="2"/>
  <c r="R428" i="2" s="1"/>
  <c r="R429" i="2" s="1"/>
  <c r="R419" i="2"/>
  <c r="R411" i="2"/>
  <c r="R412" i="2" s="1"/>
  <c r="R413" i="2" s="1"/>
  <c r="R414" i="2" s="1"/>
  <c r="R415" i="2" s="1"/>
  <c r="R407" i="2"/>
  <c r="R408" i="2" s="1"/>
  <c r="R409" i="2" s="1"/>
  <c r="R403" i="2"/>
  <c r="R404" i="2" s="1"/>
  <c r="R405" i="2" s="1"/>
  <c r="R406" i="2" s="1"/>
  <c r="R400" i="2"/>
  <c r="R401" i="2" s="1"/>
  <c r="R402" i="2" s="1"/>
  <c r="R387" i="2"/>
  <c r="R388" i="2" s="1"/>
  <c r="R389" i="2" s="1"/>
  <c r="R390" i="2" s="1"/>
  <c r="R391" i="2" s="1"/>
  <c r="R392" i="2" s="1"/>
  <c r="R393" i="2" s="1"/>
  <c r="R394" i="2" s="1"/>
  <c r="R371" i="2"/>
  <c r="R372" i="2" s="1"/>
  <c r="R367" i="2"/>
  <c r="R368" i="2" s="1"/>
  <c r="R369" i="2" s="1"/>
  <c r="R363" i="2"/>
  <c r="R364" i="2" s="1"/>
  <c r="R365" i="2" s="1"/>
  <c r="R366" i="2" s="1"/>
  <c r="R343" i="2"/>
  <c r="R344" i="2" s="1"/>
  <c r="R335" i="2"/>
  <c r="R336" i="2" s="1"/>
  <c r="R337" i="2" s="1"/>
  <c r="R338" i="2" s="1"/>
  <c r="R339" i="2" s="1"/>
  <c r="R340" i="2" s="1"/>
  <c r="R341" i="2" s="1"/>
  <c r="R342" i="2" s="1"/>
  <c r="R331" i="2"/>
  <c r="R332" i="2" s="1"/>
  <c r="R327" i="2"/>
  <c r="R328" i="2" s="1"/>
  <c r="R329" i="2" s="1"/>
  <c r="R330" i="2" s="1"/>
  <c r="R319" i="2"/>
  <c r="R320" i="2" s="1"/>
  <c r="R321" i="2" s="1"/>
  <c r="R322" i="2" s="1"/>
  <c r="R323" i="2" s="1"/>
  <c r="R315" i="2"/>
  <c r="R316" i="2" s="1"/>
  <c r="R317" i="2" s="1"/>
  <c r="R318" i="2" s="1"/>
  <c r="R311" i="2"/>
  <c r="R312" i="2" s="1"/>
  <c r="R313" i="2" s="1"/>
  <c r="R314" i="2" s="1"/>
  <c r="R307" i="2"/>
  <c r="R308" i="2" s="1"/>
  <c r="R309" i="2" s="1"/>
  <c r="R299" i="2"/>
  <c r="R300" i="2" s="1"/>
  <c r="R301" i="2" s="1"/>
  <c r="R302" i="2" s="1"/>
  <c r="R303" i="2" s="1"/>
  <c r="R295" i="2"/>
  <c r="R296" i="2" s="1"/>
  <c r="R297" i="2" s="1"/>
  <c r="R291" i="2"/>
  <c r="R292" i="2" s="1"/>
  <c r="R293" i="2" s="1"/>
  <c r="R294" i="2" s="1"/>
  <c r="R287" i="2"/>
  <c r="R288" i="2" s="1"/>
  <c r="R289" i="2" s="1"/>
  <c r="R290" i="2" s="1"/>
  <c r="R275" i="2"/>
  <c r="R276" i="2" s="1"/>
  <c r="R277" i="2" s="1"/>
  <c r="R278" i="2" s="1"/>
  <c r="R279" i="2" s="1"/>
  <c r="R280" i="2" s="1"/>
  <c r="R267" i="2"/>
  <c r="R268" i="2" s="1"/>
  <c r="R269" i="2" s="1"/>
  <c r="R270" i="2" s="1"/>
  <c r="R271" i="2" s="1"/>
  <c r="R272" i="2" s="1"/>
  <c r="R273" i="2" s="1"/>
  <c r="R274" i="2" s="1"/>
  <c r="R247" i="2"/>
  <c r="R248" i="2" s="1"/>
  <c r="R249" i="2" s="1"/>
  <c r="R250" i="2" s="1"/>
  <c r="R251" i="2" s="1"/>
  <c r="R252" i="2" s="1"/>
  <c r="R253" i="2" s="1"/>
  <c r="R254" i="2" s="1"/>
  <c r="R231" i="2"/>
  <c r="R227" i="2"/>
  <c r="R219" i="2"/>
  <c r="R220" i="2" s="1"/>
  <c r="R221" i="2" s="1"/>
  <c r="R222" i="2" s="1"/>
  <c r="R223" i="2" s="1"/>
  <c r="R211" i="2"/>
  <c r="R212" i="2" s="1"/>
  <c r="R213" i="2" s="1"/>
  <c r="R207" i="2"/>
  <c r="R208" i="2" s="1"/>
  <c r="R209" i="2" s="1"/>
  <c r="R210" i="2" s="1"/>
  <c r="R199" i="2"/>
  <c r="R200" i="2" s="1"/>
  <c r="R201" i="2" s="1"/>
  <c r="R202" i="2" s="1"/>
  <c r="R203" i="2" s="1"/>
  <c r="R204" i="2" s="1"/>
  <c r="R191" i="2"/>
  <c r="R192" i="2" s="1"/>
  <c r="R193" i="2" s="1"/>
  <c r="R194" i="2" s="1"/>
  <c r="R175" i="2"/>
  <c r="R176" i="2" s="1"/>
  <c r="R171" i="2"/>
  <c r="R172" i="2" s="1"/>
  <c r="R173" i="2" s="1"/>
  <c r="R174" i="2" s="1"/>
  <c r="R143" i="2"/>
  <c r="R144" i="2" s="1"/>
  <c r="R145" i="2" s="1"/>
  <c r="R139" i="2"/>
  <c r="R140" i="2" s="1"/>
  <c r="R141" i="2" s="1"/>
  <c r="R142" i="2" s="1"/>
  <c r="R123" i="2"/>
  <c r="R124" i="2" s="1"/>
  <c r="R125" i="2" s="1"/>
  <c r="R126" i="2" s="1"/>
  <c r="R115" i="2"/>
  <c r="R116" i="2" s="1"/>
  <c r="R117" i="2" s="1"/>
  <c r="R118" i="2" s="1"/>
  <c r="R119" i="2" s="1"/>
  <c r="R107" i="2"/>
  <c r="R87" i="2"/>
  <c r="R88" i="2" s="1"/>
  <c r="R63" i="2"/>
  <c r="R38" i="2"/>
  <c r="R21" i="2"/>
  <c r="R17" i="2"/>
  <c r="R13" i="2"/>
  <c r="R9" i="2"/>
  <c r="S1498" i="2"/>
  <c r="S1494" i="2"/>
  <c r="S1490" i="2"/>
  <c r="S1486" i="2"/>
  <c r="S1482" i="2"/>
  <c r="S1478" i="2"/>
  <c r="S1474" i="2"/>
  <c r="S1470" i="2"/>
  <c r="S1466" i="2"/>
  <c r="S1462" i="2"/>
  <c r="S1458" i="2"/>
  <c r="S1454" i="2"/>
  <c r="S1450" i="2"/>
  <c r="S1446" i="2"/>
  <c r="S1442" i="2"/>
  <c r="S1438" i="2"/>
  <c r="S1434" i="2"/>
  <c r="S1430" i="2"/>
  <c r="S1426" i="2"/>
  <c r="S1422" i="2"/>
  <c r="S1418" i="2"/>
  <c r="S1414" i="2"/>
  <c r="S1410" i="2"/>
  <c r="S1406" i="2"/>
  <c r="S1402" i="2"/>
  <c r="S1398" i="2"/>
  <c r="S1394" i="2"/>
  <c r="S1390" i="2"/>
  <c r="S1386" i="2"/>
  <c r="S1382" i="2"/>
  <c r="S40" i="2"/>
  <c r="S36" i="2"/>
  <c r="S32" i="2"/>
  <c r="S28" i="2"/>
  <c r="S24" i="2"/>
  <c r="S20" i="2"/>
  <c r="S16" i="2"/>
  <c r="S12" i="2"/>
  <c r="S8" i="2"/>
  <c r="S4" i="2"/>
  <c r="S1378" i="2"/>
  <c r="S1374" i="2"/>
  <c r="S1370" i="2"/>
  <c r="S1366" i="2"/>
  <c r="S1362" i="2"/>
  <c r="S1358" i="2"/>
  <c r="S1354" i="2"/>
  <c r="S1350" i="2"/>
  <c r="S1346" i="2"/>
  <c r="S1342" i="2"/>
  <c r="S1338" i="2"/>
  <c r="S1334" i="2"/>
  <c r="S1330" i="2"/>
  <c r="S1326" i="2"/>
  <c r="S1322" i="2"/>
  <c r="S1318" i="2"/>
  <c r="S1314" i="2"/>
  <c r="S1310" i="2"/>
  <c r="S1306" i="2"/>
  <c r="S1302" i="2"/>
  <c r="S1298" i="2"/>
  <c r="S1294" i="2"/>
  <c r="S1290" i="2"/>
  <c r="S1286" i="2"/>
  <c r="S1282" i="2"/>
  <c r="S1278" i="2"/>
  <c r="S1274" i="2"/>
  <c r="S1270" i="2"/>
  <c r="S1266" i="2"/>
  <c r="S1262" i="2"/>
  <c r="S1258" i="2"/>
  <c r="S1254" i="2"/>
  <c r="S1250" i="2"/>
  <c r="S1246" i="2"/>
  <c r="S1242" i="2"/>
  <c r="S1238" i="2"/>
  <c r="S1234" i="2"/>
  <c r="S1230" i="2"/>
  <c r="S1226" i="2"/>
  <c r="S1222" i="2"/>
  <c r="S1218" i="2"/>
  <c r="S1214" i="2"/>
  <c r="S1210" i="2"/>
  <c r="S1206" i="2"/>
  <c r="S1202" i="2"/>
  <c r="S1198" i="2"/>
  <c r="S1194" i="2"/>
  <c r="S1190" i="2"/>
  <c r="S1186" i="2"/>
  <c r="S1182" i="2"/>
  <c r="S1178" i="2"/>
  <c r="S1174" i="2"/>
  <c r="S1170" i="2"/>
  <c r="S1166" i="2"/>
  <c r="S1162" i="2"/>
  <c r="S1158" i="2"/>
  <c r="S1154" i="2"/>
  <c r="S1150" i="2"/>
  <c r="S1146" i="2"/>
  <c r="S1142" i="2"/>
  <c r="S1138" i="2"/>
  <c r="S1134" i="2"/>
  <c r="S1130" i="2"/>
  <c r="S1126" i="2"/>
  <c r="S1122" i="2"/>
  <c r="S1118" i="2"/>
  <c r="S1114" i="2"/>
  <c r="S1110" i="2"/>
  <c r="S1106" i="2"/>
  <c r="S1102" i="2"/>
  <c r="S1098" i="2"/>
  <c r="S1094" i="2"/>
  <c r="S1090" i="2"/>
  <c r="S1086" i="2"/>
  <c r="S1082" i="2"/>
  <c r="S1078" i="2"/>
  <c r="S1074" i="2"/>
  <c r="S1070" i="2"/>
  <c r="S1066" i="2"/>
  <c r="S1062" i="2"/>
  <c r="S1058" i="2"/>
  <c r="S1054" i="2"/>
  <c r="S1050" i="2"/>
  <c r="S1046" i="2"/>
  <c r="S1042" i="2"/>
  <c r="S1038" i="2"/>
  <c r="S1034" i="2"/>
  <c r="S1030" i="2"/>
  <c r="S1026" i="2"/>
  <c r="S1022" i="2"/>
  <c r="S1018" i="2"/>
  <c r="S1014" i="2"/>
  <c r="S1010" i="2"/>
  <c r="S1006" i="2"/>
  <c r="S1002" i="2"/>
  <c r="S998" i="2"/>
  <c r="S994" i="2"/>
  <c r="S990" i="2"/>
  <c r="S986" i="2"/>
  <c r="S982" i="2"/>
  <c r="S978" i="2"/>
  <c r="S974" i="2"/>
  <c r="S970" i="2"/>
  <c r="S966" i="2"/>
  <c r="S962" i="2"/>
  <c r="S958" i="2"/>
  <c r="S954" i="2"/>
  <c r="S950" i="2"/>
  <c r="S946" i="2"/>
  <c r="S942" i="2"/>
  <c r="S938" i="2"/>
  <c r="S934" i="2"/>
  <c r="S930" i="2"/>
  <c r="S926" i="2"/>
  <c r="S922" i="2"/>
  <c r="S918" i="2"/>
  <c r="S914" i="2"/>
  <c r="S910" i="2"/>
  <c r="S906" i="2"/>
  <c r="S902" i="2"/>
  <c r="S898" i="2"/>
  <c r="S894" i="2"/>
  <c r="S890" i="2"/>
  <c r="S886" i="2"/>
  <c r="S882" i="2"/>
  <c r="S878" i="2"/>
  <c r="S874" i="2"/>
  <c r="S870" i="2"/>
  <c r="S866" i="2"/>
  <c r="S862" i="2"/>
  <c r="S858" i="2"/>
  <c r="S854" i="2"/>
  <c r="S850" i="2"/>
  <c r="S846" i="2"/>
  <c r="S842" i="2"/>
  <c r="S838" i="2"/>
  <c r="S834" i="2"/>
  <c r="S830" i="2"/>
  <c r="S826" i="2"/>
  <c r="S822" i="2"/>
  <c r="S818" i="2"/>
  <c r="S814" i="2"/>
  <c r="S810" i="2"/>
  <c r="S806" i="2"/>
  <c r="S802" i="2"/>
  <c r="S798" i="2"/>
  <c r="S794" i="2"/>
  <c r="S790" i="2"/>
  <c r="S786" i="2"/>
  <c r="S782" i="2"/>
  <c r="S778" i="2"/>
  <c r="S774" i="2"/>
  <c r="S770" i="2"/>
  <c r="S766" i="2"/>
  <c r="S762" i="2"/>
  <c r="S758" i="2"/>
  <c r="S754" i="2"/>
  <c r="S750" i="2"/>
  <c r="S746" i="2"/>
  <c r="S742" i="2"/>
  <c r="S738" i="2"/>
  <c r="S734" i="2"/>
  <c r="S730" i="2"/>
  <c r="S726" i="2"/>
  <c r="S722" i="2"/>
  <c r="S718" i="2"/>
  <c r="S714" i="2"/>
  <c r="S710" i="2"/>
  <c r="S706" i="2"/>
  <c r="S702" i="2"/>
  <c r="S698" i="2"/>
  <c r="S694" i="2"/>
  <c r="S690" i="2"/>
  <c r="S686" i="2"/>
  <c r="S682" i="2"/>
  <c r="S678" i="2"/>
  <c r="S674" i="2"/>
  <c r="S670" i="2"/>
  <c r="S666" i="2"/>
  <c r="S662" i="2"/>
  <c r="S658" i="2"/>
  <c r="S654" i="2"/>
  <c r="S650" i="2"/>
  <c r="S646" i="2"/>
  <c r="S642" i="2"/>
  <c r="S638" i="2"/>
  <c r="S634" i="2"/>
  <c r="S630" i="2"/>
  <c r="S626" i="2"/>
  <c r="S622" i="2"/>
  <c r="S618" i="2"/>
  <c r="S614" i="2"/>
  <c r="S610" i="2"/>
  <c r="S606" i="2"/>
  <c r="S602" i="2"/>
  <c r="S598" i="2"/>
  <c r="S594" i="2"/>
  <c r="S590" i="2"/>
  <c r="S586" i="2"/>
  <c r="S582" i="2"/>
  <c r="S578" i="2"/>
  <c r="S574" i="2"/>
  <c r="S570" i="2"/>
  <c r="S558" i="2"/>
  <c r="S554" i="2"/>
  <c r="S550" i="2"/>
  <c r="S546" i="2"/>
  <c r="S542" i="2"/>
  <c r="S538" i="2"/>
  <c r="S534" i="2"/>
  <c r="S530" i="2"/>
  <c r="S526" i="2"/>
  <c r="S528" i="2" s="1"/>
  <c r="S529" i="2" s="1"/>
  <c r="S522" i="2"/>
  <c r="S518" i="2"/>
  <c r="S514" i="2"/>
  <c r="S506" i="2"/>
  <c r="S507" i="2" s="1"/>
  <c r="S508" i="2" s="1"/>
  <c r="S509" i="2" s="1"/>
  <c r="S510" i="2" s="1"/>
  <c r="S511" i="2" s="1"/>
  <c r="S512" i="2" s="1"/>
  <c r="S513" i="2" s="1"/>
  <c r="S498" i="2"/>
  <c r="S499" i="2" s="1"/>
  <c r="S494" i="2"/>
  <c r="S495" i="2" s="1"/>
  <c r="S496" i="2" s="1"/>
  <c r="S497" i="2" s="1"/>
  <c r="S486" i="2"/>
  <c r="S487" i="2" s="1"/>
  <c r="S488" i="2" s="1"/>
  <c r="S489" i="2" s="1"/>
  <c r="S490" i="2" s="1"/>
  <c r="S478" i="2"/>
  <c r="S479" i="2" s="1"/>
  <c r="S480" i="2" s="1"/>
  <c r="S481" i="2" s="1"/>
  <c r="S474" i="2"/>
  <c r="S475" i="2" s="1"/>
  <c r="S476" i="2" s="1"/>
  <c r="S477" i="2" s="1"/>
  <c r="S466" i="2"/>
  <c r="S467" i="2" s="1"/>
  <c r="S468" i="2" s="1"/>
  <c r="S469" i="2" s="1"/>
  <c r="S470" i="2" s="1"/>
  <c r="S471" i="2" s="1"/>
  <c r="S472" i="2" s="1"/>
  <c r="S473" i="2" s="1"/>
  <c r="S462" i="2"/>
  <c r="S463" i="2" s="1"/>
  <c r="S458" i="2"/>
  <c r="S459" i="2" s="1"/>
  <c r="S460" i="2" s="1"/>
  <c r="S461" i="2" s="1"/>
  <c r="S454" i="2"/>
  <c r="S455" i="2" s="1"/>
  <c r="S446" i="2"/>
  <c r="S447" i="2" s="1"/>
  <c r="S448" i="2" s="1"/>
  <c r="S426" i="2"/>
  <c r="S427" i="2" s="1"/>
  <c r="S428" i="2" s="1"/>
  <c r="S429" i="2" s="1"/>
  <c r="S422" i="2"/>
  <c r="S423" i="2" s="1"/>
  <c r="S424" i="2" s="1"/>
  <c r="S425" i="2" s="1"/>
  <c r="S418" i="2"/>
  <c r="S419" i="2" s="1"/>
  <c r="S420" i="2" s="1"/>
  <c r="S421" i="2" s="1"/>
  <c r="S414" i="2"/>
  <c r="S415" i="2" s="1"/>
  <c r="S406" i="2"/>
  <c r="S407" i="2" s="1"/>
  <c r="S408" i="2" s="1"/>
  <c r="S409" i="2" s="1"/>
  <c r="S402" i="2"/>
  <c r="S403" i="2" s="1"/>
  <c r="S404" i="2" s="1"/>
  <c r="S405" i="2" s="1"/>
  <c r="S394" i="2"/>
  <c r="S390" i="2"/>
  <c r="S391" i="2" s="1"/>
  <c r="S392" i="2" s="1"/>
  <c r="S393" i="2" s="1"/>
  <c r="S386" i="2"/>
  <c r="S387" i="2" s="1"/>
  <c r="S388" i="2" s="1"/>
  <c r="S389" i="2" s="1"/>
  <c r="S366" i="2"/>
  <c r="S367" i="2" s="1"/>
  <c r="S368" i="2" s="1"/>
  <c r="S369" i="2" s="1"/>
  <c r="S362" i="2"/>
  <c r="S363" i="2" s="1"/>
  <c r="S364" i="2" s="1"/>
  <c r="S365" i="2" s="1"/>
  <c r="S346" i="2"/>
  <c r="S342" i="2"/>
  <c r="S343" i="2" s="1"/>
  <c r="S344" i="2" s="1"/>
  <c r="S334" i="2"/>
  <c r="S335" i="2" s="1"/>
  <c r="S336" i="2" s="1"/>
  <c r="S337" i="2" s="1"/>
  <c r="S338" i="2" s="1"/>
  <c r="S339" i="2" s="1"/>
  <c r="S340" i="2" s="1"/>
  <c r="S341" i="2" s="1"/>
  <c r="S330" i="2"/>
  <c r="S331" i="2" s="1"/>
  <c r="S332" i="2" s="1"/>
  <c r="S326" i="2"/>
  <c r="S327" i="2" s="1"/>
  <c r="S328" i="2" s="1"/>
  <c r="S329" i="2" s="1"/>
  <c r="S318" i="2"/>
  <c r="S319" i="2" s="1"/>
  <c r="S320" i="2" s="1"/>
  <c r="S321" i="2" s="1"/>
  <c r="S322" i="2" s="1"/>
  <c r="S323" i="2" s="1"/>
  <c r="S314" i="2"/>
  <c r="S315" i="2" s="1"/>
  <c r="S316" i="2" s="1"/>
  <c r="S317" i="2" s="1"/>
  <c r="S306" i="2"/>
  <c r="S307" i="2" s="1"/>
  <c r="S308" i="2" s="1"/>
  <c r="S309" i="2" s="1"/>
  <c r="S302" i="2"/>
  <c r="S303" i="2" s="1"/>
  <c r="S290" i="2"/>
  <c r="S291" i="2" s="1"/>
  <c r="S292" i="2" s="1"/>
  <c r="S293" i="2" s="1"/>
  <c r="S294" i="2" s="1"/>
  <c r="S295" i="2" s="1"/>
  <c r="S296" i="2" s="1"/>
  <c r="S297" i="2" s="1"/>
  <c r="S274" i="2"/>
  <c r="S275" i="2" s="1"/>
  <c r="S276" i="2" s="1"/>
  <c r="S277" i="2" s="1"/>
  <c r="S278" i="2" s="1"/>
  <c r="S279" i="2" s="1"/>
  <c r="S280" i="2" s="1"/>
  <c r="S281" i="2" s="1"/>
  <c r="S282" i="2" s="1"/>
  <c r="S283" i="2" s="1"/>
  <c r="S284" i="2" s="1"/>
  <c r="S266" i="2"/>
  <c r="S267" i="2" s="1"/>
  <c r="S268" i="2" s="1"/>
  <c r="S269" i="2" s="1"/>
  <c r="S270" i="2" s="1"/>
  <c r="S271" i="2" s="1"/>
  <c r="S272" i="2" s="1"/>
  <c r="S273" i="2" s="1"/>
  <c r="S258" i="2"/>
  <c r="S250" i="2"/>
  <c r="S251" i="2" s="1"/>
  <c r="S252" i="2" s="1"/>
  <c r="S253" i="2" s="1"/>
  <c r="S254" i="2" s="1"/>
  <c r="S242" i="2"/>
  <c r="S243" i="2" s="1"/>
  <c r="S244" i="2" s="1"/>
  <c r="S230" i="2"/>
  <c r="S226" i="2"/>
  <c r="S233" i="2" s="1"/>
  <c r="S222" i="2"/>
  <c r="S223" i="2" s="1"/>
  <c r="S218" i="2"/>
  <c r="S219" i="2" s="1"/>
  <c r="S220" i="2" s="1"/>
  <c r="S221" i="2" s="1"/>
  <c r="S206" i="2"/>
  <c r="S207" i="2" s="1"/>
  <c r="S208" i="2" s="1"/>
  <c r="S209" i="2" s="1"/>
  <c r="S210" i="2" s="1"/>
  <c r="S211" i="2" s="1"/>
  <c r="S212" i="2" s="1"/>
  <c r="S213" i="2" s="1"/>
  <c r="S202" i="2"/>
  <c r="S203" i="2" s="1"/>
  <c r="S204" i="2" s="1"/>
  <c r="S194" i="2"/>
  <c r="S195" i="2" s="1"/>
  <c r="S196" i="2" s="1"/>
  <c r="S197" i="2" s="1"/>
  <c r="S198" i="2" s="1"/>
  <c r="S199" i="2" s="1"/>
  <c r="S200" i="2" s="1"/>
  <c r="S201" i="2" s="1"/>
  <c r="S178" i="2"/>
  <c r="S179" i="2" s="1"/>
  <c r="S170" i="2"/>
  <c r="S171" i="2" s="1"/>
  <c r="S172" i="2" s="1"/>
  <c r="S173" i="2" s="1"/>
  <c r="S174" i="2" s="1"/>
  <c r="S175" i="2" s="1"/>
  <c r="S176" i="2" s="1"/>
  <c r="S142" i="2"/>
  <c r="S143" i="2" s="1"/>
  <c r="S144" i="2" s="1"/>
  <c r="S145" i="2" s="1"/>
  <c r="S126" i="2"/>
  <c r="S118" i="2"/>
  <c r="S119" i="2" s="1"/>
  <c r="S120" i="2" s="1"/>
  <c r="S121" i="2" s="1"/>
  <c r="S122" i="2" s="1"/>
  <c r="S123" i="2" s="1"/>
  <c r="S124" i="2" s="1"/>
  <c r="S125" i="2" s="1"/>
  <c r="S110" i="2"/>
  <c r="S111" i="2" s="1"/>
  <c r="S112" i="2" s="1"/>
  <c r="S113" i="2" s="1"/>
  <c r="S106" i="2"/>
  <c r="S107" i="2" s="1"/>
  <c r="S108" i="2" s="1"/>
  <c r="S109" i="2" s="1"/>
  <c r="S86" i="2"/>
  <c r="S87" i="2" s="1"/>
  <c r="S88" i="2" s="1"/>
  <c r="S82" i="2"/>
  <c r="S74" i="2"/>
  <c r="S70" i="2"/>
  <c r="S66" i="2"/>
  <c r="S62" i="2"/>
  <c r="S43" i="2"/>
  <c r="S39" i="2"/>
  <c r="S31" i="2"/>
  <c r="S27" i="2"/>
  <c r="S23" i="2"/>
  <c r="S19" i="2"/>
  <c r="S11" i="2"/>
  <c r="S7" i="2"/>
  <c r="R68" i="2"/>
  <c r="R69" i="2"/>
  <c r="S75" i="2"/>
  <c r="Y75" i="2" s="1"/>
  <c r="S71" i="2"/>
  <c r="S68" i="2"/>
  <c r="S69" i="2"/>
  <c r="S72" i="2"/>
  <c r="I34" i="2"/>
  <c r="R34" i="2" s="1"/>
  <c r="I8" i="2"/>
  <c r="AA138" i="2" l="1"/>
  <c r="U152" i="2"/>
  <c r="AA152" i="2" s="1"/>
  <c r="R420" i="2"/>
  <c r="R421" i="2" s="1"/>
  <c r="A208" i="5"/>
  <c r="R561" i="2"/>
  <c r="AB477" i="2"/>
  <c r="V478" i="2"/>
  <c r="AA477" i="2"/>
  <c r="U478" i="2"/>
  <c r="Z477" i="2"/>
  <c r="T478" i="2"/>
  <c r="R422" i="2"/>
  <c r="R281" i="2"/>
  <c r="R282" i="2" s="1"/>
  <c r="R283" i="2" s="1"/>
  <c r="R449" i="2"/>
  <c r="R450" i="2" s="1"/>
  <c r="S449" i="2"/>
  <c r="S450" i="2" s="1"/>
  <c r="R8" i="2"/>
  <c r="R11" i="2"/>
  <c r="AA429" i="2"/>
  <c r="AB429" i="2"/>
  <c r="Z429" i="2"/>
  <c r="AB138" i="2"/>
  <c r="V152" i="2"/>
  <c r="V168" i="2" s="1"/>
  <c r="AB168" i="2" s="1"/>
  <c r="U168" i="2"/>
  <c r="Z136" i="2"/>
  <c r="T138" i="2"/>
  <c r="Y3" i="2"/>
  <c r="R3" i="2"/>
  <c r="X3" i="2" s="1"/>
  <c r="R61" i="2"/>
  <c r="R195" i="2"/>
  <c r="R196" i="2" s="1"/>
  <c r="R197" i="2" s="1"/>
  <c r="R198" i="2" s="1"/>
  <c r="R27" i="2"/>
  <c r="R31" i="2"/>
  <c r="R284" i="2"/>
  <c r="R179" i="2"/>
  <c r="S234" i="2"/>
  <c r="S235" i="2" s="1"/>
  <c r="S236" i="2" s="1"/>
  <c r="S237" i="2" s="1"/>
  <c r="S238" i="2" s="1"/>
  <c r="R233" i="2"/>
  <c r="R234" i="2" s="1"/>
  <c r="R235" i="2" s="1"/>
  <c r="R236" i="2" s="1"/>
  <c r="R237" i="2" s="1"/>
  <c r="R238" i="2" s="1"/>
  <c r="R120" i="2"/>
  <c r="R121" i="2" s="1"/>
  <c r="R122" i="2" s="1"/>
  <c r="R71" i="2"/>
  <c r="R64" i="2"/>
  <c r="R108" i="2"/>
  <c r="R109" i="2" s="1"/>
  <c r="R110" i="2" s="1"/>
  <c r="R29" i="2"/>
  <c r="R41" i="2"/>
  <c r="R10" i="2"/>
  <c r="R111" i="2"/>
  <c r="R112" i="2" s="1"/>
  <c r="R113" i="2" s="1"/>
  <c r="R75" i="2"/>
  <c r="X75" i="2" s="1"/>
  <c r="R73" i="2"/>
  <c r="S15" i="2"/>
  <c r="Y15" i="2" s="1"/>
  <c r="R33" i="2"/>
  <c r="R7" i="2"/>
  <c r="R76" i="2"/>
  <c r="R77" i="2" s="1"/>
  <c r="R78" i="2" s="1"/>
  <c r="R79" i="2" s="1"/>
  <c r="S76" i="2"/>
  <c r="S77" i="2" s="1"/>
  <c r="S78" i="2" s="1"/>
  <c r="S79" i="2" s="1"/>
  <c r="A217" i="5" l="1"/>
  <c r="C21" i="5"/>
  <c r="Y561" i="2"/>
  <c r="AA478" i="2"/>
  <c r="U479" i="2"/>
  <c r="Z478" i="2"/>
  <c r="T479" i="2"/>
  <c r="AB478" i="2"/>
  <c r="V479" i="2"/>
  <c r="R15" i="2"/>
  <c r="V177" i="2"/>
  <c r="V190" i="2" s="1"/>
  <c r="AB152" i="2"/>
  <c r="Z138" i="2"/>
  <c r="T152" i="2"/>
  <c r="Z152" i="2" s="1"/>
  <c r="U177" i="2"/>
  <c r="AA168" i="2"/>
  <c r="S25" i="2"/>
  <c r="A232" i="5" l="1"/>
  <c r="C22" i="5"/>
  <c r="Z479" i="2"/>
  <c r="T480" i="2"/>
  <c r="AB479" i="2"/>
  <c r="V480" i="2"/>
  <c r="AA479" i="2"/>
  <c r="U480" i="2"/>
  <c r="AB177" i="2"/>
  <c r="V205" i="2"/>
  <c r="AB190" i="2"/>
  <c r="T168" i="2"/>
  <c r="T177" i="2" s="1"/>
  <c r="U190" i="2"/>
  <c r="AA177" i="2"/>
  <c r="Y25" i="2"/>
  <c r="X15" i="2"/>
  <c r="S35" i="2"/>
  <c r="R25" i="2"/>
  <c r="A239" i="5" l="1"/>
  <c r="AB480" i="2"/>
  <c r="V481" i="2"/>
  <c r="AA480" i="2"/>
  <c r="U481" i="2"/>
  <c r="Z480" i="2"/>
  <c r="T481" i="2"/>
  <c r="Z168" i="2"/>
  <c r="U205" i="2"/>
  <c r="AA190" i="2"/>
  <c r="V215" i="2"/>
  <c r="AB205" i="2"/>
  <c r="T190" i="2"/>
  <c r="Z190" i="2" s="1"/>
  <c r="Z177" i="2"/>
  <c r="Y35" i="2"/>
  <c r="S44" i="2"/>
  <c r="X25" i="2"/>
  <c r="R35" i="2"/>
  <c r="A249" i="5" l="1"/>
  <c r="S59" i="2"/>
  <c r="AA481" i="2"/>
  <c r="Z481" i="2"/>
  <c r="AB481" i="2"/>
  <c r="T205" i="2"/>
  <c r="Z205" i="2" s="1"/>
  <c r="V224" i="2"/>
  <c r="AB215" i="2"/>
  <c r="U215" i="2"/>
  <c r="AA205" i="2"/>
  <c r="Y44" i="2"/>
  <c r="E2" i="1" s="1"/>
  <c r="X35" i="2"/>
  <c r="R44" i="2"/>
  <c r="A256" i="5" l="1"/>
  <c r="A279" i="5" s="1"/>
  <c r="A291" i="5" s="1"/>
  <c r="A298" i="5" s="1"/>
  <c r="A303" i="5" s="1"/>
  <c r="A317" i="5" s="1"/>
  <c r="A326" i="5" s="1"/>
  <c r="A338" i="5" s="1"/>
  <c r="A352" i="5" s="1"/>
  <c r="A363" i="5" s="1"/>
  <c r="A378" i="5" s="1"/>
  <c r="A391" i="5" s="1"/>
  <c r="A403" i="5" s="1"/>
  <c r="A409" i="5" s="1"/>
  <c r="A424" i="5" s="1"/>
  <c r="A437" i="5" s="1"/>
  <c r="A444" i="5" s="1"/>
  <c r="A449" i="5" s="1"/>
  <c r="A457" i="5" s="1"/>
  <c r="A475" i="5" s="1"/>
  <c r="A485" i="5" s="1"/>
  <c r="A496" i="5" s="1"/>
  <c r="A508" i="5" s="1"/>
  <c r="A516" i="5" s="1"/>
  <c r="A524" i="5" s="1"/>
  <c r="A534" i="5" s="1"/>
  <c r="A544" i="5" s="1"/>
  <c r="R59" i="2"/>
  <c r="O2" i="1"/>
  <c r="V239" i="2"/>
  <c r="AB224" i="2"/>
  <c r="U224" i="2"/>
  <c r="AA215" i="2"/>
  <c r="T215" i="2"/>
  <c r="S67" i="2"/>
  <c r="Y59" i="2"/>
  <c r="X44" i="2"/>
  <c r="A555" i="5" l="1"/>
  <c r="A545" i="5"/>
  <c r="C56" i="5" s="1"/>
  <c r="A556" i="5"/>
  <c r="C30" i="5"/>
  <c r="C1609" i="5"/>
  <c r="C1454" i="5"/>
  <c r="C33" i="5"/>
  <c r="C1826" i="5"/>
  <c r="C1815" i="5"/>
  <c r="C31" i="5"/>
  <c r="C1798" i="5"/>
  <c r="C38" i="5"/>
  <c r="C25" i="5"/>
  <c r="C37" i="5"/>
  <c r="C28" i="5"/>
  <c r="C39" i="5"/>
  <c r="C1958" i="5"/>
  <c r="C32" i="5"/>
  <c r="C23" i="5"/>
  <c r="C760" i="5"/>
  <c r="C1021" i="5"/>
  <c r="C1210" i="5"/>
  <c r="C711" i="5"/>
  <c r="C134" i="5"/>
  <c r="C462" i="5"/>
  <c r="C1281" i="5"/>
  <c r="C1229" i="5"/>
  <c r="C532" i="5"/>
  <c r="C816" i="5"/>
  <c r="C34" i="5"/>
  <c r="C525" i="5"/>
  <c r="C226" i="5"/>
  <c r="C708" i="5"/>
  <c r="C72" i="5"/>
  <c r="C24" i="5"/>
  <c r="C1856" i="5"/>
  <c r="C1329" i="5"/>
  <c r="C1662" i="5"/>
  <c r="C472" i="5"/>
  <c r="C594" i="5"/>
  <c r="C423" i="5"/>
  <c r="C40" i="5"/>
  <c r="C1398" i="5"/>
  <c r="C991" i="5"/>
  <c r="C755" i="5"/>
  <c r="C612" i="5"/>
  <c r="C49" i="5"/>
  <c r="C1424" i="5"/>
  <c r="C639" i="5"/>
  <c r="C131" i="5"/>
  <c r="C445" i="5"/>
  <c r="C36" i="5"/>
  <c r="C1989" i="5"/>
  <c r="C1765" i="5"/>
  <c r="C1403" i="5"/>
  <c r="C1968" i="5"/>
  <c r="C1023" i="5"/>
  <c r="C1235" i="5"/>
  <c r="C1837" i="5"/>
  <c r="C1179" i="5"/>
  <c r="C1143" i="5"/>
  <c r="C133" i="5"/>
  <c r="C424" i="5"/>
  <c r="C845" i="5"/>
  <c r="C1276" i="5"/>
  <c r="C306" i="5"/>
  <c r="C92" i="5"/>
  <c r="C140" i="5"/>
  <c r="C1041" i="5"/>
  <c r="C1065" i="5"/>
  <c r="C249" i="5"/>
  <c r="C438" i="5"/>
  <c r="C1408" i="5"/>
  <c r="C1690" i="5"/>
  <c r="C1654" i="5"/>
  <c r="C325" i="5"/>
  <c r="C1293" i="5"/>
  <c r="C928" i="5"/>
  <c r="C443" i="5"/>
  <c r="C181" i="5"/>
  <c r="C288" i="5"/>
  <c r="C1079" i="5"/>
  <c r="C1128" i="5"/>
  <c r="C483" i="5"/>
  <c r="C447" i="5"/>
  <c r="C334" i="5"/>
  <c r="C929" i="5"/>
  <c r="C504" i="5"/>
  <c r="C178" i="5"/>
  <c r="C324" i="5"/>
  <c r="C1569" i="5"/>
  <c r="C1510" i="5"/>
  <c r="C1153" i="5"/>
  <c r="C938" i="5"/>
  <c r="C523" i="5"/>
  <c r="C372" i="5"/>
  <c r="C1248" i="5"/>
  <c r="C622" i="5"/>
  <c r="C1148" i="5"/>
  <c r="C1265" i="5"/>
  <c r="C878" i="5"/>
  <c r="C93" i="5"/>
  <c r="C123" i="5"/>
  <c r="C574" i="5"/>
  <c r="C322" i="5"/>
  <c r="C488" i="5"/>
  <c r="C318" i="5"/>
  <c r="C619" i="5"/>
  <c r="C182" i="5"/>
  <c r="C688" i="5"/>
  <c r="C556" i="5"/>
  <c r="C1129" i="5"/>
  <c r="C726" i="5"/>
  <c r="C1449" i="5"/>
  <c r="C374" i="5"/>
  <c r="C1393" i="5"/>
  <c r="C686" i="5"/>
  <c r="C1413" i="5"/>
  <c r="C546" i="5"/>
  <c r="C409" i="5"/>
  <c r="C478" i="5"/>
  <c r="C273" i="5"/>
  <c r="C239" i="5"/>
  <c r="C54" i="5"/>
  <c r="C582" i="5"/>
  <c r="C51" i="5"/>
  <c r="C484" i="5"/>
  <c r="C104" i="5"/>
  <c r="C1565" i="5"/>
  <c r="C1282" i="5"/>
  <c r="C1812" i="5"/>
  <c r="C1985" i="5"/>
  <c r="C1620" i="5"/>
  <c r="C1607" i="5"/>
  <c r="C1944" i="5"/>
  <c r="C1867" i="5"/>
  <c r="C1407" i="5"/>
  <c r="C1916" i="5"/>
  <c r="C1739" i="5"/>
  <c r="C1623" i="5"/>
  <c r="C1799" i="5"/>
  <c r="C1724" i="5"/>
  <c r="C1777" i="5"/>
  <c r="C35" i="5"/>
  <c r="C1745" i="5"/>
  <c r="C1370" i="5"/>
  <c r="C1822" i="5"/>
  <c r="C1866" i="5"/>
  <c r="C1102" i="5"/>
  <c r="C1947" i="5"/>
  <c r="C1940" i="5"/>
  <c r="C1864" i="5"/>
  <c r="C1748" i="5"/>
  <c r="C1154" i="5"/>
  <c r="C1680" i="5"/>
  <c r="C1725" i="5"/>
  <c r="C1851" i="5"/>
  <c r="C1671" i="5"/>
  <c r="C1531" i="5"/>
  <c r="C1369" i="5"/>
  <c r="C783" i="5"/>
  <c r="C1420" i="5"/>
  <c r="C846" i="5"/>
  <c r="C1333" i="5"/>
  <c r="C841" i="5"/>
  <c r="C796" i="5"/>
  <c r="C75" i="5"/>
  <c r="C292" i="5"/>
  <c r="C117" i="5"/>
  <c r="C158" i="5"/>
  <c r="C562" i="5"/>
  <c r="C73" i="5"/>
  <c r="C728" i="5"/>
  <c r="C176" i="5"/>
  <c r="C786" i="5"/>
  <c r="C969" i="5"/>
  <c r="C790" i="5"/>
  <c r="C1228" i="5"/>
  <c r="C193" i="5"/>
  <c r="C577" i="5"/>
  <c r="C848" i="5"/>
  <c r="C1461" i="5"/>
  <c r="C1566" i="5"/>
  <c r="C1496" i="5"/>
  <c r="C763" i="5"/>
  <c r="C740" i="5"/>
  <c r="C756" i="5"/>
  <c r="C98" i="5"/>
  <c r="C602" i="5"/>
  <c r="C352" i="5"/>
  <c r="C408" i="5"/>
  <c r="C284" i="5"/>
  <c r="C586" i="5"/>
  <c r="C233" i="5"/>
  <c r="C1072" i="5"/>
  <c r="C1429" i="5"/>
  <c r="C1017" i="5"/>
  <c r="C971" i="5"/>
  <c r="C844" i="5"/>
  <c r="C1698" i="5"/>
  <c r="C575" i="5"/>
  <c r="C868" i="5"/>
  <c r="C434" i="5"/>
  <c r="C766" i="5"/>
  <c r="C354" i="5"/>
  <c r="C691" i="5"/>
  <c r="C171" i="5"/>
  <c r="C467" i="5"/>
  <c r="C319" i="5"/>
  <c r="C669" i="5"/>
  <c r="C143" i="5"/>
  <c r="C261" i="5"/>
  <c r="C244" i="5"/>
  <c r="C915" i="5"/>
  <c r="C730" i="5"/>
  <c r="C1057" i="5"/>
  <c r="C1075" i="5"/>
  <c r="C1004" i="5"/>
  <c r="C1063" i="5"/>
  <c r="C1460" i="5"/>
  <c r="C781" i="5"/>
  <c r="C211" i="5"/>
  <c r="C540" i="5"/>
  <c r="C305" i="5"/>
  <c r="C433" i="5"/>
  <c r="C74" i="5"/>
  <c r="C189" i="5"/>
  <c r="C1863" i="5"/>
  <c r="C1290" i="5"/>
  <c r="C798" i="5"/>
  <c r="C217" i="5"/>
  <c r="C459" i="5"/>
  <c r="C524" i="5"/>
  <c r="C713" i="5"/>
  <c r="C1238" i="5"/>
  <c r="C1509" i="5"/>
  <c r="C884" i="5"/>
  <c r="C1806" i="5"/>
  <c r="C1073" i="5"/>
  <c r="C869" i="5"/>
  <c r="C714" i="5"/>
  <c r="C862" i="5"/>
  <c r="C578" i="5"/>
  <c r="C810" i="5"/>
  <c r="C70" i="5"/>
  <c r="C792" i="5"/>
  <c r="C106" i="5"/>
  <c r="C340" i="5"/>
  <c r="C393" i="5"/>
  <c r="C439" i="5"/>
  <c r="C317" i="5"/>
  <c r="C313" i="5"/>
  <c r="C1175" i="5"/>
  <c r="C685" i="5"/>
  <c r="C1269" i="5"/>
  <c r="C1124" i="5"/>
  <c r="C965" i="5"/>
  <c r="C731" i="5"/>
  <c r="C1526" i="5"/>
  <c r="C1040" i="5"/>
  <c r="C501" i="5"/>
  <c r="C692" i="5"/>
  <c r="C473" i="5"/>
  <c r="C385" i="5"/>
  <c r="C399" i="5"/>
  <c r="C271" i="5"/>
  <c r="C188" i="5"/>
  <c r="C533" i="5"/>
  <c r="C535" i="5"/>
  <c r="C782" i="5"/>
  <c r="C371" i="5"/>
  <c r="C1397" i="5"/>
  <c r="C903" i="5"/>
  <c r="C1093" i="5"/>
  <c r="C881" i="5"/>
  <c r="C778" i="5"/>
  <c r="C1168" i="5"/>
  <c r="C1674" i="5"/>
  <c r="C883" i="5"/>
  <c r="C950" i="5"/>
  <c r="C522" i="5"/>
  <c r="C744" i="5"/>
  <c r="C677" i="5"/>
  <c r="C356" i="5"/>
  <c r="C780" i="5"/>
  <c r="C470" i="5"/>
  <c r="C81" i="5"/>
  <c r="C199" i="5"/>
  <c r="C437" i="5"/>
  <c r="C1427" i="5"/>
  <c r="C1965" i="5"/>
  <c r="C1327" i="5"/>
  <c r="C1773" i="5"/>
  <c r="C1930" i="5"/>
  <c r="C944" i="5"/>
  <c r="C1172" i="5"/>
  <c r="C1013" i="5"/>
  <c r="C1052" i="5"/>
  <c r="C1159" i="5"/>
  <c r="C607" i="5"/>
  <c r="C1131" i="5"/>
  <c r="C1000" i="5"/>
  <c r="C738" i="5"/>
  <c r="C61" i="5"/>
  <c r="C819" i="5"/>
  <c r="C463" i="5"/>
  <c r="C167" i="5"/>
  <c r="C598" i="5"/>
  <c r="C215" i="5"/>
  <c r="C601" i="5"/>
  <c r="C465" i="5"/>
  <c r="C141" i="5"/>
  <c r="C644" i="5"/>
  <c r="C1189" i="5"/>
  <c r="C1520" i="5"/>
  <c r="C1099" i="5"/>
  <c r="C1432" i="5"/>
  <c r="C1485" i="5"/>
  <c r="C758" i="5"/>
  <c r="C1473" i="5"/>
  <c r="C1156" i="5"/>
  <c r="C784" i="5"/>
  <c r="C207" i="5"/>
  <c r="C85" i="5"/>
  <c r="C254" i="5"/>
  <c r="C858" i="5"/>
  <c r="C118" i="5"/>
  <c r="C495" i="5"/>
  <c r="C542" i="5"/>
  <c r="C745" i="5"/>
  <c r="C156" i="5"/>
  <c r="C425" i="5"/>
  <c r="C1227" i="5"/>
  <c r="C923" i="5"/>
  <c r="C896" i="5"/>
  <c r="C901" i="5"/>
  <c r="C1618" i="5"/>
  <c r="C1284" i="5"/>
  <c r="C815" i="5"/>
  <c r="C849" i="5"/>
  <c r="C664" i="5"/>
  <c r="C368" i="5"/>
  <c r="C583" i="5"/>
  <c r="C47" i="5"/>
  <c r="C930" i="5"/>
  <c r="C507" i="5"/>
  <c r="C243" i="5"/>
  <c r="C289" i="5"/>
  <c r="C206" i="5"/>
  <c r="C485" i="5"/>
  <c r="C1976" i="5"/>
  <c r="C1796" i="5"/>
  <c r="C1499" i="5"/>
  <c r="C1475" i="5"/>
  <c r="C998" i="5"/>
  <c r="C43" i="5"/>
  <c r="C1106" i="5"/>
  <c r="C1918" i="5"/>
  <c r="C1595" i="5"/>
  <c r="C1942" i="5"/>
  <c r="C1678" i="5"/>
  <c r="C1850" i="5"/>
  <c r="C1697" i="5"/>
  <c r="C1182" i="5"/>
  <c r="C1431" i="5"/>
  <c r="C1250" i="5"/>
  <c r="C359" i="5"/>
  <c r="C1621" i="5"/>
  <c r="C1491" i="5"/>
  <c r="C1924" i="5"/>
  <c r="C1913" i="5"/>
  <c r="C1997" i="5"/>
  <c r="C1819" i="5"/>
  <c r="C1579" i="5"/>
  <c r="C1426" i="5"/>
  <c r="C1839" i="5"/>
  <c r="C1835" i="5"/>
  <c r="C1744" i="5"/>
  <c r="C1591" i="5"/>
  <c r="C1118" i="5"/>
  <c r="C1980" i="5"/>
  <c r="C737" i="5"/>
  <c r="C687" i="5"/>
  <c r="C1372" i="5"/>
  <c r="C1541" i="5"/>
  <c r="C665" i="5"/>
  <c r="C823" i="5"/>
  <c r="C216" i="5"/>
  <c r="C505" i="5"/>
  <c r="C466" i="5"/>
  <c r="C826" i="5"/>
  <c r="C398" i="5"/>
  <c r="C228" i="5"/>
  <c r="C626" i="5"/>
  <c r="C137" i="5"/>
  <c r="C517" i="5"/>
  <c r="C510" i="5"/>
  <c r="C1536" i="5"/>
  <c r="C1452" i="5"/>
  <c r="C1180" i="5"/>
  <c r="C799" i="5"/>
  <c r="C516" i="5"/>
  <c r="C1702" i="5"/>
  <c r="C833" i="5"/>
  <c r="C974" i="5"/>
  <c r="C1448" i="5"/>
  <c r="C568" i="5"/>
  <c r="C298" i="5"/>
  <c r="C53" i="5"/>
  <c r="C125" i="5"/>
  <c r="C316" i="5"/>
  <c r="C843" i="5"/>
  <c r="C430" i="5"/>
  <c r="C701" i="5"/>
  <c r="C44" i="5"/>
  <c r="C761" i="5"/>
  <c r="C649" i="5"/>
  <c r="C966" i="5"/>
  <c r="C499" i="5"/>
  <c r="C1934" i="5"/>
  <c r="C939" i="5"/>
  <c r="C1155" i="5"/>
  <c r="C1031" i="5"/>
  <c r="C1225" i="5"/>
  <c r="C887" i="5"/>
  <c r="C791" i="5"/>
  <c r="C256" i="5"/>
  <c r="C557" i="5"/>
  <c r="C363" i="5"/>
  <c r="C145" i="5"/>
  <c r="C110" i="5"/>
  <c r="C764" i="5"/>
  <c r="C303" i="5"/>
  <c r="C595" i="5"/>
  <c r="C274" i="5"/>
  <c r="C29" i="5"/>
  <c r="C962" i="5"/>
  <c r="C949" i="5"/>
  <c r="C1178" i="5"/>
  <c r="C1033" i="5"/>
  <c r="C1353" i="5"/>
  <c r="C597" i="5"/>
  <c r="C1098" i="5"/>
  <c r="C506" i="5"/>
  <c r="C870" i="5"/>
  <c r="C111" i="5"/>
  <c r="C138" i="5"/>
  <c r="C432" i="5"/>
  <c r="C724" i="5"/>
  <c r="C600" i="5"/>
  <c r="C304" i="5"/>
  <c r="C958" i="5"/>
  <c r="C418" i="5"/>
  <c r="C1555" i="5"/>
  <c r="C1834" i="5"/>
  <c r="C91" i="5"/>
  <c r="C1784" i="5"/>
  <c r="C809" i="5"/>
  <c r="C486" i="5"/>
  <c r="C373" i="5"/>
  <c r="C1383" i="5"/>
  <c r="C1974" i="5"/>
  <c r="C1687" i="5"/>
  <c r="C241" i="5"/>
  <c r="C336" i="5"/>
  <c r="C1914" i="5"/>
  <c r="C551" i="5"/>
  <c r="C957" i="5"/>
  <c r="C102" i="5"/>
  <c r="C87" i="5"/>
  <c r="C864" i="5"/>
  <c r="C1104" i="5"/>
  <c r="C1610" i="5"/>
  <c r="C1016" i="5"/>
  <c r="C1123" i="5"/>
  <c r="C1025" i="5"/>
  <c r="C1111" i="5"/>
  <c r="C811" i="5"/>
  <c r="C420" i="5"/>
  <c r="C107" i="5"/>
  <c r="C579" i="5"/>
  <c r="C863" i="5"/>
  <c r="C460" i="5"/>
  <c r="C508" i="5"/>
  <c r="C678" i="5"/>
  <c r="C676" i="5"/>
  <c r="C453" i="5"/>
  <c r="C286" i="5"/>
  <c r="C1076" i="5"/>
  <c r="C1390" i="5"/>
  <c r="C440" i="5"/>
  <c r="C1774" i="5"/>
  <c r="C539" i="5"/>
  <c r="C1734" i="5"/>
  <c r="C1312" i="5"/>
  <c r="C892" i="5"/>
  <c r="C454" i="5"/>
  <c r="C648" i="5"/>
  <c r="C265" i="5"/>
  <c r="C739" i="5"/>
  <c r="C78" i="5"/>
  <c r="C800" i="5"/>
  <c r="C169" i="5"/>
  <c r="C149" i="5"/>
  <c r="C174" i="5"/>
  <c r="C353" i="5"/>
  <c r="C119" i="5"/>
  <c r="C753" i="5"/>
  <c r="C751" i="5"/>
  <c r="C727" i="5"/>
  <c r="C1221" i="5"/>
  <c r="C785" i="5"/>
  <c r="C1193" i="5"/>
  <c r="C977" i="5"/>
  <c r="C842" i="5"/>
  <c r="C700" i="5"/>
  <c r="C752" i="5"/>
  <c r="C370" i="5"/>
  <c r="C519" i="5"/>
  <c r="C530" i="5"/>
  <c r="C680" i="5"/>
  <c r="C1088" i="5"/>
  <c r="C379" i="5"/>
  <c r="C376" i="5"/>
  <c r="C401" i="5"/>
  <c r="C1295" i="5"/>
  <c r="C1443" i="5"/>
  <c r="C1862" i="5"/>
  <c r="C1643" i="5"/>
  <c r="C1177" i="5"/>
  <c r="C888" i="5"/>
  <c r="C1047" i="5"/>
  <c r="C496" i="5"/>
  <c r="C1374" i="5"/>
  <c r="C996" i="5"/>
  <c r="C1468" i="5"/>
  <c r="C1208" i="5"/>
  <c r="C1270" i="5"/>
  <c r="C492" i="5"/>
  <c r="C759" i="5"/>
  <c r="C168" i="5"/>
  <c r="C269" i="5"/>
  <c r="C1344" i="5"/>
  <c r="C312" i="5"/>
  <c r="C337" i="5"/>
  <c r="C331" i="5"/>
  <c r="C605" i="5"/>
  <c r="C326" i="5"/>
  <c r="C1195" i="5"/>
  <c r="C1422" i="5"/>
  <c r="C694" i="5"/>
  <c r="C1384" i="5"/>
  <c r="C1586" i="5"/>
  <c r="C357" i="5"/>
  <c r="C1574" i="5"/>
  <c r="C1108" i="5"/>
  <c r="C734" i="5"/>
  <c r="C147" i="5"/>
  <c r="C415" i="5"/>
  <c r="C591" i="5"/>
  <c r="C121" i="5"/>
  <c r="C179" i="5"/>
  <c r="C126" i="5"/>
  <c r="C681" i="5"/>
  <c r="C50" i="5"/>
  <c r="C293" i="5"/>
  <c r="C716" i="5"/>
  <c r="C853" i="5"/>
  <c r="C1462" i="5"/>
  <c r="C1714" i="5"/>
  <c r="C1051" i="5"/>
  <c r="C909" i="5"/>
  <c r="C1236" i="5"/>
  <c r="C1077" i="5"/>
  <c r="C717" i="5"/>
  <c r="C514" i="5"/>
  <c r="C585" i="5"/>
  <c r="C122" i="5"/>
  <c r="C663" i="5"/>
  <c r="C279" i="5"/>
  <c r="C270" i="5"/>
  <c r="C802" i="5"/>
  <c r="C652" i="5"/>
  <c r="C552" i="5"/>
  <c r="C232" i="5"/>
  <c r="C1716" i="5"/>
  <c r="C1394" i="5"/>
  <c r="C1900" i="5"/>
  <c r="C1936" i="5"/>
  <c r="C1226" i="5"/>
  <c r="C1824" i="5"/>
  <c r="C1006" i="5"/>
  <c r="C116" i="5"/>
  <c r="C1599" i="5"/>
  <c r="C1877" i="5"/>
  <c r="C84" i="5"/>
  <c r="C1753" i="5"/>
  <c r="C1919" i="5"/>
  <c r="C1713" i="5"/>
  <c r="C1090" i="5"/>
  <c r="C1992" i="5"/>
  <c r="C1600" i="5"/>
  <c r="C1840" i="5"/>
  <c r="C1843" i="5"/>
  <c r="C1451" i="5"/>
  <c r="C1938" i="5"/>
  <c r="C1905" i="5"/>
  <c r="C1952" i="5"/>
  <c r="C1471" i="5"/>
  <c r="C1923" i="5"/>
  <c r="C1768" i="5"/>
  <c r="C1747" i="5"/>
  <c r="C1576" i="5"/>
  <c r="C973" i="5"/>
  <c r="C747" i="5"/>
  <c r="C900" i="5"/>
  <c r="C719" i="5"/>
  <c r="C1109" i="5"/>
  <c r="C297" i="5"/>
  <c r="C421" i="5"/>
  <c r="C299" i="5"/>
  <c r="C475" i="5"/>
  <c r="C224" i="5"/>
  <c r="C77" i="5"/>
  <c r="C402" i="5"/>
  <c r="C621" i="5"/>
  <c r="C272" i="5"/>
  <c r="C165" i="5"/>
  <c r="C204" i="5"/>
  <c r="C1554" i="5"/>
  <c r="C1388" i="5"/>
  <c r="C1590" i="5"/>
  <c r="C893" i="5"/>
  <c r="C1119" i="5"/>
  <c r="C1444" i="5"/>
  <c r="C1149" i="5"/>
  <c r="C806" i="5"/>
  <c r="C366" i="5"/>
  <c r="C503" i="5"/>
  <c r="C623" i="5"/>
  <c r="C290" i="5"/>
  <c r="C803" i="5"/>
  <c r="C471" i="5"/>
  <c r="C320" i="5"/>
  <c r="C452" i="5"/>
  <c r="C446" i="5"/>
  <c r="C807" i="5"/>
  <c r="C604" i="5"/>
  <c r="C927" i="5"/>
  <c r="C1738" i="5"/>
  <c r="C1512" i="5"/>
  <c r="C1050" i="5"/>
  <c r="C891" i="5"/>
  <c r="C1361" i="5"/>
  <c r="C941" i="5"/>
  <c r="C1231" i="5"/>
  <c r="C413" i="5"/>
  <c r="C403" i="5"/>
  <c r="C310" i="5"/>
  <c r="C834" i="5"/>
  <c r="C132" i="5"/>
  <c r="C720" i="5"/>
  <c r="C934" i="5"/>
  <c r="C295" i="5"/>
  <c r="C528" i="5"/>
  <c r="C41" i="5"/>
  <c r="C882" i="5"/>
  <c r="C960" i="5"/>
  <c r="C1169" i="5"/>
  <c r="C309" i="5"/>
  <c r="C1489" i="5"/>
  <c r="C1594" i="5"/>
  <c r="C1516" i="5"/>
  <c r="C333" i="5"/>
  <c r="C1437" i="5"/>
  <c r="C200" i="5"/>
  <c r="C666" i="5"/>
  <c r="C640" i="5"/>
  <c r="C526" i="5"/>
  <c r="C570" i="5"/>
  <c r="C942" i="5"/>
  <c r="C450" i="5"/>
  <c r="C818" i="5"/>
  <c r="C660" i="5"/>
  <c r="C656" i="5"/>
  <c r="C1886" i="5"/>
  <c r="C1983" i="5"/>
  <c r="C1879" i="5"/>
  <c r="C1615" i="5"/>
  <c r="C1498" i="5"/>
  <c r="C219" i="5"/>
  <c r="C202" i="5"/>
  <c r="C704" i="5"/>
  <c r="C66" i="5"/>
  <c r="C476" i="5"/>
  <c r="C814" i="5"/>
  <c r="C1754" i="5"/>
  <c r="C1635" i="5"/>
  <c r="C487" i="5"/>
  <c r="C180" i="5"/>
  <c r="C1693" i="5"/>
  <c r="C1167" i="5"/>
  <c r="C877" i="5"/>
  <c r="C1257" i="5"/>
  <c r="C1537" i="5"/>
  <c r="C1982" i="5"/>
  <c r="C1542" i="5"/>
  <c r="C367" i="5"/>
  <c r="C679" i="5"/>
  <c r="C412" i="5"/>
  <c r="C97" i="5"/>
  <c r="C300" i="5"/>
  <c r="C187" i="5"/>
  <c r="C610" i="5"/>
  <c r="C45" i="5"/>
  <c r="C161" i="5"/>
  <c r="C323" i="5"/>
  <c r="C159" i="5"/>
  <c r="C55" i="5"/>
  <c r="C315" i="5"/>
  <c r="C281" i="5"/>
  <c r="C1472" i="5"/>
  <c r="C822" i="5"/>
  <c r="C76" i="5"/>
  <c r="C210" i="5"/>
  <c r="C1233" i="5"/>
  <c r="C984" i="5"/>
  <c r="C205" i="5"/>
  <c r="C729" i="5"/>
  <c r="C684" i="5"/>
  <c r="C1364" i="5"/>
  <c r="C1308" i="5"/>
  <c r="C350" i="5"/>
  <c r="C549" i="5"/>
  <c r="C970" i="5"/>
  <c r="C1045" i="5"/>
  <c r="C209" i="5"/>
  <c r="C404" i="5"/>
  <c r="C624" i="5"/>
  <c r="C813" i="5"/>
  <c r="C1080" i="5"/>
  <c r="C392" i="5"/>
  <c r="C1336" i="5"/>
  <c r="C1132" i="5"/>
  <c r="C976" i="5"/>
  <c r="C873" i="5"/>
  <c r="C1232" i="5"/>
  <c r="C989" i="5"/>
  <c r="C1502" i="5"/>
  <c r="C1378" i="5"/>
  <c r="C1818" i="5"/>
  <c r="C1161" i="5"/>
  <c r="C1994" i="5"/>
  <c r="C1200" i="5"/>
  <c r="C435" i="5"/>
  <c r="C1613" i="5"/>
  <c r="C1681" i="5"/>
  <c r="C1614" i="5"/>
  <c r="C1729" i="5"/>
  <c r="C655" i="5"/>
  <c r="C1320" i="5"/>
  <c r="C1517" i="5"/>
  <c r="C1928" i="5"/>
  <c r="C1239" i="5"/>
  <c r="C1527" i="5"/>
  <c r="C1775" i="5"/>
  <c r="C895" i="5"/>
  <c r="C981" i="5"/>
  <c r="C1611" i="5"/>
  <c r="C1688" i="5"/>
  <c r="C1778" i="5"/>
  <c r="C1787" i="5"/>
  <c r="C1379" i="5"/>
  <c r="C1299" i="5"/>
  <c r="C1286" i="5"/>
  <c r="C1603" i="5"/>
  <c r="C1847" i="5"/>
  <c r="C509" i="5"/>
  <c r="C805" i="5"/>
  <c r="C112" i="5"/>
  <c r="C865" i="5"/>
  <c r="C1668" i="5"/>
  <c r="C1656" i="5"/>
  <c r="C342" i="5"/>
  <c r="C1027" i="5"/>
  <c r="C1534" i="5"/>
  <c r="C580" i="5"/>
  <c r="C596" i="5"/>
  <c r="C278" i="5"/>
  <c r="C1412" i="5"/>
  <c r="C1356" i="5"/>
  <c r="C238" i="5"/>
  <c r="C442" i="5"/>
  <c r="C1342" i="5"/>
  <c r="C1414" i="5"/>
  <c r="C1181" i="5"/>
  <c r="C258" i="5"/>
  <c r="C150" i="5"/>
  <c r="C380" i="5"/>
  <c r="C561" i="5"/>
  <c r="C769" i="5"/>
  <c r="C1140" i="5"/>
  <c r="C1160" i="5"/>
  <c r="C1288" i="5"/>
  <c r="C1084" i="5"/>
  <c r="C358" i="5"/>
  <c r="C1726" i="5"/>
  <c r="C1469" i="5"/>
  <c r="C1904" i="5"/>
  <c r="C1575" i="5"/>
  <c r="C1652" i="5"/>
  <c r="C1751" i="5"/>
  <c r="C1500" i="5"/>
  <c r="C980" i="5"/>
  <c r="C1830" i="5"/>
  <c r="C1946" i="5"/>
  <c r="C1263" i="5"/>
  <c r="C1896" i="5"/>
  <c r="C1212" i="5"/>
  <c r="C1060" i="5"/>
  <c r="C1513" i="5"/>
  <c r="C1685" i="5"/>
  <c r="C2000" i="5"/>
  <c r="C1274" i="5"/>
  <c r="C1522" i="5"/>
  <c r="C837" i="5"/>
  <c r="C1578" i="5"/>
  <c r="C1218" i="5"/>
  <c r="C1339" i="5"/>
  <c r="C339" i="5"/>
  <c r="C1564" i="5"/>
  <c r="C1254" i="5"/>
  <c r="C1087" i="5"/>
  <c r="C910" i="5"/>
  <c r="C1328" i="5"/>
  <c r="C1901" i="5"/>
  <c r="C1871" i="5"/>
  <c r="C1400" i="5"/>
  <c r="C1230" i="5"/>
  <c r="C1030" i="5"/>
  <c r="C1059" i="5"/>
  <c r="C1406" i="5"/>
  <c r="C1794" i="5"/>
  <c r="C817" i="5"/>
  <c r="C1042" i="5"/>
  <c r="C1242" i="5"/>
  <c r="C57" i="5"/>
  <c r="C1480" i="5"/>
  <c r="C515" i="5"/>
  <c r="C632" i="5"/>
  <c r="C894" i="5"/>
  <c r="C512" i="5"/>
  <c r="C1521" i="5"/>
  <c r="C1209" i="5"/>
  <c r="C674" i="5"/>
  <c r="C695" i="5"/>
  <c r="C1345" i="5"/>
  <c r="C1381" i="5"/>
  <c r="C651" i="5"/>
  <c r="C637" i="5"/>
  <c r="C723" i="5"/>
  <c r="C109" i="5"/>
  <c r="C705" i="5"/>
  <c r="C493" i="5"/>
  <c r="C1438" i="5"/>
  <c r="C448" i="5"/>
  <c r="C154" i="5"/>
  <c r="C341" i="5"/>
  <c r="C661" i="5"/>
  <c r="C26" i="5"/>
  <c r="C1216" i="5"/>
  <c r="C314" i="5"/>
  <c r="C937" i="5"/>
  <c r="C1252" i="5"/>
  <c r="C67" i="5"/>
  <c r="C139" i="5"/>
  <c r="C494" i="5"/>
  <c r="C1440" i="5"/>
  <c r="C1416" i="5"/>
  <c r="C195" i="5"/>
  <c r="C259" i="5"/>
  <c r="C406" i="5"/>
  <c r="C481" i="5"/>
  <c r="C715" i="5"/>
  <c r="C1105" i="5"/>
  <c r="C824" i="5"/>
  <c r="C831" i="5"/>
  <c r="C943" i="5"/>
  <c r="C1001" i="5"/>
  <c r="C1638" i="5"/>
  <c r="C1309" i="5"/>
  <c r="C1434" i="5"/>
  <c r="C1608" i="5"/>
  <c r="C1752" i="5"/>
  <c r="C1758" i="5"/>
  <c r="C1742" i="5"/>
  <c r="C1428" i="5"/>
  <c r="C1103" i="5"/>
  <c r="C1950" i="5"/>
  <c r="C1804" i="5"/>
  <c r="C1884" i="5"/>
  <c r="C1323" i="5"/>
  <c r="C1068" i="5"/>
  <c r="C1183" i="5"/>
  <c r="C1956" i="5"/>
  <c r="C99" i="5"/>
  <c r="C1679" i="5"/>
  <c r="C1683" i="5"/>
  <c r="C1009" i="5"/>
  <c r="C1219" i="5"/>
  <c r="C547" i="5"/>
  <c r="C1539" i="5"/>
  <c r="C1807" i="5"/>
  <c r="C1648" i="5"/>
  <c r="C1852" i="5"/>
  <c r="C1910" i="5"/>
  <c r="C1573" i="5"/>
  <c r="C1971" i="5"/>
  <c r="C83" i="5"/>
  <c r="C1770" i="5"/>
  <c r="C223" i="5"/>
  <c r="C581" i="5"/>
  <c r="C967" i="5"/>
  <c r="C618" i="5"/>
  <c r="C1350" i="5"/>
  <c r="C867" i="5"/>
  <c r="C1445" i="5"/>
  <c r="C718" i="5"/>
  <c r="C332" i="5"/>
  <c r="C650" i="5"/>
  <c r="C636" i="5"/>
  <c r="C571" i="5"/>
  <c r="C103" i="5"/>
  <c r="C536" i="5"/>
  <c r="C68" i="5"/>
  <c r="C277" i="5"/>
  <c r="C218" i="5"/>
  <c r="C63" i="5"/>
  <c r="C153" i="5"/>
  <c r="C797" i="5"/>
  <c r="C198" i="5"/>
  <c r="C946" i="5"/>
  <c r="C95" i="5"/>
  <c r="C573" i="5"/>
  <c r="C382" i="5"/>
  <c r="C1152" i="5"/>
  <c r="C468" i="5"/>
  <c r="C956" i="5"/>
  <c r="C212" i="5"/>
  <c r="C230" i="5"/>
  <c r="C1085" i="5"/>
  <c r="C1141" i="5"/>
  <c r="C741" i="5"/>
  <c r="C667" i="5"/>
  <c r="C348" i="5"/>
  <c r="C419" i="5"/>
  <c r="C1144" i="5"/>
  <c r="C282" i="5"/>
  <c r="C538" i="5"/>
  <c r="C902" i="5"/>
  <c r="C658" i="5"/>
  <c r="C983" i="5"/>
  <c r="C1430" i="5"/>
  <c r="C1002" i="5"/>
  <c r="C1019" i="5"/>
  <c r="C1147" i="5"/>
  <c r="C836" i="5"/>
  <c r="C703" i="5"/>
  <c r="C750" i="5"/>
  <c r="C1911" i="5"/>
  <c r="C1779" i="5"/>
  <c r="C990" i="5"/>
  <c r="C1343" i="5"/>
  <c r="C1367" i="5"/>
  <c r="C1341" i="5"/>
  <c r="C1224" i="5"/>
  <c r="C1932" i="5"/>
  <c r="C1933" i="5"/>
  <c r="C1307" i="5"/>
  <c r="C1612" i="5"/>
  <c r="C1421" i="5"/>
  <c r="C1368" i="5"/>
  <c r="C1326" i="5"/>
  <c r="C1363" i="5"/>
  <c r="C1811" i="5"/>
  <c r="C1872" i="5"/>
  <c r="C1987" i="5"/>
  <c r="C1389" i="5"/>
  <c r="C919" i="5"/>
  <c r="C1935" i="5"/>
  <c r="C1939" i="5"/>
  <c r="C1892" i="5"/>
  <c r="C1170" i="5"/>
  <c r="C1122" i="5"/>
  <c r="C1809" i="5"/>
  <c r="C993" i="5"/>
  <c r="C1802" i="5"/>
  <c r="C1306" i="5"/>
  <c r="C857" i="5"/>
  <c r="C1712" i="5"/>
  <c r="C1547" i="5"/>
  <c r="C365" i="5"/>
  <c r="C1922" i="5"/>
  <c r="C426" i="5"/>
  <c r="C534" i="5"/>
  <c r="C1032" i="5"/>
  <c r="C911" i="5"/>
  <c r="C584" i="5"/>
  <c r="C544" i="5"/>
  <c r="C693" i="5"/>
  <c r="C932" i="5"/>
  <c r="C27" i="5"/>
  <c r="C918" i="5"/>
  <c r="C264" i="5"/>
  <c r="C1244" i="5"/>
  <c r="C1280" i="5"/>
  <c r="C553" i="5"/>
  <c r="C42" i="5"/>
  <c r="C214" i="5"/>
  <c r="C569" i="5"/>
  <c r="C1706" i="5"/>
  <c r="C1548" i="5"/>
  <c r="C1277" i="5"/>
  <c r="C1125" i="5"/>
  <c r="C1201" i="5"/>
  <c r="C1670" i="5"/>
  <c r="C1457" i="5"/>
  <c r="C641" i="5"/>
  <c r="C1736" i="5"/>
  <c r="C1038" i="5"/>
  <c r="C1899" i="5"/>
  <c r="C1912" i="5"/>
  <c r="C1376" i="5"/>
  <c r="C1337" i="5"/>
  <c r="C1028" i="5"/>
  <c r="C1733" i="5"/>
  <c r="C1399" i="5"/>
  <c r="C355" i="5"/>
  <c r="C1855" i="5"/>
  <c r="C925" i="5"/>
  <c r="C1223" i="5"/>
  <c r="C1691" i="5"/>
  <c r="C1786" i="5"/>
  <c r="C1577" i="5"/>
  <c r="C1909" i="5"/>
  <c r="C1860" i="5"/>
  <c r="C1385" i="5"/>
  <c r="C940" i="5"/>
  <c r="C1696" i="5"/>
  <c r="C1705" i="5"/>
  <c r="C1665" i="5"/>
  <c r="C64" i="5"/>
  <c r="C1112" i="5"/>
  <c r="C1348" i="5"/>
  <c r="C735" i="5"/>
  <c r="C1465" i="5"/>
  <c r="C1783" i="5"/>
  <c r="C1669" i="5"/>
  <c r="C1317" i="5"/>
  <c r="C1941" i="5"/>
  <c r="C1973" i="5"/>
  <c r="C979" i="5"/>
  <c r="C1386" i="5"/>
  <c r="C1868" i="5"/>
  <c r="C936" i="5"/>
  <c r="C1410" i="5"/>
  <c r="C387" i="5"/>
  <c r="C69" i="5"/>
  <c r="C638" i="5"/>
  <c r="C1054" i="5"/>
  <c r="C628" i="5"/>
  <c r="C294" i="5"/>
  <c r="C1352" i="5"/>
  <c r="C1404" i="5"/>
  <c r="C203" i="5"/>
  <c r="C410" i="5"/>
  <c r="C130" i="5"/>
  <c r="C1292" i="5"/>
  <c r="C1392" i="5"/>
  <c r="C490" i="5"/>
  <c r="C240" i="5"/>
  <c r="C346" i="5"/>
  <c r="C329" i="5"/>
  <c r="C1164" i="5"/>
  <c r="C662" i="5"/>
  <c r="C1136" i="5"/>
  <c r="C1043" i="5"/>
  <c r="C1092" i="5"/>
  <c r="C642" i="5"/>
  <c r="C1433" i="5"/>
  <c r="C1453" i="5"/>
  <c r="C926" i="5"/>
  <c r="C788" i="5"/>
  <c r="C301" i="5"/>
  <c r="C1325" i="5"/>
  <c r="C1718" i="5"/>
  <c r="C221" i="5"/>
  <c r="C567" i="5"/>
  <c r="C431" i="5"/>
  <c r="C1173" i="5"/>
  <c r="C860" i="5"/>
  <c r="C405" i="5"/>
  <c r="C620" i="5"/>
  <c r="C114" i="5"/>
  <c r="C469" i="5"/>
  <c r="C1313" i="5"/>
  <c r="C1053" i="5"/>
  <c r="C794" i="5"/>
  <c r="C1349" i="5"/>
  <c r="C1497" i="5"/>
  <c r="C1261" i="5"/>
  <c r="C1310" i="5"/>
  <c r="C1115" i="5"/>
  <c r="C1781" i="5"/>
  <c r="C1820" i="5"/>
  <c r="C1721" i="5"/>
  <c r="C1483" i="5"/>
  <c r="C1007" i="5"/>
  <c r="C1476" i="5"/>
  <c r="C1069" i="5"/>
  <c r="C1559" i="5"/>
  <c r="C1395" i="5"/>
  <c r="C1990" i="5"/>
  <c r="C1649" i="5"/>
  <c r="C975" i="5"/>
  <c r="C625" i="5"/>
  <c r="C1597" i="5"/>
  <c r="C1601" i="5"/>
  <c r="C1861" i="5"/>
  <c r="C1991" i="5"/>
  <c r="C1505" i="5"/>
  <c r="C829" i="5"/>
  <c r="C1035" i="5"/>
  <c r="C1817" i="5"/>
  <c r="C1275" i="5"/>
  <c r="C683" i="5"/>
  <c r="C1634" i="5"/>
  <c r="C1544" i="5"/>
  <c r="C1504" i="5"/>
  <c r="C1139" i="5"/>
  <c r="C1435" i="5"/>
  <c r="C772" i="5"/>
  <c r="C361" i="5"/>
  <c r="C458" i="5"/>
  <c r="C886" i="5"/>
  <c r="C46" i="5"/>
  <c r="C775" i="5"/>
  <c r="C136" i="5"/>
  <c r="C400" i="5"/>
  <c r="C343" i="5"/>
  <c r="C838" i="5"/>
  <c r="C163" i="5"/>
  <c r="C643" i="5"/>
  <c r="C59" i="5"/>
  <c r="C776" i="5"/>
  <c r="C390" i="5"/>
  <c r="C866" i="5"/>
  <c r="C236" i="5"/>
  <c r="C668" i="5"/>
  <c r="C257" i="5"/>
  <c r="C1245" i="5"/>
  <c r="C634" i="5"/>
  <c r="C79" i="5"/>
  <c r="C682" i="5"/>
  <c r="C629" i="5"/>
  <c r="C599" i="5"/>
  <c r="C898" i="5"/>
  <c r="C653" i="5"/>
  <c r="C1666" i="5"/>
  <c r="C1146" i="5"/>
  <c r="C613" i="5"/>
  <c r="C184" i="5"/>
  <c r="C386" i="5"/>
  <c r="C414" i="5"/>
  <c r="C851" i="5"/>
  <c r="C871" i="5"/>
  <c r="C614" i="5"/>
  <c r="C774" i="5"/>
  <c r="C885" i="5"/>
  <c r="C771" i="5"/>
  <c r="C856" i="5"/>
  <c r="C1305" i="5"/>
  <c r="C1948" i="5"/>
  <c r="C1126" i="5"/>
  <c r="C1467" i="5"/>
  <c r="C1771" i="5"/>
  <c r="C840" i="5"/>
  <c r="C1360" i="5"/>
  <c r="C1083" i="5"/>
  <c r="C1803" i="5"/>
  <c r="C1319" i="5"/>
  <c r="C1893" i="5"/>
  <c r="C1969" i="5"/>
  <c r="C1096" i="5"/>
  <c r="C1237" i="5"/>
  <c r="C1797" i="5"/>
  <c r="C1563" i="5"/>
  <c r="C1330" i="5"/>
  <c r="C1347" i="5"/>
  <c r="C593" i="5"/>
  <c r="C1215" i="5"/>
  <c r="C1205" i="5"/>
  <c r="C1762" i="5"/>
  <c r="C1568" i="5"/>
  <c r="C1515" i="5"/>
  <c r="C1657" i="5"/>
  <c r="C1094" i="5"/>
  <c r="C1640" i="5"/>
  <c r="C762" i="5"/>
  <c r="C1703" i="5"/>
  <c r="C1046" i="5"/>
  <c r="C1061" i="5"/>
  <c r="C1663" i="5"/>
  <c r="C1550" i="5"/>
  <c r="C707" i="5"/>
  <c r="C1627" i="5"/>
  <c r="C560" i="5"/>
  <c r="C548" i="5"/>
  <c r="C1071" i="5"/>
  <c r="C497" i="5"/>
  <c r="C166" i="5"/>
  <c r="C105" i="5"/>
  <c r="C908" i="5"/>
  <c r="C793" i="5"/>
  <c r="C71" i="5"/>
  <c r="C108" i="5"/>
  <c r="C225" i="5"/>
  <c r="C1441" i="5"/>
  <c r="C1067" i="5"/>
  <c r="C732" i="5"/>
  <c r="C615" i="5"/>
  <c r="C457" i="5"/>
  <c r="C135" i="5"/>
  <c r="C839" i="5"/>
  <c r="C725" i="5"/>
  <c r="C742" i="5"/>
  <c r="C931" i="5"/>
  <c r="C913" i="5"/>
  <c r="C710" i="5"/>
  <c r="C1095" i="5"/>
  <c r="C1285" i="5"/>
  <c r="C1865" i="5"/>
  <c r="C148" i="5"/>
  <c r="C1358" i="5"/>
  <c r="C1546" i="5"/>
  <c r="C1525" i="5"/>
  <c r="C671" i="5"/>
  <c r="C1137" i="5"/>
  <c r="C1580" i="5"/>
  <c r="C1891" i="5"/>
  <c r="C1970" i="5"/>
  <c r="C1303" i="5"/>
  <c r="C698" i="5"/>
  <c r="C1217" i="5"/>
  <c r="C1951" i="5"/>
  <c r="C1026" i="5"/>
  <c r="C1761" i="5"/>
  <c r="C1853" i="5"/>
  <c r="C1192" i="5"/>
  <c r="C988" i="5"/>
  <c r="C1185" i="5"/>
  <c r="C1583" i="5"/>
  <c r="C1655" i="5"/>
  <c r="C1750" i="5"/>
  <c r="C1874" i="5"/>
  <c r="C633" i="5"/>
  <c r="C1380" i="5"/>
  <c r="C689" i="5"/>
  <c r="C1294" i="5"/>
  <c r="C1780" i="5"/>
  <c r="C1995" i="5"/>
  <c r="C1626" i="5"/>
  <c r="C670" i="5"/>
  <c r="C1653" i="5"/>
  <c r="C1056" i="5"/>
  <c r="C1790" i="5"/>
  <c r="C1829" i="5"/>
  <c r="C1838" i="5"/>
  <c r="C1887" i="5"/>
  <c r="C407" i="5"/>
  <c r="C821" i="5"/>
  <c r="C959" i="5"/>
  <c r="C743" i="5"/>
  <c r="C436" i="5"/>
  <c r="C854" i="5"/>
  <c r="C1493" i="5"/>
  <c r="C1902" i="5"/>
  <c r="C285" i="5"/>
  <c r="C229" i="5"/>
  <c r="C537" i="5"/>
  <c r="C1545" i="5"/>
  <c r="C828" i="5"/>
  <c r="C768" i="5"/>
  <c r="C722" i="5"/>
  <c r="C748" i="5"/>
  <c r="C1049" i="5"/>
  <c r="C1686" i="5"/>
  <c r="C1382" i="5"/>
  <c r="C1253" i="5"/>
  <c r="C1722" i="5"/>
  <c r="C1165" i="5"/>
  <c r="C391" i="5"/>
  <c r="C876" i="5"/>
  <c r="C872" i="5"/>
  <c r="C545" i="5"/>
  <c r="C396" i="5"/>
  <c r="C1488" i="5"/>
  <c r="C855" i="5"/>
  <c r="C933" i="5"/>
  <c r="C328" i="5"/>
  <c r="C474" i="5"/>
  <c r="C1020" i="5"/>
  <c r="C889" i="5"/>
  <c r="C344" i="5"/>
  <c r="C86" i="5"/>
  <c r="C427" i="5"/>
  <c r="C608" i="5"/>
  <c r="C1116" i="5"/>
  <c r="C565" i="5"/>
  <c r="C1024" i="5"/>
  <c r="C921" i="5"/>
  <c r="C1044" i="5"/>
  <c r="C1064" i="5"/>
  <c r="C1300" i="5"/>
  <c r="C875" i="5"/>
  <c r="C924" i="5"/>
  <c r="C1917" i="5"/>
  <c r="C1553" i="5"/>
  <c r="C1632" i="5"/>
  <c r="C1772" i="5"/>
  <c r="C1204" i="5"/>
  <c r="C773" i="5"/>
  <c r="C1831" i="5"/>
  <c r="C1908" i="5"/>
  <c r="C1873" i="5"/>
  <c r="C1567" i="5"/>
  <c r="C1598" i="5"/>
  <c r="C1658" i="5"/>
  <c r="C520" i="5"/>
  <c r="C1298" i="5"/>
  <c r="C1869" i="5"/>
  <c r="C1766" i="5"/>
  <c r="C1954" i="5"/>
  <c r="C899" i="5"/>
  <c r="C961" i="5"/>
  <c r="C1582" i="5"/>
  <c r="C1331" i="5"/>
  <c r="C1561" i="5"/>
  <c r="C291" i="5"/>
  <c r="C1535" i="5"/>
  <c r="C1066" i="5"/>
  <c r="C1692" i="5"/>
  <c r="C127" i="5"/>
  <c r="C52" i="5"/>
  <c r="C1260" i="5"/>
  <c r="C1302" i="5"/>
  <c r="C673" i="5"/>
  <c r="C1446" i="5"/>
  <c r="C746" i="5"/>
  <c r="C1528" i="5"/>
  <c r="C246" i="5"/>
  <c r="C922" i="5"/>
  <c r="C60" i="5"/>
  <c r="C702" i="5"/>
  <c r="C455" i="5"/>
  <c r="C947" i="5"/>
  <c r="C563" i="5"/>
  <c r="C88" i="5"/>
  <c r="C672" i="5"/>
  <c r="C394" i="5"/>
  <c r="C812" i="5"/>
  <c r="C985" i="5"/>
  <c r="C627" i="5"/>
  <c r="C308" i="5"/>
  <c r="C416" i="5"/>
  <c r="C572" i="5"/>
  <c r="C491" i="5"/>
  <c r="C874" i="5"/>
  <c r="C1018" i="5"/>
  <c r="C1492" i="5"/>
  <c r="C234" i="5"/>
  <c r="C263" i="5"/>
  <c r="C378" i="5"/>
  <c r="C995" i="5"/>
  <c r="C1470" i="5"/>
  <c r="C248" i="5"/>
  <c r="C96" i="5"/>
  <c r="C1188" i="5"/>
  <c r="C1464" i="5"/>
  <c r="C429" i="5"/>
  <c r="C351" i="5"/>
  <c r="C235" i="5"/>
  <c r="C222" i="5"/>
  <c r="C777" i="5"/>
  <c r="C1966" i="5"/>
  <c r="C916" i="5"/>
  <c r="C789" i="5"/>
  <c r="C1203" i="5"/>
  <c r="C1477" i="5"/>
  <c r="C1127" i="5"/>
  <c r="C1089" i="5"/>
  <c r="C245" i="5"/>
  <c r="C1883" i="5"/>
  <c r="C1689" i="5"/>
  <c r="C1957" i="5"/>
  <c r="C1857" i="5"/>
  <c r="C987" i="5"/>
  <c r="C1650" i="5"/>
  <c r="C1078" i="5"/>
  <c r="C1346" i="5"/>
  <c r="C1695" i="5"/>
  <c r="C1763" i="5"/>
  <c r="C1978" i="5"/>
  <c r="C948" i="5"/>
  <c r="C617" i="5"/>
  <c r="C1814" i="5"/>
  <c r="C1823" i="5"/>
  <c r="C1741" i="5"/>
  <c r="C1749" i="5"/>
  <c r="C1097" i="5"/>
  <c r="C825" i="5"/>
  <c r="C1015" i="5"/>
  <c r="C1022" i="5"/>
  <c r="C1881" i="5"/>
  <c r="C1503" i="5"/>
  <c r="C160" i="5"/>
  <c r="C1543" i="5"/>
  <c r="C1532" i="5"/>
  <c r="C1107" i="5"/>
  <c r="C1700" i="5"/>
  <c r="C1616" i="5"/>
  <c r="C1187" i="5"/>
  <c r="C1828" i="5"/>
  <c r="C1633" i="5"/>
  <c r="C1289" i="5"/>
  <c r="C1315" i="5"/>
  <c r="C364" i="5"/>
  <c r="C1456" i="5"/>
  <c r="C1540" i="5"/>
  <c r="C389" i="5"/>
  <c r="C659" i="5"/>
  <c r="C603" i="5"/>
  <c r="C1694" i="5"/>
  <c r="C1409" i="5"/>
  <c r="C527" i="5"/>
  <c r="C697" i="5"/>
  <c r="C185" i="5"/>
  <c r="C1256" i="5"/>
  <c r="C699" i="5"/>
  <c r="C155" i="5"/>
  <c r="C511" i="5"/>
  <c r="C616" i="5"/>
  <c r="C611" i="5"/>
  <c r="C1163" i="5"/>
  <c r="C820" i="5"/>
  <c r="C1478" i="5"/>
  <c r="C1199" i="5"/>
  <c r="C1484" i="5"/>
  <c r="C1091" i="5"/>
  <c r="C1508" i="5"/>
  <c r="C1332" i="5"/>
  <c r="C1660" i="5"/>
  <c r="C1906" i="5"/>
  <c r="C1986" i="5"/>
  <c r="C1463" i="5"/>
  <c r="C1436" i="5"/>
  <c r="C1029" i="5"/>
  <c r="C1833" i="5"/>
  <c r="C1888" i="5"/>
  <c r="C1362" i="5"/>
  <c r="C1572" i="5"/>
  <c r="C1735" i="5"/>
  <c r="C1682" i="5"/>
  <c r="C646" i="5"/>
  <c r="C1587" i="5"/>
  <c r="C1584" i="5"/>
  <c r="C1767" i="5"/>
  <c r="C1998" i="5"/>
  <c r="C1037" i="5"/>
  <c r="C1036" i="5"/>
  <c r="C1816" i="5"/>
  <c r="C1795" i="5"/>
  <c r="C1915" i="5"/>
  <c r="C1074" i="5"/>
  <c r="C1479" i="5"/>
  <c r="C1297" i="5"/>
  <c r="C1055" i="5"/>
  <c r="C1135" i="5"/>
  <c r="C1070" i="5"/>
  <c r="C1676" i="5"/>
  <c r="C1602" i="5"/>
  <c r="C1081" i="5"/>
  <c r="C1058" i="5"/>
  <c r="C1876" i="5"/>
  <c r="C945" i="5"/>
  <c r="C1387" i="5"/>
  <c r="C48" i="5"/>
  <c r="C1929" i="5"/>
  <c r="C1792" i="5"/>
  <c r="C635" i="5"/>
  <c r="C832" i="5"/>
  <c r="C978" i="5"/>
  <c r="C190" i="5"/>
  <c r="C330" i="5"/>
  <c r="C588" i="5"/>
  <c r="C847" i="5"/>
  <c r="C1524" i="5"/>
  <c r="C280" i="5"/>
  <c r="C296" i="5"/>
  <c r="C266" i="5"/>
  <c r="C1304" i="5"/>
  <c r="C953" i="5"/>
  <c r="C172" i="5"/>
  <c r="C441" i="5"/>
  <c r="C529" i="5"/>
  <c r="C82" i="5"/>
  <c r="C779" i="5"/>
  <c r="C1101" i="5"/>
  <c r="C972" i="5"/>
  <c r="C1373" i="5"/>
  <c r="C1501" i="5"/>
  <c r="C321" i="5"/>
  <c r="C1318" i="5"/>
  <c r="C1133" i="5"/>
  <c r="C338" i="5"/>
  <c r="C521" i="5"/>
  <c r="C1211" i="5"/>
  <c r="C1034" i="5"/>
  <c r="C395" i="5"/>
  <c r="C464" i="5"/>
  <c r="C587" i="5"/>
  <c r="C1145" i="5"/>
  <c r="C1533" i="5"/>
  <c r="C645" i="5"/>
  <c r="C253" i="5"/>
  <c r="C489" i="5"/>
  <c r="C531" i="5"/>
  <c r="C1003" i="5"/>
  <c r="C630" i="5"/>
  <c r="C1082" i="5"/>
  <c r="C1039" i="5"/>
  <c r="C1171" i="5"/>
  <c r="C852" i="5"/>
  <c r="C1494" i="5"/>
  <c r="C606" i="5"/>
  <c r="C1391" i="5"/>
  <c r="C1737" i="5"/>
  <c r="C1785" i="5"/>
  <c r="C1885" i="5"/>
  <c r="C1243" i="5"/>
  <c r="C1246" i="5"/>
  <c r="C1196" i="5"/>
  <c r="C1402" i="5"/>
  <c r="C1419" i="5"/>
  <c r="C1672" i="5"/>
  <c r="C1162" i="5"/>
  <c r="C1011" i="5"/>
  <c r="C1340" i="5"/>
  <c r="C1334" i="5"/>
  <c r="C1684" i="5"/>
  <c r="C1086" i="5"/>
  <c r="C1314" i="5"/>
  <c r="C1511" i="5"/>
  <c r="C1425" i="5"/>
  <c r="C955" i="5"/>
  <c r="C1134" i="5"/>
  <c r="C1415" i="5"/>
  <c r="C1258" i="5"/>
  <c r="C1789" i="5"/>
  <c r="C1972" i="5"/>
  <c r="C1558" i="5"/>
  <c r="C1495" i="5"/>
  <c r="C191" i="5"/>
  <c r="C1920" i="5"/>
  <c r="C1240" i="5"/>
  <c r="C128" i="5"/>
  <c r="C1927" i="5"/>
  <c r="C1617" i="5"/>
  <c r="C1730" i="5"/>
  <c r="C1538" i="5"/>
  <c r="C1158" i="5"/>
  <c r="C1858" i="5"/>
  <c r="C1519" i="5"/>
  <c r="C1854" i="5"/>
  <c r="C1675" i="5"/>
  <c r="C1988" i="5"/>
  <c r="C994" i="5"/>
  <c r="C1291" i="5"/>
  <c r="C1890" i="5"/>
  <c r="C1979" i="5"/>
  <c r="C1551" i="5"/>
  <c r="C1190" i="5"/>
  <c r="C1450" i="5"/>
  <c r="C1937" i="5"/>
  <c r="C1631" i="5"/>
  <c r="C1351" i="5"/>
  <c r="C1629" i="5"/>
  <c r="C1514" i="5"/>
  <c r="C1842" i="5"/>
  <c r="C1359" i="5"/>
  <c r="C1458" i="5"/>
  <c r="C1800" i="5"/>
  <c r="C1375" i="5"/>
  <c r="C1821" i="5"/>
  <c r="C1659" i="5"/>
  <c r="C375" i="5"/>
  <c r="C1882" i="5"/>
  <c r="C251" i="5"/>
  <c r="C1984" i="5"/>
  <c r="C1849" i="5"/>
  <c r="C1743" i="5"/>
  <c r="C1975" i="5"/>
  <c r="C1949" i="5"/>
  <c r="C1354" i="5"/>
  <c r="C1880" i="5"/>
  <c r="C1960" i="5"/>
  <c r="C1841" i="5"/>
  <c r="C1619" i="5"/>
  <c r="C1878" i="5"/>
  <c r="C1455" i="5"/>
  <c r="C1996" i="5"/>
  <c r="C1418" i="5"/>
  <c r="C227" i="5"/>
  <c r="C1805" i="5"/>
  <c r="C1759" i="5"/>
  <c r="C183" i="5"/>
  <c r="C1664" i="5"/>
  <c r="C1423" i="5"/>
  <c r="C1844" i="5"/>
  <c r="C1589" i="5"/>
  <c r="C1719" i="5"/>
  <c r="C1707" i="5"/>
  <c r="C1757" i="5"/>
  <c r="C1967" i="5"/>
  <c r="C1311" i="5"/>
  <c r="C1150" i="5"/>
  <c r="C1810" i="5"/>
  <c r="C1963" i="5"/>
  <c r="C1673" i="5"/>
  <c r="C1793" i="5"/>
  <c r="C1791" i="5"/>
  <c r="C1875" i="5"/>
  <c r="C1931" i="5"/>
  <c r="C1259" i="5"/>
  <c r="C1637" i="5"/>
  <c r="C1247" i="5"/>
  <c r="C1206" i="5"/>
  <c r="C1651" i="5"/>
  <c r="C1943" i="5"/>
  <c r="C1727" i="5"/>
  <c r="C1898" i="5"/>
  <c r="C1287" i="5"/>
  <c r="C1335" i="5"/>
  <c r="C1490" i="5"/>
  <c r="C1636" i="5"/>
  <c r="C1062" i="5"/>
  <c r="C1138" i="5"/>
  <c r="C1769" i="5"/>
  <c r="C1926" i="5"/>
  <c r="C1677" i="5"/>
  <c r="C1848" i="5"/>
  <c r="C1279" i="5"/>
  <c r="C1142" i="5"/>
  <c r="C1447" i="5"/>
  <c r="C1234" i="5"/>
  <c r="C1907" i="5"/>
  <c r="C1846" i="5"/>
  <c r="C1661" i="5"/>
  <c r="C1964" i="5"/>
  <c r="C1530" i="5"/>
  <c r="C1198" i="5"/>
  <c r="C1557" i="5"/>
  <c r="C1977" i="5"/>
  <c r="C1710" i="5"/>
  <c r="C1322" i="5"/>
  <c r="C275" i="5"/>
  <c r="C1639" i="5"/>
  <c r="C1832" i="5"/>
  <c r="C1962" i="5"/>
  <c r="C1646" i="5"/>
  <c r="C1624" i="5"/>
  <c r="C1560" i="5"/>
  <c r="C1764" i="5"/>
  <c r="C1267" i="5"/>
  <c r="C100" i="5"/>
  <c r="C1808" i="5"/>
  <c r="C1010" i="5"/>
  <c r="C1699" i="5"/>
  <c r="C1894" i="5"/>
  <c r="C1605" i="5"/>
  <c r="C1222" i="5"/>
  <c r="C1897" i="5"/>
  <c r="C1955" i="5"/>
  <c r="C1925" i="5"/>
  <c r="C1788" i="5"/>
  <c r="C1825" i="5"/>
  <c r="C80" i="5"/>
  <c r="C1756" i="5"/>
  <c r="C1283" i="5"/>
  <c r="C1588" i="5"/>
  <c r="C1549" i="5"/>
  <c r="C1728" i="5"/>
  <c r="C1999" i="5"/>
  <c r="C1827" i="5"/>
  <c r="C1592" i="5"/>
  <c r="C1740" i="5"/>
  <c r="C1014" i="5"/>
  <c r="C1709" i="5"/>
  <c r="C1895" i="5"/>
  <c r="C1641" i="5"/>
  <c r="C1355" i="5"/>
  <c r="C1523" i="5"/>
  <c r="C120" i="5"/>
  <c r="C1903" i="5"/>
  <c r="C1961" i="5"/>
  <c r="C1776" i="5"/>
  <c r="C1466" i="5"/>
  <c r="C1667" i="5"/>
  <c r="C1993" i="5"/>
  <c r="C982" i="5"/>
  <c r="C1723" i="5"/>
  <c r="C1417" i="5"/>
  <c r="C1945" i="5"/>
  <c r="C1593" i="5"/>
  <c r="C1271" i="5"/>
  <c r="C1755" i="5"/>
  <c r="C1625" i="5"/>
  <c r="C1921" i="5"/>
  <c r="C1110" i="5"/>
  <c r="C1556" i="5"/>
  <c r="C164" i="5"/>
  <c r="C1760" i="5"/>
  <c r="I2" i="1"/>
  <c r="U239" i="2"/>
  <c r="AA224" i="2"/>
  <c r="Z215" i="2"/>
  <c r="T224" i="2"/>
  <c r="Z224" i="2" s="1"/>
  <c r="V246" i="2"/>
  <c r="AB239" i="2"/>
  <c r="Y67" i="2"/>
  <c r="S80" i="2"/>
  <c r="Y80" i="2" s="1"/>
  <c r="S83" i="2"/>
  <c r="R67" i="2"/>
  <c r="X59" i="2"/>
  <c r="C1715" i="5" l="1"/>
  <c r="C1571" i="5"/>
  <c r="C1371" i="5"/>
  <c r="C1604" i="5"/>
  <c r="C1581" i="5"/>
  <c r="C1732" i="5"/>
  <c r="C307" i="5"/>
  <c r="C1704" i="5"/>
  <c r="C1889" i="5"/>
  <c r="C201" i="5"/>
  <c r="C767" i="5"/>
  <c r="C1012" i="5"/>
  <c r="C518" i="5"/>
  <c r="C444" i="5"/>
  <c r="C657" i="5"/>
  <c r="C589" i="5"/>
  <c r="C859" i="5"/>
  <c r="C554" i="5"/>
  <c r="C186" i="5"/>
  <c r="C999" i="5"/>
  <c r="C1357" i="5"/>
  <c r="C345" i="5"/>
  <c r="C451" i="5"/>
  <c r="C808" i="5"/>
  <c r="C1585" i="5"/>
  <c r="C920" i="5"/>
  <c r="C397" i="5"/>
  <c r="C90" i="5"/>
  <c r="C255" i="5"/>
  <c r="C905" i="5"/>
  <c r="C609" i="5"/>
  <c r="C1316" i="5"/>
  <c r="C564" i="5"/>
  <c r="C706" i="5"/>
  <c r="C247" i="5"/>
  <c r="C1241" i="5"/>
  <c r="C388" i="5"/>
  <c r="C480" i="5"/>
  <c r="C349" i="5"/>
  <c r="C1628" i="5"/>
  <c r="C1482" i="5"/>
  <c r="C1202" i="5"/>
  <c r="C1214" i="5"/>
  <c r="C1596" i="5"/>
  <c r="C144" i="5"/>
  <c r="C1711" i="5"/>
  <c r="C964" i="5"/>
  <c r="C477" i="5"/>
  <c r="C362" i="5"/>
  <c r="C94" i="5"/>
  <c r="C1005" i="5"/>
  <c r="C1130" i="5"/>
  <c r="C479" i="5"/>
  <c r="C954" i="5"/>
  <c r="C381" i="5"/>
  <c r="C1249" i="5"/>
  <c r="C1518" i="5"/>
  <c r="C906" i="5"/>
  <c r="C754" i="5"/>
  <c r="C550" i="5"/>
  <c r="C963" i="5"/>
  <c r="C879" i="5"/>
  <c r="C196" i="5"/>
  <c r="C904" i="5"/>
  <c r="C917" i="5"/>
  <c r="C347" i="5"/>
  <c r="C712" i="5"/>
  <c r="C827" i="5"/>
  <c r="C1194" i="5"/>
  <c r="C986" i="5"/>
  <c r="C252" i="5"/>
  <c r="C513" i="5"/>
  <c r="C1207" i="5"/>
  <c r="C997" i="5"/>
  <c r="C787" i="5"/>
  <c r="C369" i="5"/>
  <c r="C914" i="5"/>
  <c r="C1630" i="5"/>
  <c r="C1220" i="5"/>
  <c r="C770" i="5"/>
  <c r="C449" i="5"/>
  <c r="C146" i="5"/>
  <c r="C696" i="5"/>
  <c r="C1301" i="5"/>
  <c r="C287" i="5"/>
  <c r="C1836" i="5"/>
  <c r="C1859" i="5"/>
  <c r="C1255" i="5"/>
  <c r="C1266" i="5"/>
  <c r="C1731" i="5"/>
  <c r="C1845" i="5"/>
  <c r="C1981" i="5"/>
  <c r="C1157" i="5"/>
  <c r="C1405" i="5"/>
  <c r="C1262" i="5"/>
  <c r="C177" i="5"/>
  <c r="C170" i="5"/>
  <c r="C456" i="5"/>
  <c r="C1191" i="5"/>
  <c r="C733" i="5"/>
  <c r="C647" i="5"/>
  <c r="C631" i="5"/>
  <c r="C721" i="5"/>
  <c r="C461" i="5"/>
  <c r="C428" i="5"/>
  <c r="C242" i="5"/>
  <c r="C1717" i="5"/>
  <c r="C1642" i="5"/>
  <c r="C1606" i="5"/>
  <c r="C736" i="5"/>
  <c r="C500" i="5"/>
  <c r="C1117" i="5"/>
  <c r="C952" i="5"/>
  <c r="C384" i="5"/>
  <c r="C192" i="5"/>
  <c r="C801" i="5"/>
  <c r="C861" i="5"/>
  <c r="C208" i="5"/>
  <c r="C566" i="5"/>
  <c r="C377" i="5"/>
  <c r="C1645" i="5"/>
  <c r="C1474" i="5"/>
  <c r="C1801" i="5"/>
  <c r="C1720" i="5"/>
  <c r="C1506" i="5"/>
  <c r="C1701" i="5"/>
  <c r="C1338" i="5"/>
  <c r="C1273" i="5"/>
  <c r="C383" i="5"/>
  <c r="C58" i="5"/>
  <c r="C804" i="5"/>
  <c r="C1396" i="5"/>
  <c r="C1008" i="5"/>
  <c r="C498" i="5"/>
  <c r="C162" i="5"/>
  <c r="C302" i="5"/>
  <c r="C1120" i="5"/>
  <c r="C1324" i="5"/>
  <c r="C152" i="5"/>
  <c r="C327" i="5"/>
  <c r="C1377" i="5"/>
  <c r="C757" i="5"/>
  <c r="C213" i="5"/>
  <c r="C830" i="5"/>
  <c r="C1622" i="5"/>
  <c r="C1570" i="5"/>
  <c r="C592" i="5"/>
  <c r="C417" i="5"/>
  <c r="C1870" i="5"/>
  <c r="C1481" i="5"/>
  <c r="C576" i="5"/>
  <c r="C101" i="5"/>
  <c r="C675" i="5"/>
  <c r="C951" i="5"/>
  <c r="C1366" i="5"/>
  <c r="C124" i="5"/>
  <c r="C267" i="5"/>
  <c r="C502" i="5"/>
  <c r="C1953" i="5"/>
  <c r="C1529" i="5"/>
  <c r="C1121" i="5"/>
  <c r="C173" i="5"/>
  <c r="C835" i="5"/>
  <c r="C897" i="5"/>
  <c r="C1647" i="5"/>
  <c r="C1174" i="5"/>
  <c r="C1959" i="5"/>
  <c r="C1487" i="5"/>
  <c r="C1411" i="5"/>
  <c r="C1166" i="5"/>
  <c r="C1459" i="5"/>
  <c r="C1186" i="5"/>
  <c r="C262" i="5"/>
  <c r="C968" i="5"/>
  <c r="C992" i="5"/>
  <c r="C231" i="5"/>
  <c r="C62" i="5"/>
  <c r="C890" i="5"/>
  <c r="C411" i="5"/>
  <c r="C1176" i="5"/>
  <c r="C276" i="5"/>
  <c r="C220" i="5"/>
  <c r="C115" i="5"/>
  <c r="C1278" i="5"/>
  <c r="C1114" i="5"/>
  <c r="C129" i="5"/>
  <c r="C65" i="5"/>
  <c r="C1782" i="5"/>
  <c r="C907" i="5"/>
  <c r="C1268" i="5"/>
  <c r="C1184" i="5"/>
  <c r="C89" i="5"/>
  <c r="C311" i="5"/>
  <c r="C1272" i="5"/>
  <c r="C1296" i="5"/>
  <c r="C335" i="5"/>
  <c r="C268" i="5"/>
  <c r="C113" i="5"/>
  <c r="C912" i="5"/>
  <c r="C1197" i="5"/>
  <c r="C555" i="5"/>
  <c r="C175" i="5"/>
  <c r="C1486" i="5"/>
  <c r="C1507" i="5"/>
  <c r="C1251" i="5"/>
  <c r="C1439" i="5"/>
  <c r="C1746" i="5"/>
  <c r="C1644" i="5"/>
  <c r="C1442" i="5"/>
  <c r="C1113" i="5"/>
  <c r="C142" i="5"/>
  <c r="C260" i="5"/>
  <c r="C194" i="5"/>
  <c r="C1401" i="5"/>
  <c r="C1365" i="5"/>
  <c r="C765" i="5"/>
  <c r="C237" i="5"/>
  <c r="C1213" i="5"/>
  <c r="C1562" i="5"/>
  <c r="C559" i="5"/>
  <c r="C850" i="5"/>
  <c r="C197" i="5"/>
  <c r="C1552" i="5"/>
  <c r="C558" i="5"/>
  <c r="C1708" i="5"/>
  <c r="C935" i="5"/>
  <c r="C1264" i="5"/>
  <c r="C590" i="5"/>
  <c r="C482" i="5"/>
  <c r="C749" i="5"/>
  <c r="C654" i="5"/>
  <c r="C795" i="5"/>
  <c r="C422" i="5"/>
  <c r="C250" i="5"/>
  <c r="C360" i="5"/>
  <c r="C880" i="5"/>
  <c r="C709" i="5"/>
  <c r="C157" i="5"/>
  <c r="C543" i="5"/>
  <c r="C1813" i="5"/>
  <c r="C1151" i="5"/>
  <c r="C1100" i="5"/>
  <c r="C1048" i="5"/>
  <c r="C283" i="5"/>
  <c r="C690" i="5"/>
  <c r="C541" i="5"/>
  <c r="C1321" i="5"/>
  <c r="C151" i="5"/>
  <c r="X67" i="2"/>
  <c r="K2" i="1"/>
  <c r="V256" i="2"/>
  <c r="AB246" i="2"/>
  <c r="T239" i="2"/>
  <c r="U246" i="2"/>
  <c r="AA239" i="2"/>
  <c r="S84" i="2"/>
  <c r="Y84" i="2" s="1"/>
  <c r="S89" i="2"/>
  <c r="S90" i="2" s="1"/>
  <c r="S91" i="2" s="1"/>
  <c r="S92" i="2" s="1"/>
  <c r="S93" i="2" s="1"/>
  <c r="S94" i="2" s="1"/>
  <c r="S95" i="2" s="1"/>
  <c r="S96" i="2" s="1"/>
  <c r="S97" i="2" s="1"/>
  <c r="S98" i="2" s="1"/>
  <c r="S99" i="2" s="1"/>
  <c r="S100" i="2" s="1"/>
  <c r="S101" i="2" s="1"/>
  <c r="S102" i="2" s="1"/>
  <c r="R80" i="2"/>
  <c r="M51" i="1" l="1" a="1"/>
  <c r="M51" i="1" s="1"/>
  <c r="M58" i="1" a="1"/>
  <c r="M58" i="1" s="1"/>
  <c r="M61" i="1" a="1"/>
  <c r="M61" i="1" s="1"/>
  <c r="Z239" i="2"/>
  <c r="U256" i="2"/>
  <c r="AA246" i="2"/>
  <c r="T246" i="2"/>
  <c r="V263" i="2"/>
  <c r="AB256" i="2"/>
  <c r="Y102" i="2"/>
  <c r="S103" i="2"/>
  <c r="X80" i="2"/>
  <c r="R83" i="2"/>
  <c r="R84" i="2" s="1"/>
  <c r="M36" i="1" l="1" a="1"/>
  <c r="M36" i="1" s="1"/>
  <c r="M55" i="1" a="1"/>
  <c r="M55" i="1" s="1"/>
  <c r="M53" i="1" a="1"/>
  <c r="M53" i="1" s="1"/>
  <c r="M54" i="1" a="1"/>
  <c r="M54" i="1" s="1"/>
  <c r="M59" i="1" a="1"/>
  <c r="M59" i="1" s="1"/>
  <c r="M52" i="1" a="1"/>
  <c r="M52" i="1" s="1"/>
  <c r="M57" i="1" a="1"/>
  <c r="M57" i="1" s="1"/>
  <c r="M50" i="1" a="1"/>
  <c r="M50" i="1" s="1"/>
  <c r="M60" i="1" a="1"/>
  <c r="M60" i="1" s="1"/>
  <c r="M62" i="1" a="1"/>
  <c r="M62" i="1" s="1"/>
  <c r="U263" i="2"/>
  <c r="AA256" i="2"/>
  <c r="V286" i="2"/>
  <c r="AB263" i="2"/>
  <c r="Z246" i="2"/>
  <c r="T256" i="2"/>
  <c r="Y103" i="2"/>
  <c r="S104" i="2"/>
  <c r="X84" i="2"/>
  <c r="R89" i="2"/>
  <c r="R90" i="2" s="1"/>
  <c r="R91" i="2" s="1"/>
  <c r="R92" i="2" s="1"/>
  <c r="R93" i="2" s="1"/>
  <c r="R94" i="2" s="1"/>
  <c r="R95" i="2" s="1"/>
  <c r="R96" i="2" s="1"/>
  <c r="R97" i="2" s="1"/>
  <c r="R98" i="2" s="1"/>
  <c r="R99" i="2" s="1"/>
  <c r="R100" i="2" s="1"/>
  <c r="R101" i="2" s="1"/>
  <c r="R102" i="2" s="1"/>
  <c r="V298" i="2" l="1"/>
  <c r="AB286" i="2"/>
  <c r="Z256" i="2"/>
  <c r="AA263" i="2"/>
  <c r="U286" i="2"/>
  <c r="T263" i="2"/>
  <c r="Y104" i="2"/>
  <c r="S114" i="2"/>
  <c r="X102" i="2"/>
  <c r="R103" i="2"/>
  <c r="Z263" i="2" l="1"/>
  <c r="T286" i="2"/>
  <c r="U298" i="2"/>
  <c r="AA286" i="2"/>
  <c r="V305" i="2"/>
  <c r="AB298" i="2"/>
  <c r="Y114" i="2"/>
  <c r="S127" i="2"/>
  <c r="X103" i="2"/>
  <c r="R104" i="2"/>
  <c r="Z286" i="2" l="1"/>
  <c r="T298" i="2"/>
  <c r="T305" i="2" s="1"/>
  <c r="Z305" i="2" s="1"/>
  <c r="U305" i="2"/>
  <c r="AA298" i="2"/>
  <c r="V310" i="2"/>
  <c r="AB305" i="2"/>
  <c r="Y127" i="2"/>
  <c r="S130" i="2"/>
  <c r="S131" i="2" s="1"/>
  <c r="S132" i="2" s="1"/>
  <c r="S133" i="2" s="1"/>
  <c r="S134" i="2" s="1"/>
  <c r="S135" i="2" s="1"/>
  <c r="S136" i="2" s="1"/>
  <c r="X104" i="2"/>
  <c r="R114" i="2"/>
  <c r="V324" i="2" l="1"/>
  <c r="AB310" i="2"/>
  <c r="Z298" i="2"/>
  <c r="T310" i="2"/>
  <c r="Z310" i="2" s="1"/>
  <c r="U310" i="2"/>
  <c r="AA305" i="2"/>
  <c r="Y136" i="2"/>
  <c r="S138" i="2"/>
  <c r="X114" i="2"/>
  <c r="R127" i="2"/>
  <c r="T324" i="2" l="1"/>
  <c r="U324" i="2"/>
  <c r="AA310" i="2"/>
  <c r="V333" i="2"/>
  <c r="AB324" i="2"/>
  <c r="Y138" i="2"/>
  <c r="S146" i="2"/>
  <c r="X127" i="2"/>
  <c r="R130" i="2"/>
  <c r="R131" i="2" s="1"/>
  <c r="R132" i="2" s="1"/>
  <c r="R133" i="2" s="1"/>
  <c r="R134" i="2" s="1"/>
  <c r="R135" i="2" s="1"/>
  <c r="R136" i="2" s="1"/>
  <c r="V345" i="2" l="1"/>
  <c r="AB333" i="2"/>
  <c r="U333" i="2"/>
  <c r="AA324" i="2"/>
  <c r="Z324" i="2"/>
  <c r="T333" i="2"/>
  <c r="S147" i="2"/>
  <c r="S148" i="2" s="1"/>
  <c r="S149" i="2" s="1"/>
  <c r="S150" i="2" s="1"/>
  <c r="S151" i="2" s="1"/>
  <c r="S152" i="2" s="1"/>
  <c r="S153" i="2"/>
  <c r="S154" i="2" s="1"/>
  <c r="Y151" i="2"/>
  <c r="S158" i="2"/>
  <c r="S159" i="2" s="1"/>
  <c r="S160" i="2" s="1"/>
  <c r="S161" i="2" s="1"/>
  <c r="X136" i="2"/>
  <c r="R138" i="2"/>
  <c r="Z333" i="2" l="1"/>
  <c r="U345" i="2"/>
  <c r="AA333" i="2"/>
  <c r="T345" i="2"/>
  <c r="T359" i="2" s="1"/>
  <c r="V359" i="2"/>
  <c r="AB345" i="2"/>
  <c r="Y152" i="2"/>
  <c r="S162" i="2"/>
  <c r="S163" i="2" s="1"/>
  <c r="S164" i="2" s="1"/>
  <c r="S165" i="2" s="1"/>
  <c r="S166" i="2" s="1"/>
  <c r="S167" i="2" s="1"/>
  <c r="S168" i="2" s="1"/>
  <c r="X138" i="2"/>
  <c r="R146" i="2"/>
  <c r="Z359" i="2" l="1"/>
  <c r="U359" i="2"/>
  <c r="AA345" i="2"/>
  <c r="V370" i="2"/>
  <c r="AB359" i="2"/>
  <c r="Z345" i="2"/>
  <c r="T370" i="2"/>
  <c r="Z370" i="2" s="1"/>
  <c r="R147" i="2"/>
  <c r="R148" i="2" s="1"/>
  <c r="R149" i="2" s="1"/>
  <c r="R150" i="2" s="1"/>
  <c r="R151" i="2" s="1"/>
  <c r="Y168" i="2"/>
  <c r="S177" i="2"/>
  <c r="R153" i="2"/>
  <c r="X151" i="2"/>
  <c r="R158" i="2"/>
  <c r="R159" i="2" s="1"/>
  <c r="R160" i="2" s="1"/>
  <c r="R161" i="2" s="1"/>
  <c r="R162" i="2" s="1"/>
  <c r="R163" i="2" s="1"/>
  <c r="R164" i="2" s="1"/>
  <c r="R165" i="2" s="1"/>
  <c r="R166" i="2" s="1"/>
  <c r="R167" i="2" s="1"/>
  <c r="U370" i="2" l="1"/>
  <c r="AA359" i="2"/>
  <c r="T385" i="2"/>
  <c r="Z385" i="2" s="1"/>
  <c r="V385" i="2"/>
  <c r="AB370" i="2"/>
  <c r="R152" i="2"/>
  <c r="X152" i="2" s="1"/>
  <c r="R154" i="2"/>
  <c r="R155" i="2" s="1"/>
  <c r="Y177" i="2"/>
  <c r="S180" i="2"/>
  <c r="S181" i="2" s="1"/>
  <c r="S182" i="2" s="1"/>
  <c r="S183" i="2" s="1"/>
  <c r="S184" i="2" s="1"/>
  <c r="S185" i="2" s="1"/>
  <c r="S186" i="2" s="1"/>
  <c r="S187" i="2" s="1"/>
  <c r="S188" i="2" s="1"/>
  <c r="S189" i="2" s="1"/>
  <c r="S190" i="2" s="1"/>
  <c r="T398" i="2" l="1"/>
  <c r="V398" i="2"/>
  <c r="AB385" i="2"/>
  <c r="U385" i="2"/>
  <c r="AA370" i="2"/>
  <c r="R168" i="2"/>
  <c r="R177" i="2" s="1"/>
  <c r="X177" i="2" s="1"/>
  <c r="Y190" i="2"/>
  <c r="S205" i="2"/>
  <c r="R180" i="2"/>
  <c r="R181" i="2" s="1"/>
  <c r="R182" i="2" s="1"/>
  <c r="R183" i="2" s="1"/>
  <c r="R184" i="2" s="1"/>
  <c r="R185" i="2" s="1"/>
  <c r="R186" i="2" s="1"/>
  <c r="R187" i="2" s="1"/>
  <c r="R188" i="2" s="1"/>
  <c r="R189" i="2" s="1"/>
  <c r="AB398" i="2" l="1"/>
  <c r="V410" i="2"/>
  <c r="Z398" i="2"/>
  <c r="T410" i="2"/>
  <c r="U398" i="2"/>
  <c r="AA385" i="2"/>
  <c r="R190" i="2"/>
  <c r="X190" i="2" s="1"/>
  <c r="X168" i="2"/>
  <c r="Y205" i="2"/>
  <c r="S214" i="2"/>
  <c r="S215" i="2" s="1"/>
  <c r="Z410" i="2" l="1"/>
  <c r="T416" i="2"/>
  <c r="AB410" i="2"/>
  <c r="V416" i="2"/>
  <c r="AA398" i="2"/>
  <c r="U410" i="2"/>
  <c r="R205" i="2"/>
  <c r="X205" i="2" s="1"/>
  <c r="Y215" i="2"/>
  <c r="S224" i="2"/>
  <c r="R214" i="2"/>
  <c r="AB416" i="2" l="1"/>
  <c r="V430" i="2"/>
  <c r="Z416" i="2"/>
  <c r="T430" i="2"/>
  <c r="AA410" i="2"/>
  <c r="U416" i="2"/>
  <c r="R215" i="2"/>
  <c r="X215" i="2" s="1"/>
  <c r="Y224" i="2"/>
  <c r="S239" i="2"/>
  <c r="Z430" i="2" l="1"/>
  <c r="T431" i="2"/>
  <c r="AB430" i="2"/>
  <c r="V431" i="2"/>
  <c r="AA416" i="2"/>
  <c r="U430" i="2"/>
  <c r="R224" i="2"/>
  <c r="X224" i="2" s="1"/>
  <c r="Y239" i="2"/>
  <c r="S245" i="2"/>
  <c r="S246" i="2" s="1"/>
  <c r="AB431" i="2" l="1"/>
  <c r="V437" i="2"/>
  <c r="Z431" i="2"/>
  <c r="T437" i="2"/>
  <c r="AA430" i="2"/>
  <c r="U431" i="2"/>
  <c r="S247" i="2"/>
  <c r="S248" i="2" s="1"/>
  <c r="S249" i="2" s="1"/>
  <c r="Y246" i="2"/>
  <c r="R239" i="2"/>
  <c r="X239" i="2" s="1"/>
  <c r="Y245" i="2"/>
  <c r="S255" i="2"/>
  <c r="S256" i="2" s="1"/>
  <c r="R245" i="2"/>
  <c r="Z437" i="2" l="1"/>
  <c r="T438" i="2"/>
  <c r="AB437" i="2"/>
  <c r="V438" i="2"/>
  <c r="AA431" i="2"/>
  <c r="U437" i="2"/>
  <c r="R246" i="2"/>
  <c r="X246" i="2" s="1"/>
  <c r="S257" i="2"/>
  <c r="Y256" i="2"/>
  <c r="Y255" i="2"/>
  <c r="S259" i="2"/>
  <c r="S260" i="2" s="1"/>
  <c r="S261" i="2" s="1"/>
  <c r="S262" i="2" s="1"/>
  <c r="X245" i="2"/>
  <c r="R255" i="2"/>
  <c r="Z438" i="2" l="1"/>
  <c r="T439" i="2"/>
  <c r="AB438" i="2"/>
  <c r="V439" i="2"/>
  <c r="AA437" i="2"/>
  <c r="U438" i="2"/>
  <c r="O36" i="1" a="1"/>
  <c r="O36" i="1" s="1"/>
  <c r="S36" i="1" a="1"/>
  <c r="S36" i="1" s="1"/>
  <c r="O53" i="1" a="1"/>
  <c r="O53" i="1" s="1"/>
  <c r="S53" i="1" a="1"/>
  <c r="S53" i="1" s="1"/>
  <c r="O54" i="1" a="1"/>
  <c r="O54" i="1" s="1"/>
  <c r="O55" i="1" a="1"/>
  <c r="O55" i="1" s="1"/>
  <c r="S54" i="1" a="1"/>
  <c r="S54" i="1" s="1"/>
  <c r="S55" i="1" a="1"/>
  <c r="S55" i="1" s="1"/>
  <c r="O28" i="1" a="1"/>
  <c r="O28" i="1" s="1"/>
  <c r="O52" i="1" a="1"/>
  <c r="O52" i="1" s="1"/>
  <c r="O30" i="1" a="1"/>
  <c r="O30" i="1" s="1"/>
  <c r="S51" i="1" a="1"/>
  <c r="S51" i="1" s="1"/>
  <c r="S29" i="1" a="1"/>
  <c r="S29" i="1" s="1"/>
  <c r="S52" i="1" a="1"/>
  <c r="S52" i="1" s="1"/>
  <c r="S30" i="1" a="1"/>
  <c r="S30" i="1" s="1"/>
  <c r="O51" i="1" a="1"/>
  <c r="O51" i="1" s="1"/>
  <c r="O29" i="1" a="1"/>
  <c r="O29" i="1" s="1"/>
  <c r="O57" i="1" a="1"/>
  <c r="O57" i="1" s="1"/>
  <c r="O50" i="1" a="1"/>
  <c r="O50" i="1" s="1"/>
  <c r="S57" i="1" a="1"/>
  <c r="S57" i="1" s="1"/>
  <c r="S50" i="1" a="1"/>
  <c r="S50" i="1" s="1"/>
  <c r="S58" i="1" a="1"/>
  <c r="S58" i="1" s="1"/>
  <c r="O59" i="1" a="1"/>
  <c r="O59" i="1" s="1"/>
  <c r="S59" i="1" a="1"/>
  <c r="S59" i="1" s="1"/>
  <c r="O58" i="1" a="1"/>
  <c r="O58" i="1" s="1"/>
  <c r="O60" i="1" a="1"/>
  <c r="O60" i="1" s="1"/>
  <c r="S61" i="1" a="1"/>
  <c r="S61" i="1" s="1"/>
  <c r="S62" i="1" a="1"/>
  <c r="S62" i="1" s="1"/>
  <c r="O62" i="1" a="1"/>
  <c r="O62" i="1" s="1"/>
  <c r="S60" i="1" a="1"/>
  <c r="S60" i="1" s="1"/>
  <c r="O61" i="1" a="1"/>
  <c r="O61" i="1" s="1"/>
  <c r="O35" i="1" a="1"/>
  <c r="O35" i="1" s="1"/>
  <c r="S45" i="1" a="1"/>
  <c r="S45" i="1" s="1"/>
  <c r="O45" i="1" a="1"/>
  <c r="O45" i="1" s="1"/>
  <c r="O34" i="1" a="1"/>
  <c r="O34" i="1" s="1"/>
  <c r="R256" i="2"/>
  <c r="X256" i="2" s="1"/>
  <c r="R257" i="2"/>
  <c r="R258" i="2" s="1"/>
  <c r="Y262" i="2"/>
  <c r="S263" i="2"/>
  <c r="S286" i="2" s="1"/>
  <c r="X255" i="2"/>
  <c r="R259" i="2"/>
  <c r="R260" i="2" s="1"/>
  <c r="R261" i="2" s="1"/>
  <c r="R262" i="2" s="1"/>
  <c r="AB439" i="2" l="1"/>
  <c r="V440" i="2"/>
  <c r="Z439" i="2"/>
  <c r="T440" i="2"/>
  <c r="AA438" i="2"/>
  <c r="U439" i="2"/>
  <c r="Q36" i="1" a="1"/>
  <c r="Q36" i="1" s="1"/>
  <c r="Q53" i="1" a="1"/>
  <c r="Q53" i="1" s="1"/>
  <c r="Q54" i="1" a="1"/>
  <c r="Q54" i="1" s="1"/>
  <c r="Q55" i="1" a="1"/>
  <c r="Q55" i="1" s="1"/>
  <c r="Q28" i="1" a="1"/>
  <c r="Q28" i="1" s="1"/>
  <c r="Q52" i="1" a="1"/>
  <c r="Q52" i="1" s="1"/>
  <c r="Q30" i="1" a="1"/>
  <c r="Q30" i="1" s="1"/>
  <c r="Q51" i="1" a="1"/>
  <c r="Q51" i="1" s="1"/>
  <c r="Q29" i="1" a="1"/>
  <c r="Q29" i="1" s="1"/>
  <c r="Q57" i="1" a="1"/>
  <c r="Q57" i="1" s="1"/>
  <c r="Q50" i="1" a="1"/>
  <c r="Q50" i="1" s="1"/>
  <c r="Q58" i="1" a="1"/>
  <c r="Q58" i="1" s="1"/>
  <c r="Q59" i="1" a="1"/>
  <c r="Q59" i="1" s="1"/>
  <c r="Q62" i="1" a="1"/>
  <c r="Q62" i="1" s="1"/>
  <c r="Q61" i="1" a="1"/>
  <c r="Q61" i="1" s="1"/>
  <c r="Q60" i="1" a="1"/>
  <c r="Q60" i="1" s="1"/>
  <c r="Q35" i="1" a="1"/>
  <c r="Q35" i="1" s="1"/>
  <c r="Q45" i="1" a="1"/>
  <c r="Q45" i="1" s="1"/>
  <c r="Q34" i="1" a="1"/>
  <c r="Q34" i="1" s="1"/>
  <c r="Y286" i="2"/>
  <c r="S298" i="2"/>
  <c r="Y298" i="2" s="1"/>
  <c r="Y263" i="2"/>
  <c r="Y285" i="2"/>
  <c r="X262" i="2"/>
  <c r="R263" i="2"/>
  <c r="V442" i="2" l="1"/>
  <c r="T442" i="2"/>
  <c r="Z440" i="2"/>
  <c r="T441" i="2"/>
  <c r="Z441" i="2" s="1"/>
  <c r="AB440" i="2"/>
  <c r="V441" i="2"/>
  <c r="AB441" i="2" s="1"/>
  <c r="AA439" i="2"/>
  <c r="U440" i="2"/>
  <c r="S304" i="2"/>
  <c r="X263" i="2"/>
  <c r="R285" i="2"/>
  <c r="AB442" i="2" l="1"/>
  <c r="V443" i="2"/>
  <c r="Z442" i="2"/>
  <c r="T443" i="2"/>
  <c r="U442" i="2"/>
  <c r="AA440" i="2"/>
  <c r="U441" i="2"/>
  <c r="Y304" i="2"/>
  <c r="S305" i="2"/>
  <c r="X285" i="2"/>
  <c r="R286" i="2"/>
  <c r="AA441" i="2" l="1"/>
  <c r="Z443" i="2"/>
  <c r="T444" i="2"/>
  <c r="AB443" i="2"/>
  <c r="V444" i="2"/>
  <c r="AA442" i="2"/>
  <c r="U443" i="2"/>
  <c r="Y305" i="2"/>
  <c r="S310" i="2"/>
  <c r="X286" i="2"/>
  <c r="R298" i="2"/>
  <c r="Z444" i="2" l="1"/>
  <c r="T451" i="2"/>
  <c r="AB444" i="2"/>
  <c r="V451" i="2"/>
  <c r="AA443" i="2"/>
  <c r="U444" i="2"/>
  <c r="AA444" i="2" s="1"/>
  <c r="Y310" i="2"/>
  <c r="S324" i="2"/>
  <c r="X298" i="2"/>
  <c r="R304" i="2"/>
  <c r="AB451" i="2" l="1"/>
  <c r="V456" i="2"/>
  <c r="Z451" i="2"/>
  <c r="T456" i="2"/>
  <c r="H2" i="1"/>
  <c r="N2" i="1" s="1"/>
  <c r="U451" i="2"/>
  <c r="Y324" i="2"/>
  <c r="S333" i="2"/>
  <c r="X304" i="2"/>
  <c r="R305" i="2"/>
  <c r="Z456" i="2" l="1"/>
  <c r="T464" i="2"/>
  <c r="AB456" i="2"/>
  <c r="H4" i="1" s="1"/>
  <c r="N4" i="1" s="1"/>
  <c r="V464" i="2"/>
  <c r="AA451" i="2"/>
  <c r="U456" i="2"/>
  <c r="F4" i="1"/>
  <c r="L4" i="1" s="1"/>
  <c r="Y333" i="2"/>
  <c r="S345" i="2"/>
  <c r="X305" i="2"/>
  <c r="R310" i="2"/>
  <c r="AB464" i="2" l="1"/>
  <c r="V482" i="2"/>
  <c r="AA456" i="2"/>
  <c r="U464" i="2"/>
  <c r="Z464" i="2"/>
  <c r="T482" i="2"/>
  <c r="G4" i="1"/>
  <c r="M4" i="1" s="1"/>
  <c r="O47" i="1" a="1"/>
  <c r="O47" i="1" s="1"/>
  <c r="O46" i="1" a="1"/>
  <c r="O46" i="1" s="1"/>
  <c r="O48" i="1" a="1"/>
  <c r="O48" i="1" s="1"/>
  <c r="S28" i="1" a="1"/>
  <c r="S28" i="1" s="1"/>
  <c r="S48" i="1" a="1"/>
  <c r="S48" i="1" s="1"/>
  <c r="S47" i="1" a="1"/>
  <c r="S47" i="1" s="1"/>
  <c r="S35" i="1" a="1"/>
  <c r="S35" i="1" s="1"/>
  <c r="S34" i="1" a="1"/>
  <c r="S34" i="1" s="1"/>
  <c r="Y345" i="2"/>
  <c r="S347" i="2"/>
  <c r="S348" i="2" s="1"/>
  <c r="S349" i="2" s="1"/>
  <c r="S350" i="2" s="1"/>
  <c r="S351" i="2" s="1"/>
  <c r="S352" i="2" s="1"/>
  <c r="S353" i="2" s="1"/>
  <c r="S354" i="2" s="1"/>
  <c r="S355" i="2" s="1"/>
  <c r="S356" i="2" s="1"/>
  <c r="S357" i="2" s="1"/>
  <c r="S358" i="2" s="1"/>
  <c r="S359" i="2" s="1"/>
  <c r="X310" i="2"/>
  <c r="R324" i="2"/>
  <c r="AA464" i="2" l="1"/>
  <c r="U482" i="2"/>
  <c r="Z482" i="2"/>
  <c r="T491" i="2"/>
  <c r="AB482" i="2"/>
  <c r="V491" i="2"/>
  <c r="S46" i="1" a="1"/>
  <c r="S46" i="1" s="1"/>
  <c r="Q47" i="1" a="1"/>
  <c r="Q47" i="1" s="1"/>
  <c r="Q48" i="1" a="1"/>
  <c r="Q48" i="1" s="1"/>
  <c r="Q46" i="1" a="1"/>
  <c r="Q46" i="1" s="1"/>
  <c r="Y359" i="2"/>
  <c r="S370" i="2"/>
  <c r="X324" i="2"/>
  <c r="R333" i="2"/>
  <c r="Z491" i="2" l="1"/>
  <c r="T492" i="2"/>
  <c r="AB491" i="2"/>
  <c r="V492" i="2"/>
  <c r="AA482" i="2"/>
  <c r="U491" i="2"/>
  <c r="Y370" i="2"/>
  <c r="S373" i="2"/>
  <c r="S374" i="2" s="1"/>
  <c r="S375" i="2" s="1"/>
  <c r="S376" i="2" s="1"/>
  <c r="S377" i="2" s="1"/>
  <c r="S378" i="2" s="1"/>
  <c r="S379" i="2" s="1"/>
  <c r="S380" i="2" s="1"/>
  <c r="S381" i="2" s="1"/>
  <c r="S382" i="2" s="1"/>
  <c r="S383" i="2" s="1"/>
  <c r="S384" i="2" s="1"/>
  <c r="S385" i="2" s="1"/>
  <c r="X333" i="2"/>
  <c r="R345" i="2"/>
  <c r="Z492" i="2" l="1"/>
  <c r="T500" i="2"/>
  <c r="AB492" i="2"/>
  <c r="V500" i="2"/>
  <c r="AA491" i="2"/>
  <c r="U492" i="2"/>
  <c r="Y385" i="2"/>
  <c r="S395" i="2"/>
  <c r="S396" i="2" s="1"/>
  <c r="S397" i="2" s="1"/>
  <c r="S398" i="2" s="1"/>
  <c r="X345" i="2"/>
  <c r="R347" i="2"/>
  <c r="R348" i="2" s="1"/>
  <c r="R349" i="2" s="1"/>
  <c r="R350" i="2" s="1"/>
  <c r="R351" i="2" s="1"/>
  <c r="R352" i="2" s="1"/>
  <c r="R353" i="2" s="1"/>
  <c r="R354" i="2" s="1"/>
  <c r="R355" i="2" s="1"/>
  <c r="R356" i="2" s="1"/>
  <c r="R357" i="2" s="1"/>
  <c r="R358" i="2" s="1"/>
  <c r="R359" i="2" s="1"/>
  <c r="AB500" i="2" l="1"/>
  <c r="V501" i="2"/>
  <c r="Z500" i="2"/>
  <c r="T501" i="2"/>
  <c r="AA492" i="2"/>
  <c r="U500" i="2"/>
  <c r="Y398" i="2"/>
  <c r="S410" i="2"/>
  <c r="X359" i="2"/>
  <c r="R370" i="2"/>
  <c r="Z501" i="2" l="1"/>
  <c r="T502" i="2"/>
  <c r="AB501" i="2"/>
  <c r="V502" i="2"/>
  <c r="AA500" i="2"/>
  <c r="U501" i="2"/>
  <c r="Y410" i="2"/>
  <c r="S416" i="2"/>
  <c r="X370" i="2"/>
  <c r="R373" i="2"/>
  <c r="R375" i="2" s="1"/>
  <c r="R376" i="2" s="1"/>
  <c r="R377" i="2" s="1"/>
  <c r="R378" i="2" s="1"/>
  <c r="R379" i="2" s="1"/>
  <c r="R380" i="2" s="1"/>
  <c r="R381" i="2" s="1"/>
  <c r="R382" i="2" s="1"/>
  <c r="R383" i="2" s="1"/>
  <c r="R384" i="2" s="1"/>
  <c r="R385" i="2" s="1"/>
  <c r="AB502" i="2" l="1"/>
  <c r="V503" i="2"/>
  <c r="Z502" i="2"/>
  <c r="T503" i="2"/>
  <c r="AA501" i="2"/>
  <c r="U502" i="2"/>
  <c r="Y416" i="2"/>
  <c r="S430" i="2"/>
  <c r="S431" i="2" s="1"/>
  <c r="X385" i="2"/>
  <c r="R395" i="2"/>
  <c r="R396" i="2" s="1"/>
  <c r="R397" i="2" s="1"/>
  <c r="R398" i="2" s="1"/>
  <c r="Z503" i="2" l="1"/>
  <c r="T505" i="2"/>
  <c r="AB503" i="2"/>
  <c r="V505" i="2"/>
  <c r="AA502" i="2"/>
  <c r="U503" i="2"/>
  <c r="Y431" i="2"/>
  <c r="S437" i="2"/>
  <c r="S438" i="2" s="1"/>
  <c r="S439" i="2" s="1"/>
  <c r="X398" i="2"/>
  <c r="R410" i="2"/>
  <c r="AB505" i="2" l="1"/>
  <c r="V506" i="2"/>
  <c r="Z505" i="2"/>
  <c r="T506" i="2"/>
  <c r="AA503" i="2"/>
  <c r="U505" i="2"/>
  <c r="S440" i="2"/>
  <c r="M28" i="1" a="1"/>
  <c r="M28" i="1" s="1"/>
  <c r="M45" i="1" a="1"/>
  <c r="M45" i="1" s="1"/>
  <c r="M29" i="1" a="1"/>
  <c r="M29" i="1" s="1"/>
  <c r="M30" i="1" a="1"/>
  <c r="M30" i="1" s="1"/>
  <c r="M34" i="1" a="1"/>
  <c r="M34" i="1" s="1"/>
  <c r="M35" i="1" a="1"/>
  <c r="M35" i="1" s="1"/>
  <c r="S441" i="2"/>
  <c r="S442" i="2"/>
  <c r="S443" i="2" s="1"/>
  <c r="U54" i="1" a="1"/>
  <c r="U54" i="1" s="1"/>
  <c r="U55" i="1" a="1"/>
  <c r="U55" i="1" s="1"/>
  <c r="U51" i="1" a="1"/>
  <c r="U51" i="1" s="1"/>
  <c r="U29" i="1" a="1"/>
  <c r="U29" i="1" s="1"/>
  <c r="U30" i="1" a="1"/>
  <c r="U30" i="1" s="1"/>
  <c r="U58" i="1" a="1"/>
  <c r="U58" i="1" s="1"/>
  <c r="U59" i="1" a="1"/>
  <c r="U59" i="1" s="1"/>
  <c r="U61" i="1" a="1"/>
  <c r="U61" i="1" s="1"/>
  <c r="U62" i="1" a="1"/>
  <c r="U62" i="1" s="1"/>
  <c r="U45" i="1" a="1"/>
  <c r="U45" i="1" s="1"/>
  <c r="U34" i="1" a="1"/>
  <c r="U34" i="1" s="1"/>
  <c r="U35" i="1" a="1"/>
  <c r="U35" i="1" s="1"/>
  <c r="X410" i="2"/>
  <c r="R416" i="2"/>
  <c r="Z506" i="2" l="1"/>
  <c r="T507" i="2"/>
  <c r="AB506" i="2"/>
  <c r="V507" i="2"/>
  <c r="AA505" i="2"/>
  <c r="U506" i="2"/>
  <c r="Y443" i="2"/>
  <c r="S444" i="2"/>
  <c r="Y444" i="2" s="1"/>
  <c r="U36" i="1" a="1"/>
  <c r="U36" i="1" s="1"/>
  <c r="U53" i="1" a="1"/>
  <c r="U53" i="1" s="1"/>
  <c r="U52" i="1" a="1"/>
  <c r="U52" i="1" s="1"/>
  <c r="U28" i="1" a="1"/>
  <c r="U28" i="1" s="1"/>
  <c r="U57" i="1" a="1"/>
  <c r="U57" i="1" s="1"/>
  <c r="U50" i="1" a="1"/>
  <c r="U50" i="1" s="1"/>
  <c r="U60" i="1" a="1"/>
  <c r="U60" i="1" s="1"/>
  <c r="X416" i="2"/>
  <c r="R430" i="2"/>
  <c r="R431" i="2" s="1"/>
  <c r="G14" i="1"/>
  <c r="I14" i="1" s="1"/>
  <c r="L14" i="1" s="1"/>
  <c r="N14" i="1" s="1"/>
  <c r="P14" i="1" s="1"/>
  <c r="R14" i="1" s="1"/>
  <c r="T14" i="1" s="1"/>
  <c r="V14" i="1" s="1"/>
  <c r="G15" i="1"/>
  <c r="I15" i="1" s="1"/>
  <c r="L15" i="1" s="1"/>
  <c r="N15" i="1" s="1"/>
  <c r="P15" i="1" s="1"/>
  <c r="R15" i="1" s="1"/>
  <c r="T15" i="1" s="1"/>
  <c r="V15" i="1" s="1"/>
  <c r="AB507" i="2" l="1"/>
  <c r="V508" i="2"/>
  <c r="Z507" i="2"/>
  <c r="T508" i="2"/>
  <c r="AA506" i="2"/>
  <c r="U507" i="2"/>
  <c r="S451" i="2"/>
  <c r="X431" i="2"/>
  <c r="R437" i="2"/>
  <c r="R438" i="2" s="1"/>
  <c r="R439" i="2" s="1"/>
  <c r="G16" i="1"/>
  <c r="I16" i="1" s="1"/>
  <c r="L16" i="1" s="1"/>
  <c r="N16" i="1" s="1"/>
  <c r="P16" i="1" s="1"/>
  <c r="R16" i="1" s="1"/>
  <c r="T16" i="1" s="1"/>
  <c r="V16" i="1" s="1"/>
  <c r="G17" i="1"/>
  <c r="I17" i="1" s="1"/>
  <c r="L17" i="1" s="1"/>
  <c r="N17" i="1" s="1"/>
  <c r="P17" i="1" s="1"/>
  <c r="R17" i="1" s="1"/>
  <c r="T17" i="1" s="1"/>
  <c r="V17" i="1" s="1"/>
  <c r="Z508" i="2" l="1"/>
  <c r="T509" i="2"/>
  <c r="AB508" i="2"/>
  <c r="V509" i="2"/>
  <c r="AA507" i="2"/>
  <c r="U508" i="2"/>
  <c r="Y451" i="2"/>
  <c r="S456" i="2"/>
  <c r="R440" i="2"/>
  <c r="R441" i="2"/>
  <c r="R442" i="2"/>
  <c r="R443" i="2" s="1"/>
  <c r="G18" i="1"/>
  <c r="I18" i="1" s="1"/>
  <c r="L18" i="1" s="1"/>
  <c r="N18" i="1" s="1"/>
  <c r="P18" i="1" s="1"/>
  <c r="R18" i="1" s="1"/>
  <c r="T18" i="1" s="1"/>
  <c r="V18" i="1" s="1"/>
  <c r="G19" i="1"/>
  <c r="I19" i="1" s="1"/>
  <c r="L19" i="1" s="1"/>
  <c r="N19" i="1" s="1"/>
  <c r="P19" i="1" s="1"/>
  <c r="R19" i="1" s="1"/>
  <c r="T19" i="1" s="1"/>
  <c r="V19" i="1" s="1"/>
  <c r="Z509" i="2" l="1"/>
  <c r="T510" i="2"/>
  <c r="AB509" i="2"/>
  <c r="V510" i="2"/>
  <c r="AA508" i="2"/>
  <c r="U509" i="2"/>
  <c r="S457" i="2"/>
  <c r="S464" i="2" s="1"/>
  <c r="Y456" i="2"/>
  <c r="E4" i="1" s="1"/>
  <c r="X443" i="2"/>
  <c r="R444" i="2"/>
  <c r="G21" i="1"/>
  <c r="I21" i="1" s="1"/>
  <c r="L21" i="1" s="1"/>
  <c r="N21" i="1" s="1"/>
  <c r="P21" i="1" s="1"/>
  <c r="R21" i="1" s="1"/>
  <c r="T21" i="1" s="1"/>
  <c r="V21" i="1" s="1"/>
  <c r="G20" i="1"/>
  <c r="I20" i="1" s="1"/>
  <c r="L20" i="1" s="1"/>
  <c r="N20" i="1" s="1"/>
  <c r="P20" i="1" s="1"/>
  <c r="R20" i="1" s="1"/>
  <c r="T20" i="1" s="1"/>
  <c r="V20" i="1" s="1"/>
  <c r="AB510" i="2" l="1"/>
  <c r="V511" i="2"/>
  <c r="Z510" i="2"/>
  <c r="T511" i="2"/>
  <c r="AA509" i="2"/>
  <c r="U510" i="2"/>
  <c r="Y464" i="2"/>
  <c r="S482" i="2"/>
  <c r="O4" i="1"/>
  <c r="U48" i="1" a="1"/>
  <c r="U48" i="1" s="1"/>
  <c r="U47" i="1" a="1"/>
  <c r="U47" i="1" s="1"/>
  <c r="U46" i="1" a="1"/>
  <c r="U46" i="1" s="1"/>
  <c r="X444" i="2"/>
  <c r="R451" i="2"/>
  <c r="G22" i="1"/>
  <c r="I22" i="1" s="1"/>
  <c r="L22" i="1" s="1"/>
  <c r="N22" i="1" s="1"/>
  <c r="P22" i="1" s="1"/>
  <c r="R22" i="1" s="1"/>
  <c r="T22" i="1" s="1"/>
  <c r="V22" i="1" s="1"/>
  <c r="G23" i="1"/>
  <c r="I23" i="1" s="1"/>
  <c r="L23" i="1" s="1"/>
  <c r="N23" i="1" s="1"/>
  <c r="P23" i="1" s="1"/>
  <c r="R23" i="1" s="1"/>
  <c r="T23" i="1" s="1"/>
  <c r="V23" i="1" s="1"/>
  <c r="Z511" i="2" l="1"/>
  <c r="T512" i="2"/>
  <c r="AB511" i="2"/>
  <c r="V512" i="2"/>
  <c r="AA510" i="2"/>
  <c r="U511" i="2"/>
  <c r="X451" i="2"/>
  <c r="R456" i="2"/>
  <c r="Y482" i="2"/>
  <c r="S491" i="2"/>
  <c r="S492" i="2" s="1"/>
  <c r="G24" i="1"/>
  <c r="I24" i="1" s="1"/>
  <c r="L24" i="1" s="1"/>
  <c r="N24" i="1" s="1"/>
  <c r="P24" i="1" s="1"/>
  <c r="R24" i="1" s="1"/>
  <c r="T24" i="1" s="1"/>
  <c r="V24" i="1" s="1"/>
  <c r="G25" i="1"/>
  <c r="I25" i="1" s="1"/>
  <c r="L25" i="1" s="1"/>
  <c r="N25" i="1" s="1"/>
  <c r="P25" i="1" s="1"/>
  <c r="R25" i="1" s="1"/>
  <c r="T25" i="1" s="1"/>
  <c r="V25" i="1" s="1"/>
  <c r="AB512" i="2" l="1"/>
  <c r="V513" i="2"/>
  <c r="Z512" i="2"/>
  <c r="T513" i="2"/>
  <c r="AA511" i="2"/>
  <c r="U512" i="2"/>
  <c r="Y492" i="2"/>
  <c r="S500" i="2"/>
  <c r="R457" i="2"/>
  <c r="R458" i="2" s="1"/>
  <c r="R464" i="2" s="1"/>
  <c r="X456" i="2"/>
  <c r="I4" i="1" s="1"/>
  <c r="K4" i="1" s="1"/>
  <c r="G26" i="1"/>
  <c r="I26" i="1" s="1"/>
  <c r="L26" i="1" s="1"/>
  <c r="N26" i="1" s="1"/>
  <c r="P26" i="1" s="1"/>
  <c r="R26" i="1" s="1"/>
  <c r="T26" i="1" s="1"/>
  <c r="V26" i="1" s="1"/>
  <c r="Z513" i="2" l="1"/>
  <c r="T514" i="2"/>
  <c r="AB513" i="2"/>
  <c r="V514" i="2"/>
  <c r="AA512" i="2"/>
  <c r="U513" i="2"/>
  <c r="Y500" i="2"/>
  <c r="S501" i="2"/>
  <c r="S502" i="2" s="1"/>
  <c r="S503" i="2" s="1"/>
  <c r="Y503" i="2" s="1"/>
  <c r="X464" i="2"/>
  <c r="R482" i="2"/>
  <c r="M47" i="1" a="1"/>
  <c r="M47" i="1" s="1"/>
  <c r="M48" i="1" a="1"/>
  <c r="M48" i="1" s="1"/>
  <c r="M46" i="1" a="1"/>
  <c r="M46" i="1" s="1"/>
  <c r="G27" i="1"/>
  <c r="I27" i="1" s="1"/>
  <c r="L27" i="1" s="1"/>
  <c r="N27" i="1" s="1"/>
  <c r="P27" i="1" s="1"/>
  <c r="R27" i="1" s="1"/>
  <c r="T27" i="1" s="1"/>
  <c r="V27" i="1" s="1"/>
  <c r="G28" i="1"/>
  <c r="I28" i="1" s="1"/>
  <c r="L28" i="1" s="1"/>
  <c r="N28" i="1" s="1"/>
  <c r="P28" i="1" s="1"/>
  <c r="R28" i="1" s="1"/>
  <c r="T28" i="1" s="1"/>
  <c r="V28" i="1" s="1"/>
  <c r="G29" i="1"/>
  <c r="I29" i="1" s="1"/>
  <c r="L29" i="1" s="1"/>
  <c r="N29" i="1" s="1"/>
  <c r="P29" i="1" s="1"/>
  <c r="R29" i="1" s="1"/>
  <c r="T29" i="1" s="1"/>
  <c r="V29" i="1" s="1"/>
  <c r="S515" i="2" l="1"/>
  <c r="AB514" i="2"/>
  <c r="V515" i="2"/>
  <c r="Z514" i="2"/>
  <c r="T515" i="2"/>
  <c r="AA513" i="2"/>
  <c r="U514" i="2"/>
  <c r="X482" i="2"/>
  <c r="R491" i="2"/>
  <c r="R492" i="2" s="1"/>
  <c r="G30" i="1"/>
  <c r="I30" i="1" s="1"/>
  <c r="L30" i="1" s="1"/>
  <c r="N30" i="1" s="1"/>
  <c r="P30" i="1" s="1"/>
  <c r="R30" i="1" s="1"/>
  <c r="T30" i="1" s="1"/>
  <c r="V30" i="1" s="1"/>
  <c r="G31" i="1"/>
  <c r="I31" i="1" s="1"/>
  <c r="L31" i="1" s="1"/>
  <c r="N31" i="1" s="1"/>
  <c r="P31" i="1" s="1"/>
  <c r="R31" i="1" s="1"/>
  <c r="T31" i="1" s="1"/>
  <c r="V31" i="1" s="1"/>
  <c r="AB515" i="2" l="1"/>
  <c r="V523" i="2"/>
  <c r="Z515" i="2"/>
  <c r="T523" i="2"/>
  <c r="Y515" i="2"/>
  <c r="S523" i="2"/>
  <c r="AA514" i="2"/>
  <c r="U515" i="2"/>
  <c r="X492" i="2"/>
  <c r="R500" i="2"/>
  <c r="G32" i="1"/>
  <c r="I32" i="1" s="1"/>
  <c r="L32" i="1" s="1"/>
  <c r="N32" i="1" s="1"/>
  <c r="P32" i="1" s="1"/>
  <c r="R32" i="1" s="1"/>
  <c r="T32" i="1" s="1"/>
  <c r="V32" i="1" s="1"/>
  <c r="G33" i="1"/>
  <c r="I33" i="1" s="1"/>
  <c r="L33" i="1" s="1"/>
  <c r="N33" i="1" s="1"/>
  <c r="P33" i="1" s="1"/>
  <c r="R33" i="1" s="1"/>
  <c r="T33" i="1" s="1"/>
  <c r="V33" i="1" s="1"/>
  <c r="Z523" i="2" l="1"/>
  <c r="F3" i="1" s="1"/>
  <c r="L3" i="1" s="1"/>
  <c r="T531" i="2"/>
  <c r="Y523" i="2"/>
  <c r="E3" i="1" s="1"/>
  <c r="O3" i="1" s="1"/>
  <c r="S531" i="2"/>
  <c r="AB523" i="2"/>
  <c r="H3" i="1" s="1"/>
  <c r="N3" i="1" s="1"/>
  <c r="V531" i="2"/>
  <c r="U44" i="1" a="1"/>
  <c r="U44" i="1" s="1"/>
  <c r="AA515" i="2"/>
  <c r="U523" i="2"/>
  <c r="U23" i="1" a="1"/>
  <c r="U23" i="1" s="1"/>
  <c r="U20" i="1" a="1"/>
  <c r="U20" i="1" s="1"/>
  <c r="U33" i="1" a="1"/>
  <c r="U33" i="1" s="1"/>
  <c r="X500" i="2"/>
  <c r="R501" i="2"/>
  <c r="R502" i="2" s="1"/>
  <c r="R503" i="2" s="1"/>
  <c r="X503" i="2" s="1"/>
  <c r="G34" i="1"/>
  <c r="I34" i="1" s="1"/>
  <c r="L34" i="1" s="1"/>
  <c r="N34" i="1" s="1"/>
  <c r="P34" i="1" s="1"/>
  <c r="R34" i="1" s="1"/>
  <c r="T34" i="1" s="1"/>
  <c r="V34" i="1" s="1"/>
  <c r="G35" i="1"/>
  <c r="I35" i="1" s="1"/>
  <c r="L35" i="1" s="1"/>
  <c r="N35" i="1" s="1"/>
  <c r="P35" i="1" s="1"/>
  <c r="R35" i="1" s="1"/>
  <c r="T35" i="1" s="1"/>
  <c r="V35" i="1" s="1"/>
  <c r="AA523" i="2" l="1"/>
  <c r="G3" i="1" s="1"/>
  <c r="M3" i="1" s="1"/>
  <c r="U531" i="2"/>
  <c r="AB531" i="2"/>
  <c r="H6" i="1" s="1"/>
  <c r="N6" i="1" s="1"/>
  <c r="V535" i="2"/>
  <c r="Z531" i="2"/>
  <c r="F6" i="1" s="1"/>
  <c r="L6" i="1" s="1"/>
  <c r="T535" i="2"/>
  <c r="Y531" i="2"/>
  <c r="E6" i="1" s="1"/>
  <c r="O6" i="1" s="1"/>
  <c r="S535" i="2"/>
  <c r="S536" i="2" s="1"/>
  <c r="S537" i="2" s="1"/>
  <c r="S541" i="2" s="1"/>
  <c r="S37" i="1" a="1"/>
  <c r="S37" i="1" s="1"/>
  <c r="O44" i="1" a="1"/>
  <c r="O44" i="1" s="1"/>
  <c r="S43" i="1" a="1"/>
  <c r="S43" i="1" s="1"/>
  <c r="O43" i="1" a="1"/>
  <c r="O43" i="1" s="1"/>
  <c r="U43" i="1" a="1"/>
  <c r="U43" i="1" s="1"/>
  <c r="S20" i="1" a="1"/>
  <c r="S20" i="1" s="1"/>
  <c r="S44" i="1" a="1"/>
  <c r="S44" i="1" s="1"/>
  <c r="S22" i="1" a="1"/>
  <c r="S22" i="1" s="1"/>
  <c r="S19" i="1" a="1"/>
  <c r="S19" i="1" s="1"/>
  <c r="O23" i="1" a="1"/>
  <c r="O23" i="1" s="1"/>
  <c r="O20" i="1" a="1"/>
  <c r="O20" i="1" s="1"/>
  <c r="U22" i="1" a="1"/>
  <c r="U22" i="1" s="1"/>
  <c r="U19" i="1" a="1"/>
  <c r="U19" i="1" s="1"/>
  <c r="S21" i="1" a="1"/>
  <c r="S21" i="1" s="1"/>
  <c r="S18" i="1" a="1"/>
  <c r="S18" i="1" s="1"/>
  <c r="O22" i="1" a="1"/>
  <c r="O22" i="1" s="1"/>
  <c r="O19" i="1" a="1"/>
  <c r="O19" i="1" s="1"/>
  <c r="O21" i="1" a="1"/>
  <c r="O21" i="1" s="1"/>
  <c r="O18" i="1" a="1"/>
  <c r="O18" i="1" s="1"/>
  <c r="U21" i="1" a="1"/>
  <c r="U21" i="1" s="1"/>
  <c r="U18" i="1" a="1"/>
  <c r="U18" i="1" s="1"/>
  <c r="S33" i="1" a="1"/>
  <c r="S33" i="1" s="1"/>
  <c r="S23" i="1" a="1"/>
  <c r="S23" i="1" s="1"/>
  <c r="S31" i="1" a="1"/>
  <c r="S31" i="1" s="1"/>
  <c r="O32" i="1" a="1"/>
  <c r="O32" i="1" s="1"/>
  <c r="O31" i="1" a="1"/>
  <c r="O31" i="1" s="1"/>
  <c r="U32" i="1" a="1"/>
  <c r="U32" i="1" s="1"/>
  <c r="U31" i="1" a="1"/>
  <c r="U31" i="1" s="1"/>
  <c r="S32" i="1" a="1"/>
  <c r="S32" i="1" s="1"/>
  <c r="O33" i="1" a="1"/>
  <c r="O33" i="1" s="1"/>
  <c r="R515" i="2"/>
  <c r="G36" i="1"/>
  <c r="I36" i="1" s="1"/>
  <c r="L36" i="1" s="1"/>
  <c r="N36" i="1" s="1"/>
  <c r="P36" i="1" s="1"/>
  <c r="R36" i="1" s="1"/>
  <c r="T36" i="1" s="1"/>
  <c r="V36" i="1" s="1"/>
  <c r="G37" i="1"/>
  <c r="I37" i="1" s="1"/>
  <c r="L37" i="1" s="1"/>
  <c r="N37" i="1" s="1"/>
  <c r="P37" i="1" s="1"/>
  <c r="R37" i="1" s="1"/>
  <c r="T37" i="1" s="1"/>
  <c r="V37" i="1" s="1"/>
  <c r="Y541" i="2" l="1"/>
  <c r="E5" i="1" s="1"/>
  <c r="S551" i="2"/>
  <c r="S552" i="2" s="1"/>
  <c r="U37" i="1" a="1"/>
  <c r="U37" i="1" s="1"/>
  <c r="U38" i="1" a="1"/>
  <c r="U38" i="1" s="1"/>
  <c r="AB535" i="2"/>
  <c r="V536" i="2"/>
  <c r="Z535" i="2"/>
  <c r="T536" i="2"/>
  <c r="AA531" i="2"/>
  <c r="G6" i="1" s="1"/>
  <c r="M6" i="1" s="1"/>
  <c r="U535" i="2"/>
  <c r="Q37" i="1" a="1"/>
  <c r="Q37" i="1" s="1"/>
  <c r="Q44" i="1" a="1"/>
  <c r="Q44" i="1" s="1"/>
  <c r="Q43" i="1" a="1"/>
  <c r="Q43" i="1" s="1"/>
  <c r="X515" i="2"/>
  <c r="R523" i="2"/>
  <c r="Q21" i="1" a="1"/>
  <c r="Q21" i="1" s="1"/>
  <c r="Q18" i="1" a="1"/>
  <c r="Q18" i="1" s="1"/>
  <c r="Q23" i="1" a="1"/>
  <c r="Q23" i="1" s="1"/>
  <c r="Q20" i="1" a="1"/>
  <c r="Q20" i="1" s="1"/>
  <c r="Q22" i="1" a="1"/>
  <c r="Q22" i="1" s="1"/>
  <c r="Q19" i="1" a="1"/>
  <c r="Q19" i="1" s="1"/>
  <c r="Q31" i="1" a="1"/>
  <c r="Q31" i="1" s="1"/>
  <c r="Q33" i="1" a="1"/>
  <c r="Q33" i="1" s="1"/>
  <c r="Q32" i="1" a="1"/>
  <c r="Q32" i="1" s="1"/>
  <c r="G38" i="1"/>
  <c r="I38" i="1" s="1"/>
  <c r="L38" i="1" s="1"/>
  <c r="N38" i="1" s="1"/>
  <c r="P38" i="1" s="1"/>
  <c r="R38" i="1" s="1"/>
  <c r="T38" i="1" s="1"/>
  <c r="V38" i="1" s="1"/>
  <c r="G39" i="1"/>
  <c r="I39" i="1" s="1"/>
  <c r="L39" i="1" s="1"/>
  <c r="N39" i="1" s="1"/>
  <c r="P39" i="1" s="1"/>
  <c r="R39" i="1" s="1"/>
  <c r="T39" i="1" s="1"/>
  <c r="V39" i="1" s="1"/>
  <c r="S563" i="2" l="1"/>
  <c r="Y563" i="2" s="1"/>
  <c r="Y552" i="2"/>
  <c r="Y551" i="2"/>
  <c r="Y562" i="2"/>
  <c r="O5" i="1"/>
  <c r="O9" i="1" s="1"/>
  <c r="E9" i="1"/>
  <c r="O37" i="1" a="1"/>
  <c r="O37" i="1" s="1"/>
  <c r="O38" i="1" a="1"/>
  <c r="O38" i="1" s="1"/>
  <c r="S38" i="1" a="1"/>
  <c r="S38" i="1" s="1"/>
  <c r="Q38" i="1" a="1"/>
  <c r="Q38" i="1" s="1"/>
  <c r="Z536" i="2"/>
  <c r="T537" i="2"/>
  <c r="AB536" i="2"/>
  <c r="V537" i="2"/>
  <c r="AA535" i="2"/>
  <c r="U536" i="2"/>
  <c r="X523" i="2"/>
  <c r="I3" i="1" s="1"/>
  <c r="K3" i="1" s="1"/>
  <c r="R531" i="2"/>
  <c r="M22" i="1" a="1"/>
  <c r="M22" i="1" s="1"/>
  <c r="M19" i="1" a="1"/>
  <c r="M19" i="1" s="1"/>
  <c r="M21" i="1" a="1"/>
  <c r="M21" i="1" s="1"/>
  <c r="M18" i="1" a="1"/>
  <c r="M18" i="1" s="1"/>
  <c r="M31" i="1" a="1"/>
  <c r="M31" i="1" s="1"/>
  <c r="M32" i="1" a="1"/>
  <c r="M32" i="1" s="1"/>
  <c r="G40" i="1"/>
  <c r="I40" i="1" s="1"/>
  <c r="L40" i="1" s="1"/>
  <c r="N40" i="1" s="1"/>
  <c r="P40" i="1" s="1"/>
  <c r="R40" i="1" s="1"/>
  <c r="T40" i="1" s="1"/>
  <c r="V40" i="1" s="1"/>
  <c r="G41" i="1"/>
  <c r="I41" i="1" s="1"/>
  <c r="L41" i="1" s="1"/>
  <c r="N41" i="1" s="1"/>
  <c r="P41" i="1" s="1"/>
  <c r="R41" i="1" s="1"/>
  <c r="T41" i="1" s="1"/>
  <c r="V41" i="1" s="1"/>
  <c r="E30" i="1" l="1"/>
  <c r="E31" i="1" s="1"/>
  <c r="E32" i="1" s="1"/>
  <c r="AH8" i="1"/>
  <c r="U26" i="1" s="1" a="1"/>
  <c r="U26" i="1" s="1"/>
  <c r="T9" i="1"/>
  <c r="AH9" i="1" s="1"/>
  <c r="AH7" i="1"/>
  <c r="AB537" i="2"/>
  <c r="V541" i="2"/>
  <c r="Z537" i="2"/>
  <c r="T541" i="2"/>
  <c r="AA536" i="2"/>
  <c r="U537" i="2"/>
  <c r="X531" i="2"/>
  <c r="I6" i="1" s="1"/>
  <c r="K6" i="1" s="1"/>
  <c r="R535" i="2"/>
  <c r="R536" i="2" s="1"/>
  <c r="R537" i="2" s="1"/>
  <c r="R541" i="2" s="1"/>
  <c r="M37" i="1" a="1"/>
  <c r="M37" i="1" s="1"/>
  <c r="M44" i="1" a="1"/>
  <c r="M44" i="1" s="1"/>
  <c r="M23" i="1" a="1"/>
  <c r="M23" i="1" s="1"/>
  <c r="M20" i="1" a="1"/>
  <c r="M20" i="1" s="1"/>
  <c r="M33" i="1" a="1"/>
  <c r="M33" i="1" s="1"/>
  <c r="G42" i="1"/>
  <c r="I42" i="1" s="1"/>
  <c r="L42" i="1" s="1"/>
  <c r="N42" i="1" s="1"/>
  <c r="P42" i="1" s="1"/>
  <c r="R42" i="1" s="1"/>
  <c r="T42" i="1" s="1"/>
  <c r="V42" i="1" s="1"/>
  <c r="G43" i="1"/>
  <c r="I43" i="1" s="1"/>
  <c r="L43" i="1" s="1"/>
  <c r="N43" i="1" s="1"/>
  <c r="P43" i="1" s="1"/>
  <c r="R43" i="1" s="1"/>
  <c r="T43" i="1" s="1"/>
  <c r="V43" i="1" s="1"/>
  <c r="U27" i="1" l="1" a="1"/>
  <c r="U27" i="1" s="1"/>
  <c r="U42" i="1" a="1"/>
  <c r="U42" i="1" s="1"/>
  <c r="U25" i="1" a="1"/>
  <c r="U25" i="1" s="1"/>
  <c r="U24" i="1" a="1"/>
  <c r="U24" i="1" s="1"/>
  <c r="U14" i="1" a="1"/>
  <c r="U14" i="1" s="1"/>
  <c r="U39" i="1" a="1"/>
  <c r="U39" i="1" s="1"/>
  <c r="U16" i="1" a="1"/>
  <c r="U16" i="1" s="1"/>
  <c r="U41" i="1" a="1"/>
  <c r="U41" i="1" s="1"/>
  <c r="U15" i="1" a="1"/>
  <c r="U15" i="1" s="1"/>
  <c r="U40" i="1" a="1"/>
  <c r="U40" i="1" s="1"/>
  <c r="Z541" i="2"/>
  <c r="F5" i="1" s="1"/>
  <c r="T551" i="2"/>
  <c r="AB541" i="2"/>
  <c r="H5" i="1" s="1"/>
  <c r="V551" i="2"/>
  <c r="X541" i="2"/>
  <c r="I5" i="1" s="1"/>
  <c r="R551" i="2"/>
  <c r="E33" i="1"/>
  <c r="E34" i="1"/>
  <c r="AA537" i="2"/>
  <c r="U541" i="2"/>
  <c r="M43" i="1" a="1"/>
  <c r="M43" i="1" s="1"/>
  <c r="M38" i="1" a="1"/>
  <c r="M38" i="1" s="1"/>
  <c r="G44" i="1"/>
  <c r="I44" i="1" s="1"/>
  <c r="L44" i="1" s="1"/>
  <c r="N44" i="1" s="1"/>
  <c r="P44" i="1" s="1"/>
  <c r="R44" i="1" s="1"/>
  <c r="T44" i="1" s="1"/>
  <c r="V44" i="1" s="1"/>
  <c r="G45" i="1"/>
  <c r="I45" i="1" s="1"/>
  <c r="L45" i="1" s="1"/>
  <c r="N45" i="1" s="1"/>
  <c r="P45" i="1" s="1"/>
  <c r="R45" i="1" s="1"/>
  <c r="T45" i="1" s="1"/>
  <c r="V45" i="1" s="1"/>
  <c r="R552" i="2" l="1"/>
  <c r="X552" i="2" s="1"/>
  <c r="T552" i="2"/>
  <c r="Z552" i="2" s="1"/>
  <c r="V552" i="2"/>
  <c r="AB552" i="2" s="1"/>
  <c r="X551" i="2"/>
  <c r="AB551" i="2"/>
  <c r="AB562" i="2"/>
  <c r="Z551" i="2"/>
  <c r="Z562" i="2"/>
  <c r="AA541" i="2"/>
  <c r="G5" i="1" s="1"/>
  <c r="U551" i="2"/>
  <c r="N5" i="1"/>
  <c r="N9" i="1" s="1"/>
  <c r="H9" i="1"/>
  <c r="K5" i="1"/>
  <c r="K9" i="1" s="1"/>
  <c r="I9" i="1"/>
  <c r="L5" i="1"/>
  <c r="L9" i="1" s="1"/>
  <c r="F9" i="1"/>
  <c r="G46" i="1"/>
  <c r="I46" i="1" s="1"/>
  <c r="L46" i="1" s="1"/>
  <c r="N46" i="1" s="1"/>
  <c r="P46" i="1" s="1"/>
  <c r="R46" i="1" s="1"/>
  <c r="T46" i="1" s="1"/>
  <c r="V46" i="1" s="1"/>
  <c r="G47" i="1"/>
  <c r="I47" i="1" s="1"/>
  <c r="L47" i="1" s="1"/>
  <c r="N47" i="1" s="1"/>
  <c r="P47" i="1" s="1"/>
  <c r="R47" i="1" s="1"/>
  <c r="T47" i="1" s="1"/>
  <c r="V47" i="1" s="1"/>
  <c r="V563" i="2" l="1"/>
  <c r="AB563" i="2" s="1"/>
  <c r="T563" i="2"/>
  <c r="Z563" i="2" s="1"/>
  <c r="U552" i="2"/>
  <c r="AA552" i="2" s="1"/>
  <c r="R563" i="2"/>
  <c r="X563" i="2" s="1"/>
  <c r="AA551" i="2"/>
  <c r="AA562" i="2"/>
  <c r="Z7" i="1"/>
  <c r="P9" i="1"/>
  <c r="Z9" i="1" s="1"/>
  <c r="Q4" i="1"/>
  <c r="AB8" i="1"/>
  <c r="O26" i="1" s="1" a="1"/>
  <c r="O26" i="1" s="1"/>
  <c r="S4" i="1"/>
  <c r="AF8" i="1"/>
  <c r="S26" i="1" s="1" a="1"/>
  <c r="S26" i="1" s="1"/>
  <c r="I10" i="1"/>
  <c r="Z8" i="1"/>
  <c r="M26" i="1" s="1" a="1"/>
  <c r="M26" i="1" s="1"/>
  <c r="Q9" i="1"/>
  <c r="AB9" i="1" s="1"/>
  <c r="AB7" i="1"/>
  <c r="S9" i="1"/>
  <c r="AF9" i="1" s="1"/>
  <c r="S42" i="1" s="1" a="1"/>
  <c r="S42" i="1" s="1"/>
  <c r="AF7" i="1"/>
  <c r="S24" i="1" s="1" a="1"/>
  <c r="S24" i="1" s="1"/>
  <c r="M5" i="1"/>
  <c r="M9" i="1" s="1"/>
  <c r="G9" i="1"/>
  <c r="G49" i="1"/>
  <c r="I49" i="1" s="1"/>
  <c r="L49" i="1" s="1"/>
  <c r="N49" i="1" s="1"/>
  <c r="P49" i="1" s="1"/>
  <c r="R49" i="1" s="1"/>
  <c r="T49" i="1" s="1"/>
  <c r="V49" i="1" s="1"/>
  <c r="G48" i="1"/>
  <c r="I48" i="1" s="1"/>
  <c r="L48" i="1" s="1"/>
  <c r="N48" i="1" s="1"/>
  <c r="P48" i="1" s="1"/>
  <c r="R48" i="1" s="1"/>
  <c r="T48" i="1" s="1"/>
  <c r="V48" i="1" s="1"/>
  <c r="M27" i="1" l="1" a="1"/>
  <c r="M27" i="1" s="1"/>
  <c r="M42" i="1" a="1"/>
  <c r="M42" i="1" s="1"/>
  <c r="O27" i="1" a="1"/>
  <c r="O27" i="1" s="1"/>
  <c r="O42" i="1" a="1"/>
  <c r="O42" i="1" s="1"/>
  <c r="O25" i="1" a="1"/>
  <c r="O25" i="1" s="1"/>
  <c r="O24" i="1" a="1"/>
  <c r="O24" i="1" s="1"/>
  <c r="M25" i="1" a="1"/>
  <c r="M25" i="1" s="1"/>
  <c r="M24" i="1" a="1"/>
  <c r="M24" i="1" s="1"/>
  <c r="S41" i="1" a="1"/>
  <c r="S41" i="1" s="1"/>
  <c r="S27" i="1" a="1"/>
  <c r="S27" i="1" s="1"/>
  <c r="S14" i="1" a="1"/>
  <c r="S14" i="1" s="1"/>
  <c r="S25" i="1" a="1"/>
  <c r="S25" i="1" s="1"/>
  <c r="U563" i="2"/>
  <c r="AA563" i="2" s="1"/>
  <c r="O14" i="1" a="1"/>
  <c r="O14" i="1" s="1"/>
  <c r="O39" i="1" a="1"/>
  <c r="O39" i="1" s="1"/>
  <c r="M14" i="1" a="1"/>
  <c r="M14" i="1" s="1"/>
  <c r="M39" i="1" a="1"/>
  <c r="M39" i="1" s="1"/>
  <c r="M15" i="1" a="1"/>
  <c r="M15" i="1" s="1"/>
  <c r="M40" i="1" a="1"/>
  <c r="M40" i="1" s="1"/>
  <c r="O16" i="1" a="1"/>
  <c r="O16" i="1" s="1"/>
  <c r="O41" i="1" a="1"/>
  <c r="O41" i="1" s="1"/>
  <c r="AD7" i="1"/>
  <c r="R9" i="1"/>
  <c r="AD9" i="1" s="1"/>
  <c r="O40" i="1" a="1"/>
  <c r="O40" i="1" s="1"/>
  <c r="O15" i="1" a="1"/>
  <c r="O15" i="1" s="1"/>
  <c r="S39" i="1" a="1"/>
  <c r="S39" i="1" s="1"/>
  <c r="S16" i="1" a="1"/>
  <c r="S16" i="1" s="1"/>
  <c r="R4" i="1"/>
  <c r="R5" i="1" s="1"/>
  <c r="G2" i="6" s="1"/>
  <c r="AD8" i="1"/>
  <c r="S40" i="1" a="1"/>
  <c r="S40" i="1" s="1"/>
  <c r="S15" i="1" a="1"/>
  <c r="S15" i="1" s="1"/>
  <c r="M41" i="1" a="1"/>
  <c r="M41" i="1" s="1"/>
  <c r="M16" i="1" a="1"/>
  <c r="M16" i="1" s="1"/>
  <c r="G50" i="1"/>
  <c r="I50" i="1" s="1"/>
  <c r="L50" i="1" s="1"/>
  <c r="N50" i="1" s="1"/>
  <c r="P50" i="1" s="1"/>
  <c r="R50" i="1" s="1"/>
  <c r="T50" i="1" s="1"/>
  <c r="V50" i="1" s="1"/>
  <c r="G51" i="1"/>
  <c r="I51" i="1" s="1"/>
  <c r="L51" i="1" s="1"/>
  <c r="N51" i="1" s="1"/>
  <c r="P51" i="1" s="1"/>
  <c r="R51" i="1" s="1"/>
  <c r="T51" i="1" s="1"/>
  <c r="V51" i="1" s="1"/>
  <c r="Q27" i="1" l="1" a="1"/>
  <c r="Q27" i="1" s="1"/>
  <c r="Q42" i="1" a="1"/>
  <c r="Q42" i="1" s="1"/>
  <c r="Q25" i="1" a="1"/>
  <c r="Q25" i="1" s="1"/>
  <c r="Q24" i="1" a="1"/>
  <c r="Q24" i="1" s="1"/>
  <c r="Q26" i="1" a="1"/>
  <c r="Q26" i="1" s="1"/>
  <c r="Q5" i="1"/>
  <c r="G11" i="6" s="1"/>
  <c r="B11" i="6" s="1"/>
  <c r="B37" i="1" s="1"/>
  <c r="S5" i="1"/>
  <c r="G19" i="6" s="1"/>
  <c r="B19" i="6" s="1"/>
  <c r="B45" i="1" s="1"/>
  <c r="Q15" i="1" a="1"/>
  <c r="Q15" i="1" s="1"/>
  <c r="Q40" i="1" a="1"/>
  <c r="Q40" i="1" s="1"/>
  <c r="Q16" i="1" a="1"/>
  <c r="Q16" i="1" s="1"/>
  <c r="Q41" i="1" a="1"/>
  <c r="Q41" i="1" s="1"/>
  <c r="Q14" i="1" a="1"/>
  <c r="Q14" i="1" s="1"/>
  <c r="Q39" i="1" a="1"/>
  <c r="Q39" i="1" s="1"/>
  <c r="G3" i="6"/>
  <c r="B4" i="6" s="1"/>
  <c r="B30" i="1" s="1"/>
  <c r="B3" i="6"/>
  <c r="B29" i="1" s="1"/>
  <c r="G12" i="6"/>
  <c r="B12" i="6" s="1"/>
  <c r="B38" i="1" s="1"/>
  <c r="G53" i="1"/>
  <c r="I53" i="1" s="1"/>
  <c r="L53" i="1" s="1"/>
  <c r="N53" i="1" s="1"/>
  <c r="P53" i="1" s="1"/>
  <c r="R53" i="1" s="1"/>
  <c r="T53" i="1" s="1"/>
  <c r="V53" i="1" s="1"/>
  <c r="G52" i="1"/>
  <c r="I52" i="1" s="1"/>
  <c r="L52" i="1" s="1"/>
  <c r="N52" i="1" s="1"/>
  <c r="P52" i="1" s="1"/>
  <c r="R52" i="1" s="1"/>
  <c r="T52" i="1" s="1"/>
  <c r="V52" i="1" s="1"/>
  <c r="G20" i="6" l="1"/>
  <c r="B20" i="6" s="1"/>
  <c r="B46" i="1" s="1"/>
  <c r="G54" i="1"/>
  <c r="I54" i="1" s="1"/>
  <c r="L54" i="1" s="1"/>
  <c r="N54" i="1" s="1"/>
  <c r="P54" i="1" s="1"/>
  <c r="R54" i="1" s="1"/>
  <c r="T54" i="1" s="1"/>
  <c r="V54" i="1" s="1"/>
  <c r="G55" i="1"/>
  <c r="I55" i="1" s="1"/>
  <c r="L55" i="1" s="1"/>
  <c r="N55" i="1" s="1"/>
  <c r="P55" i="1" s="1"/>
  <c r="R55" i="1" s="1"/>
  <c r="T55" i="1" s="1"/>
  <c r="V55" i="1" s="1"/>
  <c r="G57" i="1" l="1"/>
  <c r="I57" i="1" s="1"/>
  <c r="L57" i="1" s="1"/>
  <c r="N57" i="1" s="1"/>
  <c r="P57" i="1" s="1"/>
  <c r="R57" i="1" s="1"/>
  <c r="T57" i="1" s="1"/>
  <c r="V57" i="1" s="1"/>
  <c r="G56" i="1"/>
  <c r="I56" i="1" s="1"/>
  <c r="L56" i="1" s="1"/>
  <c r="N56" i="1" s="1"/>
  <c r="P56" i="1" s="1"/>
  <c r="R56" i="1" s="1"/>
  <c r="T56" i="1" s="1"/>
  <c r="V56" i="1" s="1"/>
  <c r="G58" i="1" l="1"/>
  <c r="I58" i="1" s="1"/>
  <c r="L58" i="1" s="1"/>
  <c r="N58" i="1" s="1"/>
  <c r="P58" i="1" s="1"/>
  <c r="R58" i="1" s="1"/>
  <c r="T58" i="1" s="1"/>
  <c r="V58" i="1" s="1"/>
  <c r="G59" i="1"/>
  <c r="I59" i="1" s="1"/>
  <c r="L59" i="1" s="1"/>
  <c r="N59" i="1" s="1"/>
  <c r="P59" i="1" s="1"/>
  <c r="R59" i="1" s="1"/>
  <c r="T59" i="1" s="1"/>
  <c r="V59" i="1" s="1"/>
  <c r="G61" i="1" l="1"/>
  <c r="I61" i="1" s="1"/>
  <c r="L61" i="1" s="1"/>
  <c r="N61" i="1" s="1"/>
  <c r="P61" i="1" s="1"/>
  <c r="R61" i="1" s="1"/>
  <c r="T61" i="1" s="1"/>
  <c r="V61" i="1" s="1"/>
  <c r="G60" i="1"/>
  <c r="I60" i="1" s="1"/>
  <c r="L60" i="1" s="1"/>
  <c r="N60" i="1" s="1"/>
  <c r="P60" i="1" s="1"/>
  <c r="R60" i="1" s="1"/>
  <c r="T60" i="1" s="1"/>
  <c r="V60" i="1" s="1"/>
  <c r="G62" i="1" l="1"/>
  <c r="I62" i="1" s="1"/>
  <c r="L62" i="1" s="1"/>
  <c r="N62" i="1" s="1"/>
  <c r="P62" i="1" s="1"/>
  <c r="R62" i="1" s="1"/>
  <c r="T62" i="1" s="1"/>
  <c r="V62" i="1" s="1"/>
  <c r="G63" i="1"/>
  <c r="I63" i="1" s="1"/>
  <c r="L63" i="1" s="1"/>
  <c r="N63" i="1" s="1"/>
  <c r="P63" i="1" s="1"/>
  <c r="R63" i="1" s="1"/>
  <c r="T63" i="1" s="1"/>
  <c r="V63" i="1" s="1"/>
  <c r="G65" i="1" l="1"/>
  <c r="I65" i="1" s="1"/>
  <c r="L65" i="1" s="1"/>
  <c r="N65" i="1" s="1"/>
  <c r="P65" i="1" s="1"/>
  <c r="R65" i="1" s="1"/>
  <c r="T65" i="1" s="1"/>
  <c r="V65" i="1" s="1"/>
  <c r="G64" i="1"/>
  <c r="I64" i="1" s="1"/>
  <c r="L64" i="1" s="1"/>
  <c r="N64" i="1" s="1"/>
  <c r="P64" i="1" s="1"/>
  <c r="R64" i="1" s="1"/>
  <c r="T64" i="1" s="1"/>
  <c r="V64" i="1" s="1"/>
  <c r="G66" i="1" l="1"/>
  <c r="I66" i="1" s="1"/>
  <c r="L66" i="1" s="1"/>
  <c r="N66" i="1" s="1"/>
  <c r="P66" i="1" s="1"/>
  <c r="R66" i="1" s="1"/>
  <c r="T66" i="1" s="1"/>
  <c r="V66" i="1" s="1"/>
  <c r="G67" i="1"/>
  <c r="I67" i="1" s="1"/>
  <c r="L67" i="1" s="1"/>
  <c r="N67" i="1" s="1"/>
  <c r="P67" i="1" s="1"/>
  <c r="R67" i="1" s="1"/>
  <c r="T67" i="1" s="1"/>
  <c r="V67" i="1" s="1"/>
  <c r="G69" i="1" l="1"/>
  <c r="I69" i="1" s="1"/>
  <c r="L69" i="1" s="1"/>
  <c r="N69" i="1" s="1"/>
  <c r="P69" i="1" s="1"/>
  <c r="R69" i="1" s="1"/>
  <c r="T69" i="1" s="1"/>
  <c r="V69" i="1" s="1"/>
  <c r="G68" i="1"/>
  <c r="I68" i="1" s="1"/>
  <c r="L68" i="1" s="1"/>
  <c r="N68" i="1" s="1"/>
  <c r="P68" i="1" s="1"/>
  <c r="R68" i="1" s="1"/>
  <c r="T68" i="1" s="1"/>
  <c r="V68" i="1" s="1"/>
  <c r="G70" i="1" l="1"/>
  <c r="I70" i="1" s="1"/>
  <c r="L70" i="1" s="1"/>
  <c r="N70" i="1" s="1"/>
  <c r="P70" i="1" s="1"/>
  <c r="R70" i="1" s="1"/>
  <c r="T70" i="1" s="1"/>
  <c r="V70" i="1" s="1"/>
  <c r="G71" i="1"/>
  <c r="I71" i="1" s="1"/>
  <c r="L71" i="1" s="1"/>
  <c r="N71" i="1" s="1"/>
  <c r="P71" i="1" s="1"/>
  <c r="R71" i="1" s="1"/>
  <c r="T71" i="1" s="1"/>
  <c r="V71" i="1" s="1"/>
  <c r="G73" i="1" l="1"/>
  <c r="I73" i="1" s="1"/>
  <c r="L73" i="1" s="1"/>
  <c r="N73" i="1" s="1"/>
  <c r="P73" i="1" s="1"/>
  <c r="R73" i="1" s="1"/>
  <c r="T73" i="1" s="1"/>
  <c r="V73" i="1" s="1"/>
  <c r="G72" i="1"/>
  <c r="I72" i="1" s="1"/>
  <c r="L72" i="1" s="1"/>
  <c r="N72" i="1" s="1"/>
  <c r="P72" i="1" s="1"/>
  <c r="R72" i="1" s="1"/>
  <c r="T72" i="1" s="1"/>
  <c r="V72" i="1" s="1"/>
  <c r="G74" i="1" l="1"/>
  <c r="I74" i="1" s="1"/>
  <c r="L74" i="1" s="1"/>
  <c r="N74" i="1" s="1"/>
  <c r="P74" i="1" s="1"/>
  <c r="R74" i="1" s="1"/>
  <c r="T74" i="1" s="1"/>
  <c r="V74" i="1" s="1"/>
  <c r="G75" i="1"/>
  <c r="I75" i="1" s="1"/>
  <c r="L75" i="1" s="1"/>
  <c r="N75" i="1" s="1"/>
  <c r="P75" i="1" s="1"/>
  <c r="R75" i="1" s="1"/>
  <c r="T75" i="1" s="1"/>
  <c r="V75" i="1" s="1"/>
  <c r="G77" i="1" l="1"/>
  <c r="I77" i="1" s="1"/>
  <c r="L77" i="1" s="1"/>
  <c r="N77" i="1" s="1"/>
  <c r="P77" i="1" s="1"/>
  <c r="R77" i="1" s="1"/>
  <c r="T77" i="1" s="1"/>
  <c r="V77" i="1" s="1"/>
  <c r="G76" i="1"/>
  <c r="I76" i="1" s="1"/>
  <c r="L76" i="1" s="1"/>
  <c r="N76" i="1" s="1"/>
  <c r="P76" i="1" s="1"/>
  <c r="R76" i="1" s="1"/>
  <c r="T76" i="1" s="1"/>
  <c r="V76" i="1" s="1"/>
  <c r="G78" i="1" l="1"/>
  <c r="I78" i="1" s="1"/>
  <c r="L78" i="1" s="1"/>
  <c r="N78" i="1" s="1"/>
  <c r="P78" i="1" s="1"/>
  <c r="R78" i="1" s="1"/>
  <c r="T78" i="1" s="1"/>
  <c r="V78" i="1" s="1"/>
  <c r="G79" i="1"/>
  <c r="I79" i="1" s="1"/>
  <c r="L79" i="1" s="1"/>
  <c r="N79" i="1" s="1"/>
  <c r="P79" i="1" s="1"/>
  <c r="R79" i="1" s="1"/>
  <c r="T79" i="1" s="1"/>
  <c r="V79" i="1" s="1"/>
  <c r="G81" i="1" l="1"/>
  <c r="I81" i="1" s="1"/>
  <c r="L81" i="1" s="1"/>
  <c r="N81" i="1" s="1"/>
  <c r="P81" i="1" s="1"/>
  <c r="R81" i="1" s="1"/>
  <c r="T81" i="1" s="1"/>
  <c r="V81" i="1" s="1"/>
  <c r="G80" i="1"/>
  <c r="I80" i="1" s="1"/>
  <c r="L80" i="1" s="1"/>
  <c r="N80" i="1" s="1"/>
  <c r="P80" i="1" s="1"/>
  <c r="R80" i="1" s="1"/>
  <c r="T80" i="1" s="1"/>
  <c r="V80" i="1" s="1"/>
  <c r="G82" i="1" l="1"/>
  <c r="I82" i="1" s="1"/>
  <c r="L82" i="1" s="1"/>
  <c r="N82" i="1" s="1"/>
  <c r="P82" i="1" s="1"/>
  <c r="R82" i="1" s="1"/>
  <c r="T82" i="1" s="1"/>
  <c r="V82" i="1" s="1"/>
  <c r="G83" i="1"/>
  <c r="I83" i="1" s="1"/>
  <c r="L83" i="1" s="1"/>
  <c r="N83" i="1" s="1"/>
  <c r="P83" i="1" s="1"/>
  <c r="R83" i="1" s="1"/>
  <c r="T83" i="1" s="1"/>
  <c r="V83" i="1" s="1"/>
  <c r="G85" i="1" l="1"/>
  <c r="I85" i="1" s="1"/>
  <c r="L85" i="1" s="1"/>
  <c r="N85" i="1" s="1"/>
  <c r="P85" i="1" s="1"/>
  <c r="R85" i="1" s="1"/>
  <c r="T85" i="1" s="1"/>
  <c r="V85" i="1" s="1"/>
  <c r="G84" i="1"/>
  <c r="I84" i="1" s="1"/>
  <c r="L84" i="1" s="1"/>
  <c r="N84" i="1" s="1"/>
  <c r="P84" i="1" s="1"/>
  <c r="R84" i="1" s="1"/>
  <c r="T84" i="1" s="1"/>
  <c r="V84" i="1" s="1"/>
  <c r="G86" i="1" l="1"/>
  <c r="I86" i="1" s="1"/>
  <c r="L86" i="1" s="1"/>
  <c r="N86" i="1" s="1"/>
  <c r="P86" i="1" s="1"/>
  <c r="R86" i="1" s="1"/>
  <c r="T86" i="1" s="1"/>
  <c r="V86" i="1" s="1"/>
  <c r="G87" i="1"/>
  <c r="I87" i="1" s="1"/>
  <c r="L87" i="1" s="1"/>
  <c r="N87" i="1" s="1"/>
  <c r="P87" i="1" s="1"/>
  <c r="R87" i="1" s="1"/>
  <c r="T87" i="1" s="1"/>
  <c r="V87" i="1" s="1"/>
  <c r="G89" i="1" l="1"/>
  <c r="I89" i="1" s="1"/>
  <c r="L89" i="1" s="1"/>
  <c r="N89" i="1" s="1"/>
  <c r="P89" i="1" s="1"/>
  <c r="R89" i="1" s="1"/>
  <c r="T89" i="1" s="1"/>
  <c r="V89" i="1" s="1"/>
  <c r="G88" i="1"/>
  <c r="I88" i="1" s="1"/>
  <c r="L88" i="1" s="1"/>
  <c r="N88" i="1" s="1"/>
  <c r="P88" i="1" s="1"/>
  <c r="R88" i="1" s="1"/>
  <c r="T88" i="1" s="1"/>
  <c r="V88" i="1" s="1"/>
  <c r="G90" i="1" l="1"/>
  <c r="I90" i="1" s="1"/>
  <c r="L90" i="1" s="1"/>
  <c r="N90" i="1" s="1"/>
  <c r="P90" i="1" s="1"/>
  <c r="R90" i="1" s="1"/>
  <c r="T90" i="1" s="1"/>
  <c r="V90" i="1" s="1"/>
  <c r="G91" i="1"/>
  <c r="I91" i="1" s="1"/>
  <c r="L91" i="1" s="1"/>
  <c r="N91" i="1" s="1"/>
  <c r="P91" i="1" s="1"/>
  <c r="R91" i="1" s="1"/>
  <c r="T91" i="1" s="1"/>
  <c r="V91" i="1" s="1"/>
  <c r="G93" i="1" l="1"/>
  <c r="I93" i="1" s="1"/>
  <c r="L93" i="1" s="1"/>
  <c r="N93" i="1" s="1"/>
  <c r="P93" i="1" s="1"/>
  <c r="R93" i="1" s="1"/>
  <c r="T93" i="1" s="1"/>
  <c r="V93" i="1" s="1"/>
  <c r="G92" i="1"/>
  <c r="I92" i="1" s="1"/>
  <c r="L92" i="1" s="1"/>
  <c r="N92" i="1" s="1"/>
  <c r="P92" i="1" s="1"/>
  <c r="R92" i="1" s="1"/>
  <c r="T92" i="1" s="1"/>
  <c r="V92" i="1" s="1"/>
  <c r="G94" i="1" l="1"/>
  <c r="I94" i="1" s="1"/>
  <c r="L94" i="1" s="1"/>
  <c r="N94" i="1" s="1"/>
  <c r="P94" i="1" s="1"/>
  <c r="R94" i="1" s="1"/>
  <c r="T94" i="1" s="1"/>
  <c r="V94" i="1" s="1"/>
  <c r="G95" i="1"/>
  <c r="I95" i="1" s="1"/>
  <c r="L95" i="1" s="1"/>
  <c r="N95" i="1" s="1"/>
  <c r="P95" i="1" s="1"/>
  <c r="R95" i="1" s="1"/>
  <c r="T95" i="1" s="1"/>
  <c r="V95" i="1" s="1"/>
  <c r="G97" i="1" l="1"/>
  <c r="I97" i="1" s="1"/>
  <c r="L97" i="1" s="1"/>
  <c r="N97" i="1" s="1"/>
  <c r="P97" i="1" s="1"/>
  <c r="R97" i="1" s="1"/>
  <c r="T97" i="1" s="1"/>
  <c r="V97" i="1" s="1"/>
  <c r="G96" i="1"/>
  <c r="I96" i="1" s="1"/>
  <c r="L96" i="1" s="1"/>
  <c r="N96" i="1" s="1"/>
  <c r="P96" i="1" s="1"/>
  <c r="R96" i="1" s="1"/>
  <c r="T96" i="1" s="1"/>
  <c r="V96" i="1" s="1"/>
  <c r="G98" i="1" l="1"/>
  <c r="I98" i="1" s="1"/>
  <c r="L98" i="1" s="1"/>
  <c r="N98" i="1" s="1"/>
  <c r="P98" i="1" s="1"/>
  <c r="R98" i="1" s="1"/>
  <c r="T98" i="1" s="1"/>
  <c r="V98" i="1" s="1"/>
  <c r="G99" i="1"/>
  <c r="I99" i="1" s="1"/>
  <c r="L99" i="1" s="1"/>
  <c r="N99" i="1" s="1"/>
  <c r="P99" i="1" s="1"/>
  <c r="R99" i="1" s="1"/>
  <c r="T99" i="1" s="1"/>
  <c r="V99" i="1" s="1"/>
  <c r="G101" i="1" l="1"/>
  <c r="I101" i="1" s="1"/>
  <c r="L101" i="1" s="1"/>
  <c r="N101" i="1" s="1"/>
  <c r="P101" i="1" s="1"/>
  <c r="R101" i="1" s="1"/>
  <c r="T101" i="1" s="1"/>
  <c r="V101" i="1" s="1"/>
  <c r="G100" i="1"/>
  <c r="I100" i="1" s="1"/>
  <c r="L100" i="1" s="1"/>
  <c r="N100" i="1" s="1"/>
  <c r="P100" i="1" s="1"/>
  <c r="R100" i="1" s="1"/>
  <c r="T100" i="1" s="1"/>
  <c r="V100" i="1" s="1"/>
  <c r="G102" i="1" l="1"/>
  <c r="I102" i="1" s="1"/>
  <c r="L102" i="1" s="1"/>
  <c r="N102" i="1" s="1"/>
  <c r="P102" i="1" s="1"/>
  <c r="R102" i="1" s="1"/>
  <c r="T102" i="1" s="1"/>
  <c r="V102" i="1" s="1"/>
  <c r="G103" i="1"/>
  <c r="I103" i="1" s="1"/>
  <c r="L103" i="1" s="1"/>
  <c r="N103" i="1" s="1"/>
  <c r="P103" i="1" s="1"/>
  <c r="R103" i="1" s="1"/>
  <c r="T103" i="1" s="1"/>
  <c r="V103" i="1" s="1"/>
  <c r="G105" i="1" l="1"/>
  <c r="I105" i="1" s="1"/>
  <c r="L105" i="1" s="1"/>
  <c r="N105" i="1" s="1"/>
  <c r="P105" i="1" s="1"/>
  <c r="R105" i="1" s="1"/>
  <c r="T105" i="1" s="1"/>
  <c r="V105" i="1" s="1"/>
  <c r="G104" i="1"/>
  <c r="I104" i="1" s="1"/>
  <c r="L104" i="1" s="1"/>
  <c r="N104" i="1" s="1"/>
  <c r="P104" i="1" s="1"/>
  <c r="R104" i="1" s="1"/>
  <c r="T104" i="1" s="1"/>
  <c r="V104" i="1" s="1"/>
  <c r="G106" i="1" l="1"/>
  <c r="I106" i="1" s="1"/>
  <c r="L106" i="1" s="1"/>
  <c r="N106" i="1" s="1"/>
  <c r="P106" i="1" s="1"/>
  <c r="R106" i="1" s="1"/>
  <c r="T106" i="1" s="1"/>
  <c r="V106" i="1" s="1"/>
  <c r="G107" i="1"/>
  <c r="I107" i="1" s="1"/>
  <c r="L107" i="1" s="1"/>
  <c r="N107" i="1" s="1"/>
  <c r="P107" i="1" s="1"/>
  <c r="R107" i="1" s="1"/>
  <c r="T107" i="1" s="1"/>
  <c r="V107" i="1" s="1"/>
  <c r="G109" i="1" l="1"/>
  <c r="I109" i="1" s="1"/>
  <c r="L109" i="1" s="1"/>
  <c r="N109" i="1" s="1"/>
  <c r="P109" i="1" s="1"/>
  <c r="R109" i="1" s="1"/>
  <c r="T109" i="1" s="1"/>
  <c r="V109" i="1" s="1"/>
  <c r="G108" i="1"/>
  <c r="I108" i="1" s="1"/>
  <c r="L108" i="1" s="1"/>
  <c r="N108" i="1" s="1"/>
  <c r="P108" i="1" s="1"/>
  <c r="R108" i="1" s="1"/>
  <c r="T108" i="1" s="1"/>
  <c r="V108" i="1" s="1"/>
  <c r="G110" i="1" l="1"/>
  <c r="I110" i="1" s="1"/>
  <c r="L110" i="1" s="1"/>
  <c r="N110" i="1" s="1"/>
  <c r="P110" i="1" s="1"/>
  <c r="R110" i="1" s="1"/>
  <c r="T110" i="1" s="1"/>
  <c r="V110" i="1" s="1"/>
  <c r="G111" i="1"/>
  <c r="I111" i="1" s="1"/>
  <c r="L111" i="1" s="1"/>
  <c r="N111" i="1" s="1"/>
  <c r="P111" i="1" s="1"/>
  <c r="R111" i="1" s="1"/>
  <c r="T111" i="1" s="1"/>
  <c r="V111" i="1" s="1"/>
  <c r="G113" i="1" l="1"/>
  <c r="I113" i="1" s="1"/>
  <c r="L113" i="1" s="1"/>
  <c r="N113" i="1" s="1"/>
  <c r="P113" i="1" s="1"/>
  <c r="R113" i="1" s="1"/>
  <c r="T113" i="1" s="1"/>
  <c r="V113" i="1" s="1"/>
  <c r="G112" i="1"/>
  <c r="I112" i="1" s="1"/>
  <c r="L112" i="1" s="1"/>
  <c r="N112" i="1" s="1"/>
  <c r="P112" i="1" s="1"/>
  <c r="R112" i="1" s="1"/>
  <c r="T112" i="1" s="1"/>
  <c r="V112" i="1" s="1"/>
  <c r="G114" i="1" l="1"/>
  <c r="I114" i="1" s="1"/>
  <c r="L114" i="1" s="1"/>
  <c r="N114" i="1" s="1"/>
  <c r="P114" i="1" s="1"/>
  <c r="R114" i="1" s="1"/>
  <c r="T114" i="1" s="1"/>
  <c r="V114" i="1" s="1"/>
  <c r="G115" i="1"/>
  <c r="I115" i="1" s="1"/>
  <c r="L115" i="1" s="1"/>
  <c r="N115" i="1" s="1"/>
  <c r="P115" i="1" s="1"/>
  <c r="R115" i="1" s="1"/>
  <c r="T115" i="1" s="1"/>
  <c r="V115" i="1" s="1"/>
  <c r="G117" i="1" l="1"/>
  <c r="I117" i="1" s="1"/>
  <c r="L117" i="1" s="1"/>
  <c r="N117" i="1" s="1"/>
  <c r="P117" i="1" s="1"/>
  <c r="R117" i="1" s="1"/>
  <c r="T117" i="1" s="1"/>
  <c r="V117" i="1" s="1"/>
  <c r="G116" i="1"/>
  <c r="I116" i="1" s="1"/>
  <c r="L116" i="1" s="1"/>
  <c r="N116" i="1" s="1"/>
  <c r="P116" i="1" s="1"/>
  <c r="R116" i="1" s="1"/>
  <c r="T116" i="1" s="1"/>
  <c r="V116" i="1" s="1"/>
  <c r="G118" i="1" l="1"/>
  <c r="I118" i="1" s="1"/>
  <c r="L118" i="1" s="1"/>
  <c r="N118" i="1" s="1"/>
  <c r="P118" i="1" s="1"/>
  <c r="R118" i="1" s="1"/>
  <c r="T118" i="1" s="1"/>
  <c r="V118" i="1" s="1"/>
  <c r="G119" i="1"/>
  <c r="I119" i="1" s="1"/>
  <c r="L119" i="1" s="1"/>
  <c r="N119" i="1" s="1"/>
  <c r="P119" i="1" s="1"/>
  <c r="R119" i="1" s="1"/>
  <c r="T119" i="1" s="1"/>
  <c r="V119" i="1" s="1"/>
  <c r="G121" i="1" l="1"/>
  <c r="I121" i="1" s="1"/>
  <c r="L121" i="1" s="1"/>
  <c r="N121" i="1" s="1"/>
  <c r="P121" i="1" s="1"/>
  <c r="R121" i="1" s="1"/>
  <c r="T121" i="1" s="1"/>
  <c r="V121" i="1" s="1"/>
  <c r="G120" i="1"/>
  <c r="I120" i="1" s="1"/>
  <c r="L120" i="1" s="1"/>
  <c r="N120" i="1" s="1"/>
  <c r="P120" i="1" s="1"/>
  <c r="R120" i="1" s="1"/>
  <c r="T120" i="1" s="1"/>
  <c r="V120" i="1" s="1"/>
  <c r="G122" i="1" l="1"/>
  <c r="I122" i="1" s="1"/>
  <c r="L122" i="1" s="1"/>
  <c r="N122" i="1" s="1"/>
  <c r="P122" i="1" s="1"/>
  <c r="R122" i="1" s="1"/>
  <c r="T122" i="1" s="1"/>
  <c r="V122" i="1" s="1"/>
  <c r="G123" i="1"/>
  <c r="I123" i="1" s="1"/>
  <c r="L123" i="1" s="1"/>
  <c r="N123" i="1" s="1"/>
  <c r="P123" i="1" s="1"/>
  <c r="R123" i="1" s="1"/>
  <c r="T123" i="1" s="1"/>
  <c r="V123" i="1" s="1"/>
  <c r="G125" i="1" l="1"/>
  <c r="I125" i="1" s="1"/>
  <c r="L125" i="1" s="1"/>
  <c r="N125" i="1" s="1"/>
  <c r="P125" i="1" s="1"/>
  <c r="R125" i="1" s="1"/>
  <c r="T125" i="1" s="1"/>
  <c r="V125" i="1" s="1"/>
  <c r="G124" i="1"/>
  <c r="I124" i="1" s="1"/>
  <c r="L124" i="1" s="1"/>
  <c r="N124" i="1" s="1"/>
  <c r="P124" i="1" s="1"/>
  <c r="R124" i="1" s="1"/>
  <c r="T124" i="1" s="1"/>
  <c r="V124" i="1" s="1"/>
  <c r="G126" i="1" l="1"/>
  <c r="I126" i="1" s="1"/>
  <c r="L126" i="1" s="1"/>
  <c r="N126" i="1" s="1"/>
  <c r="P126" i="1" s="1"/>
  <c r="R126" i="1" s="1"/>
  <c r="T126" i="1" s="1"/>
  <c r="V126" i="1" s="1"/>
  <c r="G127" i="1"/>
  <c r="I127" i="1" s="1"/>
  <c r="L127" i="1" s="1"/>
  <c r="N127" i="1" s="1"/>
  <c r="P127" i="1" s="1"/>
  <c r="R127" i="1" s="1"/>
  <c r="T127" i="1" s="1"/>
  <c r="V127" i="1" s="1"/>
  <c r="G129" i="1" l="1"/>
  <c r="I129" i="1" s="1"/>
  <c r="L129" i="1" s="1"/>
  <c r="N129" i="1" s="1"/>
  <c r="P129" i="1" s="1"/>
  <c r="R129" i="1" s="1"/>
  <c r="T129" i="1" s="1"/>
  <c r="V129" i="1" s="1"/>
  <c r="G128" i="1"/>
  <c r="I128" i="1" s="1"/>
  <c r="L128" i="1" s="1"/>
  <c r="N128" i="1" s="1"/>
  <c r="P128" i="1" s="1"/>
  <c r="R128" i="1" s="1"/>
  <c r="T128" i="1" s="1"/>
  <c r="V128" i="1" s="1"/>
  <c r="G130" i="1" l="1"/>
  <c r="I130" i="1" s="1"/>
  <c r="L130" i="1" s="1"/>
  <c r="N130" i="1" s="1"/>
  <c r="P130" i="1" s="1"/>
  <c r="R130" i="1" s="1"/>
  <c r="T130" i="1" s="1"/>
  <c r="V130" i="1" s="1"/>
  <c r="G131" i="1"/>
  <c r="I131" i="1" s="1"/>
  <c r="L131" i="1" s="1"/>
  <c r="N131" i="1" s="1"/>
  <c r="P131" i="1" s="1"/>
  <c r="R131" i="1" s="1"/>
  <c r="T131" i="1" s="1"/>
  <c r="V131" i="1" s="1"/>
  <c r="G133" i="1" l="1"/>
  <c r="I133" i="1" s="1"/>
  <c r="L133" i="1" s="1"/>
  <c r="N133" i="1" s="1"/>
  <c r="P133" i="1" s="1"/>
  <c r="R133" i="1" s="1"/>
  <c r="T133" i="1" s="1"/>
  <c r="V133" i="1" s="1"/>
  <c r="G132" i="1"/>
  <c r="I132" i="1" s="1"/>
  <c r="L132" i="1" s="1"/>
  <c r="N132" i="1" s="1"/>
  <c r="P132" i="1" s="1"/>
  <c r="R132" i="1" s="1"/>
  <c r="T132" i="1" s="1"/>
  <c r="V132" i="1" s="1"/>
  <c r="G134" i="1" l="1"/>
  <c r="I134" i="1" s="1"/>
  <c r="L134" i="1" s="1"/>
  <c r="N134" i="1" s="1"/>
  <c r="P134" i="1" s="1"/>
  <c r="R134" i="1" s="1"/>
  <c r="T134" i="1" s="1"/>
  <c r="V134" i="1" s="1"/>
  <c r="G135" i="1"/>
  <c r="I135" i="1" s="1"/>
  <c r="L135" i="1" s="1"/>
  <c r="N135" i="1" s="1"/>
  <c r="P135" i="1" s="1"/>
  <c r="R135" i="1" s="1"/>
  <c r="T135" i="1" s="1"/>
  <c r="V135" i="1" s="1"/>
  <c r="G137" i="1" l="1"/>
  <c r="I137" i="1" s="1"/>
  <c r="L137" i="1" s="1"/>
  <c r="N137" i="1" s="1"/>
  <c r="P137" i="1" s="1"/>
  <c r="R137" i="1" s="1"/>
  <c r="T137" i="1" s="1"/>
  <c r="V137" i="1" s="1"/>
  <c r="G136" i="1"/>
  <c r="I136" i="1" s="1"/>
  <c r="L136" i="1" s="1"/>
  <c r="N136" i="1" s="1"/>
  <c r="P136" i="1" s="1"/>
  <c r="R136" i="1" s="1"/>
  <c r="T136" i="1" s="1"/>
  <c r="V136" i="1" s="1"/>
  <c r="G138" i="1" l="1"/>
  <c r="I138" i="1" s="1"/>
  <c r="L138" i="1" s="1"/>
  <c r="N138" i="1" s="1"/>
  <c r="P138" i="1" s="1"/>
  <c r="R138" i="1" s="1"/>
  <c r="T138" i="1" s="1"/>
  <c r="V138" i="1" s="1"/>
  <c r="G139" i="1"/>
  <c r="I139" i="1" s="1"/>
  <c r="L139" i="1" s="1"/>
  <c r="N139" i="1" s="1"/>
  <c r="P139" i="1" s="1"/>
  <c r="R139" i="1" s="1"/>
  <c r="T139" i="1" s="1"/>
  <c r="V139" i="1" s="1"/>
  <c r="G141" i="1" l="1"/>
  <c r="I141" i="1" s="1"/>
  <c r="L141" i="1" s="1"/>
  <c r="N141" i="1" s="1"/>
  <c r="P141" i="1" s="1"/>
  <c r="R141" i="1" s="1"/>
  <c r="T141" i="1" s="1"/>
  <c r="V141" i="1" s="1"/>
  <c r="G140" i="1"/>
  <c r="I140" i="1" s="1"/>
  <c r="L140" i="1" s="1"/>
  <c r="N140" i="1" s="1"/>
  <c r="P140" i="1" s="1"/>
  <c r="R140" i="1" s="1"/>
  <c r="T140" i="1" s="1"/>
  <c r="V140" i="1" s="1"/>
  <c r="G142" i="1" l="1"/>
  <c r="I142" i="1" s="1"/>
  <c r="L142" i="1" s="1"/>
  <c r="N142" i="1" s="1"/>
  <c r="P142" i="1" s="1"/>
  <c r="R142" i="1" s="1"/>
  <c r="T142" i="1" s="1"/>
  <c r="V142" i="1" s="1"/>
  <c r="G143" i="1"/>
  <c r="I143" i="1" s="1"/>
  <c r="L143" i="1" s="1"/>
  <c r="N143" i="1" s="1"/>
  <c r="P143" i="1" s="1"/>
  <c r="R143" i="1" s="1"/>
  <c r="T143" i="1" s="1"/>
  <c r="V143" i="1" s="1"/>
  <c r="G145" i="1" l="1"/>
  <c r="I145" i="1" s="1"/>
  <c r="L145" i="1" s="1"/>
  <c r="N145" i="1" s="1"/>
  <c r="P145" i="1" s="1"/>
  <c r="R145" i="1" s="1"/>
  <c r="T145" i="1" s="1"/>
  <c r="V145" i="1" s="1"/>
  <c r="G144" i="1"/>
  <c r="I144" i="1" s="1"/>
  <c r="L144" i="1" s="1"/>
  <c r="N144" i="1" s="1"/>
  <c r="P144" i="1" s="1"/>
  <c r="R144" i="1" s="1"/>
  <c r="T144" i="1" s="1"/>
  <c r="V144" i="1" s="1"/>
  <c r="G146" i="1" l="1"/>
  <c r="I146" i="1" s="1"/>
  <c r="L146" i="1" s="1"/>
  <c r="N146" i="1" s="1"/>
  <c r="P146" i="1" s="1"/>
  <c r="R146" i="1" s="1"/>
  <c r="T146" i="1" s="1"/>
  <c r="V146" i="1" s="1"/>
  <c r="G147" i="1"/>
  <c r="I147" i="1" s="1"/>
  <c r="L147" i="1" s="1"/>
  <c r="N147" i="1" s="1"/>
  <c r="P147" i="1" s="1"/>
  <c r="R147" i="1" s="1"/>
  <c r="T147" i="1" s="1"/>
  <c r="V147" i="1" s="1"/>
  <c r="G149" i="1" l="1"/>
  <c r="I149" i="1" s="1"/>
  <c r="L149" i="1" s="1"/>
  <c r="N149" i="1" s="1"/>
  <c r="P149" i="1" s="1"/>
  <c r="R149" i="1" s="1"/>
  <c r="T149" i="1" s="1"/>
  <c r="V149" i="1" s="1"/>
  <c r="G148" i="1"/>
  <c r="I148" i="1" s="1"/>
  <c r="L148" i="1" s="1"/>
  <c r="N148" i="1" s="1"/>
  <c r="P148" i="1" s="1"/>
  <c r="R148" i="1" s="1"/>
  <c r="T148" i="1" s="1"/>
  <c r="V148" i="1" s="1"/>
  <c r="G150" i="1" l="1"/>
  <c r="I150" i="1" s="1"/>
  <c r="L150" i="1" s="1"/>
  <c r="N150" i="1" s="1"/>
  <c r="P150" i="1" s="1"/>
  <c r="R150" i="1" s="1"/>
  <c r="T150" i="1" s="1"/>
  <c r="V150" i="1" s="1"/>
  <c r="G151" i="1"/>
  <c r="I151" i="1" s="1"/>
  <c r="L151" i="1" s="1"/>
  <c r="N151" i="1" s="1"/>
  <c r="P151" i="1" s="1"/>
  <c r="R151" i="1" s="1"/>
  <c r="T151" i="1" s="1"/>
  <c r="V151" i="1" s="1"/>
  <c r="G153" i="1" l="1"/>
  <c r="I153" i="1" s="1"/>
  <c r="L153" i="1" s="1"/>
  <c r="N153" i="1" s="1"/>
  <c r="P153" i="1" s="1"/>
  <c r="R153" i="1" s="1"/>
  <c r="T153" i="1" s="1"/>
  <c r="V153" i="1" s="1"/>
  <c r="G152" i="1"/>
  <c r="I152" i="1" s="1"/>
  <c r="L152" i="1" s="1"/>
  <c r="N152" i="1" s="1"/>
  <c r="P152" i="1" s="1"/>
  <c r="R152" i="1" s="1"/>
  <c r="T152" i="1" s="1"/>
  <c r="V152" i="1" s="1"/>
  <c r="G154" i="1" l="1"/>
  <c r="I154" i="1" s="1"/>
  <c r="L154" i="1" s="1"/>
  <c r="N154" i="1" s="1"/>
  <c r="P154" i="1" s="1"/>
  <c r="R154" i="1" s="1"/>
  <c r="T154" i="1" s="1"/>
  <c r="V154" i="1" s="1"/>
  <c r="G155" i="1"/>
  <c r="I155" i="1" s="1"/>
  <c r="L155" i="1" s="1"/>
  <c r="N155" i="1" s="1"/>
  <c r="P155" i="1" s="1"/>
  <c r="R155" i="1" s="1"/>
  <c r="T155" i="1" s="1"/>
  <c r="V155" i="1" s="1"/>
  <c r="G157" i="1" l="1"/>
  <c r="I157" i="1" s="1"/>
  <c r="L157" i="1" s="1"/>
  <c r="N157" i="1" s="1"/>
  <c r="P157" i="1" s="1"/>
  <c r="R157" i="1" s="1"/>
  <c r="T157" i="1" s="1"/>
  <c r="V157" i="1" s="1"/>
  <c r="G156" i="1"/>
  <c r="I156" i="1" s="1"/>
  <c r="L156" i="1" s="1"/>
  <c r="N156" i="1" s="1"/>
  <c r="P156" i="1" s="1"/>
  <c r="R156" i="1" s="1"/>
  <c r="T156" i="1" s="1"/>
  <c r="V156" i="1" s="1"/>
  <c r="G158" i="1" l="1"/>
  <c r="I158" i="1" s="1"/>
  <c r="L158" i="1" s="1"/>
  <c r="N158" i="1" s="1"/>
  <c r="P158" i="1" s="1"/>
  <c r="R158" i="1" s="1"/>
  <c r="T158" i="1" s="1"/>
  <c r="V158" i="1" s="1"/>
  <c r="G159" i="1"/>
  <c r="I159" i="1" s="1"/>
  <c r="L159" i="1" s="1"/>
  <c r="N159" i="1" s="1"/>
  <c r="P159" i="1" s="1"/>
  <c r="R159" i="1" s="1"/>
  <c r="T159" i="1" s="1"/>
  <c r="V159" i="1" s="1"/>
  <c r="G161" i="1" l="1"/>
  <c r="I161" i="1" s="1"/>
  <c r="L161" i="1" s="1"/>
  <c r="N161" i="1" s="1"/>
  <c r="P161" i="1" s="1"/>
  <c r="R161" i="1" s="1"/>
  <c r="T161" i="1" s="1"/>
  <c r="V161" i="1" s="1"/>
  <c r="G160" i="1"/>
  <c r="I160" i="1" s="1"/>
  <c r="L160" i="1" s="1"/>
  <c r="N160" i="1" s="1"/>
  <c r="P160" i="1" s="1"/>
  <c r="R160" i="1" s="1"/>
  <c r="T160" i="1" s="1"/>
  <c r="V160" i="1" s="1"/>
  <c r="G162" i="1" l="1"/>
  <c r="I162" i="1" s="1"/>
  <c r="L162" i="1" s="1"/>
  <c r="N162" i="1" s="1"/>
  <c r="P162" i="1" s="1"/>
  <c r="R162" i="1" s="1"/>
  <c r="T162" i="1" s="1"/>
  <c r="V162" i="1" s="1"/>
  <c r="G163" i="1"/>
  <c r="I163" i="1" s="1"/>
  <c r="L163" i="1" s="1"/>
  <c r="N163" i="1" s="1"/>
  <c r="P163" i="1" s="1"/>
  <c r="R163" i="1" s="1"/>
  <c r="T163" i="1" s="1"/>
  <c r="V163" i="1" s="1"/>
  <c r="G165" i="1" l="1"/>
  <c r="I165" i="1" s="1"/>
  <c r="L165" i="1" s="1"/>
  <c r="N165" i="1" s="1"/>
  <c r="P165" i="1" s="1"/>
  <c r="R165" i="1" s="1"/>
  <c r="T165" i="1" s="1"/>
  <c r="V165" i="1" s="1"/>
  <c r="G164" i="1"/>
  <c r="I164" i="1" s="1"/>
  <c r="L164" i="1" s="1"/>
  <c r="N164" i="1" s="1"/>
  <c r="P164" i="1" s="1"/>
  <c r="R164" i="1" s="1"/>
  <c r="T164" i="1" s="1"/>
  <c r="V164" i="1" s="1"/>
  <c r="G166" i="1" l="1"/>
  <c r="I166" i="1" s="1"/>
  <c r="L166" i="1" s="1"/>
  <c r="N166" i="1" s="1"/>
  <c r="P166" i="1" s="1"/>
  <c r="R166" i="1" s="1"/>
  <c r="T166" i="1" s="1"/>
  <c r="V166" i="1" s="1"/>
  <c r="G167" i="1"/>
  <c r="I167" i="1" s="1"/>
  <c r="L167" i="1" s="1"/>
  <c r="N167" i="1" s="1"/>
  <c r="P167" i="1" s="1"/>
  <c r="R167" i="1" s="1"/>
  <c r="T167" i="1" s="1"/>
  <c r="V167" i="1" s="1"/>
  <c r="G169" i="1" l="1"/>
  <c r="I169" i="1" s="1"/>
  <c r="L169" i="1" s="1"/>
  <c r="N169" i="1" s="1"/>
  <c r="P169" i="1" s="1"/>
  <c r="R169" i="1" s="1"/>
  <c r="T169" i="1" s="1"/>
  <c r="V169" i="1" s="1"/>
  <c r="G168" i="1"/>
  <c r="I168" i="1" s="1"/>
  <c r="L168" i="1" s="1"/>
  <c r="N168" i="1" s="1"/>
  <c r="P168" i="1" s="1"/>
  <c r="R168" i="1" s="1"/>
  <c r="T168" i="1" s="1"/>
  <c r="V168" i="1" s="1"/>
  <c r="G170" i="1" l="1"/>
  <c r="I170" i="1" s="1"/>
  <c r="L170" i="1" s="1"/>
  <c r="N170" i="1" s="1"/>
  <c r="P170" i="1" s="1"/>
  <c r="R170" i="1" s="1"/>
  <c r="T170" i="1" s="1"/>
  <c r="V170" i="1" s="1"/>
  <c r="G171" i="1"/>
  <c r="I171" i="1" s="1"/>
  <c r="L171" i="1" s="1"/>
  <c r="N171" i="1" s="1"/>
  <c r="P171" i="1" s="1"/>
  <c r="R171" i="1" s="1"/>
  <c r="T171" i="1" s="1"/>
  <c r="V171" i="1" s="1"/>
  <c r="G173" i="1" l="1"/>
  <c r="I173" i="1" s="1"/>
  <c r="L173" i="1" s="1"/>
  <c r="N173" i="1" s="1"/>
  <c r="P173" i="1" s="1"/>
  <c r="R173" i="1" s="1"/>
  <c r="T173" i="1" s="1"/>
  <c r="V173" i="1" s="1"/>
  <c r="G172" i="1"/>
  <c r="I172" i="1" s="1"/>
  <c r="L172" i="1" s="1"/>
  <c r="N172" i="1" s="1"/>
  <c r="P172" i="1" s="1"/>
  <c r="R172" i="1" s="1"/>
  <c r="T172" i="1" s="1"/>
  <c r="V172" i="1" s="1"/>
  <c r="G174" i="1" l="1"/>
  <c r="I174" i="1" s="1"/>
  <c r="L174" i="1" s="1"/>
  <c r="N174" i="1" s="1"/>
  <c r="P174" i="1" s="1"/>
  <c r="R174" i="1" s="1"/>
  <c r="T174" i="1" s="1"/>
  <c r="V174" i="1" s="1"/>
  <c r="G175" i="1"/>
  <c r="I175" i="1" s="1"/>
  <c r="L175" i="1" s="1"/>
  <c r="N175" i="1" s="1"/>
  <c r="P175" i="1" s="1"/>
  <c r="R175" i="1" s="1"/>
  <c r="T175" i="1" s="1"/>
  <c r="V175" i="1" s="1"/>
  <c r="G177" i="1" l="1"/>
  <c r="I177" i="1" s="1"/>
  <c r="L177" i="1" s="1"/>
  <c r="N177" i="1" s="1"/>
  <c r="P177" i="1" s="1"/>
  <c r="R177" i="1" s="1"/>
  <c r="T177" i="1" s="1"/>
  <c r="V177" i="1" s="1"/>
  <c r="G176" i="1"/>
  <c r="I176" i="1" s="1"/>
  <c r="L176" i="1" s="1"/>
  <c r="N176" i="1" s="1"/>
  <c r="P176" i="1" s="1"/>
  <c r="R176" i="1" s="1"/>
  <c r="T176" i="1" s="1"/>
  <c r="V176" i="1" s="1"/>
  <c r="G178" i="1" l="1"/>
  <c r="I178" i="1" s="1"/>
  <c r="L178" i="1" s="1"/>
  <c r="N178" i="1" s="1"/>
  <c r="P178" i="1" s="1"/>
  <c r="R178" i="1" s="1"/>
  <c r="T178" i="1" s="1"/>
  <c r="V178" i="1" s="1"/>
  <c r="G179" i="1"/>
  <c r="I179" i="1" s="1"/>
  <c r="L179" i="1" s="1"/>
  <c r="N179" i="1" s="1"/>
  <c r="P179" i="1" s="1"/>
  <c r="R179" i="1" s="1"/>
  <c r="T179" i="1" s="1"/>
  <c r="V179" i="1" s="1"/>
  <c r="G181" i="1" l="1"/>
  <c r="I181" i="1" s="1"/>
  <c r="L181" i="1" s="1"/>
  <c r="N181" i="1" s="1"/>
  <c r="P181" i="1" s="1"/>
  <c r="R181" i="1" s="1"/>
  <c r="T181" i="1" s="1"/>
  <c r="V181" i="1" s="1"/>
  <c r="G180" i="1"/>
  <c r="I180" i="1" s="1"/>
  <c r="L180" i="1" s="1"/>
  <c r="N180" i="1" s="1"/>
  <c r="P180" i="1" s="1"/>
  <c r="R180" i="1" s="1"/>
  <c r="T180" i="1" s="1"/>
  <c r="V180" i="1" s="1"/>
  <c r="G182" i="1" l="1"/>
  <c r="I182" i="1" s="1"/>
  <c r="L182" i="1" s="1"/>
  <c r="N182" i="1" s="1"/>
  <c r="P182" i="1" s="1"/>
  <c r="R182" i="1" s="1"/>
  <c r="T182" i="1" s="1"/>
  <c r="V182" i="1" s="1"/>
  <c r="G183" i="1"/>
  <c r="I183" i="1" s="1"/>
  <c r="L183" i="1" s="1"/>
  <c r="N183" i="1" s="1"/>
  <c r="P183" i="1" s="1"/>
  <c r="R183" i="1" s="1"/>
  <c r="T183" i="1" s="1"/>
  <c r="V183" i="1" s="1"/>
  <c r="G185" i="1" l="1"/>
  <c r="I185" i="1" s="1"/>
  <c r="L185" i="1" s="1"/>
  <c r="N185" i="1" s="1"/>
  <c r="P185" i="1" s="1"/>
  <c r="R185" i="1" s="1"/>
  <c r="T185" i="1" s="1"/>
  <c r="V185" i="1" s="1"/>
  <c r="G184" i="1"/>
  <c r="I184" i="1" s="1"/>
  <c r="L184" i="1" s="1"/>
  <c r="N184" i="1" s="1"/>
  <c r="P184" i="1" s="1"/>
  <c r="R184" i="1" s="1"/>
  <c r="T184" i="1" s="1"/>
  <c r="V184" i="1" s="1"/>
  <c r="G186" i="1" l="1"/>
  <c r="I186" i="1" s="1"/>
  <c r="L186" i="1" s="1"/>
  <c r="N186" i="1" s="1"/>
  <c r="P186" i="1" s="1"/>
  <c r="R186" i="1" s="1"/>
  <c r="T186" i="1" s="1"/>
  <c r="V186" i="1" s="1"/>
  <c r="G187" i="1"/>
  <c r="I187" i="1" s="1"/>
  <c r="L187" i="1" s="1"/>
  <c r="N187" i="1" s="1"/>
  <c r="P187" i="1" s="1"/>
  <c r="R187" i="1" s="1"/>
  <c r="T187" i="1" s="1"/>
  <c r="V187" i="1" s="1"/>
  <c r="G189" i="1" l="1"/>
  <c r="I189" i="1" s="1"/>
  <c r="L189" i="1" s="1"/>
  <c r="N189" i="1" s="1"/>
  <c r="P189" i="1" s="1"/>
  <c r="R189" i="1" s="1"/>
  <c r="T189" i="1" s="1"/>
  <c r="V189" i="1" s="1"/>
  <c r="G188" i="1"/>
  <c r="I188" i="1" s="1"/>
  <c r="L188" i="1" s="1"/>
  <c r="N188" i="1" s="1"/>
  <c r="P188" i="1" s="1"/>
  <c r="R188" i="1" s="1"/>
  <c r="T188" i="1" s="1"/>
  <c r="V188" i="1" s="1"/>
  <c r="G190" i="1" l="1"/>
  <c r="I190" i="1" s="1"/>
  <c r="L190" i="1" s="1"/>
  <c r="N190" i="1" s="1"/>
  <c r="P190" i="1" s="1"/>
  <c r="R190" i="1" s="1"/>
  <c r="T190" i="1" s="1"/>
  <c r="V190" i="1" s="1"/>
  <c r="G191" i="1"/>
  <c r="I191" i="1" s="1"/>
  <c r="L191" i="1" s="1"/>
  <c r="N191" i="1" s="1"/>
  <c r="P191" i="1" s="1"/>
  <c r="R191" i="1" s="1"/>
  <c r="T191" i="1" s="1"/>
  <c r="V191" i="1" s="1"/>
  <c r="G193" i="1" l="1"/>
  <c r="I193" i="1" s="1"/>
  <c r="L193" i="1" s="1"/>
  <c r="N193" i="1" s="1"/>
  <c r="P193" i="1" s="1"/>
  <c r="R193" i="1" s="1"/>
  <c r="T193" i="1" s="1"/>
  <c r="V193" i="1" s="1"/>
  <c r="G192" i="1"/>
  <c r="I192" i="1" s="1"/>
  <c r="L192" i="1" s="1"/>
  <c r="N192" i="1" s="1"/>
  <c r="P192" i="1" s="1"/>
  <c r="R192" i="1" s="1"/>
  <c r="T192" i="1" s="1"/>
  <c r="V192" i="1" s="1"/>
  <c r="G194" i="1" l="1"/>
  <c r="I194" i="1" s="1"/>
  <c r="L194" i="1" s="1"/>
  <c r="N194" i="1" s="1"/>
  <c r="P194" i="1" s="1"/>
  <c r="R194" i="1" s="1"/>
  <c r="T194" i="1" s="1"/>
  <c r="V194" i="1" s="1"/>
  <c r="G195" i="1"/>
  <c r="I195" i="1" s="1"/>
  <c r="L195" i="1" s="1"/>
  <c r="N195" i="1" s="1"/>
  <c r="P195" i="1" s="1"/>
  <c r="R195" i="1" s="1"/>
  <c r="T195" i="1" s="1"/>
  <c r="V195" i="1" s="1"/>
  <c r="G197" i="1" l="1"/>
  <c r="I197" i="1" s="1"/>
  <c r="L197" i="1" s="1"/>
  <c r="N197" i="1" s="1"/>
  <c r="P197" i="1" s="1"/>
  <c r="R197" i="1" s="1"/>
  <c r="T197" i="1" s="1"/>
  <c r="V197" i="1" s="1"/>
  <c r="G196" i="1"/>
  <c r="I196" i="1" s="1"/>
  <c r="L196" i="1" s="1"/>
  <c r="N196" i="1" s="1"/>
  <c r="P196" i="1" s="1"/>
  <c r="R196" i="1" s="1"/>
  <c r="T196" i="1" s="1"/>
  <c r="V196" i="1" s="1"/>
  <c r="G198" i="1" l="1"/>
  <c r="I198" i="1" s="1"/>
  <c r="L198" i="1" s="1"/>
  <c r="N198" i="1" s="1"/>
  <c r="P198" i="1" s="1"/>
  <c r="R198" i="1" s="1"/>
  <c r="T198" i="1" s="1"/>
  <c r="V198" i="1" s="1"/>
  <c r="G199" i="1"/>
  <c r="I199" i="1" s="1"/>
  <c r="L199" i="1" s="1"/>
  <c r="N199" i="1" s="1"/>
  <c r="P199" i="1" s="1"/>
  <c r="R199" i="1" s="1"/>
  <c r="T199" i="1" s="1"/>
  <c r="V199" i="1" s="1"/>
  <c r="G201" i="1" l="1"/>
  <c r="I201" i="1" s="1"/>
  <c r="L201" i="1" s="1"/>
  <c r="N201" i="1" s="1"/>
  <c r="P201" i="1" s="1"/>
  <c r="R201" i="1" s="1"/>
  <c r="T201" i="1" s="1"/>
  <c r="V201" i="1" s="1"/>
  <c r="G200" i="1"/>
  <c r="I200" i="1" s="1"/>
  <c r="L200" i="1" s="1"/>
  <c r="N200" i="1" s="1"/>
  <c r="P200" i="1" s="1"/>
  <c r="R200" i="1" s="1"/>
  <c r="T200" i="1" s="1"/>
  <c r="V200" i="1" s="1"/>
  <c r="G202" i="1" l="1"/>
  <c r="I202" i="1" s="1"/>
  <c r="L202" i="1" s="1"/>
  <c r="N202" i="1" s="1"/>
  <c r="P202" i="1" s="1"/>
  <c r="R202" i="1" s="1"/>
  <c r="T202" i="1" s="1"/>
  <c r="V202" i="1" s="1"/>
  <c r="G203" i="1"/>
  <c r="I203" i="1" s="1"/>
  <c r="L203" i="1" s="1"/>
  <c r="N203" i="1" s="1"/>
  <c r="P203" i="1" s="1"/>
  <c r="R203" i="1" s="1"/>
  <c r="T203" i="1" s="1"/>
  <c r="V203" i="1" s="1"/>
  <c r="G205" i="1" l="1"/>
  <c r="I205" i="1" s="1"/>
  <c r="L205" i="1" s="1"/>
  <c r="N205" i="1" s="1"/>
  <c r="P205" i="1" s="1"/>
  <c r="R205" i="1" s="1"/>
  <c r="T205" i="1" s="1"/>
  <c r="V205" i="1" s="1"/>
  <c r="G204" i="1"/>
  <c r="I204" i="1" s="1"/>
  <c r="L204" i="1" s="1"/>
  <c r="N204" i="1" s="1"/>
  <c r="P204" i="1" s="1"/>
  <c r="R204" i="1" s="1"/>
  <c r="T204" i="1" s="1"/>
  <c r="V204" i="1" s="1"/>
  <c r="G206" i="1" l="1"/>
  <c r="I206" i="1" s="1"/>
  <c r="L206" i="1" s="1"/>
  <c r="N206" i="1" s="1"/>
  <c r="P206" i="1" s="1"/>
  <c r="R206" i="1" s="1"/>
  <c r="T206" i="1" s="1"/>
  <c r="V206" i="1" s="1"/>
  <c r="G207" i="1"/>
  <c r="I207" i="1" s="1"/>
  <c r="L207" i="1" s="1"/>
  <c r="N207" i="1" s="1"/>
  <c r="P207" i="1" s="1"/>
  <c r="R207" i="1" s="1"/>
  <c r="T207" i="1" s="1"/>
  <c r="V207" i="1" s="1"/>
  <c r="G209" i="1" l="1"/>
  <c r="I209" i="1" s="1"/>
  <c r="L209" i="1" s="1"/>
  <c r="N209" i="1" s="1"/>
  <c r="P209" i="1" s="1"/>
  <c r="R209" i="1" s="1"/>
  <c r="T209" i="1" s="1"/>
  <c r="V209" i="1" s="1"/>
  <c r="G208" i="1"/>
  <c r="I208" i="1" s="1"/>
  <c r="L208" i="1" s="1"/>
  <c r="N208" i="1" s="1"/>
  <c r="P208" i="1" s="1"/>
  <c r="R208" i="1" s="1"/>
  <c r="T208" i="1" s="1"/>
  <c r="V208" i="1" s="1"/>
  <c r="G210" i="1" l="1"/>
  <c r="I210" i="1" s="1"/>
  <c r="L210" i="1" s="1"/>
  <c r="N210" i="1" s="1"/>
  <c r="P210" i="1" s="1"/>
  <c r="R210" i="1" s="1"/>
  <c r="T210" i="1" s="1"/>
  <c r="V210" i="1" s="1"/>
  <c r="G211" i="1"/>
  <c r="I211" i="1" s="1"/>
  <c r="L211" i="1" s="1"/>
  <c r="N211" i="1" s="1"/>
  <c r="P211" i="1" s="1"/>
  <c r="R211" i="1" s="1"/>
  <c r="T211" i="1" s="1"/>
  <c r="V211" i="1" s="1"/>
  <c r="G213" i="1" l="1"/>
  <c r="I213" i="1" s="1"/>
  <c r="L213" i="1" s="1"/>
  <c r="N213" i="1" s="1"/>
  <c r="P213" i="1" s="1"/>
  <c r="R213" i="1" s="1"/>
  <c r="T213" i="1" s="1"/>
  <c r="V213" i="1" s="1"/>
  <c r="G212" i="1"/>
  <c r="I212" i="1" s="1"/>
  <c r="L212" i="1" s="1"/>
  <c r="N212" i="1" s="1"/>
  <c r="P212" i="1" s="1"/>
  <c r="R212" i="1" s="1"/>
  <c r="T212" i="1" s="1"/>
  <c r="V212" i="1" s="1"/>
  <c r="G214" i="1" l="1"/>
  <c r="I214" i="1" s="1"/>
  <c r="L214" i="1" s="1"/>
  <c r="N214" i="1" s="1"/>
  <c r="P214" i="1" s="1"/>
  <c r="R214" i="1" s="1"/>
  <c r="T214" i="1" s="1"/>
  <c r="V214" i="1" s="1"/>
  <c r="G215" i="1"/>
  <c r="I215" i="1" s="1"/>
  <c r="L215" i="1" s="1"/>
  <c r="N215" i="1" s="1"/>
  <c r="P215" i="1" s="1"/>
  <c r="R215" i="1" s="1"/>
  <c r="T215" i="1" s="1"/>
  <c r="V215" i="1" s="1"/>
  <c r="G217" i="1" l="1"/>
  <c r="I217" i="1" s="1"/>
  <c r="L217" i="1" s="1"/>
  <c r="N217" i="1" s="1"/>
  <c r="P217" i="1" s="1"/>
  <c r="R217" i="1" s="1"/>
  <c r="T217" i="1" s="1"/>
  <c r="V217" i="1" s="1"/>
  <c r="G216" i="1"/>
  <c r="I216" i="1" s="1"/>
  <c r="L216" i="1" s="1"/>
  <c r="N216" i="1" s="1"/>
  <c r="P216" i="1" s="1"/>
  <c r="R216" i="1" s="1"/>
  <c r="T216" i="1" s="1"/>
  <c r="V216" i="1" s="1"/>
  <c r="G218" i="1" l="1"/>
  <c r="I218" i="1" s="1"/>
  <c r="L218" i="1" s="1"/>
  <c r="N218" i="1" s="1"/>
  <c r="P218" i="1" s="1"/>
  <c r="R218" i="1" s="1"/>
  <c r="T218" i="1" s="1"/>
  <c r="V218" i="1" s="1"/>
  <c r="G219" i="1"/>
  <c r="I219" i="1" s="1"/>
  <c r="L219" i="1" s="1"/>
  <c r="N219" i="1" s="1"/>
  <c r="P219" i="1" s="1"/>
  <c r="R219" i="1" s="1"/>
  <c r="T219" i="1" s="1"/>
  <c r="V219" i="1" s="1"/>
  <c r="G221" i="1" l="1"/>
  <c r="I221" i="1" s="1"/>
  <c r="L221" i="1" s="1"/>
  <c r="N221" i="1" s="1"/>
  <c r="P221" i="1" s="1"/>
  <c r="R221" i="1" s="1"/>
  <c r="T221" i="1" s="1"/>
  <c r="V221" i="1" s="1"/>
  <c r="G220" i="1"/>
  <c r="I220" i="1" s="1"/>
  <c r="L220" i="1" s="1"/>
  <c r="N220" i="1" s="1"/>
  <c r="P220" i="1" s="1"/>
  <c r="R220" i="1" s="1"/>
  <c r="T220" i="1" s="1"/>
  <c r="V220" i="1" s="1"/>
  <c r="G222" i="1" l="1"/>
  <c r="I222" i="1" s="1"/>
  <c r="L222" i="1" s="1"/>
  <c r="N222" i="1" s="1"/>
  <c r="P222" i="1" s="1"/>
  <c r="R222" i="1" s="1"/>
  <c r="T222" i="1" s="1"/>
  <c r="V222" i="1" s="1"/>
  <c r="G223" i="1"/>
  <c r="I223" i="1" s="1"/>
  <c r="L223" i="1" s="1"/>
  <c r="N223" i="1" s="1"/>
  <c r="P223" i="1" s="1"/>
  <c r="R223" i="1" s="1"/>
  <c r="T223" i="1" s="1"/>
  <c r="V223" i="1" s="1"/>
  <c r="G225" i="1" l="1"/>
  <c r="I225" i="1" s="1"/>
  <c r="L225" i="1" s="1"/>
  <c r="N225" i="1" s="1"/>
  <c r="P225" i="1" s="1"/>
  <c r="R225" i="1" s="1"/>
  <c r="T225" i="1" s="1"/>
  <c r="V225" i="1" s="1"/>
  <c r="G224" i="1"/>
  <c r="I224" i="1" s="1"/>
  <c r="L224" i="1" s="1"/>
  <c r="N224" i="1" s="1"/>
  <c r="P224" i="1" s="1"/>
  <c r="R224" i="1" s="1"/>
  <c r="T224" i="1" s="1"/>
  <c r="V224" i="1" s="1"/>
  <c r="G226" i="1" l="1"/>
  <c r="I226" i="1" s="1"/>
  <c r="L226" i="1" s="1"/>
  <c r="N226" i="1" s="1"/>
  <c r="P226" i="1" s="1"/>
  <c r="R226" i="1" s="1"/>
  <c r="T226" i="1" s="1"/>
  <c r="V226" i="1" s="1"/>
  <c r="G227" i="1"/>
  <c r="I227" i="1" s="1"/>
  <c r="L227" i="1" s="1"/>
  <c r="N227" i="1" s="1"/>
  <c r="P227" i="1" s="1"/>
  <c r="R227" i="1" s="1"/>
  <c r="T227" i="1" s="1"/>
  <c r="V227" i="1" s="1"/>
  <c r="G229" i="1" l="1"/>
  <c r="I229" i="1" s="1"/>
  <c r="L229" i="1" s="1"/>
  <c r="N229" i="1" s="1"/>
  <c r="P229" i="1" s="1"/>
  <c r="R229" i="1" s="1"/>
  <c r="T229" i="1" s="1"/>
  <c r="V229" i="1" s="1"/>
  <c r="G228" i="1"/>
  <c r="I228" i="1" s="1"/>
  <c r="L228" i="1" s="1"/>
  <c r="N228" i="1" s="1"/>
  <c r="P228" i="1" s="1"/>
  <c r="R228" i="1" s="1"/>
  <c r="T228" i="1" s="1"/>
  <c r="V228" i="1" s="1"/>
  <c r="G230" i="1" l="1"/>
  <c r="I230" i="1" s="1"/>
  <c r="L230" i="1" s="1"/>
  <c r="N230" i="1" s="1"/>
  <c r="P230" i="1" s="1"/>
  <c r="R230" i="1" s="1"/>
  <c r="T230" i="1" s="1"/>
  <c r="V230" i="1" s="1"/>
  <c r="G231" i="1"/>
  <c r="I231" i="1" s="1"/>
  <c r="L231" i="1" s="1"/>
  <c r="N231" i="1" s="1"/>
  <c r="P231" i="1" s="1"/>
  <c r="R231" i="1" s="1"/>
  <c r="T231" i="1" s="1"/>
  <c r="V231" i="1" s="1"/>
  <c r="G233" i="1" l="1"/>
  <c r="I233" i="1" s="1"/>
  <c r="L233" i="1" s="1"/>
  <c r="N233" i="1" s="1"/>
  <c r="P233" i="1" s="1"/>
  <c r="R233" i="1" s="1"/>
  <c r="T233" i="1" s="1"/>
  <c r="V233" i="1" s="1"/>
  <c r="G232" i="1"/>
  <c r="I232" i="1" s="1"/>
  <c r="L232" i="1" s="1"/>
  <c r="N232" i="1" s="1"/>
  <c r="P232" i="1" s="1"/>
  <c r="R232" i="1" s="1"/>
  <c r="T232" i="1" s="1"/>
  <c r="V232" i="1" s="1"/>
  <c r="G234" i="1" l="1"/>
  <c r="I234" i="1" s="1"/>
  <c r="L234" i="1" s="1"/>
  <c r="N234" i="1" s="1"/>
  <c r="P234" i="1" s="1"/>
  <c r="R234" i="1" s="1"/>
  <c r="T234" i="1" s="1"/>
  <c r="V234" i="1" s="1"/>
  <c r="G235" i="1"/>
  <c r="I235" i="1" s="1"/>
  <c r="L235" i="1" s="1"/>
  <c r="N235" i="1" s="1"/>
  <c r="P235" i="1" s="1"/>
  <c r="R235" i="1" s="1"/>
  <c r="T235" i="1" s="1"/>
  <c r="V235" i="1" s="1"/>
  <c r="G237" i="1" l="1"/>
  <c r="I237" i="1" s="1"/>
  <c r="L237" i="1" s="1"/>
  <c r="N237" i="1" s="1"/>
  <c r="P237" i="1" s="1"/>
  <c r="R237" i="1" s="1"/>
  <c r="T237" i="1" s="1"/>
  <c r="V237" i="1" s="1"/>
  <c r="G236" i="1"/>
  <c r="I236" i="1" s="1"/>
  <c r="L236" i="1" s="1"/>
  <c r="N236" i="1" s="1"/>
  <c r="P236" i="1" s="1"/>
  <c r="R236" i="1" s="1"/>
  <c r="T236" i="1" s="1"/>
  <c r="V236" i="1" s="1"/>
  <c r="G238" i="1" l="1"/>
  <c r="I238" i="1" s="1"/>
  <c r="L238" i="1" s="1"/>
  <c r="N238" i="1" s="1"/>
  <c r="P238" i="1" s="1"/>
  <c r="R238" i="1" s="1"/>
  <c r="T238" i="1" s="1"/>
  <c r="V238" i="1" s="1"/>
  <c r="G239" i="1"/>
  <c r="I239" i="1" s="1"/>
  <c r="L239" i="1" s="1"/>
  <c r="N239" i="1" s="1"/>
  <c r="P239" i="1" s="1"/>
  <c r="R239" i="1" s="1"/>
  <c r="T239" i="1" s="1"/>
  <c r="V239" i="1" s="1"/>
  <c r="G241" i="1" l="1"/>
  <c r="I241" i="1" s="1"/>
  <c r="L241" i="1" s="1"/>
  <c r="N241" i="1" s="1"/>
  <c r="P241" i="1" s="1"/>
  <c r="R241" i="1" s="1"/>
  <c r="T241" i="1" s="1"/>
  <c r="V241" i="1" s="1"/>
  <c r="G240" i="1"/>
  <c r="I240" i="1" s="1"/>
  <c r="L240" i="1" s="1"/>
  <c r="N240" i="1" s="1"/>
  <c r="P240" i="1" s="1"/>
  <c r="R240" i="1" s="1"/>
  <c r="T240" i="1" s="1"/>
  <c r="V240" i="1" s="1"/>
  <c r="G242" i="1" l="1"/>
  <c r="I242" i="1" s="1"/>
  <c r="L242" i="1" s="1"/>
  <c r="N242" i="1" s="1"/>
  <c r="P242" i="1" s="1"/>
  <c r="R242" i="1" s="1"/>
  <c r="T242" i="1" s="1"/>
  <c r="V242" i="1" s="1"/>
  <c r="G243" i="1"/>
  <c r="I243" i="1" s="1"/>
  <c r="L243" i="1" s="1"/>
  <c r="N243" i="1" s="1"/>
  <c r="P243" i="1" s="1"/>
  <c r="R243" i="1" s="1"/>
  <c r="T243" i="1" s="1"/>
  <c r="V243" i="1" s="1"/>
  <c r="G245" i="1" l="1"/>
  <c r="I245" i="1" s="1"/>
  <c r="L245" i="1" s="1"/>
  <c r="N245" i="1" s="1"/>
  <c r="P245" i="1" s="1"/>
  <c r="R245" i="1" s="1"/>
  <c r="T245" i="1" s="1"/>
  <c r="V245" i="1" s="1"/>
  <c r="G244" i="1"/>
  <c r="I244" i="1" s="1"/>
  <c r="L244" i="1" s="1"/>
  <c r="N244" i="1" s="1"/>
  <c r="P244" i="1" s="1"/>
  <c r="R244" i="1" s="1"/>
  <c r="T244" i="1" s="1"/>
  <c r="V244" i="1" s="1"/>
  <c r="G246" i="1" l="1"/>
  <c r="I246" i="1" s="1"/>
  <c r="L246" i="1" s="1"/>
  <c r="N246" i="1" s="1"/>
  <c r="P246" i="1" s="1"/>
  <c r="R246" i="1" s="1"/>
  <c r="T246" i="1" s="1"/>
  <c r="V246" i="1" s="1"/>
  <c r="G247" i="1"/>
  <c r="I247" i="1" s="1"/>
  <c r="L247" i="1" s="1"/>
  <c r="N247" i="1" s="1"/>
  <c r="P247" i="1" s="1"/>
  <c r="R247" i="1" s="1"/>
  <c r="T247" i="1" s="1"/>
  <c r="V247" i="1" s="1"/>
  <c r="G249" i="1" l="1"/>
  <c r="I249" i="1" s="1"/>
  <c r="L249" i="1" s="1"/>
  <c r="N249" i="1" s="1"/>
  <c r="P249" i="1" s="1"/>
  <c r="R249" i="1" s="1"/>
  <c r="T249" i="1" s="1"/>
  <c r="V249" i="1" s="1"/>
  <c r="G248" i="1"/>
  <c r="I248" i="1" s="1"/>
  <c r="L248" i="1" s="1"/>
  <c r="N248" i="1" s="1"/>
  <c r="P248" i="1" s="1"/>
  <c r="R248" i="1" s="1"/>
  <c r="T248" i="1" s="1"/>
  <c r="V248" i="1" s="1"/>
  <c r="G250" i="1" l="1"/>
  <c r="I250" i="1" s="1"/>
  <c r="L250" i="1" s="1"/>
  <c r="N250" i="1" s="1"/>
  <c r="P250" i="1" s="1"/>
  <c r="R250" i="1" s="1"/>
  <c r="T250" i="1" s="1"/>
  <c r="V250" i="1" s="1"/>
  <c r="G251" i="1"/>
  <c r="I251" i="1" s="1"/>
  <c r="L251" i="1" s="1"/>
  <c r="N251" i="1" s="1"/>
  <c r="P251" i="1" s="1"/>
  <c r="R251" i="1" s="1"/>
  <c r="T251" i="1" s="1"/>
  <c r="V251" i="1" s="1"/>
  <c r="G253" i="1" l="1"/>
  <c r="I253" i="1" s="1"/>
  <c r="L253" i="1" s="1"/>
  <c r="N253" i="1" s="1"/>
  <c r="P253" i="1" s="1"/>
  <c r="R253" i="1" s="1"/>
  <c r="T253" i="1" s="1"/>
  <c r="V253" i="1" s="1"/>
  <c r="G252" i="1"/>
  <c r="I252" i="1" s="1"/>
  <c r="L252" i="1" s="1"/>
  <c r="N252" i="1" s="1"/>
  <c r="P252" i="1" s="1"/>
  <c r="R252" i="1" s="1"/>
  <c r="T252" i="1" s="1"/>
  <c r="V252" i="1" s="1"/>
  <c r="G254" i="1" l="1"/>
  <c r="I254" i="1" s="1"/>
  <c r="L254" i="1" s="1"/>
  <c r="N254" i="1" s="1"/>
  <c r="P254" i="1" s="1"/>
  <c r="R254" i="1" s="1"/>
  <c r="T254" i="1" s="1"/>
  <c r="V254" i="1" s="1"/>
  <c r="G255" i="1"/>
  <c r="I255" i="1" s="1"/>
  <c r="L255" i="1" s="1"/>
  <c r="N255" i="1" s="1"/>
  <c r="P255" i="1" s="1"/>
  <c r="R255" i="1" s="1"/>
  <c r="T255" i="1" s="1"/>
  <c r="V255" i="1" s="1"/>
  <c r="G257" i="1" l="1"/>
  <c r="I257" i="1" s="1"/>
  <c r="L257" i="1" s="1"/>
  <c r="N257" i="1" s="1"/>
  <c r="P257" i="1" s="1"/>
  <c r="R257" i="1" s="1"/>
  <c r="T257" i="1" s="1"/>
  <c r="V257" i="1" s="1"/>
  <c r="G256" i="1"/>
  <c r="I256" i="1" s="1"/>
  <c r="L256" i="1" s="1"/>
  <c r="N256" i="1" s="1"/>
  <c r="P256" i="1" s="1"/>
  <c r="R256" i="1" s="1"/>
  <c r="T256" i="1" s="1"/>
  <c r="V256" i="1" s="1"/>
  <c r="G258" i="1" l="1"/>
  <c r="I258" i="1" s="1"/>
  <c r="L258" i="1" s="1"/>
  <c r="N258" i="1" s="1"/>
  <c r="P258" i="1" s="1"/>
  <c r="R258" i="1" s="1"/>
  <c r="T258" i="1" s="1"/>
  <c r="V258" i="1" s="1"/>
  <c r="G259" i="1"/>
  <c r="I259" i="1" s="1"/>
  <c r="L259" i="1" s="1"/>
  <c r="N259" i="1" s="1"/>
  <c r="P259" i="1" s="1"/>
  <c r="R259" i="1" s="1"/>
  <c r="T259" i="1" s="1"/>
  <c r="V259" i="1" s="1"/>
  <c r="G261" i="1" l="1"/>
  <c r="I261" i="1" s="1"/>
  <c r="L261" i="1" s="1"/>
  <c r="N261" i="1" s="1"/>
  <c r="P261" i="1" s="1"/>
  <c r="R261" i="1" s="1"/>
  <c r="T261" i="1" s="1"/>
  <c r="V261" i="1" s="1"/>
  <c r="G260" i="1"/>
  <c r="I260" i="1" s="1"/>
  <c r="L260" i="1" s="1"/>
  <c r="N260" i="1" s="1"/>
  <c r="P260" i="1" s="1"/>
  <c r="R260" i="1" s="1"/>
  <c r="T260" i="1" s="1"/>
  <c r="V260" i="1" s="1"/>
  <c r="G262" i="1" l="1"/>
  <c r="I262" i="1" s="1"/>
  <c r="L262" i="1" s="1"/>
  <c r="N262" i="1" s="1"/>
  <c r="P262" i="1" s="1"/>
  <c r="R262" i="1" s="1"/>
  <c r="T262" i="1" s="1"/>
  <c r="V262" i="1" s="1"/>
  <c r="G263" i="1"/>
  <c r="I263" i="1" s="1"/>
  <c r="L263" i="1" s="1"/>
  <c r="N263" i="1" s="1"/>
  <c r="P263" i="1" s="1"/>
  <c r="R263" i="1" s="1"/>
  <c r="T263" i="1" s="1"/>
  <c r="V263" i="1" s="1"/>
  <c r="G265" i="1" l="1"/>
  <c r="I265" i="1" s="1"/>
  <c r="L265" i="1" s="1"/>
  <c r="N265" i="1" s="1"/>
  <c r="P265" i="1" s="1"/>
  <c r="R265" i="1" s="1"/>
  <c r="T265" i="1" s="1"/>
  <c r="V265" i="1" s="1"/>
  <c r="G264" i="1"/>
  <c r="I264" i="1" s="1"/>
  <c r="L264" i="1" s="1"/>
  <c r="N264" i="1" s="1"/>
  <c r="P264" i="1" s="1"/>
  <c r="R264" i="1" s="1"/>
  <c r="T264" i="1" s="1"/>
  <c r="V264" i="1" s="1"/>
  <c r="G266" i="1" l="1"/>
  <c r="I266" i="1" s="1"/>
  <c r="L266" i="1" s="1"/>
  <c r="N266" i="1" s="1"/>
  <c r="P266" i="1" s="1"/>
  <c r="R266" i="1" s="1"/>
  <c r="T266" i="1" s="1"/>
  <c r="V266" i="1" s="1"/>
  <c r="G267" i="1"/>
  <c r="I267" i="1" s="1"/>
  <c r="L267" i="1" s="1"/>
  <c r="N267" i="1" s="1"/>
  <c r="P267" i="1" s="1"/>
  <c r="R267" i="1" s="1"/>
  <c r="T267" i="1" s="1"/>
  <c r="V267" i="1" s="1"/>
  <c r="G269" i="1" l="1"/>
  <c r="I269" i="1" s="1"/>
  <c r="L269" i="1" s="1"/>
  <c r="N269" i="1" s="1"/>
  <c r="P269" i="1" s="1"/>
  <c r="R269" i="1" s="1"/>
  <c r="T269" i="1" s="1"/>
  <c r="V269" i="1" s="1"/>
  <c r="G268" i="1"/>
  <c r="I268" i="1" s="1"/>
  <c r="L268" i="1" s="1"/>
  <c r="N268" i="1" s="1"/>
  <c r="P268" i="1" s="1"/>
  <c r="R268" i="1" s="1"/>
  <c r="T268" i="1" s="1"/>
  <c r="V268" i="1" s="1"/>
  <c r="G270" i="1" l="1"/>
  <c r="I270" i="1" s="1"/>
  <c r="L270" i="1" s="1"/>
  <c r="N270" i="1" s="1"/>
  <c r="P270" i="1" s="1"/>
  <c r="R270" i="1" s="1"/>
  <c r="T270" i="1" s="1"/>
  <c r="V270" i="1" s="1"/>
  <c r="G271" i="1"/>
  <c r="I271" i="1" s="1"/>
  <c r="L271" i="1" s="1"/>
  <c r="N271" i="1" s="1"/>
  <c r="P271" i="1" s="1"/>
  <c r="R271" i="1" s="1"/>
  <c r="T271" i="1" s="1"/>
  <c r="V271" i="1" s="1"/>
  <c r="G273" i="1"/>
  <c r="I273" i="1" s="1"/>
  <c r="L273" i="1" s="1"/>
  <c r="N273" i="1" s="1"/>
  <c r="P273" i="1" s="1"/>
  <c r="R273" i="1" s="1"/>
  <c r="T273" i="1" s="1"/>
  <c r="V273" i="1" s="1"/>
  <c r="G272" i="1" l="1"/>
  <c r="I272" i="1" s="1"/>
  <c r="L272" i="1" s="1"/>
  <c r="N272" i="1" s="1"/>
  <c r="P272" i="1" s="1"/>
  <c r="R272" i="1" s="1"/>
  <c r="T272" i="1" s="1"/>
  <c r="V272" i="1" s="1"/>
  <c r="G274" i="1"/>
  <c r="I274" i="1" s="1"/>
  <c r="L274" i="1" s="1"/>
  <c r="N274" i="1" s="1"/>
  <c r="P274" i="1" s="1"/>
  <c r="R274" i="1" s="1"/>
  <c r="T274" i="1" s="1"/>
  <c r="V274" i="1" s="1"/>
</calcChain>
</file>

<file path=xl/comments1.xml><?xml version="1.0" encoding="utf-8"?>
<comments xmlns="http://schemas.openxmlformats.org/spreadsheetml/2006/main">
  <authors>
    <author>Flippen, Emily(GE Capital)</author>
  </authors>
  <commentList>
    <comment ref="F1" authorId="0" shapeId="0">
      <text>
        <r>
          <rPr>
            <b/>
            <sz val="9"/>
            <color indexed="81"/>
            <rFont val="Tahoma"/>
            <family val="2"/>
          </rPr>
          <t>Flippen, Emily
Amount needed to make the recipe</t>
        </r>
      </text>
    </comment>
  </commentList>
</comments>
</file>

<file path=xl/sharedStrings.xml><?xml version="1.0" encoding="utf-8"?>
<sst xmlns="http://schemas.openxmlformats.org/spreadsheetml/2006/main" count="1251" uniqueCount="383">
  <si>
    <t>Recipe Name</t>
  </si>
  <si>
    <t>Ingredients</t>
  </si>
  <si>
    <t>Price</t>
  </si>
  <si>
    <t>Calories</t>
  </si>
  <si>
    <t>Total Price</t>
  </si>
  <si>
    <t>Total Calories</t>
  </si>
  <si>
    <t>Price/Serv</t>
  </si>
  <si>
    <t>Calories/Serv</t>
  </si>
  <si>
    <t>Preparation</t>
  </si>
  <si>
    <t>Servings</t>
  </si>
  <si>
    <t>Calories/Serving</t>
  </si>
  <si>
    <t>Nothing</t>
  </si>
  <si>
    <t>Coffee</t>
  </si>
  <si>
    <t>Breakfast</t>
  </si>
  <si>
    <t>Lunch</t>
  </si>
  <si>
    <t>Burrito Bowl</t>
  </si>
  <si>
    <t>Peanut Noodles</t>
  </si>
  <si>
    <t>Get coffee at work</t>
  </si>
  <si>
    <t>Dinner</t>
  </si>
  <si>
    <t>Cook pasta in salt water. In a bowl, chop two carrots and 1/4 head red cabbage. Season cabbage mixture with juice of half a lime, honey, soy sauce, and sriracha. In another bowl, mix 5 tbsp of peanut bubber, juice of one lime, soy sauce, honey, and sriracha. Add green onions. Toss the noodles in the sauce and top with slaw mixture</t>
  </si>
  <si>
    <t>Lime</t>
  </si>
  <si>
    <t>Soy Sauce</t>
  </si>
  <si>
    <t>Siriracha</t>
  </si>
  <si>
    <t>Honey</t>
  </si>
  <si>
    <t>Peanut Butter</t>
  </si>
  <si>
    <t>Green Onion</t>
  </si>
  <si>
    <t>Cucumber</t>
  </si>
  <si>
    <t>Sweet Potato</t>
  </si>
  <si>
    <t>White Rice</t>
  </si>
  <si>
    <t>Black Beans</t>
  </si>
  <si>
    <t>Corn</t>
  </si>
  <si>
    <t>Cilantro</t>
  </si>
  <si>
    <t>Pico de Gallo</t>
  </si>
  <si>
    <t>Onion</t>
  </si>
  <si>
    <t>Green Bell Peppers</t>
  </si>
  <si>
    <t>Red Bell Peppers</t>
  </si>
  <si>
    <t>Pad Thai</t>
  </si>
  <si>
    <t>Rice Noodles</t>
  </si>
  <si>
    <t>Brown Sugar</t>
  </si>
  <si>
    <t>Fish Sauce</t>
  </si>
  <si>
    <t>Rice Vinegar</t>
  </si>
  <si>
    <t>Peanuts</t>
  </si>
  <si>
    <t>Potato</t>
  </si>
  <si>
    <t>Oatmeal Muffin</t>
  </si>
  <si>
    <t>Oats</t>
  </si>
  <si>
    <t>Baking Soda</t>
  </si>
  <si>
    <t>Cinnamon</t>
  </si>
  <si>
    <t>Bananas</t>
  </si>
  <si>
    <t>Almond Milk</t>
  </si>
  <si>
    <t>Raisins</t>
  </si>
  <si>
    <t>Lettuce</t>
  </si>
  <si>
    <t>Challah</t>
  </si>
  <si>
    <t>Flour</t>
  </si>
  <si>
    <t>#</t>
  </si>
  <si>
    <t>Unit</t>
  </si>
  <si>
    <t>Water</t>
  </si>
  <si>
    <t>Active Dry Yeast</t>
  </si>
  <si>
    <t>Vegetable Oil</t>
  </si>
  <si>
    <t xml:space="preserve">Eggs </t>
  </si>
  <si>
    <t>Salt</t>
  </si>
  <si>
    <t>Ground Chicken</t>
  </si>
  <si>
    <t>Tomato</t>
  </si>
  <si>
    <t>Baby Carrots</t>
  </si>
  <si>
    <t>Ingredient</t>
  </si>
  <si>
    <t>Purchase Amt</t>
  </si>
  <si>
    <t>3 Packets</t>
  </si>
  <si>
    <t>1 Jar</t>
  </si>
  <si>
    <t>.7 Liter</t>
  </si>
  <si>
    <t>1 Dozen</t>
  </si>
  <si>
    <t>tsp</t>
  </si>
  <si>
    <t>tbsp</t>
  </si>
  <si>
    <t>Container</t>
  </si>
  <si>
    <t>Serving Amt</t>
  </si>
  <si>
    <t>cup</t>
  </si>
  <si>
    <t>packet</t>
  </si>
  <si>
    <t>egg</t>
  </si>
  <si>
    <t>12 oz</t>
  </si>
  <si>
    <t>oz</t>
  </si>
  <si>
    <t>1 pepper</t>
  </si>
  <si>
    <t>1 onion</t>
  </si>
  <si>
    <t>1 lime</t>
  </si>
  <si>
    <t>1 potato</t>
  </si>
  <si>
    <t>pepper</t>
  </si>
  <si>
    <t>onion</t>
  </si>
  <si>
    <t>tomato</t>
  </si>
  <si>
    <t>lime</t>
  </si>
  <si>
    <t>potato</t>
  </si>
  <si>
    <t>cucumber</t>
  </si>
  <si>
    <t>sweet potato</t>
  </si>
  <si>
    <t>green onion</t>
  </si>
  <si>
    <t>1 roma tomato</t>
  </si>
  <si>
    <t>1 head</t>
  </si>
  <si>
    <t>head</t>
  </si>
  <si>
    <t>1 container</t>
  </si>
  <si>
    <t>banana</t>
  </si>
  <si>
    <t>container</t>
  </si>
  <si>
    <t>leaf</t>
  </si>
  <si>
    <t>Servings/Container</t>
  </si>
  <si>
    <t xml:space="preserve">Ronzoli Whole Grain Thin Spaghetti </t>
  </si>
  <si>
    <t>x</t>
  </si>
  <si>
    <t>Cabbage Mix</t>
  </si>
  <si>
    <t>Price Per Serving</t>
  </si>
  <si>
    <t>Ginger</t>
  </si>
  <si>
    <t>Nutmeg</t>
  </si>
  <si>
    <t>Allspice</t>
  </si>
  <si>
    <t>Cloves</t>
  </si>
  <si>
    <t>Pumpkin Spiced Challlah</t>
  </si>
  <si>
    <t>Strawberry Greek Yogurt</t>
  </si>
  <si>
    <t>Strawberry Banana Smoothie</t>
  </si>
  <si>
    <t>Small Corn Tortillas</t>
  </si>
  <si>
    <t>tortilla</t>
  </si>
  <si>
    <t>Shredded Cheddar Cheese</t>
  </si>
  <si>
    <t>Zucchini</t>
  </si>
  <si>
    <t>zucchini</t>
  </si>
  <si>
    <t>Diced Green Chiles</t>
  </si>
  <si>
    <t>Chili Powder</t>
  </si>
  <si>
    <t>Tomato Paste</t>
  </si>
  <si>
    <t>Cumin</t>
  </si>
  <si>
    <t>Garlic Powder</t>
  </si>
  <si>
    <t>Cayenne Pepper</t>
  </si>
  <si>
    <t>Light Sour Cream</t>
  </si>
  <si>
    <t>Cut the zucchini into small cubes. Rinse and drain the black beans. Slice the green onions. Chop cilantro. Combine the zucchini, black beans, corn , green onions, cilantro, and diced green chiles in a bowl. Add 1/4 tsp salt and stir. To make the sauce, combine the oil, chili powder, and flour in a small sauce pot. Whisk them together over medium heat and allow it to begin to bubble. Let the mixture bubble while whisking for about one minute. Add the water, tomato paste, cumin, garlic, cayenne, and salt. Whisk until smooth. Heat the sauce until thick and bubbly (about 3-5 minutes).Preheat the oven to 350 degrees. Prepare a 9x9 casserole dish by coating lightly with non-stick spray. Spread a 1/2 cup of the sauce in the bottom. Arrange 1/3 of the tortillas over the sauce, 1/3 of the vegetable mixture. Drizzle 1/2 cup of the sauce over the vegetables, then top with 1/2 cup cheese. Repeat these layers two more times, or until the vegetable mix, sauce, and cheese are gone.Bake the casserole for 40-45 minutes, or until the edges are bubbly and the cheese begins to brown. Slice and top with extra green onions and cilantro</t>
  </si>
  <si>
    <t>Non-Stick Spray</t>
  </si>
  <si>
    <t>spray</t>
  </si>
  <si>
    <t>Chipotle Peppers in Adobo Sauce</t>
  </si>
  <si>
    <t>Chicken Broth</t>
  </si>
  <si>
    <t>Vegetable Broth</t>
  </si>
  <si>
    <t>Veggie Enchilada Casserole</t>
  </si>
  <si>
    <t>Tortillas in Black Bean Sauce</t>
  </si>
  <si>
    <t>Black bean sauce: combine the drained black beans, chipotle peppers plus 1 Tbsp of the adobo sauce, 1/4 of the sweet onion, cumin, and garlic in a blender. Add the broth and salt as you blend until a smooth, thick sauce forms. Heat the oven to 350. Heat the tortillas until lightly browned. Cover the stacked warmed tortillas.Finely dice the rest of the sweet onion. Chop the cilantro leaves, add them to the diced onion along with a pinch of salt, and stir. Set the onion and cilantro mixture aside.Pour a small amount of the black bean sauce into a casserole dish and spread it around to cover the bottom. Pour more sauce into a wide shallow bowl or dish for dipping the tortillas. Dip the tortillas in the sauce until both sides are coated. Sprinkle cheese and the onion cilantro mixture over half of the tortilla, fold it closed, then fold in half once more to make a triangle. Place them in the casserole dish. Once all the tortillas are dipped, filled, folded, and placed in the casserole dish, pour any remaining black bean sauce over top. Bake for 15 minutes, or just until heated. Top with the remaining cheese and onion cilantro mixture after baking.</t>
  </si>
  <si>
    <t>Freeze the banana beforehard. Place frozen banana in blender with strawberry greek yogurt, almond milk, and ice then blend and serve</t>
  </si>
  <si>
    <t>Fresh Ginger</t>
  </si>
  <si>
    <t>inch</t>
  </si>
  <si>
    <t>Fresh Garlic</t>
  </si>
  <si>
    <t>Curry Powder</t>
  </si>
  <si>
    <t>Frozen Chopped Spinach</t>
  </si>
  <si>
    <t>Chickpeas</t>
  </si>
  <si>
    <t>Full Fat Coconut Milk</t>
  </si>
  <si>
    <t>Sugar</t>
  </si>
  <si>
    <t>Plain Yogurt</t>
  </si>
  <si>
    <t>Olive Oil</t>
  </si>
  <si>
    <t>Chana Saag</t>
  </si>
  <si>
    <t>Naan</t>
  </si>
  <si>
    <t>Dice the onion and mince the garlic. Add both to a large skillet with the olive oil. Use side of a spoon to scrape the skin from the ginger. Grate the ginger into the skillet. Sauté the onion, garlic, and ginger over medium-low heat for about 5 minutes. While these are cooking, dice the tomato.Add the curry powder and cumin and continue to stir for one minute more. Add the diced tomato and salt. Continue to cook for about five minutes, or until the tomato has broken down and is no longer holding its diced shape.
Drain abd rinse chick peas. Add the chickpeas, frozen spinach, and a half cup of water to the skillet. Stir everything together and then bring it up to a simmer over medium heat. Let the mixture simmer for five minutes until most of the water should have simmered away. Turn the heat down a bit (medium-low) and add the evaporated/coconut milk. Depending on how thick you want the sauce, you can either just heat through or let it simmer until thickened.  Once it’s heated through, adjust the salt and curry powder to your liking.</t>
  </si>
  <si>
    <t>Combine the yeast, sugar and water. Once frothy, whisk in the oil, yogurt, and egg until evenly combined. In a separate bowl, combine 1 cup of the flour with the salt. Next, pour the bowl of wet ingredients to the flour/salt mixture and stir until well combined. Continue adding flour, a half cup at a time, until you can no longer stir it with a spoon (about 1 to 1.5 cups later). knead the ball of dough for about 3 minutes, adding small amounts of flour as necessary. You'll end up using between 2.5 to 3 cups flour total. The dough should be smooth and very soft but not sticky. Loosely cover the dough and let it rise until double in size (about 1 hour). After it rises, gently flatten the dough into a disc and cut it into 8 equal pieces. Shape each piece into a small ball.Heat a large, heavy bottomed skillet over medium heat. Working with one ball at a time, roll it out until it is about 1/4 inch thick or approximately 6 inches in diameter. Place the rolled out dough onto the hot skillet and cook until the bottom is golden brown and large bubbles have formed on the surface. Flip the dough and cook the other side until golden brown as well.</t>
  </si>
  <si>
    <t>Ketchup</t>
  </si>
  <si>
    <t>BBQ Sauce</t>
  </si>
  <si>
    <t>Pasta Sauce</t>
  </si>
  <si>
    <t>Jelly</t>
  </si>
  <si>
    <t>Deli Turkey</t>
  </si>
  <si>
    <t>slices</t>
  </si>
  <si>
    <t>Penne</t>
  </si>
  <si>
    <t>Mustard</t>
  </si>
  <si>
    <t>This meal was not prepped, and as a result was calculated in the snack section instead</t>
  </si>
  <si>
    <t>Cream Cheese</t>
  </si>
  <si>
    <t>Large Corn Tortillas</t>
  </si>
  <si>
    <t>Mayonnaise</t>
  </si>
  <si>
    <t>Lemon</t>
  </si>
  <si>
    <t>lemon</t>
  </si>
  <si>
    <t>Celery</t>
  </si>
  <si>
    <t>stalks</t>
  </si>
  <si>
    <t>Chicken Breast</t>
  </si>
  <si>
    <t>Almonds</t>
  </si>
  <si>
    <t>Pepper</t>
  </si>
  <si>
    <t>Curry Chicken Salad</t>
  </si>
  <si>
    <t>Make the dressing by stirring together the mayonnaise, yogurt, lemon juice, honey, curry powder, salt, and pepper in a small bowl. Taste the dressing and adjust the curry powder or salt if needed.
Season both sides of the chicken breasts with a light sprinkle of salt, pepper, and ground ginger. Cook the chicken breast in either a countertop grill or in a skillet until cooked through. Allow the cooked chicken breast to cool while you prepare the rest of the salad.
Finely dice the celery and slice the green onions. Place the green onion, celery, sliced almonds, and raisins in a large bowl.
Chop the chicken into small cubes and place them in the bowl with the celery, onion, almonds, and raisins. Stir to combine. Pour the dressing over top and stir to coat.</t>
  </si>
  <si>
    <t>Lentils</t>
  </si>
  <si>
    <t>clove</t>
  </si>
  <si>
    <t>Paprika</t>
  </si>
  <si>
    <t>Thyme</t>
  </si>
  <si>
    <t>Boil the potatoes in salted water until soft. Mince the garlic and dice the onion. Sauté the onion and garlic with 1 tbsp olive oil in a large skillet over medium heat until the onions are soft and transparent (3-5 minutes).While the onions and garlic are cooking, peel and dice the carrots, dice the celery. Once the onions are soft, add the carrots and celery to the skillet and continue to sauté until the celery begins to soften slightly (5 minutes). Finally, add salt, thyme, smoked paprika, and freshly cracked pepper to the skillet. Continue to sauté. Add the tomato paste and flour to the skillet. Stir and cook the vegetables with the flour and tomato paste until the vegetables are coated and the pasty mixture begins to coat the bottom of the skillet (about 2 minutes).Add the vegetable broth to the skillet, stirring to dissolve the flour and tomato paste from the bottom of the skillet. Allow the broth to come up to a simmer, at which point it will become slightly thicker. Stir in the cooked lentils and frozen corn, and allow to mixture to heat through.Preheat the oven to 400. Mash the boiled potatoes, mixing in the sour cream, garlic, and 1 tbsp olive oil plus salt/pepper. Pour the vegetable mixture into a casserole dish, or use your skillet if it is oven safe. Spread the mashed potatoes out over the surface of the vegetables and gravy. Use your spoon to make a decorative pattern in the mashed potatoes, if desired. Bake the shepherd's pie in the fully preheated oven for 15 minutes, or until everything is heated through.</t>
  </si>
  <si>
    <t>Shepherd's Pie</t>
  </si>
  <si>
    <t xml:space="preserve">Rinse and drain the black beans. Drain the diced green chiles. Slice the green onions. Add the cream cheese, black beans, green chiles, green onion, hot sauce, garlic powder, and salt to a bowl. Stir together until evenly combined, then taste and adjust the salt or hot sauce to your liking. Stack 5 tortillas on a plate, cover with a damp paper towel, and microwave for about 20 seconds to soften (this helps prevent them from cracking when rolled). Heat a large non-stick or cast iron skillet over medium heat. Working quickly as the skillet heats, place about 2 Tbsp of the black bean filling in each tortilla then roll tightly closed. Once all five are filled, add about 1 Tbsp cooking oil to the skillet, give it a few seconds to heat (it should shimmer), then add the filled taquitos seam side down. Cook the taquitos on each side until brown and crispy, then transfer to a clean plate.Repeat the process in small batches of five, adding a little more oil to the skillet each time, until all the filling has been used (about 15 taquitos). </t>
  </si>
  <si>
    <t>Black Bean Taquitos</t>
  </si>
  <si>
    <t>Carrots</t>
  </si>
  <si>
    <t>carrot</t>
  </si>
  <si>
    <t>Parsley</t>
  </si>
  <si>
    <t>bunch</t>
  </si>
  <si>
    <t>Salted Butter</t>
  </si>
  <si>
    <t>Sage</t>
  </si>
  <si>
    <t>French Bread</t>
  </si>
  <si>
    <t xml:space="preserve">Begin by preparing the vegetables. dice the celery, peel and shred the carrots (use a large-holed cheese grater), dice the onion, mince the garlic, and chop the parsley. Add 3 Tbsp of the butter to a large pot, add the garlic, onion, sage, thyme, some freshly cracked pepper, and 1/4 tsp salt to the pot. Continue to sauté the onions are soft and transparent (about 3-5 minutes), add the celery and continue to sauté for a few minutes more. Finally, add the shredded carrots and continue to sauté for a couple more minutes, or just until the carrots begin to soften. While sautéing the vegetables, add the chopped walnuts to a dry skillet. Cook and stir the walnut pieces over medium heat for 2-3 minutes, or just until they begin to give off a nutty aroma. Remove them from the heat immediately.
Finally, add the toasted walnuts, the remaining 3 Tbsp butter, and a handful of fresh parsley to the pot. Stir until the butter has fully melted. Taste the vegetable mixture and add a touch more salt if needed. Preheat the oven to 350. Cut the stale bread into 1/2-inch cubes. Add the cubes to the pot with the sautéed vegetables and herbs. Stir well to coat the bread in the butter. Finally, pour in the vegetable broth, 1/2 cup at a time, stirring well each time before adding more. The bread will not be completely saturated, but will absorb more moisture as the stuffing bakes. Coat the inside of a 3-quart casserole dish with non-stick spray. Add the stuffing mixture to the casserole dish, spread it out evenly, and compress it down slightly. Cover the dish with foil. Bake the stuffing in the preheated oven for 30 minutes, then remove the foil and bake for an additional 15 minutes, or until the top is golden brown and crispy. </t>
  </si>
  <si>
    <t>Vegetable Stuffing</t>
  </si>
  <si>
    <t>Brown Lentils</t>
  </si>
  <si>
    <t>Coconut Curry Lentils</t>
  </si>
  <si>
    <t>Dice the onion and mince the garlic. Peel the sweet potato and carrots. Dice the sweet potato (1/4-1/2 inch cubes) and slice the carrots.
Add the onion, garlic, sweet potato, carrots, lentils, curry powder, cloves, diced tomatoes, tomato sauce, and vegetable broth to the slow cooker. Stir to combine. Place the lid on the slow cooker and cook on high for four hours or low for 7-8 hours. Once cooked, the lentils should be tender and most of the liquid should be absorbed.
Stir the can of coconut milk into the lentils. Taste and adjust the salt or other spices as needed (the amount of salt needed will depend on the type of broth used and the salt content of the canned tomatoes).
To serve, add 1 cup cooked rice to a bowl followed by 1 cup of the lentil mixture. Top with finely diced red onion and fresh cilantro.</t>
  </si>
  <si>
    <t>Baking Powder</t>
  </si>
  <si>
    <t xml:space="preserve">Rinse and drain the chickpeas in a colander. Add the chickpeas to a food processor along with the red onion, parsley, cilantro, salt, cayenne, garlic and cumin. Process the mixture until it forms a chunky paste. A little texture to the mixture is usually desirable. You may need to scrape down the sides of the bowl occasionally to make sure the mixture is an even texture.Place the mixture into a bowl and stir in the baking powder. Begin adding flour, 2 Tbsp at a time, until the mixture becomes cohesive enough to form into patties. Refrigerate the mixture for at least 1 hour to allow the flavors to blend. Using a small measuring cup or scoop (about 2 Tbsp), form the falafel dough into small patties. If freezing the patties for later, place them on a parchment lined baking sheet so they can freeze without sticking together. The patties can be transferred to an air-tight container or freezer bag for long-term storage once they have frozen through. Cook by frying or baking. </t>
  </si>
  <si>
    <t>Falafel</t>
  </si>
  <si>
    <t>cube</t>
  </si>
  <si>
    <t>Green Apple</t>
  </si>
  <si>
    <t>apple</t>
  </si>
  <si>
    <t>TJ Fire Roasted Tomato</t>
  </si>
  <si>
    <t>TJ Reduced Fat Coconut Milk</t>
  </si>
  <si>
    <t>Margarine</t>
  </si>
  <si>
    <t>Pureed Pumpkin</t>
  </si>
  <si>
    <t>TJ Pumpkin Cream Cheese</t>
  </si>
  <si>
    <t>Pumpkin Rolls</t>
  </si>
  <si>
    <t>Poor Man's Pad Thai</t>
  </si>
  <si>
    <t>Salted Potatoes</t>
  </si>
  <si>
    <t>Rosemary</t>
  </si>
  <si>
    <t>leafs</t>
  </si>
  <si>
    <t>Rosemary Rolls</t>
  </si>
  <si>
    <t>Panko</t>
  </si>
  <si>
    <t>Zucchini Fritters</t>
  </si>
  <si>
    <t>Garam Masala</t>
  </si>
  <si>
    <t>Coriander</t>
  </si>
  <si>
    <t>Tumeric</t>
  </si>
  <si>
    <t>Cardamom</t>
  </si>
  <si>
    <t>Potato Tikka Masala</t>
  </si>
  <si>
    <t>Oregano</t>
  </si>
  <si>
    <t>Homemmade Pizza</t>
  </si>
  <si>
    <t>Rosemary Focaccia</t>
  </si>
  <si>
    <t>Stir together .83 cups of warm water with the active dry yeast. Add 2 cups of flour, olive oil, chopped rosemary, and salt and knead into dough ball. Let rise in an oiled bowl for 1 hourish. Re-roll out dough, and place into a pan to rise again for about 1 hour. Preheat to 425, sprinkle with salt and olive oil, then bake until golden about 20-25 minutes</t>
  </si>
  <si>
    <t>Dissolve yeast in .75 cups warm water with a little bit of sugar (2 tbsp).  Once activated, add oil and salt into yeast. Add flour and stir until dough forms. (IT WILL BE STICKY). Let dough rest for 1 hour. Once rested, knead slightly and separate into pizzas, add toppings (except cheese) and bake. Add cheese right before finishing, bake, and serve</t>
  </si>
  <si>
    <t>Light Shredded Cheese</t>
  </si>
  <si>
    <t>Cheesy Potatoes</t>
  </si>
  <si>
    <t>Mirin</t>
  </si>
  <si>
    <t>Sesame Oil</t>
  </si>
  <si>
    <t>Lo Mein</t>
  </si>
  <si>
    <t>Small Flour Tortillas</t>
  </si>
  <si>
    <t>Hummus</t>
  </si>
  <si>
    <t>Tzatziki</t>
  </si>
  <si>
    <t>TJ Lettuce Mix</t>
  </si>
  <si>
    <t>Veggie Wrap Lunch</t>
  </si>
  <si>
    <t>AllSpice</t>
  </si>
  <si>
    <t>Pumpkin Bread</t>
  </si>
  <si>
    <t>Napa Cabbage</t>
  </si>
  <si>
    <t>Pork Dumplings</t>
  </si>
  <si>
    <t>Ground Pork</t>
  </si>
  <si>
    <t>pound</t>
  </si>
  <si>
    <t>TJ Broccoli Slaw</t>
  </si>
  <si>
    <t>White Wine Vinegar</t>
  </si>
  <si>
    <t>Celery Seed</t>
  </si>
  <si>
    <t>Brown Rice</t>
  </si>
  <si>
    <t>Crushed Pineapple</t>
  </si>
  <si>
    <t>Yellow Squash</t>
  </si>
  <si>
    <t>squash</t>
  </si>
  <si>
    <t>Cole Slaw</t>
  </si>
  <si>
    <t>Shredded Carrots</t>
  </si>
  <si>
    <t>Pineapple Chicken</t>
  </si>
  <si>
    <t>Roasted Garlic Marinara Sauce</t>
  </si>
  <si>
    <t>Red Onion</t>
  </si>
  <si>
    <t>Basil</t>
  </si>
  <si>
    <t>Zucchini Boats</t>
  </si>
  <si>
    <t>Protein</t>
  </si>
  <si>
    <t>Carbs</t>
  </si>
  <si>
    <t>Fat</t>
  </si>
  <si>
    <t>Protein Per Serving</t>
  </si>
  <si>
    <t>Carbs Per Serving</t>
  </si>
  <si>
    <t>Fat Per Serving</t>
  </si>
  <si>
    <t>Protein/Serv</t>
  </si>
  <si>
    <t>Carbs/Serv</t>
  </si>
  <si>
    <t>Fat/Serv</t>
  </si>
  <si>
    <t>Carb</t>
  </si>
  <si>
    <t>Lasagna Noodles</t>
  </si>
  <si>
    <t>sheets</t>
  </si>
  <si>
    <t>Whole Milk Ricotta Cheese</t>
  </si>
  <si>
    <t>Vegetable Lasagna</t>
  </si>
  <si>
    <t>French Baguettes</t>
  </si>
  <si>
    <t>Gold Potatoes</t>
  </si>
  <si>
    <t>grams</t>
  </si>
  <si>
    <t xml:space="preserve">Cauliflower </t>
  </si>
  <si>
    <t>Thai Green Curry Seasoning</t>
  </si>
  <si>
    <t>Vegetarian Green Thai Curry</t>
  </si>
  <si>
    <t>Snack</t>
  </si>
  <si>
    <t>Side Dish</t>
  </si>
  <si>
    <t>List of Known Recipes</t>
  </si>
  <si>
    <t xml:space="preserve">Daily: </t>
  </si>
  <si>
    <t xml:space="preserve">Meal: </t>
  </si>
  <si>
    <t>Meals</t>
  </si>
  <si>
    <t>Price/Meal</t>
  </si>
  <si>
    <t>Price/Day</t>
  </si>
  <si>
    <t>Total</t>
  </si>
  <si>
    <t>Total/Day</t>
  </si>
  <si>
    <t>Total/Meal</t>
  </si>
  <si>
    <t>Total Protein</t>
  </si>
  <si>
    <t>Total Carbs</t>
  </si>
  <si>
    <t>Total Fat</t>
  </si>
  <si>
    <t>Calories/Day</t>
  </si>
  <si>
    <t>Protein/Day</t>
  </si>
  <si>
    <t>Carbs/Day</t>
  </si>
  <si>
    <t>Fat/Day</t>
  </si>
  <si>
    <t>Protein/Meal</t>
  </si>
  <si>
    <t>Carbs/Meal</t>
  </si>
  <si>
    <t>Fat/Meal</t>
  </si>
  <si>
    <t>Calories/Meal</t>
  </si>
  <si>
    <t>|</t>
  </si>
  <si>
    <t>Being Used?</t>
  </si>
  <si>
    <t>Y</t>
  </si>
  <si>
    <t>---</t>
  </si>
  <si>
    <t>-</t>
  </si>
  <si>
    <t>--</t>
  </si>
  <si>
    <t>Daily Ratios</t>
  </si>
  <si>
    <t>**Ingredients**</t>
  </si>
  <si>
    <t>**Amount**</t>
  </si>
  <si>
    <t>**Protein (g)**</t>
  </si>
  <si>
    <t>**Fat (g)**</t>
  </si>
  <si>
    <t>**Calories (kcal)**</t>
  </si>
  <si>
    <t>:----------</t>
  </si>
  <si>
    <t>:----------:</t>
  </si>
  <si>
    <t>---------:</t>
  </si>
  <si>
    <t>dry cups</t>
  </si>
  <si>
    <t>**Cost (USD)**</t>
  </si>
  <si>
    <t>**Carbs (g)**</t>
  </si>
  <si>
    <t>&lt;div class="c100 p78 big"&gt;</t>
  </si>
  <si>
    <t xml:space="preserve">  &lt;span&gt;78% Carbs&lt;/span&gt;</t>
  </si>
  <si>
    <t xml:space="preserve">  &lt;div class="slice"&gt;</t>
  </si>
  <si>
    <t xml:space="preserve">    &lt;div class="bar"&gt;&lt;/div&gt;</t>
  </si>
  <si>
    <t xml:space="preserve">    &lt;div class="fill"&gt;&lt;/div&gt;</t>
  </si>
  <si>
    <t xml:space="preserve">  &lt;/div&gt;</t>
  </si>
  <si>
    <t>&lt;/div&gt;</t>
  </si>
  <si>
    <t>&lt;div class="c100 p9 big"&gt;</t>
  </si>
  <si>
    <t xml:space="preserve">  &lt;span&gt;9% Protein&lt;/span&gt;</t>
  </si>
  <si>
    <t>&lt;div class="c100 p13 big"&gt;</t>
  </si>
  <si>
    <t xml:space="preserve">  &lt;span&gt;13% Fat&lt;/span&gt;</t>
  </si>
  <si>
    <t>&lt;br&gt;</t>
  </si>
  <si>
    <t>&lt;br /&gt;</t>
  </si>
  <si>
    <t>&lt;div class="c100 p</t>
  </si>
  <si>
    <t xml:space="preserve"> big"&gt;</t>
  </si>
  <si>
    <t xml:space="preserve"> Carbs &lt;/span&gt;</t>
  </si>
  <si>
    <t>Protein &lt;/span&gt;</t>
  </si>
  <si>
    <t xml:space="preserve"> Fat &lt;/span&gt;</t>
  </si>
  <si>
    <t xml:space="preserve">  &lt;span&gt;</t>
  </si>
  <si>
    <t>Sake</t>
  </si>
  <si>
    <t>Broccoli Florets</t>
  </si>
  <si>
    <t>Yakitori Don</t>
  </si>
  <si>
    <t>http://allrecipes.com/recipe/27953/yakitori-don/?internalSource=hub%20recipe&amp;referringContentType=search%20results&amp;clickId=cardslot%2017</t>
  </si>
  <si>
    <t>Cinnamon Raisin Bagels</t>
  </si>
  <si>
    <t>http://allrecipes.com/recipe/228643/san-francisco-style-bagels/?internalSource=streams&amp;referringId=1537&amp;referringContentType=recipe%20hub&amp;clickId=st_trending_s</t>
  </si>
  <si>
    <t>Ground Turkey</t>
  </si>
  <si>
    <t>Turkey Chili</t>
  </si>
  <si>
    <t>2x Coffee+Tea</t>
  </si>
  <si>
    <t>2x Soda</t>
  </si>
  <si>
    <t>Fudge Pop</t>
  </si>
  <si>
    <t>Exercise Day:</t>
  </si>
  <si>
    <t>leftover</t>
  </si>
  <si>
    <t>No Exercise:</t>
  </si>
  <si>
    <t>Chicken Sausage</t>
  </si>
  <si>
    <t>link</t>
  </si>
  <si>
    <t>TJ Chicken Broth</t>
  </si>
  <si>
    <t>Diced Tomatoes w/ Chiles</t>
  </si>
  <si>
    <t>Cajun Seasoning</t>
  </si>
  <si>
    <t>Wheat Thins</t>
  </si>
  <si>
    <t>crackers</t>
  </si>
  <si>
    <t>Bread and Butter Pickle Chips</t>
  </si>
  <si>
    <t>chips</t>
  </si>
  <si>
    <t>80/20 Ground Beef</t>
  </si>
  <si>
    <t>Red Potato</t>
  </si>
  <si>
    <t>Garlic Salt</t>
  </si>
  <si>
    <t>Mashed Potatoes</t>
  </si>
  <si>
    <t>Meatloaf</t>
  </si>
  <si>
    <t>Jambalaya</t>
  </si>
  <si>
    <t>Hamburger Buns</t>
  </si>
  <si>
    <t>bun</t>
  </si>
  <si>
    <t>Sloppy Joes</t>
  </si>
  <si>
    <t>Seashell Pasta</t>
  </si>
  <si>
    <t>Italian Wedding Soup</t>
  </si>
  <si>
    <t>Italian Sausage</t>
  </si>
  <si>
    <t>Italian Sausage w/ Rice</t>
  </si>
  <si>
    <t>Item</t>
  </si>
  <si>
    <t>Amount</t>
  </si>
  <si>
    <t>Cost</t>
  </si>
  <si>
    <t>Soda</t>
  </si>
  <si>
    <t>liter</t>
  </si>
  <si>
    <t>Fudge Bars</t>
  </si>
  <si>
    <t>bar</t>
  </si>
  <si>
    <t>Red Berry Cereal</t>
  </si>
  <si>
    <t>TJ Vanilla Greek Yogurt</t>
  </si>
  <si>
    <t>Item Total</t>
  </si>
  <si>
    <t>Tax</t>
  </si>
  <si>
    <t>TJ Cat Cookies</t>
  </si>
  <si>
    <t>Spinach Pasta Soup</t>
  </si>
  <si>
    <t>oz (cooked)</t>
  </si>
  <si>
    <t>Sausage Alfredo Pasta</t>
  </si>
  <si>
    <t>Kimchi</t>
  </si>
  <si>
    <t>Canada Dry Sparkling Water</t>
  </si>
  <si>
    <t>can</t>
  </si>
  <si>
    <t>Kimchi Pancake</t>
  </si>
  <si>
    <t>Mujadrah</t>
  </si>
  <si>
    <t xml:space="preserve">Chickpea Sammies </t>
  </si>
  <si>
    <t>Brussel Sprouts</t>
  </si>
  <si>
    <t>sprouts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</si>
</sst>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8" formatCode="&quot;$&quot;#,##0.00_);[Red]\(&quot;$&quot;#,##0.00\)"/>
    <numFmt numFmtId="44" formatCode="_(&quot;$&quot;* #,##0.00_);_(&quot;$&quot;* \(#,##0.00\);_(&quot;$&quot;* &quot;-&quot;??_);_(@_)"/>
    <numFmt numFmtId="164" formatCode="0.0"/>
    <numFmt numFmtId="165" formatCode="0&quot;g&quot;"/>
    <numFmt numFmtId="166" formatCode="0.00&quot;g&quot;"/>
    <numFmt numFmtId="167" formatCode="0&quot; cal&quot;"/>
  </numFmts>
  <fonts count="16" x14ac:knownFonts="1">
    <font>
      <sz val="10"/>
      <color rgb="FF000000"/>
      <name val="Arial"/>
    </font>
    <font>
      <b/>
      <sz val="10"/>
      <name val="Arial"/>
      <family val="2"/>
    </font>
    <font>
      <sz val="10"/>
      <name val="Arial"/>
      <family val="2"/>
    </font>
    <font>
      <sz val="10"/>
      <color rgb="FF000000"/>
      <name val="Arial"/>
      <family val="2"/>
    </font>
    <font>
      <sz val="10"/>
      <color rgb="FF000000"/>
      <name val="Arial"/>
      <family val="2"/>
    </font>
    <font>
      <sz val="10"/>
      <color rgb="FFFF0000"/>
      <name val="Arial"/>
      <family val="2"/>
    </font>
    <font>
      <b/>
      <sz val="9"/>
      <color indexed="81"/>
      <name val="Tahoma"/>
      <family val="2"/>
    </font>
    <font>
      <sz val="10"/>
      <color rgb="FF0000FF"/>
      <name val="Arial"/>
      <family val="2"/>
    </font>
    <font>
      <b/>
      <sz val="10"/>
      <name val="Arial"/>
      <family val="2"/>
    </font>
    <font>
      <sz val="8"/>
      <color rgb="FF000000"/>
      <name val="Arial"/>
      <family val="2"/>
    </font>
    <font>
      <sz val="8"/>
      <name val="Arial"/>
      <family val="2"/>
    </font>
    <font>
      <sz val="9"/>
      <color rgb="FF000000"/>
      <name val="Arial"/>
      <family val="2"/>
    </font>
    <font>
      <sz val="10"/>
      <color rgb="FF000000"/>
      <name val="Arial"/>
      <family val="2"/>
    </font>
    <font>
      <b/>
      <u/>
      <sz val="10"/>
      <color rgb="FF000000"/>
      <name val="Arial"/>
      <family val="2"/>
    </font>
    <font>
      <u/>
      <sz val="10"/>
      <color theme="10"/>
      <name val="Arial"/>
      <family val="2"/>
    </font>
    <font>
      <b/>
      <u/>
      <sz val="10"/>
      <name val="Arial"/>
      <family val="2"/>
    </font>
  </fonts>
  <fills count="5">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
      <patternFill patternType="solid">
        <fgColor theme="2"/>
        <bgColor indexed="64"/>
      </patternFill>
    </fill>
  </fills>
  <borders count="15">
    <border>
      <left/>
      <right/>
      <top/>
      <bottom/>
      <diagonal/>
    </border>
    <border>
      <left/>
      <right/>
      <top/>
      <bottom style="thin">
        <color rgb="FF000000"/>
      </bottom>
      <diagonal/>
    </border>
    <border>
      <left/>
      <right/>
      <top/>
      <bottom style="thin">
        <color indexed="64"/>
      </bottom>
      <diagonal/>
    </border>
    <border>
      <left style="medium">
        <color indexed="64"/>
      </left>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4">
    <xf numFmtId="0" fontId="0" fillId="0" borderId="0"/>
    <xf numFmtId="44" fontId="3" fillId="0" borderId="0" applyFont="0" applyFill="0" applyBorder="0" applyAlignment="0" applyProtection="0"/>
    <xf numFmtId="9" fontId="12" fillId="0" borderId="0" applyFont="0" applyFill="0" applyBorder="0" applyAlignment="0" applyProtection="0"/>
    <xf numFmtId="0" fontId="14" fillId="0" borderId="0" applyNumberFormat="0" applyFill="0" applyBorder="0" applyAlignment="0" applyProtection="0"/>
  </cellStyleXfs>
  <cellXfs count="139">
    <xf numFmtId="0" fontId="0" fillId="0" borderId="0" xfId="0" applyFont="1" applyAlignment="1"/>
    <xf numFmtId="0" fontId="2" fillId="0" borderId="0" xfId="0" applyFont="1"/>
    <xf numFmtId="0" fontId="2" fillId="0" borderId="0" xfId="0" applyFont="1" applyAlignment="1"/>
    <xf numFmtId="44" fontId="0" fillId="0" borderId="0" xfId="1" applyFont="1" applyAlignment="1"/>
    <xf numFmtId="0" fontId="4" fillId="0" borderId="0" xfId="0" applyFont="1" applyAlignment="1"/>
    <xf numFmtId="0" fontId="0" fillId="2" borderId="0" xfId="0" applyFont="1" applyFill="1" applyAlignment="1"/>
    <xf numFmtId="0" fontId="0" fillId="0" borderId="0" xfId="0" applyFont="1" applyFill="1" applyAlignment="1"/>
    <xf numFmtId="0" fontId="5" fillId="0" borderId="0" xfId="0" applyFont="1" applyAlignment="1"/>
    <xf numFmtId="0" fontId="7" fillId="0" borderId="0" xfId="0" applyFont="1" applyAlignment="1"/>
    <xf numFmtId="0" fontId="7" fillId="0" borderId="0" xfId="0" applyFont="1" applyFill="1" applyBorder="1" applyAlignment="1"/>
    <xf numFmtId="0" fontId="7" fillId="0" borderId="0" xfId="0" applyFont="1"/>
    <xf numFmtId="0" fontId="7" fillId="0" borderId="0" xfId="0" applyFont="1" applyBorder="1" applyAlignment="1"/>
    <xf numFmtId="0" fontId="7" fillId="0" borderId="0" xfId="0" applyFont="1" applyBorder="1"/>
    <xf numFmtId="44" fontId="4" fillId="0" borderId="0" xfId="1" applyFont="1" applyAlignment="1"/>
    <xf numFmtId="44" fontId="0" fillId="2" borderId="0" xfId="1" applyFont="1" applyFill="1" applyAlignment="1"/>
    <xf numFmtId="44" fontId="0" fillId="0" borderId="0" xfId="1" applyFont="1" applyFill="1" applyAlignment="1"/>
    <xf numFmtId="0" fontId="7" fillId="2" borderId="0" xfId="0" applyFont="1" applyFill="1" applyAlignment="1"/>
    <xf numFmtId="44" fontId="7" fillId="2" borderId="0" xfId="1" applyFont="1" applyFill="1" applyAlignment="1"/>
    <xf numFmtId="44" fontId="7" fillId="0" borderId="0" xfId="1" applyFont="1" applyFill="1" applyAlignment="1"/>
    <xf numFmtId="0" fontId="8" fillId="0" borderId="2" xfId="0" applyFont="1" applyBorder="1" applyAlignment="1"/>
    <xf numFmtId="44" fontId="8" fillId="0" borderId="2" xfId="1" applyFont="1" applyFill="1" applyBorder="1" applyAlignment="1"/>
    <xf numFmtId="164" fontId="0" fillId="0" borderId="0" xfId="0" applyNumberFormat="1" applyFont="1" applyAlignment="1"/>
    <xf numFmtId="1" fontId="0" fillId="0" borderId="0" xfId="0" applyNumberFormat="1" applyFont="1" applyAlignment="1"/>
    <xf numFmtId="0" fontId="8" fillId="0" borderId="2" xfId="0" applyFont="1" applyFill="1" applyBorder="1" applyAlignment="1"/>
    <xf numFmtId="0" fontId="7" fillId="0" borderId="0" xfId="0" applyFont="1" applyFill="1" applyAlignment="1"/>
    <xf numFmtId="0" fontId="10" fillId="0" borderId="0" xfId="0" applyFont="1" applyAlignment="1">
      <alignment horizontal="center" vertical="center"/>
    </xf>
    <xf numFmtId="0" fontId="7" fillId="2" borderId="0" xfId="0" applyFont="1" applyFill="1" applyBorder="1" applyAlignment="1"/>
    <xf numFmtId="0" fontId="4" fillId="2" borderId="0" xfId="0" applyFont="1" applyFill="1" applyAlignment="1"/>
    <xf numFmtId="0" fontId="9" fillId="0" borderId="0" xfId="0" applyFont="1" applyAlignment="1">
      <alignment horizontal="center" vertical="center"/>
    </xf>
    <xf numFmtId="8" fontId="0" fillId="0" borderId="0" xfId="0" applyNumberFormat="1" applyFont="1" applyAlignment="1"/>
    <xf numFmtId="0" fontId="4" fillId="0" borderId="0" xfId="0" quotePrefix="1" applyFont="1" applyAlignment="1"/>
    <xf numFmtId="0" fontId="0" fillId="0" borderId="0" xfId="0" quotePrefix="1" applyFont="1" applyAlignment="1"/>
    <xf numFmtId="2" fontId="0" fillId="0" borderId="0" xfId="0" applyNumberFormat="1" applyFont="1" applyAlignment="1"/>
    <xf numFmtId="0" fontId="3" fillId="0" borderId="0" xfId="0" applyFont="1" applyAlignment="1"/>
    <xf numFmtId="0" fontId="3" fillId="0" borderId="0" xfId="0" quotePrefix="1" applyFont="1" applyAlignment="1"/>
    <xf numFmtId="49" fontId="1" fillId="0" borderId="0" xfId="0" applyNumberFormat="1" applyFont="1" applyFill="1" applyBorder="1" applyAlignment="1"/>
    <xf numFmtId="165" fontId="7" fillId="0" borderId="0" xfId="0" applyNumberFormat="1" applyFont="1" applyAlignment="1"/>
    <xf numFmtId="165" fontId="7" fillId="2" borderId="0" xfId="0" applyNumberFormat="1" applyFont="1" applyFill="1" applyAlignment="1"/>
    <xf numFmtId="166" fontId="7" fillId="0" borderId="0" xfId="0" applyNumberFormat="1" applyFont="1" applyAlignment="1"/>
    <xf numFmtId="0" fontId="8" fillId="0" borderId="1" xfId="0" applyFont="1" applyBorder="1" applyAlignment="1">
      <alignment horizontal="left"/>
    </xf>
    <xf numFmtId="0" fontId="1" fillId="0" borderId="1" xfId="0" applyFont="1" applyBorder="1" applyAlignment="1">
      <alignment horizontal="left"/>
    </xf>
    <xf numFmtId="44" fontId="1" fillId="0" borderId="1" xfId="1" applyFont="1" applyBorder="1" applyAlignment="1">
      <alignment horizontal="left"/>
    </xf>
    <xf numFmtId="164" fontId="1" fillId="0" borderId="1" xfId="0" applyNumberFormat="1" applyFont="1" applyBorder="1" applyAlignment="1">
      <alignment horizontal="left"/>
    </xf>
    <xf numFmtId="0" fontId="1" fillId="0" borderId="1" xfId="0" applyFont="1" applyBorder="1" applyAlignment="1">
      <alignment horizontal="left" vertical="center"/>
    </xf>
    <xf numFmtId="0" fontId="0" fillId="0" borderId="0" xfId="0" applyFont="1" applyAlignment="1">
      <alignment horizontal="left"/>
    </xf>
    <xf numFmtId="44" fontId="0" fillId="0" borderId="0" xfId="1" applyFont="1" applyAlignment="1">
      <alignment horizontal="left"/>
    </xf>
    <xf numFmtId="2" fontId="0" fillId="0" borderId="0" xfId="1" applyNumberFormat="1" applyFont="1" applyAlignment="1"/>
    <xf numFmtId="0" fontId="7" fillId="0" borderId="3" xfId="0" applyFont="1" applyBorder="1" applyAlignment="1"/>
    <xf numFmtId="0" fontId="7" fillId="0" borderId="4" xfId="0" applyFont="1" applyBorder="1" applyAlignment="1"/>
    <xf numFmtId="0" fontId="0" fillId="0" borderId="5" xfId="0" applyFont="1" applyBorder="1" applyAlignment="1"/>
    <xf numFmtId="0" fontId="7" fillId="0" borderId="5" xfId="0" applyFont="1" applyBorder="1" applyAlignment="1"/>
    <xf numFmtId="0" fontId="2" fillId="0" borderId="5" xfId="0" applyFont="1" applyBorder="1"/>
    <xf numFmtId="44" fontId="0" fillId="0" borderId="5" xfId="1" applyFont="1" applyBorder="1" applyAlignment="1"/>
    <xf numFmtId="0" fontId="7" fillId="0" borderId="7" xfId="0" applyFont="1" applyBorder="1" applyAlignment="1"/>
    <xf numFmtId="0" fontId="0" fillId="0" borderId="0" xfId="0" applyFont="1" applyBorder="1" applyAlignment="1"/>
    <xf numFmtId="0" fontId="2" fillId="0" borderId="0" xfId="0" applyFont="1" applyBorder="1"/>
    <xf numFmtId="44" fontId="0" fillId="0" borderId="0" xfId="1" applyFont="1" applyBorder="1" applyAlignment="1"/>
    <xf numFmtId="0" fontId="7" fillId="0" borderId="9" xfId="0" applyFont="1" applyBorder="1" applyAlignment="1"/>
    <xf numFmtId="0" fontId="0" fillId="0" borderId="2" xfId="0" applyFont="1" applyBorder="1" applyAlignment="1"/>
    <xf numFmtId="0" fontId="7" fillId="0" borderId="2" xfId="0" applyFont="1" applyBorder="1"/>
    <xf numFmtId="0" fontId="2" fillId="0" borderId="2" xfId="0" applyFont="1" applyBorder="1"/>
    <xf numFmtId="44" fontId="0" fillId="0" borderId="2" xfId="1" applyFont="1" applyBorder="1" applyAlignment="1"/>
    <xf numFmtId="0" fontId="7" fillId="0" borderId="9" xfId="0" applyFont="1" applyFill="1" applyBorder="1" applyAlignment="1"/>
    <xf numFmtId="0" fontId="7" fillId="0" borderId="2" xfId="0" applyFont="1" applyBorder="1" applyAlignment="1"/>
    <xf numFmtId="0" fontId="7" fillId="0" borderId="7" xfId="0" applyFont="1" applyFill="1" applyBorder="1" applyAlignment="1"/>
    <xf numFmtId="0" fontId="7" fillId="0" borderId="5" xfId="0" applyFont="1" applyBorder="1"/>
    <xf numFmtId="2" fontId="7" fillId="0" borderId="0" xfId="0" applyNumberFormat="1" applyFont="1" applyBorder="1"/>
    <xf numFmtId="0" fontId="7" fillId="0" borderId="11" xfId="0" applyFont="1" applyBorder="1" applyAlignment="1"/>
    <xf numFmtId="0" fontId="0" fillId="0" borderId="12" xfId="0" applyFont="1" applyBorder="1" applyAlignment="1"/>
    <xf numFmtId="0" fontId="7" fillId="0" borderId="12" xfId="0" applyFont="1" applyBorder="1"/>
    <xf numFmtId="0" fontId="2" fillId="0" borderId="12" xfId="0" applyFont="1" applyBorder="1"/>
    <xf numFmtId="44" fontId="0" fillId="0" borderId="12" xfId="1" applyFont="1" applyBorder="1" applyAlignment="1"/>
    <xf numFmtId="44" fontId="0" fillId="3" borderId="0" xfId="1" applyFont="1" applyFill="1" applyAlignment="1"/>
    <xf numFmtId="0" fontId="7" fillId="0" borderId="12" xfId="0" applyFont="1" applyBorder="1" applyAlignment="1"/>
    <xf numFmtId="165" fontId="2" fillId="0" borderId="0" xfId="0" applyNumberFormat="1" applyFont="1" applyAlignment="1"/>
    <xf numFmtId="165" fontId="1" fillId="0" borderId="0" xfId="0" applyNumberFormat="1" applyFont="1" applyAlignment="1"/>
    <xf numFmtId="165" fontId="1" fillId="0" borderId="1" xfId="1" applyNumberFormat="1" applyFont="1" applyBorder="1" applyAlignment="1">
      <alignment horizontal="left"/>
    </xf>
    <xf numFmtId="165" fontId="0" fillId="0" borderId="0" xfId="1" applyNumberFormat="1" applyFont="1" applyAlignment="1"/>
    <xf numFmtId="165" fontId="0" fillId="0" borderId="12" xfId="1" applyNumberFormat="1" applyFont="1" applyBorder="1" applyAlignment="1"/>
    <xf numFmtId="165" fontId="0" fillId="0" borderId="5" xfId="1" applyNumberFormat="1" applyFont="1" applyBorder="1" applyAlignment="1"/>
    <xf numFmtId="165" fontId="0" fillId="0" borderId="0" xfId="1" applyNumberFormat="1" applyFont="1" applyBorder="1" applyAlignment="1"/>
    <xf numFmtId="165" fontId="0" fillId="0" borderId="2" xfId="1" applyNumberFormat="1" applyFont="1" applyBorder="1" applyAlignment="1"/>
    <xf numFmtId="167" fontId="1" fillId="0" borderId="1" xfId="0" applyNumberFormat="1" applyFont="1" applyBorder="1" applyAlignment="1">
      <alignment horizontal="left"/>
    </xf>
    <xf numFmtId="167" fontId="0" fillId="0" borderId="0" xfId="1" applyNumberFormat="1" applyFont="1" applyAlignment="1"/>
    <xf numFmtId="167" fontId="0" fillId="0" borderId="13" xfId="1" applyNumberFormat="1" applyFont="1" applyBorder="1" applyAlignment="1"/>
    <xf numFmtId="167" fontId="0" fillId="0" borderId="6" xfId="1" applyNumberFormat="1" applyFont="1" applyBorder="1" applyAlignment="1"/>
    <xf numFmtId="167" fontId="0" fillId="0" borderId="8" xfId="1" applyNumberFormat="1" applyFont="1" applyBorder="1" applyAlignment="1"/>
    <xf numFmtId="167" fontId="0" fillId="0" borderId="10" xfId="1" applyNumberFormat="1" applyFont="1" applyBorder="1" applyAlignment="1"/>
    <xf numFmtId="167" fontId="0" fillId="0" borderId="0" xfId="0" applyNumberFormat="1" applyFont="1" applyAlignment="1"/>
    <xf numFmtId="0" fontId="7" fillId="0" borderId="9" xfId="0" applyFont="1" applyBorder="1"/>
    <xf numFmtId="9" fontId="0" fillId="0" borderId="0" xfId="2" applyFont="1" applyAlignment="1"/>
    <xf numFmtId="0" fontId="0" fillId="4" borderId="0" xfId="0" applyFont="1" applyFill="1" applyAlignment="1"/>
    <xf numFmtId="0" fontId="0" fillId="2" borderId="14" xfId="0" applyFont="1" applyFill="1" applyBorder="1" applyAlignment="1"/>
    <xf numFmtId="0" fontId="3" fillId="4" borderId="0" xfId="0" applyFont="1" applyFill="1" applyAlignment="1"/>
    <xf numFmtId="0" fontId="13" fillId="4" borderId="0" xfId="0" applyFont="1" applyFill="1" applyAlignment="1"/>
    <xf numFmtId="2" fontId="0" fillId="0" borderId="14" xfId="0" applyNumberFormat="1" applyFont="1" applyBorder="1" applyAlignment="1"/>
    <xf numFmtId="2" fontId="0" fillId="4" borderId="0" xfId="0" applyNumberFormat="1" applyFont="1" applyFill="1" applyAlignment="1"/>
    <xf numFmtId="0" fontId="3" fillId="0" borderId="0" xfId="0" applyFont="1" applyAlignment="1">
      <alignment horizontal="center" vertical="center"/>
    </xf>
    <xf numFmtId="0" fontId="3" fillId="0" borderId="0" xfId="0" applyFont="1" applyAlignment="1">
      <alignment horizontal="right"/>
    </xf>
    <xf numFmtId="44" fontId="0" fillId="0" borderId="0" xfId="0" applyNumberFormat="1" applyFont="1" applyAlignment="1"/>
    <xf numFmtId="44" fontId="0" fillId="0" borderId="14" xfId="0" applyNumberFormat="1" applyFont="1" applyBorder="1" applyAlignment="1"/>
    <xf numFmtId="1" fontId="0" fillId="0" borderId="14" xfId="0" applyNumberFormat="1" applyFont="1" applyBorder="1" applyAlignment="1"/>
    <xf numFmtId="1" fontId="0" fillId="4" borderId="0" xfId="0" applyNumberFormat="1" applyFont="1" applyFill="1" applyAlignment="1"/>
    <xf numFmtId="44" fontId="0" fillId="0" borderId="14" xfId="1" applyFont="1" applyBorder="1" applyAlignment="1"/>
    <xf numFmtId="165" fontId="0" fillId="0" borderId="14" xfId="1" applyNumberFormat="1" applyFont="1" applyBorder="1" applyAlignment="1"/>
    <xf numFmtId="167" fontId="0" fillId="0" borderId="14" xfId="1" applyNumberFormat="1" applyFont="1" applyBorder="1" applyAlignment="1"/>
    <xf numFmtId="44" fontId="0" fillId="4" borderId="0" xfId="0" applyNumberFormat="1" applyFont="1" applyFill="1" applyBorder="1" applyAlignment="1"/>
    <xf numFmtId="165" fontId="0" fillId="4" borderId="0" xfId="1" applyNumberFormat="1" applyFont="1" applyFill="1" applyBorder="1" applyAlignment="1"/>
    <xf numFmtId="167" fontId="0" fillId="4" borderId="0" xfId="1" applyNumberFormat="1" applyFont="1" applyFill="1" applyBorder="1" applyAlignment="1"/>
    <xf numFmtId="165" fontId="0" fillId="0" borderId="0" xfId="1" applyNumberFormat="1" applyFont="1" applyFill="1" applyBorder="1" applyAlignment="1"/>
    <xf numFmtId="0" fontId="3" fillId="0" borderId="0" xfId="0" applyFont="1" applyAlignment="1">
      <alignment horizontal="left"/>
    </xf>
    <xf numFmtId="44" fontId="3" fillId="4" borderId="0" xfId="0" quotePrefix="1" applyNumberFormat="1" applyFont="1" applyFill="1" applyBorder="1" applyAlignment="1"/>
    <xf numFmtId="44" fontId="3" fillId="0" borderId="0" xfId="1" applyFont="1" applyAlignment="1"/>
    <xf numFmtId="167" fontId="0" fillId="4" borderId="8" xfId="1" applyNumberFormat="1" applyFont="1" applyFill="1" applyBorder="1" applyAlignment="1"/>
    <xf numFmtId="44" fontId="3" fillId="0" borderId="0" xfId="1" applyFont="1" applyFill="1" applyBorder="1" applyAlignment="1"/>
    <xf numFmtId="165" fontId="3" fillId="0" borderId="0" xfId="1" applyNumberFormat="1" applyFont="1" applyBorder="1" applyAlignment="1"/>
    <xf numFmtId="167" fontId="3" fillId="0" borderId="8" xfId="1" applyNumberFormat="1" applyFont="1" applyBorder="1" applyAlignment="1"/>
    <xf numFmtId="165" fontId="3" fillId="0" borderId="0" xfId="1" applyNumberFormat="1" applyFont="1" applyBorder="1" applyAlignment="1">
      <alignment horizontal="centerContinuous"/>
    </xf>
    <xf numFmtId="0" fontId="0" fillId="0" borderId="0" xfId="0" applyFont="1" applyAlignment="1">
      <alignment horizontal="centerContinuous"/>
    </xf>
    <xf numFmtId="165" fontId="0" fillId="0" borderId="0" xfId="1" applyNumberFormat="1" applyFont="1" applyBorder="1" applyAlignment="1">
      <alignment horizontal="centerContinuous"/>
    </xf>
    <xf numFmtId="44" fontId="3" fillId="0" borderId="0" xfId="1" quotePrefix="1" applyFont="1" applyAlignment="1"/>
    <xf numFmtId="9" fontId="0" fillId="0" borderId="0" xfId="2" applyFont="1" applyBorder="1" applyAlignment="1"/>
    <xf numFmtId="1" fontId="0" fillId="0" borderId="0" xfId="2" applyNumberFormat="1" applyFont="1" applyAlignment="1"/>
    <xf numFmtId="0" fontId="14" fillId="0" borderId="0" xfId="3" applyAlignment="1"/>
    <xf numFmtId="0" fontId="0" fillId="0" borderId="0" xfId="0" applyFont="1" applyFill="1" applyBorder="1" applyAlignment="1"/>
    <xf numFmtId="0" fontId="0" fillId="4" borderId="0" xfId="0" applyNumberFormat="1" applyFont="1" applyFill="1" applyAlignment="1"/>
    <xf numFmtId="0" fontId="15" fillId="0" borderId="0" xfId="0" applyFont="1" applyAlignment="1">
      <alignment horizontal="center"/>
    </xf>
    <xf numFmtId="0" fontId="13" fillId="0" borderId="0" xfId="0" applyFont="1" applyAlignment="1"/>
    <xf numFmtId="0" fontId="13" fillId="0" borderId="0" xfId="1" applyNumberFormat="1" applyFont="1" applyAlignment="1">
      <alignment horizontal="center"/>
    </xf>
    <xf numFmtId="165" fontId="7" fillId="0" borderId="0" xfId="0" applyNumberFormat="1" applyFont="1" applyFill="1" applyAlignment="1"/>
    <xf numFmtId="0" fontId="15" fillId="0" borderId="0" xfId="0" applyFont="1" applyFill="1" applyAlignment="1">
      <alignment horizontal="center"/>
    </xf>
    <xf numFmtId="0" fontId="0" fillId="0" borderId="0" xfId="0" applyFont="1" applyAlignment="1">
      <alignment horizontal="center"/>
    </xf>
    <xf numFmtId="0" fontId="3" fillId="0" borderId="0" xfId="0" applyFont="1" applyAlignment="1">
      <alignment horizontal="center" vertical="center" wrapText="1"/>
    </xf>
    <xf numFmtId="0" fontId="0" fillId="0" borderId="0" xfId="0" applyFont="1" applyAlignment="1">
      <alignment horizontal="center" vertical="center" wrapText="1"/>
    </xf>
    <xf numFmtId="0" fontId="9" fillId="0" borderId="0" xfId="0" applyFont="1" applyAlignment="1">
      <alignment horizontal="center" vertical="center" wrapText="1"/>
    </xf>
    <xf numFmtId="0" fontId="9" fillId="0" borderId="0" xfId="0" applyFont="1" applyAlignment="1">
      <alignment horizontal="center" vertical="center"/>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center" vertical="center"/>
    </xf>
  </cellXfs>
  <cellStyles count="4">
    <cellStyle name="Currency" xfId="1" builtinId="4"/>
    <cellStyle name="Hyperlink" xfId="3" builtinId="8"/>
    <cellStyle name="Normal" xfId="0" builtinId="0"/>
    <cellStyle name="Percent" xfId="2" builtinId="5"/>
  </cellStyles>
  <dxfs count="2">
    <dxf>
      <fill>
        <patternFill>
          <bgColor theme="7" tint="0.79998168889431442"/>
        </patternFill>
      </fill>
    </dxf>
    <dxf>
      <fill>
        <patternFill>
          <bgColor theme="4" tint="0.79998168889431442"/>
        </patternFill>
      </fill>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Daily Macro Breakdown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B74-4ABE-B79C-8ADE062979A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B74-4ABE-B79C-8ADE062979A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B74-4ABE-B79C-8ADE062979A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'Meal Planning'!$Q$3:$S$3</c:f>
              <c:strCache>
                <c:ptCount val="3"/>
                <c:pt idx="0">
                  <c:v>Protein</c:v>
                </c:pt>
                <c:pt idx="1">
                  <c:v>Carbs</c:v>
                </c:pt>
                <c:pt idx="2">
                  <c:v>Fat</c:v>
                </c:pt>
              </c:strCache>
            </c:strRef>
          </c:cat>
          <c:val>
            <c:numRef>
              <c:f>'Meal Planning'!$Q$4:$S$4</c:f>
              <c:numCache>
                <c:formatCode>0"g"</c:formatCode>
                <c:ptCount val="3"/>
                <c:pt idx="0">
                  <c:v>40.822333333333347</c:v>
                </c:pt>
                <c:pt idx="1">
                  <c:v>189.62133333333341</c:v>
                </c:pt>
                <c:pt idx="2">
                  <c:v>25.048000000000009</c:v>
                </c:pt>
              </c:numCache>
            </c:numRef>
          </c:val>
          <c:extLst>
            <c:ext xmlns:c16="http://schemas.microsoft.com/office/drawing/2014/chart" uri="{C3380CC4-5D6E-409C-BE32-E72D297353CC}">
              <c16:uniqueId val="{00000000-15C1-49E2-A278-A6FE38287441}"/>
            </c:ext>
          </c:extLst>
        </c:ser>
        <c:dLbls>
          <c:dLblPos val="out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95250</xdr:colOff>
      <xdr:row>9</xdr:row>
      <xdr:rowOff>114300</xdr:rowOff>
    </xdr:from>
    <xdr:to>
      <xdr:col>5</xdr:col>
      <xdr:colOff>581025</xdr:colOff>
      <xdr:row>27</xdr:row>
      <xdr:rowOff>123825</xdr:rowOff>
    </xdr:to>
    <xdr:graphicFrame macro="">
      <xdr:nvGraphicFramePr>
        <xdr:cNvPr id="4" name="Chart 3">
          <a:extLst>
            <a:ext uri="{FF2B5EF4-FFF2-40B4-BE49-F238E27FC236}">
              <a16:creationId xmlns:a16="http://schemas.microsoft.com/office/drawing/2014/main" id="{4B4F9D69-CF9E-4F4C-A126-C9D99BCA31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allrecipes.com/recipe/228643/san-francisco-style-bagels/?internalSource=streams&amp;referringId=1537&amp;referringContentType=recipe%20hub&amp;clickId=st_trending_s" TargetMode="External"/><Relationship Id="rId1" Type="http://schemas.openxmlformats.org/officeDocument/2006/relationships/hyperlink" Target="http://allrecipes.com/recipe/27953/yakitori-don/?internalSource=hub%20recipe&amp;referringContentType=search%20results&amp;clickId=cardslot%2017"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I1000"/>
  <sheetViews>
    <sheetView tabSelected="1" workbookViewId="0">
      <selection activeCell="E33" sqref="E33"/>
    </sheetView>
  </sheetViews>
  <sheetFormatPr defaultColWidth="11.140625" defaultRowHeight="12.75" outlineLevelRow="1" outlineLevelCol="1" x14ac:dyDescent="0.2"/>
  <cols>
    <col min="3" max="3" width="24.85546875" bestFit="1" customWidth="1"/>
    <col min="4" max="4" width="12.42578125" customWidth="1"/>
    <col min="8" max="8" width="18.42578125" customWidth="1"/>
    <col min="13" max="13" width="11.140625" style="3"/>
    <col min="15" max="15" width="12.28515625" style="80" customWidth="1"/>
    <col min="17" max="17" width="11.140625" style="80"/>
    <col min="19" max="19" width="11.140625" style="80"/>
    <col min="21" max="21" width="16.140625" style="86" customWidth="1" collapsed="1"/>
    <col min="22" max="35" width="11.140625" hidden="1" customWidth="1" outlineLevel="1"/>
  </cols>
  <sheetData>
    <row r="1" spans="2:35" x14ac:dyDescent="0.2">
      <c r="D1" s="98" t="s">
        <v>269</v>
      </c>
      <c r="E1" s="33" t="s">
        <v>3</v>
      </c>
      <c r="F1" s="33" t="s">
        <v>245</v>
      </c>
      <c r="G1" s="33" t="s">
        <v>246</v>
      </c>
      <c r="H1" s="33" t="s">
        <v>247</v>
      </c>
      <c r="I1" s="33" t="s">
        <v>2</v>
      </c>
      <c r="J1" s="33" t="s">
        <v>9</v>
      </c>
      <c r="K1" s="33" t="s">
        <v>4</v>
      </c>
      <c r="L1" s="33" t="s">
        <v>276</v>
      </c>
      <c r="M1" s="112" t="s">
        <v>277</v>
      </c>
      <c r="N1" s="33" t="s">
        <v>278</v>
      </c>
      <c r="O1" s="80" t="s">
        <v>5</v>
      </c>
    </row>
    <row r="2" spans="2:35" x14ac:dyDescent="0.2">
      <c r="B2" s="33" t="s">
        <v>13</v>
      </c>
      <c r="C2" s="92" t="s">
        <v>11</v>
      </c>
      <c r="E2" s="95" t="str">
        <f>VLOOKUP($C2, Recipes!$C:$AB,23,FALSE)</f>
        <v/>
      </c>
      <c r="F2" s="95" t="str">
        <f>VLOOKUP($C2, Recipes!$C:$AB,24,FALSE)</f>
        <v/>
      </c>
      <c r="G2" s="95" t="str">
        <f>VLOOKUP($C2, Recipes!$C:$AB,25,FALSE)</f>
        <v/>
      </c>
      <c r="H2" s="95" t="str">
        <f>VLOOKUP($C2, Recipes!$C:$AB,26,FALSE)</f>
        <v/>
      </c>
      <c r="I2" s="100" t="str">
        <f>VLOOKUP($C2, Recipes!$C:$AB,22,FALSE)</f>
        <v/>
      </c>
      <c r="J2" s="101">
        <f>VLOOKUP($C2, Recipes!$C:$AB,21,FALSE)</f>
        <v>0</v>
      </c>
      <c r="K2" s="103">
        <f>IFERROR(J2*I2, 0)</f>
        <v>0</v>
      </c>
      <c r="L2" s="104">
        <f>IFERROR($J2*F2, 0)</f>
        <v>0</v>
      </c>
      <c r="M2" s="104">
        <f t="shared" ref="M2:N6" si="0">IFERROR($J2*G2, 0)</f>
        <v>0</v>
      </c>
      <c r="N2" s="104">
        <f t="shared" si="0"/>
        <v>0</v>
      </c>
      <c r="O2" s="105">
        <f>IFERROR($J2*E2, 0)</f>
        <v>0</v>
      </c>
      <c r="Q2" s="117" t="s">
        <v>293</v>
      </c>
      <c r="R2" s="118"/>
      <c r="S2" s="119"/>
      <c r="V2" s="86" t="s">
        <v>289</v>
      </c>
    </row>
    <row r="3" spans="2:35" x14ac:dyDescent="0.2">
      <c r="B3" s="33" t="s">
        <v>14</v>
      </c>
      <c r="C3" s="92" t="s">
        <v>15</v>
      </c>
      <c r="E3" s="95">
        <f>VLOOKUP($C3, Recipes!$C:$AB,23,FALSE)</f>
        <v>457.8</v>
      </c>
      <c r="F3" s="95">
        <f>VLOOKUP($C3, Recipes!$C:$AB,24,FALSE)</f>
        <v>12.512000000000004</v>
      </c>
      <c r="G3" s="95">
        <f>VLOOKUP($C3, Recipes!$C:$AB,25,FALSE)</f>
        <v>97.424000000000007</v>
      </c>
      <c r="H3" s="95">
        <f>VLOOKUP($C3, Recipes!$C:$AB,26,FALSE)</f>
        <v>1.1200000000000003</v>
      </c>
      <c r="I3" s="100">
        <f>VLOOKUP($C3, Recipes!$C:$AB,22,FALSE)</f>
        <v>2.1417000000000002</v>
      </c>
      <c r="J3" s="101">
        <f>VLOOKUP($C3, Recipes!$C:$AB,21,FALSE)</f>
        <v>5</v>
      </c>
      <c r="K3" s="103">
        <f t="shared" ref="K3:K6" si="1">IFERROR(J3*I3, 0)</f>
        <v>10.708500000000001</v>
      </c>
      <c r="L3" s="104">
        <f>IFERROR($J3*F3, 0)</f>
        <v>62.560000000000016</v>
      </c>
      <c r="M3" s="104">
        <f>IFERROR($J3*G3, 0)</f>
        <v>487.12</v>
      </c>
      <c r="N3" s="104">
        <f>IFERROR($J3*H3, 0)</f>
        <v>5.6000000000000014</v>
      </c>
      <c r="O3" s="105">
        <f t="shared" ref="O3:O6" si="2">IFERROR($J3*E3, 0)</f>
        <v>2289</v>
      </c>
      <c r="Q3" s="115" t="s">
        <v>245</v>
      </c>
      <c r="R3" s="33" t="s">
        <v>246</v>
      </c>
      <c r="S3" s="115" t="s">
        <v>247</v>
      </c>
    </row>
    <row r="4" spans="2:35" x14ac:dyDescent="0.2">
      <c r="B4" s="33" t="s">
        <v>266</v>
      </c>
      <c r="C4" s="92" t="s">
        <v>11</v>
      </c>
      <c r="E4" s="95" t="str">
        <f>VLOOKUP($C4, Recipes!$C:$AB,23,FALSE)</f>
        <v/>
      </c>
      <c r="F4" s="95" t="str">
        <f>VLOOKUP($C4, Recipes!$C:$AB,24,FALSE)</f>
        <v/>
      </c>
      <c r="G4" s="95" t="str">
        <f>VLOOKUP($C4, Recipes!$C:$AB,25,FALSE)</f>
        <v/>
      </c>
      <c r="H4" s="95" t="str">
        <f>VLOOKUP($C4, Recipes!$C:$AB,26,FALSE)</f>
        <v/>
      </c>
      <c r="I4" s="100" t="str">
        <f>VLOOKUP($C4, Recipes!$C:$AB,22,FALSE)</f>
        <v/>
      </c>
      <c r="J4" s="101">
        <f>VLOOKUP($C4, Recipes!$C:$AB,21,FALSE)</f>
        <v>0</v>
      </c>
      <c r="K4" s="103">
        <f t="shared" si="1"/>
        <v>0</v>
      </c>
      <c r="L4" s="104">
        <f t="shared" ref="L4:L6" si="3">IFERROR($J4*F4, 0)</f>
        <v>0</v>
      </c>
      <c r="M4" s="104">
        <f t="shared" si="0"/>
        <v>0</v>
      </c>
      <c r="N4" s="104">
        <f t="shared" si="0"/>
        <v>0</v>
      </c>
      <c r="O4" s="105">
        <f t="shared" si="2"/>
        <v>0</v>
      </c>
      <c r="Q4" s="80">
        <f>F9</f>
        <v>40.822333333333347</v>
      </c>
      <c r="R4" s="80">
        <f>G9</f>
        <v>189.62133333333341</v>
      </c>
      <c r="S4" s="80">
        <f>H9</f>
        <v>25.048000000000009</v>
      </c>
    </row>
    <row r="5" spans="2:35" x14ac:dyDescent="0.2">
      <c r="B5" s="33" t="s">
        <v>265</v>
      </c>
      <c r="C5" s="92" t="s">
        <v>378</v>
      </c>
      <c r="E5" s="95">
        <f>VLOOKUP($C5, Recipes!$C:$AB,23,FALSE)</f>
        <v>231.2</v>
      </c>
      <c r="F5" s="95">
        <f>VLOOKUP($C5, Recipes!$C:$AB,24,FALSE)</f>
        <v>4.7519999999999527</v>
      </c>
      <c r="G5" s="95">
        <f>VLOOKUP($C5, Recipes!$C:$AB,25,FALSE)</f>
        <v>20.924000000000159</v>
      </c>
      <c r="H5" s="95">
        <f>VLOOKUP($C5, Recipes!$C:$AB,26,FALSE)</f>
        <v>11.877999999999975</v>
      </c>
      <c r="I5" s="100">
        <f>VLOOKUP($C5, Recipes!$C:$AB,22,FALSE)</f>
        <v>1.0172731513754569</v>
      </c>
      <c r="J5" s="101">
        <f>VLOOKUP($C5, Recipes!$C:$AB,21,FALSE)</f>
        <v>5</v>
      </c>
      <c r="K5" s="103">
        <f t="shared" si="1"/>
        <v>5.0863657568772851</v>
      </c>
      <c r="L5" s="104">
        <f t="shared" si="3"/>
        <v>23.759999999999764</v>
      </c>
      <c r="M5" s="104">
        <f t="shared" si="0"/>
        <v>104.6200000000008</v>
      </c>
      <c r="N5" s="104">
        <f t="shared" si="0"/>
        <v>59.389999999999873</v>
      </c>
      <c r="O5" s="105">
        <f t="shared" si="2"/>
        <v>1156</v>
      </c>
      <c r="Q5" s="121">
        <f>Q4/(SUM($Q$4:$S$4))</f>
        <v>0.15977951009491503</v>
      </c>
      <c r="R5" s="121">
        <f t="shared" ref="R5:S5" si="4">R4/(SUM($Q$4:$S$4))</f>
        <v>0.74218206725594449</v>
      </c>
      <c r="S5" s="121">
        <f t="shared" si="4"/>
        <v>9.8038422649140547E-2</v>
      </c>
    </row>
    <row r="6" spans="2:35" x14ac:dyDescent="0.2">
      <c r="B6" s="33" t="s">
        <v>18</v>
      </c>
      <c r="C6" s="92" t="s">
        <v>374</v>
      </c>
      <c r="E6" s="95">
        <f>VLOOKUP($C6, Recipes!$C:$AB,23,FALSE)</f>
        <v>457.5</v>
      </c>
      <c r="F6" s="95">
        <f>VLOOKUP($C6, Recipes!$C:$AB,24,FALSE)</f>
        <v>23.558333333333394</v>
      </c>
      <c r="G6" s="95">
        <f>VLOOKUP($C6, Recipes!$C:$AB,25,FALSE)</f>
        <v>71.273333333333241</v>
      </c>
      <c r="H6" s="95">
        <f>VLOOKUP($C6, Recipes!$C:$AB,26,FALSE)</f>
        <v>12.050000000000031</v>
      </c>
      <c r="I6" s="100">
        <f>VLOOKUP($C6, Recipes!$C:$AB,22,FALSE)</f>
        <v>1.3547211874540039</v>
      </c>
      <c r="J6" s="101">
        <f>VLOOKUP($C6, Recipes!$C:$AB,21,FALSE)</f>
        <v>6</v>
      </c>
      <c r="K6" s="103">
        <f t="shared" si="1"/>
        <v>8.1283271247240236</v>
      </c>
      <c r="L6" s="104">
        <f t="shared" si="3"/>
        <v>141.35000000000036</v>
      </c>
      <c r="M6" s="104">
        <f t="shared" si="0"/>
        <v>427.63999999999942</v>
      </c>
      <c r="N6" s="104">
        <f t="shared" si="0"/>
        <v>72.300000000000182</v>
      </c>
      <c r="O6" s="105">
        <f t="shared" si="2"/>
        <v>2745</v>
      </c>
    </row>
    <row r="7" spans="2:35" x14ac:dyDescent="0.2">
      <c r="V7" s="93" t="s">
        <v>273</v>
      </c>
      <c r="W7" s="106" t="s">
        <v>287</v>
      </c>
      <c r="X7" s="111" t="s">
        <v>291</v>
      </c>
      <c r="Y7" s="106" t="s">
        <v>287</v>
      </c>
      <c r="Z7" s="106">
        <f>$K$9</f>
        <v>23.92319288160131</v>
      </c>
      <c r="AA7" s="107" t="s">
        <v>287</v>
      </c>
      <c r="AB7" s="107">
        <f>$L$9</f>
        <v>227.67000000000013</v>
      </c>
      <c r="AC7" s="107" t="s">
        <v>287</v>
      </c>
      <c r="AD7" s="107">
        <f>$M$9</f>
        <v>1019.3800000000002</v>
      </c>
      <c r="AE7" s="107" t="s">
        <v>287</v>
      </c>
      <c r="AF7" s="107">
        <f>$N$9</f>
        <v>137.29000000000005</v>
      </c>
      <c r="AG7" s="107" t="s">
        <v>287</v>
      </c>
      <c r="AH7" s="108">
        <f>$O$9</f>
        <v>6190</v>
      </c>
      <c r="AI7" s="91" t="s">
        <v>287</v>
      </c>
    </row>
    <row r="8" spans="2:35" outlineLevel="1" x14ac:dyDescent="0.2">
      <c r="D8" s="98" t="s">
        <v>268</v>
      </c>
      <c r="E8" s="97" t="s">
        <v>279</v>
      </c>
      <c r="F8" s="97" t="s">
        <v>280</v>
      </c>
      <c r="G8" s="97" t="s">
        <v>281</v>
      </c>
      <c r="H8" s="97" t="s">
        <v>282</v>
      </c>
      <c r="I8" s="97" t="s">
        <v>272</v>
      </c>
      <c r="J8" s="97" t="s">
        <v>270</v>
      </c>
      <c r="K8" s="97" t="s">
        <v>4</v>
      </c>
      <c r="L8" s="97" t="s">
        <v>276</v>
      </c>
      <c r="M8" s="114" t="s">
        <v>277</v>
      </c>
      <c r="N8" s="109" t="str">
        <f t="shared" ref="N8:O8" si="5">N1</f>
        <v>Total Fat</v>
      </c>
      <c r="O8" s="80" t="str">
        <f t="shared" si="5"/>
        <v>Total Calories</v>
      </c>
      <c r="P8" s="33" t="s">
        <v>271</v>
      </c>
      <c r="Q8" s="80" t="s">
        <v>283</v>
      </c>
      <c r="R8" s="33" t="s">
        <v>284</v>
      </c>
      <c r="S8" s="80" t="s">
        <v>285</v>
      </c>
      <c r="T8" s="33" t="s">
        <v>286</v>
      </c>
      <c r="V8" s="93" t="s">
        <v>274</v>
      </c>
      <c r="W8" s="106" t="s">
        <v>287</v>
      </c>
      <c r="X8" s="111" t="s">
        <v>292</v>
      </c>
      <c r="Y8" s="106" t="s">
        <v>287</v>
      </c>
      <c r="Z8" s="106">
        <f>$I$9</f>
        <v>4.5136943388294615</v>
      </c>
      <c r="AA8" s="107" t="s">
        <v>287</v>
      </c>
      <c r="AB8" s="107">
        <f>$F$9</f>
        <v>40.822333333333347</v>
      </c>
      <c r="AC8" s="107" t="s">
        <v>287</v>
      </c>
      <c r="AD8" s="107">
        <f>$G$9</f>
        <v>189.62133333333341</v>
      </c>
      <c r="AE8" s="107" t="s">
        <v>287</v>
      </c>
      <c r="AF8" s="107">
        <f>$H$9</f>
        <v>25.048000000000009</v>
      </c>
      <c r="AG8" s="107" t="s">
        <v>287</v>
      </c>
      <c r="AH8" s="108">
        <f>$E$9</f>
        <v>1146.5</v>
      </c>
      <c r="AI8" s="91" t="s">
        <v>287</v>
      </c>
    </row>
    <row r="9" spans="2:35" outlineLevel="1" x14ac:dyDescent="0.2">
      <c r="E9" s="96">
        <f>SUM(E2:E6)</f>
        <v>1146.5</v>
      </c>
      <c r="F9" s="96">
        <f t="shared" ref="F9:I9" si="6">SUM(F2:F6)</f>
        <v>40.822333333333347</v>
      </c>
      <c r="G9" s="96">
        <f>SUM(G2:G6)</f>
        <v>189.62133333333341</v>
      </c>
      <c r="H9" s="96">
        <f t="shared" si="6"/>
        <v>25.048000000000009</v>
      </c>
      <c r="I9" s="96">
        <f t="shared" si="6"/>
        <v>4.5136943388294615</v>
      </c>
      <c r="J9" s="102">
        <f>SUM(J2:J3,J6)</f>
        <v>11</v>
      </c>
      <c r="K9" s="106">
        <f>SUM(K2:K6)</f>
        <v>23.92319288160131</v>
      </c>
      <c r="L9" s="107">
        <f>SUM(L2:L6)</f>
        <v>227.67000000000013</v>
      </c>
      <c r="M9" s="107">
        <f t="shared" ref="M9:O9" si="7">SUM(M2:M6)</f>
        <v>1019.3800000000002</v>
      </c>
      <c r="N9" s="107">
        <f t="shared" si="7"/>
        <v>137.29000000000005</v>
      </c>
      <c r="O9" s="113">
        <f t="shared" si="7"/>
        <v>6190</v>
      </c>
      <c r="P9" s="125">
        <f>K9/$J$9</f>
        <v>2.17483571650921</v>
      </c>
      <c r="Q9" s="107">
        <f t="shared" ref="Q9:T9" si="8">L9/$J$9</f>
        <v>20.69727272727274</v>
      </c>
      <c r="R9" s="107">
        <f t="shared" si="8"/>
        <v>92.670909090909106</v>
      </c>
      <c r="S9" s="107">
        <f>N9/$J$9</f>
        <v>12.480909090909096</v>
      </c>
      <c r="T9" s="108">
        <f t="shared" si="8"/>
        <v>562.72727272727275</v>
      </c>
      <c r="V9" s="93" t="s">
        <v>275</v>
      </c>
      <c r="W9" s="106" t="s">
        <v>287</v>
      </c>
      <c r="X9" s="111" t="s">
        <v>290</v>
      </c>
      <c r="Y9" s="106" t="s">
        <v>287</v>
      </c>
      <c r="Z9" s="106">
        <f>$P$9</f>
        <v>2.17483571650921</v>
      </c>
      <c r="AA9" s="107" t="s">
        <v>287</v>
      </c>
      <c r="AB9" s="107">
        <f>$Q$9</f>
        <v>20.69727272727274</v>
      </c>
      <c r="AC9" s="107" t="s">
        <v>287</v>
      </c>
      <c r="AD9" s="107">
        <f>$R$9</f>
        <v>92.670909090909106</v>
      </c>
      <c r="AE9" s="107" t="s">
        <v>287</v>
      </c>
      <c r="AF9" s="107">
        <f>$S$9</f>
        <v>12.480909090909096</v>
      </c>
      <c r="AG9" s="107" t="s">
        <v>287</v>
      </c>
      <c r="AH9" s="108">
        <f>$T$9</f>
        <v>562.72727272727275</v>
      </c>
      <c r="AI9" s="91" t="s">
        <v>287</v>
      </c>
    </row>
    <row r="10" spans="2:35" outlineLevel="1" x14ac:dyDescent="0.2">
      <c r="D10" s="98"/>
      <c r="I10" s="3">
        <f>I9/2</f>
        <v>2.2568471694147307</v>
      </c>
      <c r="K10" s="54"/>
      <c r="L10" s="54"/>
      <c r="M10" s="56"/>
      <c r="N10" s="54"/>
    </row>
    <row r="12" spans="2:35" x14ac:dyDescent="0.2">
      <c r="G12" s="33" t="s">
        <v>287</v>
      </c>
      <c r="H12" s="33" t="s">
        <v>294</v>
      </c>
      <c r="I12" s="33" t="s">
        <v>287</v>
      </c>
      <c r="J12" s="33" t="s">
        <v>295</v>
      </c>
      <c r="L12" s="33" t="s">
        <v>287</v>
      </c>
      <c r="M12" s="112" t="s">
        <v>303</v>
      </c>
      <c r="N12" s="33" t="s">
        <v>287</v>
      </c>
      <c r="O12" s="115" t="s">
        <v>296</v>
      </c>
      <c r="P12" s="33" t="s">
        <v>287</v>
      </c>
      <c r="Q12" s="115" t="s">
        <v>304</v>
      </c>
      <c r="R12" s="33" t="s">
        <v>287</v>
      </c>
      <c r="S12" s="115" t="s">
        <v>297</v>
      </c>
      <c r="T12" s="33" t="s">
        <v>287</v>
      </c>
      <c r="U12" s="116" t="s">
        <v>298</v>
      </c>
    </row>
    <row r="13" spans="2:35" x14ac:dyDescent="0.2">
      <c r="F13" s="33"/>
      <c r="G13" s="33" t="s">
        <v>287</v>
      </c>
      <c r="H13" s="33" t="s">
        <v>299</v>
      </c>
      <c r="I13" s="33" t="s">
        <v>287</v>
      </c>
      <c r="J13" s="33" t="s">
        <v>300</v>
      </c>
      <c r="K13" s="33"/>
      <c r="L13" s="33" t="s">
        <v>287</v>
      </c>
      <c r="M13" s="120" t="s">
        <v>301</v>
      </c>
      <c r="N13" s="33" t="s">
        <v>287</v>
      </c>
      <c r="O13" s="120" t="s">
        <v>301</v>
      </c>
      <c r="P13" s="33" t="s">
        <v>287</v>
      </c>
      <c r="Q13" s="120" t="s">
        <v>301</v>
      </c>
      <c r="R13" s="33" t="s">
        <v>287</v>
      </c>
      <c r="S13" s="120" t="s">
        <v>301</v>
      </c>
      <c r="T13" s="33" t="s">
        <v>287</v>
      </c>
      <c r="U13" s="120" t="s">
        <v>301</v>
      </c>
    </row>
    <row r="14" spans="2:35" x14ac:dyDescent="0.2">
      <c r="G14" t="str">
        <f>IF(H14="", "", $W$7)</f>
        <v>|</v>
      </c>
      <c r="H14" t="str">
        <f t="array" ref="H14">IF(H13="","", IF(H13=$F$46, "", IF(H13=$F$44, $F$45, IF(H13=$F$45, $F$46, IFERROR(INDEX(Recipes!$A:$Q,SMALL(IF(($V$2=Recipes!$A:$A),ROW(Recipes!$A:$A)-MIN(ROW(Recipes!$A:$A))+1,""),ROWS(Recipes!$A$1:A1)),4), $F$44)))))</f>
        <v>White Rice</v>
      </c>
      <c r="I14" t="str">
        <f>G14</f>
        <v>|</v>
      </c>
      <c r="J14">
        <f t="array" ref="J14">IF(J13="","", IF(J13="---", "", IF(J13="-", $X$8, IF(J13="--", $X$9, IFERROR(INDEX(Recipes!$A:$Q,SMALL(IF(($V$2=Recipes!$A:$A),ROW(Recipes!$A:$A)-MIN(ROW(Recipes!$A:$A))+1,""),ROWS(Recipes!$A$1:C1)),6), $X$7)))))</f>
        <v>2</v>
      </c>
      <c r="K14" t="str">
        <f t="array" ref="K14">IF($J14="","", IF($J14="---", $J14, IF($J14="-",$J14, IF($J14="--", $J14, IFERROR(INDEX(Recipes!$A:$Q,SMALL(IF(($V$2=Recipes!$A:$A),ROW(Recipes!$A:$A)-MIN(ROW(Recipes!$A:$A))+1,""),ROWS(Recipes!$A$1:D1)),7), $Z$7)))))</f>
        <v>dry cups</v>
      </c>
      <c r="L14" t="str">
        <f>I14</f>
        <v>|</v>
      </c>
      <c r="M14" s="3">
        <f t="array" ref="M14">IF($J14="","", IF($J14="---", $Z$9, IF($J14="-", $Z$7, IF($J14="--", $Z$8, IFERROR(INDEX(Recipes!$A:$Q,SMALL(IF(($V$2=Recipes!$A:$A),ROW(Recipes!$A:$A)-MIN(ROW(Recipes!$A:$A))+1,""),ROWS(Recipes!$A$1:F1)),9), $Z$7)))))</f>
        <v>0.8</v>
      </c>
      <c r="N14" t="str">
        <f>L14</f>
        <v>|</v>
      </c>
      <c r="O14" s="80">
        <f t="array" ref="O14">IF($J14="","", IF($J14="---", $AB$9, IF($J14="-", $AB$7, IF($J14="--", $AB$8, IFERROR(INDEX(Recipes!$A:$Q,SMALL(IF(($V$2=Recipes!$A:$A),ROW(Recipes!$A:$A)-MIN(ROW(Recipes!$A:$A))+1,""),ROWS(Recipes!$A$1:H1)),11), $AB$7)))))</f>
        <v>24</v>
      </c>
      <c r="P14" t="str">
        <f>N14</f>
        <v>|</v>
      </c>
      <c r="Q14" s="80">
        <f t="array" ref="Q14">IF($J14="","", IF($J14="---", $AD$9, IF($J14="-", $AD$7, IF($J14="--", $AD$8, IFERROR(INDEX(Recipes!$A:$Q,SMALL(IF(($V$2=Recipes!$A:$A),ROW(Recipes!$A:$A)-MIN(ROW(Recipes!$A:$A))+1,""),ROWS(Recipes!$A$1:J1)),13), $AD$7)))))</f>
        <v>288</v>
      </c>
      <c r="R14" t="str">
        <f>P14</f>
        <v>|</v>
      </c>
      <c r="S14" s="80">
        <f t="array" ref="S14">IF($J14="","", IF($J14="---", $AF$9, IF($J14="-", $AF$7, IF($J14="--", $AF$8, IFERROR(INDEX(Recipes!$A:$Q,SMALL(IF(($V$2=Recipes!$A:$A),ROW(Recipes!$A:$A)-MIN(ROW(Recipes!$A:$A))+1,""),ROWS(Recipes!$A$1:L1)),15), $AF$7)))))</f>
        <v>0.32</v>
      </c>
      <c r="T14" t="str">
        <f>R14</f>
        <v>|</v>
      </c>
      <c r="U14" s="86">
        <f t="array" ref="U14">IF($J14="","", IF($J14="---", $AH$9, IF($J14="-", $AH$7, IF($J14="--", $AH$8, IFERROR(INDEX(Recipes!$A:$Q,SMALL(IF(($V$2=Recipes!$A:$A),ROW(Recipes!$A:$A)-MIN(ROW(Recipes!$A:$A))+1,""),ROWS(Recipes!$A$1:N1)),17), $AH$7)))))</f>
        <v>1360</v>
      </c>
      <c r="V14" t="str">
        <f>T14</f>
        <v>|</v>
      </c>
    </row>
    <row r="15" spans="2:35" x14ac:dyDescent="0.2">
      <c r="G15" t="str">
        <f t="shared" ref="G15:G78" si="9">IF(H15="", "", $W$7)</f>
        <v>|</v>
      </c>
      <c r="H15" t="str">
        <f t="array" ref="H15">IF(H14="","", IF(H14=$F$46, "", IF(H14=$F$44, $F$45, IF(H14=$F$45, $F$46, IFERROR(INDEX(Recipes!$A:$Q,SMALL(IF(($V$2=Recipes!$A:$A),ROW(Recipes!$A:$A)-MIN(ROW(Recipes!$A:$A))+1,""),ROWS(Recipes!$A$1:A2)),4), $F$44)))))</f>
        <v>Black Beans</v>
      </c>
      <c r="I15" t="str">
        <f t="shared" ref="I15:I78" si="10">G15</f>
        <v>|</v>
      </c>
      <c r="J15">
        <f t="array" ref="J15">IF(J14="","", IF(J14="---", "", IF(J14="-", $X$8, IF(J14="--", $X$9, IFERROR(INDEX(Recipes!$A:$Q,SMALL(IF(($V$2=Recipes!$A:$A),ROW(Recipes!$A:$A)-MIN(ROW(Recipes!$A:$A))+1,""),ROWS(Recipes!$A$1:C2)),6), $X$7)))))</f>
        <v>1.75</v>
      </c>
      <c r="K15" t="str">
        <f t="array" ref="K15">IF($J15="","", IF($J15="---", $J15, IF($J15="-",$J15, IF($J15="--", $J15, IFERROR(INDEX(Recipes!$A:$Q,SMALL(IF(($V$2=Recipes!$A:$A),ROW(Recipes!$A:$A)-MIN(ROW(Recipes!$A:$A))+1,""),ROWS(Recipes!$A$1:D2)),7), $Z$7)))))</f>
        <v>cup</v>
      </c>
      <c r="L15" t="str">
        <f t="shared" ref="L15:L78" si="11">I15</f>
        <v>|</v>
      </c>
      <c r="M15" s="3">
        <f t="array" ref="M15">IF($J15="","", IF($J15="---", $Z$9, IF($J15="-", $Z$7, IF($J15="--", $Z$8, IFERROR(INDEX(Recipes!$A:$Q,SMALL(IF(($V$2=Recipes!$A:$A),ROW(Recipes!$A:$A)-MIN(ROW(Recipes!$A:$A))+1,""),ROWS(Recipes!$A$1:F2)),9), $Z$7)))))</f>
        <v>0.79</v>
      </c>
      <c r="N15" t="str">
        <f t="shared" ref="N15:N78" si="12">L15</f>
        <v>|</v>
      </c>
      <c r="O15" s="80">
        <f t="array" ref="O15">IF($J15="","", IF($J15="---", $AB$9, IF($J15="-", $AB$7, IF($J15="--", $AB$8, IFERROR(INDEX(Recipes!$A:$Q,SMALL(IF(($V$2=Recipes!$A:$A),ROW(Recipes!$A:$A)-MIN(ROW(Recipes!$A:$A))+1,""),ROWS(Recipes!$A$1:H2)),11), $AB$7)))))</f>
        <v>24.5</v>
      </c>
      <c r="P15" t="str">
        <f t="shared" ref="P15:P78" si="13">N15</f>
        <v>|</v>
      </c>
      <c r="Q15" s="80">
        <f t="array" ref="Q15">IF($J15="","", IF($J15="---", $AD$9, IF($J15="-", $AD$7, IF($J15="--", $AD$8, IFERROR(INDEX(Recipes!$A:$Q,SMALL(IF(($V$2=Recipes!$A:$A),ROW(Recipes!$A:$A)-MIN(ROW(Recipes!$A:$A))+1,""),ROWS(Recipes!$A$1:J2)),13), $AD$7)))))</f>
        <v>66.5</v>
      </c>
      <c r="R15" t="str">
        <f t="shared" ref="R15:R78" si="14">P15</f>
        <v>|</v>
      </c>
      <c r="S15" s="80">
        <f t="array" ref="S15">IF($J15="","", IF($J15="---", $AF$9, IF($J15="-", $AF$7, IF($J15="--", $AF$8, IFERROR(INDEX(Recipes!$A:$Q,SMALL(IF(($V$2=Recipes!$A:$A),ROW(Recipes!$A:$A)-MIN(ROW(Recipes!$A:$A))+1,""),ROWS(Recipes!$A$1:L2)),15), $AF$7)))))</f>
        <v>3.5</v>
      </c>
      <c r="T15" t="str">
        <f t="shared" ref="T15:T78" si="15">R15</f>
        <v>|</v>
      </c>
      <c r="U15" s="86">
        <f t="array" ref="U15">IF($J15="","", IF($J15="---", $AH$9, IF($J15="-", $AH$7, IF($J15="--", $AH$8, IFERROR(INDEX(Recipes!$A:$Q,SMALL(IF(($V$2=Recipes!$A:$A),ROW(Recipes!$A:$A)-MIN(ROW(Recipes!$A:$A))+1,""),ROWS(Recipes!$A$1:N2)),17), $AH$7)))))</f>
        <v>385</v>
      </c>
      <c r="V15" t="str">
        <f t="shared" ref="V15:V78" si="16">T15</f>
        <v>|</v>
      </c>
    </row>
    <row r="16" spans="2:35" x14ac:dyDescent="0.2">
      <c r="G16" t="str">
        <f t="shared" si="9"/>
        <v>|</v>
      </c>
      <c r="H16" t="str">
        <f t="array" ref="H16">IF(H15="","", IF(H15=$F$46, "", IF(H15=$F$44, $F$45, IF(H15=$F$45, $F$46, IFERROR(INDEX(Recipes!$A:$Q,SMALL(IF(($V$2=Recipes!$A:$A),ROW(Recipes!$A:$A)-MIN(ROW(Recipes!$A:$A))+1,""),ROWS(Recipes!$A$1:A3)),4), $F$44)))))</f>
        <v>Corn</v>
      </c>
      <c r="I16" t="str">
        <f t="shared" si="10"/>
        <v>|</v>
      </c>
      <c r="J16">
        <f t="array" ref="J16">IF(J15="","", IF(J15="---", "", IF(J15="-", $X$8, IF(J15="--", $X$9, IFERROR(INDEX(Recipes!$A:$Q,SMALL(IF(($V$2=Recipes!$A:$A),ROW(Recipes!$A:$A)-MIN(ROW(Recipes!$A:$A))+1,""),ROWS(Recipes!$A$1:C3)),6), $X$7)))))</f>
        <v>1.75</v>
      </c>
      <c r="K16" t="str">
        <f t="array" ref="K16">IF($J16="","", IF($J16="---", $J16, IF($J16="-",$J16, IF($J16="--", $J16, IFERROR(INDEX(Recipes!$A:$Q,SMALL(IF(($V$2=Recipes!$A:$A),ROW(Recipes!$A:$A)-MIN(ROW(Recipes!$A:$A))+1,""),ROWS(Recipes!$A$1:D3)),7), $Z$7)))))</f>
        <v>cup</v>
      </c>
      <c r="L16" t="str">
        <f t="shared" si="11"/>
        <v>|</v>
      </c>
      <c r="M16" s="3">
        <f t="array" ref="M16">IF($J16="","", IF($J16="---", $Z$9, IF($J16="-", $Z$7, IF($J16="--", $Z$8, IFERROR(INDEX(Recipes!$A:$Q,SMALL(IF(($V$2=Recipes!$A:$A),ROW(Recipes!$A:$A)-MIN(ROW(Recipes!$A:$A))+1,""),ROWS(Recipes!$A$1:F3)),9), $Z$7)))))</f>
        <v>0.79</v>
      </c>
      <c r="N16" t="str">
        <f t="shared" si="12"/>
        <v>|</v>
      </c>
      <c r="O16" s="80">
        <f t="array" ref="O16">IF($J16="","", IF($J16="---", $AB$9, IF($J16="-", $AB$7, IF($J16="--", $AB$8, IFERROR(INDEX(Recipes!$A:$Q,SMALL(IF(($V$2=Recipes!$A:$A),ROW(Recipes!$A:$A)-MIN(ROW(Recipes!$A:$A))+1,""),ROWS(Recipes!$A$1:H3)),11), $AB$7)))))</f>
        <v>7</v>
      </c>
      <c r="P16" t="str">
        <f t="shared" si="13"/>
        <v>|</v>
      </c>
      <c r="Q16" s="80">
        <f t="array" ref="Q16">IF($J16="","", IF($J16="---", $AD$9, IF($J16="-", $AD$7, IF($J16="--", $AD$8, IFERROR(INDEX(Recipes!$A:$Q,SMALL(IF(($V$2=Recipes!$A:$A),ROW(Recipes!$A:$A)-MIN(ROW(Recipes!$A:$A))+1,""),ROWS(Recipes!$A$1:J3)),13), $AD$7)))))</f>
        <v>38.5</v>
      </c>
      <c r="R16" t="str">
        <f t="shared" si="14"/>
        <v>|</v>
      </c>
      <c r="S16" s="80">
        <f t="array" ref="S16">IF($J16="","", IF($J16="---", $AF$9, IF($J16="-", $AF$7, IF($J16="--", $AF$8, IFERROR(INDEX(Recipes!$A:$Q,SMALL(IF(($V$2=Recipes!$A:$A),ROW(Recipes!$A:$A)-MIN(ROW(Recipes!$A:$A))+1,""),ROWS(Recipes!$A$1:L3)),15), $AF$7)))))</f>
        <v>1.75</v>
      </c>
      <c r="T16" t="str">
        <f t="shared" si="15"/>
        <v>|</v>
      </c>
      <c r="U16" s="86">
        <f t="array" ref="U16">IF($J16="","", IF($J16="---", $AH$9, IF($J16="-", $AH$7, IF($J16="--", $AH$8, IFERROR(INDEX(Recipes!$A:$Q,SMALL(IF(($V$2=Recipes!$A:$A),ROW(Recipes!$A:$A)-MIN(ROW(Recipes!$A:$A))+1,""),ROWS(Recipes!$A$1:N3)),17), $AH$7)))))</f>
        <v>210</v>
      </c>
      <c r="V16" t="str">
        <f t="shared" si="16"/>
        <v>|</v>
      </c>
    </row>
    <row r="17" spans="2:22" x14ac:dyDescent="0.2">
      <c r="G17" t="str">
        <f t="shared" si="9"/>
        <v>|</v>
      </c>
      <c r="H17" t="str">
        <f t="array" ref="H17">IF(H16="","", IF(H16=$F$46, "", IF(H16=$F$44, $F$45, IF(H16=$F$45, $F$46, IFERROR(INDEX(Recipes!$A:$Q,SMALL(IF(($V$2=Recipes!$A:$A),ROW(Recipes!$A:$A)-MIN(ROW(Recipes!$A:$A))+1,""),ROWS(Recipes!$A$1:A4)),4), $F$44)))))</f>
        <v>Cilantro</v>
      </c>
      <c r="I17" t="str">
        <f t="shared" si="10"/>
        <v>|</v>
      </c>
      <c r="J17">
        <f t="array" ref="J17">IF(J16="","", IF(J16="---", "", IF(J16="-", $X$8, IF(J16="--", $X$9, IFERROR(INDEX(Recipes!$A:$Q,SMALL(IF(($V$2=Recipes!$A:$A),ROW(Recipes!$A:$A)-MIN(ROW(Recipes!$A:$A))+1,""),ROWS(Recipes!$A$1:C4)),6), $X$7)))))</f>
        <v>3</v>
      </c>
      <c r="K17" t="str">
        <f t="array" ref="K17">IF($J17="","", IF($J17="---", $J17, IF($J17="-",$J17, IF($J17="--", $J17, IFERROR(INDEX(Recipes!$A:$Q,SMALL(IF(($V$2=Recipes!$A:$A),ROW(Recipes!$A:$A)-MIN(ROW(Recipes!$A:$A))+1,""),ROWS(Recipes!$A$1:D4)),7), $Z$7)))))</f>
        <v>leaf</v>
      </c>
      <c r="L17" t="str">
        <f t="shared" si="11"/>
        <v>|</v>
      </c>
      <c r="M17" s="3">
        <f t="array" ref="M17">IF($J17="","", IF($J17="---", $Z$9, IF($J17="-", $Z$7, IF($J17="--", $Z$8, IFERROR(INDEX(Recipes!$A:$Q,SMALL(IF(($V$2=Recipes!$A:$A),ROW(Recipes!$A:$A)-MIN(ROW(Recipes!$A:$A))+1,""),ROWS(Recipes!$A$1:F4)),9), $Z$7)))))</f>
        <v>0.29849999999999999</v>
      </c>
      <c r="N17" t="str">
        <f t="shared" si="12"/>
        <v>|</v>
      </c>
      <c r="O17" s="80">
        <f t="array" ref="O17">IF($J17="","", IF($J17="---", $AB$9, IF($J17="-", $AB$7, IF($J17="--", $AB$8, IFERROR(INDEX(Recipes!$A:$Q,SMALL(IF(($V$2=Recipes!$A:$A),ROW(Recipes!$A:$A)-MIN(ROW(Recipes!$A:$A))+1,""),ROWS(Recipes!$A$1:H4)),11), $AB$7)))))</f>
        <v>0.06</v>
      </c>
      <c r="P17" t="str">
        <f t="shared" si="13"/>
        <v>|</v>
      </c>
      <c r="Q17" s="80">
        <f t="array" ref="Q17">IF($J17="","", IF($J17="---", $AD$9, IF($J17="-", $AD$7, IF($J17="--", $AD$8, IFERROR(INDEX(Recipes!$A:$Q,SMALL(IF(($V$2=Recipes!$A:$A),ROW(Recipes!$A:$A)-MIN(ROW(Recipes!$A:$A))+1,""),ROWS(Recipes!$A$1:J4)),13), $AD$7)))))</f>
        <v>0.12</v>
      </c>
      <c r="R17" t="str">
        <f t="shared" si="14"/>
        <v>|</v>
      </c>
      <c r="S17" s="80">
        <f t="array" ref="S17">IF($J17="","", IF($J17="---", $AF$9, IF($J17="-", $AF$7, IF($J17="--", $AF$8, IFERROR(INDEX(Recipes!$A:$Q,SMALL(IF(($V$2=Recipes!$A:$A),ROW(Recipes!$A:$A)-MIN(ROW(Recipes!$A:$A))+1,""),ROWS(Recipes!$A$1:L4)),15), $AF$7)))))</f>
        <v>0.03</v>
      </c>
      <c r="T17" t="str">
        <f t="shared" si="15"/>
        <v>|</v>
      </c>
      <c r="U17" s="86">
        <f t="array" ref="U17">IF($J17="","", IF($J17="---", $AH$9, IF($J17="-", $AH$7, IF($J17="--", $AH$8, IFERROR(INDEX(Recipes!$A:$Q,SMALL(IF(($V$2=Recipes!$A:$A),ROW(Recipes!$A:$A)-MIN(ROW(Recipes!$A:$A))+1,""),ROWS(Recipes!$A$1:N4)),17), $AH$7)))))</f>
        <v>3</v>
      </c>
      <c r="V17" t="str">
        <f t="shared" si="16"/>
        <v>|</v>
      </c>
    </row>
    <row r="18" spans="2:22" x14ac:dyDescent="0.2">
      <c r="G18" t="str">
        <f t="shared" si="9"/>
        <v>|</v>
      </c>
      <c r="H18" t="str">
        <f t="array" ref="H18">IF(H17="","", IF(H17=$F$46, "", IF(H17=$F$44, $F$45, IF(H17=$F$45, $F$46, IFERROR(INDEX(Recipes!$A:$Q,SMALL(IF(($V$2=Recipes!$A:$A),ROW(Recipes!$A:$A)-MIN(ROW(Recipes!$A:$A))+1,""),ROWS(Recipes!$A$1:A5)),4), $F$44)))))</f>
        <v>Pico de Gallo</v>
      </c>
      <c r="I18" t="str">
        <f t="shared" si="10"/>
        <v>|</v>
      </c>
      <c r="J18">
        <f t="array" ref="J18">IF(J17="","", IF(J17="---", "", IF(J17="-", $X$8, IF(J17="--", $X$9, IFERROR(INDEX(Recipes!$A:$Q,SMALL(IF(($V$2=Recipes!$A:$A),ROW(Recipes!$A:$A)-MIN(ROW(Recipes!$A:$A))+1,""),ROWS(Recipes!$A$1:C5)),6), $X$7)))))</f>
        <v>20</v>
      </c>
      <c r="K18" t="str">
        <f t="array" ref="K18">IF($J18="","", IF($J18="---", $J18, IF($J18="-",$J18, IF($J18="--", $J18, IFERROR(INDEX(Recipes!$A:$Q,SMALL(IF(($V$2=Recipes!$A:$A),ROW(Recipes!$A:$A)-MIN(ROW(Recipes!$A:$A))+1,""),ROWS(Recipes!$A$1:D5)),7), $Z$7)))))</f>
        <v>tbsp</v>
      </c>
      <c r="L18" t="str">
        <f t="shared" si="11"/>
        <v>|</v>
      </c>
      <c r="M18" s="3">
        <f t="array" ref="M18">IF($J18="","", IF($J18="---", $Z$9, IF($J18="-", $Z$7, IF($J18="--", $Z$8, IFERROR(INDEX(Recipes!$A:$Q,SMALL(IF(($V$2=Recipes!$A:$A),ROW(Recipes!$A:$A)-MIN(ROW(Recipes!$A:$A))+1,""),ROWS(Recipes!$A$1:F5)),9), $Z$7)))))</f>
        <v>2.99</v>
      </c>
      <c r="N18" t="str">
        <f t="shared" si="12"/>
        <v>|</v>
      </c>
      <c r="O18" s="80">
        <f t="array" ref="O18">IF($J18="","", IF($J18="---", $AB$9, IF($J18="-", $AB$7, IF($J18="--", $AB$8, IFERROR(INDEX(Recipes!$A:$Q,SMALL(IF(($V$2=Recipes!$A:$A),ROW(Recipes!$A:$A)-MIN(ROW(Recipes!$A:$A))+1,""),ROWS(Recipes!$A$1:H5)),11), $AB$7)))))</f>
        <v>0</v>
      </c>
      <c r="P18" t="str">
        <f t="shared" si="13"/>
        <v>|</v>
      </c>
      <c r="Q18" s="80">
        <f t="array" ref="Q18">IF($J18="","", IF($J18="---", $AD$9, IF($J18="-", $AD$7, IF($J18="--", $AD$8, IFERROR(INDEX(Recipes!$A:$Q,SMALL(IF(($V$2=Recipes!$A:$A),ROW(Recipes!$A:$A)-MIN(ROW(Recipes!$A:$A))+1,""),ROWS(Recipes!$A$1:J5)),13), $AD$7)))))</f>
        <v>40</v>
      </c>
      <c r="R18" t="str">
        <f t="shared" si="14"/>
        <v>|</v>
      </c>
      <c r="S18" s="80">
        <f t="array" ref="S18">IF($J18="","", IF($J18="---", $AF$9, IF($J18="-", $AF$7, IF($J18="--", $AF$8, IFERROR(INDEX(Recipes!$A:$Q,SMALL(IF(($V$2=Recipes!$A:$A),ROW(Recipes!$A:$A)-MIN(ROW(Recipes!$A:$A))+1,""),ROWS(Recipes!$A$1:L5)),15), $AF$7)))))</f>
        <v>0</v>
      </c>
      <c r="T18" t="str">
        <f t="shared" si="15"/>
        <v>|</v>
      </c>
      <c r="U18" s="86">
        <f t="array" ref="U18">IF($J18="","", IF($J18="---", $AH$9, IF($J18="-", $AH$7, IF($J18="--", $AH$8, IFERROR(INDEX(Recipes!$A:$Q,SMALL(IF(($V$2=Recipes!$A:$A),ROW(Recipes!$A:$A)-MIN(ROW(Recipes!$A:$A))+1,""),ROWS(Recipes!$A$1:N5)),17), $AH$7)))))</f>
        <v>100</v>
      </c>
      <c r="V18" t="str">
        <f t="shared" si="16"/>
        <v>|</v>
      </c>
    </row>
    <row r="19" spans="2:22" x14ac:dyDescent="0.2">
      <c r="G19" t="str">
        <f t="shared" si="9"/>
        <v>|</v>
      </c>
      <c r="H19" t="str">
        <f t="array" ref="H19">IF(H18="","", IF(H18=$F$46, "", IF(H18=$F$44, $F$45, IF(H18=$F$45, $F$46, IFERROR(INDEX(Recipes!$A:$Q,SMALL(IF(($V$2=Recipes!$A:$A),ROW(Recipes!$A:$A)-MIN(ROW(Recipes!$A:$A))+1,""),ROWS(Recipes!$A$1:A6)),4), $F$44)))))</f>
        <v>Onion</v>
      </c>
      <c r="I19" t="str">
        <f t="shared" si="10"/>
        <v>|</v>
      </c>
      <c r="J19">
        <f t="array" ref="J19">IF(J18="","", IF(J18="---", "", IF(J18="-", $X$8, IF(J18="--", $X$9, IFERROR(INDEX(Recipes!$A:$Q,SMALL(IF(($V$2=Recipes!$A:$A),ROW(Recipes!$A:$A)-MIN(ROW(Recipes!$A:$A))+1,""),ROWS(Recipes!$A$1:C6)),6), $X$7)))))</f>
        <v>2</v>
      </c>
      <c r="K19" t="str">
        <f t="array" ref="K19">IF($J19="","", IF($J19="---", $J19, IF($J19="-",$J19, IF($J19="--", $J19, IFERROR(INDEX(Recipes!$A:$Q,SMALL(IF(($V$2=Recipes!$A:$A),ROW(Recipes!$A:$A)-MIN(ROW(Recipes!$A:$A))+1,""),ROWS(Recipes!$A$1:D6)),7), $Z$7)))))</f>
        <v>onion</v>
      </c>
      <c r="L19" t="str">
        <f t="shared" si="11"/>
        <v>|</v>
      </c>
      <c r="M19" s="3">
        <f t="array" ref="M19">IF($J19="","", IF($J19="---", $Z$9, IF($J19="-", $Z$7, IF($J19="--", $Z$8, IFERROR(INDEX(Recipes!$A:$Q,SMALL(IF(($V$2=Recipes!$A:$A),ROW(Recipes!$A:$A)-MIN(ROW(Recipes!$A:$A))+1,""),ROWS(Recipes!$A$1:F6)),9), $Z$7)))))</f>
        <v>1.38</v>
      </c>
      <c r="N19" t="str">
        <f t="shared" si="12"/>
        <v>|</v>
      </c>
      <c r="O19" s="80">
        <f t="array" ref="O19">IF($J19="","", IF($J19="---", $AB$9, IF($J19="-", $AB$7, IF($J19="--", $AB$8, IFERROR(INDEX(Recipes!$A:$Q,SMALL(IF(($V$2=Recipes!$A:$A),ROW(Recipes!$A:$A)-MIN(ROW(Recipes!$A:$A))+1,""),ROWS(Recipes!$A$1:H6)),11), $AB$7)))))</f>
        <v>4</v>
      </c>
      <c r="P19" t="str">
        <f t="shared" si="13"/>
        <v>|</v>
      </c>
      <c r="Q19" s="80">
        <f t="array" ref="Q19">IF($J19="","", IF($J19="---", $AD$9, IF($J19="-", $AD$7, IF($J19="--", $AD$8, IFERROR(INDEX(Recipes!$A:$Q,SMALL(IF(($V$2=Recipes!$A:$A),ROW(Recipes!$A:$A)-MIN(ROW(Recipes!$A:$A))+1,""),ROWS(Recipes!$A$1:J6)),13), $AD$7)))))</f>
        <v>28</v>
      </c>
      <c r="R19" t="str">
        <f t="shared" si="14"/>
        <v>|</v>
      </c>
      <c r="S19" s="80">
        <f t="array" ref="S19">IF($J19="","", IF($J19="---", $AF$9, IF($J19="-", $AF$7, IF($J19="--", $AF$8, IFERROR(INDEX(Recipes!$A:$Q,SMALL(IF(($V$2=Recipes!$A:$A),ROW(Recipes!$A:$A)-MIN(ROW(Recipes!$A:$A))+1,""),ROWS(Recipes!$A$1:L6)),15), $AF$7)))))</f>
        <v>0</v>
      </c>
      <c r="T19" t="str">
        <f t="shared" si="15"/>
        <v>|</v>
      </c>
      <c r="U19" s="86">
        <f t="array" ref="U19">IF($J19="","", IF($J19="---", $AH$9, IF($J19="-", $AH$7, IF($J19="--", $AH$8, IFERROR(INDEX(Recipes!$A:$Q,SMALL(IF(($V$2=Recipes!$A:$A),ROW(Recipes!$A:$A)-MIN(ROW(Recipes!$A:$A))+1,""),ROWS(Recipes!$A$1:N6)),17), $AH$7)))))</f>
        <v>88</v>
      </c>
      <c r="V19" t="str">
        <f t="shared" si="16"/>
        <v>|</v>
      </c>
    </row>
    <row r="20" spans="2:22" x14ac:dyDescent="0.2">
      <c r="G20" t="str">
        <f t="shared" si="9"/>
        <v>|</v>
      </c>
      <c r="H20" t="str">
        <f t="array" ref="H20">IF(H19="","", IF(H19=$F$46, "", IF(H19=$F$44, $F$45, IF(H19=$F$45, $F$46, IFERROR(INDEX(Recipes!$A:$Q,SMALL(IF(($V$2=Recipes!$A:$A),ROW(Recipes!$A:$A)-MIN(ROW(Recipes!$A:$A))+1,""),ROWS(Recipes!$A$1:A7)),4), $F$44)))))</f>
        <v>Green Bell Peppers</v>
      </c>
      <c r="I20" t="str">
        <f t="shared" si="10"/>
        <v>|</v>
      </c>
      <c r="J20">
        <f t="array" ref="J20">IF(J19="","", IF(J19="---", "", IF(J19="-", $X$8, IF(J19="--", $X$9, IFERROR(INDEX(Recipes!$A:$Q,SMALL(IF(($V$2=Recipes!$A:$A),ROW(Recipes!$A:$A)-MIN(ROW(Recipes!$A:$A))+1,""),ROWS(Recipes!$A$1:C7)),6), $X$7)))))</f>
        <v>2</v>
      </c>
      <c r="K20" t="str">
        <f t="array" ref="K20">IF($J20="","", IF($J20="---", $J20, IF($J20="-",$J20, IF($J20="--", $J20, IFERROR(INDEX(Recipes!$A:$Q,SMALL(IF(($V$2=Recipes!$A:$A),ROW(Recipes!$A:$A)-MIN(ROW(Recipes!$A:$A))+1,""),ROWS(Recipes!$A$1:D7)),7), $Z$7)))))</f>
        <v>pepper</v>
      </c>
      <c r="L20" t="str">
        <f t="shared" si="11"/>
        <v>|</v>
      </c>
      <c r="M20" s="3">
        <f t="array" ref="M20">IF($J20="","", IF($J20="---", $Z$9, IF($J20="-", $Z$7, IF($J20="--", $Z$8, IFERROR(INDEX(Recipes!$A:$Q,SMALL(IF(($V$2=Recipes!$A:$A),ROW(Recipes!$A:$A)-MIN(ROW(Recipes!$A:$A))+1,""),ROWS(Recipes!$A$1:F7)),9), $Z$7)))))</f>
        <v>1.78</v>
      </c>
      <c r="N20" t="str">
        <f t="shared" si="12"/>
        <v>|</v>
      </c>
      <c r="O20" s="80">
        <f t="array" ref="O20">IF($J20="","", IF($J20="---", $AB$9, IF($J20="-", $AB$7, IF($J20="--", $AB$8, IFERROR(INDEX(Recipes!$A:$Q,SMALL(IF(($V$2=Recipes!$A:$A),ROW(Recipes!$A:$A)-MIN(ROW(Recipes!$A:$A))+1,""),ROWS(Recipes!$A$1:H7)),11), $AB$7)))))</f>
        <v>2</v>
      </c>
      <c r="P20" t="str">
        <f t="shared" si="13"/>
        <v>|</v>
      </c>
      <c r="Q20" s="80">
        <f t="array" ref="Q20">IF($J20="","", IF($J20="---", $AD$9, IF($J20="-", $AD$7, IF($J20="--", $AD$8, IFERROR(INDEX(Recipes!$A:$Q,SMALL(IF(($V$2=Recipes!$A:$A),ROW(Recipes!$A:$A)-MIN(ROW(Recipes!$A:$A))+1,""),ROWS(Recipes!$A$1:J7)),13), $AD$7)))))</f>
        <v>14</v>
      </c>
      <c r="R20" t="str">
        <f t="shared" si="14"/>
        <v>|</v>
      </c>
      <c r="S20" s="80">
        <f t="array" ref="S20">IF($J20="","", IF($J20="---", $AF$9, IF($J20="-", $AF$7, IF($J20="--", $AF$8, IFERROR(INDEX(Recipes!$A:$Q,SMALL(IF(($V$2=Recipes!$A:$A),ROW(Recipes!$A:$A)-MIN(ROW(Recipes!$A:$A))+1,""),ROWS(Recipes!$A$1:L7)),15), $AF$7)))))</f>
        <v>0</v>
      </c>
      <c r="T20" t="str">
        <f t="shared" si="15"/>
        <v>|</v>
      </c>
      <c r="U20" s="86">
        <f t="array" ref="U20">IF($J20="","", IF($J20="---", $AH$9, IF($J20="-", $AH$7, IF($J20="--", $AH$8, IFERROR(INDEX(Recipes!$A:$Q,SMALL(IF(($V$2=Recipes!$A:$A),ROW(Recipes!$A:$A)-MIN(ROW(Recipes!$A:$A))+1,""),ROWS(Recipes!$A$1:N7)),17), $AH$7)))))</f>
        <v>66</v>
      </c>
      <c r="V20" t="str">
        <f t="shared" si="16"/>
        <v>|</v>
      </c>
    </row>
    <row r="21" spans="2:22" x14ac:dyDescent="0.2">
      <c r="G21" t="str">
        <f t="shared" si="9"/>
        <v>|</v>
      </c>
      <c r="H21" t="str">
        <f t="array" ref="H21">IF(H20="","", IF(H20=$F$46, "", IF(H20=$F$44, $F$45, IF(H20=$F$45, $F$46, IFERROR(INDEX(Recipes!$A:$Q,SMALL(IF(($V$2=Recipes!$A:$A),ROW(Recipes!$A:$A)-MIN(ROW(Recipes!$A:$A))+1,""),ROWS(Recipes!$A$1:A8)),4), $F$44)))))</f>
        <v>Red Bell Peppers</v>
      </c>
      <c r="I21" t="str">
        <f t="shared" si="10"/>
        <v>|</v>
      </c>
      <c r="J21">
        <f t="array" ref="J21">IF(J20="","", IF(J20="---", "", IF(J20="-", $X$8, IF(J20="--", $X$9, IFERROR(INDEX(Recipes!$A:$Q,SMALL(IF(($V$2=Recipes!$A:$A),ROW(Recipes!$A:$A)-MIN(ROW(Recipes!$A:$A))+1,""),ROWS(Recipes!$A$1:C8)),6), $X$7)))))</f>
        <v>1</v>
      </c>
      <c r="K21" t="str">
        <f t="array" ref="K21">IF($J21="","", IF($J21="---", $J21, IF($J21="-",$J21, IF($J21="--", $J21, IFERROR(INDEX(Recipes!$A:$Q,SMALL(IF(($V$2=Recipes!$A:$A),ROW(Recipes!$A:$A)-MIN(ROW(Recipes!$A:$A))+1,""),ROWS(Recipes!$A$1:D8)),7), $Z$7)))))</f>
        <v>pepper</v>
      </c>
      <c r="L21" t="str">
        <f t="shared" si="11"/>
        <v>|</v>
      </c>
      <c r="M21" s="3">
        <f t="array" ref="M21">IF($J21="","", IF($J21="---", $Z$9, IF($J21="-", $Z$7, IF($J21="--", $Z$8, IFERROR(INDEX(Recipes!$A:$Q,SMALL(IF(($V$2=Recipes!$A:$A),ROW(Recipes!$A:$A)-MIN(ROW(Recipes!$A:$A))+1,""),ROWS(Recipes!$A$1:F8)),9), $Z$7)))))</f>
        <v>0.99</v>
      </c>
      <c r="N21" t="str">
        <f t="shared" si="12"/>
        <v>|</v>
      </c>
      <c r="O21" s="80">
        <f t="array" ref="O21">IF($J21="","", IF($J21="---", $AB$9, IF($J21="-", $AB$7, IF($J21="--", $AB$8, IFERROR(INDEX(Recipes!$A:$Q,SMALL(IF(($V$2=Recipes!$A:$A),ROW(Recipes!$A:$A)-MIN(ROW(Recipes!$A:$A))+1,""),ROWS(Recipes!$A$1:H8)),11), $AB$7)))))</f>
        <v>1</v>
      </c>
      <c r="P21" t="str">
        <f t="shared" si="13"/>
        <v>|</v>
      </c>
      <c r="Q21" s="80">
        <f t="array" ref="Q21">IF($J21="","", IF($J21="---", $AD$9, IF($J21="-", $AD$7, IF($J21="--", $AD$8, IFERROR(INDEX(Recipes!$A:$Q,SMALL(IF(($V$2=Recipes!$A:$A),ROW(Recipes!$A:$A)-MIN(ROW(Recipes!$A:$A))+1,""),ROWS(Recipes!$A$1:J8)),13), $AD$7)))))</f>
        <v>8</v>
      </c>
      <c r="R21" t="str">
        <f t="shared" si="14"/>
        <v>|</v>
      </c>
      <c r="S21" s="80">
        <f t="array" ref="S21">IF($J21="","", IF($J21="---", $AF$9, IF($J21="-", $AF$7, IF($J21="--", $AF$8, IFERROR(INDEX(Recipes!$A:$Q,SMALL(IF(($V$2=Recipes!$A:$A),ROW(Recipes!$A:$A)-MIN(ROW(Recipes!$A:$A))+1,""),ROWS(Recipes!$A$1:L8)),15), $AF$7)))))</f>
        <v>0</v>
      </c>
      <c r="T21" t="str">
        <f t="shared" si="15"/>
        <v>|</v>
      </c>
      <c r="U21" s="86">
        <f t="array" ref="U21">IF($J21="","", IF($J21="---", $AH$9, IF($J21="-", $AH$7, IF($J21="--", $AH$8, IFERROR(INDEX(Recipes!$A:$Q,SMALL(IF(($V$2=Recipes!$A:$A),ROW(Recipes!$A:$A)-MIN(ROW(Recipes!$A:$A))+1,""),ROWS(Recipes!$A$1:N8)),17), $AH$7)))))</f>
        <v>37</v>
      </c>
      <c r="V21" t="str">
        <f t="shared" si="16"/>
        <v>|</v>
      </c>
    </row>
    <row r="22" spans="2:22" x14ac:dyDescent="0.2">
      <c r="G22" t="str">
        <f t="shared" si="9"/>
        <v>|</v>
      </c>
      <c r="H22" t="str">
        <f t="array" ref="H22">IF(H21="","", IF(H21=$F$46, "", IF(H21=$F$44, $F$45, IF(H21=$F$45, $F$46, IFERROR(INDEX(Recipes!$A:$Q,SMALL(IF(($V$2=Recipes!$A:$A),ROW(Recipes!$A:$A)-MIN(ROW(Recipes!$A:$A))+1,""),ROWS(Recipes!$A$1:A9)),4), $F$44)))))</f>
        <v>Diced Green Chiles</v>
      </c>
      <c r="I22" t="str">
        <f t="shared" si="10"/>
        <v>|</v>
      </c>
      <c r="J22">
        <f t="array" ref="J22">IF(J21="","", IF(J21="---", "", IF(J21="-", $X$8, IF(J21="--", $X$9, IFERROR(INDEX(Recipes!$A:$Q,SMALL(IF(($V$2=Recipes!$A:$A),ROW(Recipes!$A:$A)-MIN(ROW(Recipes!$A:$A))+1,""),ROWS(Recipes!$A$1:C9)),6), $X$7)))))</f>
        <v>8</v>
      </c>
      <c r="K22" t="str">
        <f t="array" ref="K22">IF($J22="","", IF($J22="---", $J22, IF($J22="-",$J22, IF($J22="--", $J22, IFERROR(INDEX(Recipes!$A:$Q,SMALL(IF(($V$2=Recipes!$A:$A),ROW(Recipes!$A:$A)-MIN(ROW(Recipes!$A:$A))+1,""),ROWS(Recipes!$A$1:D9)),7), $Z$7)))))</f>
        <v>tbsp</v>
      </c>
      <c r="L22" t="str">
        <f t="shared" si="11"/>
        <v>|</v>
      </c>
      <c r="M22" s="3">
        <f t="array" ref="M22">IF($J22="","", IF($J22="---", $Z$9, IF($J22="-", $Z$7, IF($J22="--", $Z$8, IFERROR(INDEX(Recipes!$A:$Q,SMALL(IF(($V$2=Recipes!$A:$A),ROW(Recipes!$A:$A)-MIN(ROW(Recipes!$A:$A))+1,""),ROWS(Recipes!$A$1:F9)),9), $Z$7)))))</f>
        <v>0.89</v>
      </c>
      <c r="N22" t="str">
        <f t="shared" si="12"/>
        <v>|</v>
      </c>
      <c r="O22" s="80">
        <f t="array" ref="O22">IF($J22="","", IF($J22="---", $AB$9, IF($J22="-", $AB$7, IF($J22="--", $AB$8, IFERROR(INDEX(Recipes!$A:$Q,SMALL(IF(($V$2=Recipes!$A:$A),ROW(Recipes!$A:$A)-MIN(ROW(Recipes!$A:$A))+1,""),ROWS(Recipes!$A$1:H9)),11), $AB$7)))))</f>
        <v>0</v>
      </c>
      <c r="P22" t="str">
        <f t="shared" si="13"/>
        <v>|</v>
      </c>
      <c r="Q22" s="80">
        <f t="array" ref="Q22">IF($J22="","", IF($J22="---", $AD$9, IF($J22="-", $AD$7, IF($J22="--", $AD$8, IFERROR(INDEX(Recipes!$A:$Q,SMALL(IF(($V$2=Recipes!$A:$A),ROW(Recipes!$A:$A)-MIN(ROW(Recipes!$A:$A))+1,""),ROWS(Recipes!$A$1:J9)),13), $AD$7)))))</f>
        <v>4</v>
      </c>
      <c r="R22" t="str">
        <f t="shared" si="14"/>
        <v>|</v>
      </c>
      <c r="S22" s="80">
        <f t="array" ref="S22">IF($J22="","", IF($J22="---", $AF$9, IF($J22="-", $AF$7, IF($J22="--", $AF$8, IFERROR(INDEX(Recipes!$A:$Q,SMALL(IF(($V$2=Recipes!$A:$A),ROW(Recipes!$A:$A)-MIN(ROW(Recipes!$A:$A))+1,""),ROWS(Recipes!$A$1:L9)),15), $AF$7)))))</f>
        <v>0</v>
      </c>
      <c r="T22" t="str">
        <f t="shared" si="15"/>
        <v>|</v>
      </c>
      <c r="U22" s="86">
        <f t="array" ref="U22">IF($J22="","", IF($J22="---", $AH$9, IF($J22="-", $AH$7, IF($J22="--", $AH$8, IFERROR(INDEX(Recipes!$A:$Q,SMALL(IF(($V$2=Recipes!$A:$A),ROW(Recipes!$A:$A)-MIN(ROW(Recipes!$A:$A))+1,""),ROWS(Recipes!$A$1:N9)),17), $AH$7)))))</f>
        <v>40</v>
      </c>
      <c r="V22" t="str">
        <f t="shared" si="16"/>
        <v>|</v>
      </c>
    </row>
    <row r="23" spans="2:22" x14ac:dyDescent="0.2">
      <c r="G23" t="str">
        <f t="shared" si="9"/>
        <v>|</v>
      </c>
      <c r="H23" t="str">
        <f t="array" ref="H23">IF(H22="","", IF(H22=$F$46, "", IF(H22=$F$44, $F$45, IF(H22=$F$45, $F$46, IFERROR(INDEX(Recipes!$A:$Q,SMALL(IF(($V$2=Recipes!$A:$A),ROW(Recipes!$A:$A)-MIN(ROW(Recipes!$A:$A))+1,""),ROWS(Recipes!$A$1:A10)),4), $F$44)))))</f>
        <v>Italian Sausage</v>
      </c>
      <c r="I23" t="str">
        <f t="shared" si="10"/>
        <v>|</v>
      </c>
      <c r="J23">
        <f t="array" ref="J23">IF(J22="","", IF(J22="---", "", IF(J22="-", $X$8, IF(J22="--", $X$9, IFERROR(INDEX(Recipes!$A:$Q,SMALL(IF(($V$2=Recipes!$A:$A),ROW(Recipes!$A:$A)-MIN(ROW(Recipes!$A:$A))+1,""),ROWS(Recipes!$A$1:C10)),6), $X$7)))))</f>
        <v>8</v>
      </c>
      <c r="K23" t="str">
        <f t="array" ref="K23">IF($J23="","", IF($J23="---", $J23, IF($J23="-",$J23, IF($J23="--", $J23, IFERROR(INDEX(Recipes!$A:$Q,SMALL(IF(($V$2=Recipes!$A:$A),ROW(Recipes!$A:$A)-MIN(ROW(Recipes!$A:$A))+1,""),ROWS(Recipes!$A$1:D10)),7), $Z$7)))))</f>
        <v>oz (cooked)</v>
      </c>
      <c r="L23" t="str">
        <f t="shared" si="11"/>
        <v>|</v>
      </c>
      <c r="M23" s="3">
        <f t="array" ref="M23">IF($J23="","", IF($J23="---", $Z$9, IF($J23="-", $Z$7, IF($J23="--", $Z$8, IFERROR(INDEX(Recipes!$A:$Q,SMALL(IF(($V$2=Recipes!$A:$A),ROW(Recipes!$A:$A)-MIN(ROW(Recipes!$A:$A))+1,""),ROWS(Recipes!$A$1:F10)),9), $Z$7)))))</f>
        <v>0.65333333333333332</v>
      </c>
      <c r="N23" t="str">
        <f t="shared" si="12"/>
        <v>|</v>
      </c>
      <c r="O23" s="80">
        <f t="array" ref="O23">IF($J23="","", IF($J23="---", $AB$9, IF($J23="-", $AB$7, IF($J23="--", $AB$8, IFERROR(INDEX(Recipes!$A:$Q,SMALL(IF(($V$2=Recipes!$A:$A),ROW(Recipes!$A:$A)-MIN(ROW(Recipes!$A:$A))+1,""),ROWS(Recipes!$A$1:H10)),11), $AB$7)))))</f>
        <v>22</v>
      </c>
      <c r="P23" t="str">
        <f t="shared" si="13"/>
        <v>|</v>
      </c>
      <c r="Q23" s="80">
        <f t="array" ref="Q23">IF($J23="","", IF($J23="---", $AD$9, IF($J23="-", $AD$7, IF($J23="--", $AD$8, IFERROR(INDEX(Recipes!$A:$Q,SMALL(IF(($V$2=Recipes!$A:$A),ROW(Recipes!$A:$A)-MIN(ROW(Recipes!$A:$A))+1,""),ROWS(Recipes!$A$1:J10)),13), $AD$7)))))</f>
        <v>4</v>
      </c>
      <c r="R23" t="str">
        <f t="shared" si="14"/>
        <v>|</v>
      </c>
      <c r="S23" s="80">
        <f t="array" ref="S23">IF($J23="","", IF($J23="---", $AF$9, IF($J23="-", $AF$7, IF($J23="--", $AF$8, IFERROR(INDEX(Recipes!$A:$Q,SMALL(IF(($V$2=Recipes!$A:$A),ROW(Recipes!$A:$A)-MIN(ROW(Recipes!$A:$A))+1,""),ROWS(Recipes!$A$1:L10)),15), $AF$7)))))</f>
        <v>28</v>
      </c>
      <c r="T23" t="str">
        <f t="shared" si="15"/>
        <v>|</v>
      </c>
      <c r="U23" s="86">
        <f t="array" ref="U23">IF($J23="","", IF($J23="---", $AH$9, IF($J23="-", $AH$7, IF($J23="--", $AH$8, IFERROR(INDEX(Recipes!$A:$Q,SMALL(IF(($V$2=Recipes!$A:$A),ROW(Recipes!$A:$A)-MIN(ROW(Recipes!$A:$A))+1,""),ROWS(Recipes!$A$1:N10)),17), $AH$7)))))</f>
        <v>720</v>
      </c>
      <c r="V23" t="str">
        <f t="shared" si="16"/>
        <v>|</v>
      </c>
    </row>
    <row r="24" spans="2:22" x14ac:dyDescent="0.2">
      <c r="G24" t="str">
        <f t="shared" si="9"/>
        <v>|</v>
      </c>
      <c r="H24" t="str">
        <f t="array" ref="H24">IF(H23="","", IF(H23=$F$46, "", IF(H23=$F$44, $F$45, IF(H23=$F$45, $F$46, IFERROR(INDEX(Recipes!$A:$Q,SMALL(IF(($V$2=Recipes!$A:$A),ROW(Recipes!$A:$A)-MIN(ROW(Recipes!$A:$A))+1,""),ROWS(Recipes!$A$1:A11)),4), $F$44)))))</f>
        <v>Penne</v>
      </c>
      <c r="I24" t="str">
        <f t="shared" si="10"/>
        <v>|</v>
      </c>
      <c r="J24">
        <f t="array" ref="J24">IF(J23="","", IF(J23="---", "", IF(J23="-", $X$8, IF(J23="--", $X$9, IFERROR(INDEX(Recipes!$A:$Q,SMALL(IF(($V$2=Recipes!$A:$A),ROW(Recipes!$A:$A)-MIN(ROW(Recipes!$A:$A))+1,""),ROWS(Recipes!$A$1:C11)),6), $X$7)))))</f>
        <v>16</v>
      </c>
      <c r="K24" t="str">
        <f t="array" ref="K24">IF($J24="","", IF($J24="---", $J24, IF($J24="-",$J24, IF($J24="--", $J24, IFERROR(INDEX(Recipes!$A:$Q,SMALL(IF(($V$2=Recipes!$A:$A),ROW(Recipes!$A:$A)-MIN(ROW(Recipes!$A:$A))+1,""),ROWS(Recipes!$A$1:D11)),7), $Z$7)))))</f>
        <v>oz</v>
      </c>
      <c r="L24" t="str">
        <f t="shared" si="11"/>
        <v>|</v>
      </c>
      <c r="M24" s="3">
        <f t="array" ref="M24">IF($J24="","", IF($J24="---", $Z$9, IF($J24="-", $Z$7, IF($J24="--", $Z$8, IFERROR(INDEX(Recipes!$A:$Q,SMALL(IF(($V$2=Recipes!$A:$A),ROW(Recipes!$A:$A)-MIN(ROW(Recipes!$A:$A))+1,""),ROWS(Recipes!$A$1:F11)),9), $Z$7)))))</f>
        <v>2</v>
      </c>
      <c r="N24" t="str">
        <f t="shared" si="12"/>
        <v>|</v>
      </c>
      <c r="O24" s="80">
        <f t="array" ref="O24">IF($J24="","", IF($J24="---", $AB$9, IF($J24="-", $AB$7, IF($J24="--", $AB$8, IFERROR(INDEX(Recipes!$A:$Q,SMALL(IF(($V$2=Recipes!$A:$A),ROW(Recipes!$A:$A)-MIN(ROW(Recipes!$A:$A))+1,""),ROWS(Recipes!$A$1:H11)),11), $AB$7)))))</f>
        <v>73.760000000000005</v>
      </c>
      <c r="P24" t="str">
        <f t="shared" si="13"/>
        <v>|</v>
      </c>
      <c r="Q24" s="80">
        <f t="array" ref="Q24">IF($J24="","", IF($J24="---", $AD$9, IF($J24="-", $AD$7, IF($J24="--", $AD$8, IFERROR(INDEX(Recipes!$A:$Q,SMALL(IF(($V$2=Recipes!$A:$A),ROW(Recipes!$A:$A)-MIN(ROW(Recipes!$A:$A))+1,""),ROWS(Recipes!$A$1:J11)),13), $AD$7)))))</f>
        <v>392.64</v>
      </c>
      <c r="R24" t="str">
        <f t="shared" si="14"/>
        <v>|</v>
      </c>
      <c r="S24" s="80">
        <f t="array" ref="S24">IF($J24="","", IF($J24="---", $AF$9, IF($J24="-", $AF$7, IF($J24="--", $AF$8, IFERROR(INDEX(Recipes!$A:$Q,SMALL(IF(($V$2=Recipes!$A:$A),ROW(Recipes!$A:$A)-MIN(ROW(Recipes!$A:$A))+1,""),ROWS(Recipes!$A$1:L11)),15), $AF$7)))))</f>
        <v>11.84</v>
      </c>
      <c r="T24" t="str">
        <f t="shared" si="15"/>
        <v>|</v>
      </c>
      <c r="U24" s="86">
        <f t="array" ref="U24">IF($J24="","", IF($J24="---", $AH$9, IF($J24="-", $AH$7, IF($J24="--", $AH$8, IFERROR(INDEX(Recipes!$A:$Q,SMALL(IF(($V$2=Recipes!$A:$A),ROW(Recipes!$A:$A)-MIN(ROW(Recipes!$A:$A))+1,""),ROWS(Recipes!$A$1:N11)),17), $AH$7)))))</f>
        <v>1440</v>
      </c>
      <c r="V24" t="str">
        <f t="shared" si="16"/>
        <v>|</v>
      </c>
    </row>
    <row r="25" spans="2:22" x14ac:dyDescent="0.2">
      <c r="G25" t="str">
        <f t="shared" si="9"/>
        <v>|</v>
      </c>
      <c r="H25" t="str">
        <f t="array" ref="H25">IF(H24="","", IF(H24=$F$46, "", IF(H24=$F$44, $F$45, IF(H24=$F$45, $F$46, IFERROR(INDEX(Recipes!$A:$Q,SMALL(IF(($V$2=Recipes!$A:$A),ROW(Recipes!$A:$A)-MIN(ROW(Recipes!$A:$A))+1,""),ROWS(Recipes!$A$1:A12)),4), $F$44)))))</f>
        <v>Margarine</v>
      </c>
      <c r="I25" t="str">
        <f t="shared" si="10"/>
        <v>|</v>
      </c>
      <c r="J25">
        <f t="array" ref="J25">IF(J24="","", IF(J24="---", "", IF(J24="-", $X$8, IF(J24="--", $X$9, IFERROR(INDEX(Recipes!$A:$Q,SMALL(IF(($V$2=Recipes!$A:$A),ROW(Recipes!$A:$A)-MIN(ROW(Recipes!$A:$A))+1,""),ROWS(Recipes!$A$1:C12)),6), $X$7)))))</f>
        <v>1</v>
      </c>
      <c r="K25" t="str">
        <f t="array" ref="K25">IF($J25="","", IF($J25="---", $J25, IF($J25="-",$J25, IF($J25="--", $J25, IFERROR(INDEX(Recipes!$A:$Q,SMALL(IF(($V$2=Recipes!$A:$A),ROW(Recipes!$A:$A)-MIN(ROW(Recipes!$A:$A))+1,""),ROWS(Recipes!$A$1:D12)),7), $Z$7)))))</f>
        <v>tbsp</v>
      </c>
      <c r="L25" t="str">
        <f t="shared" si="11"/>
        <v>|</v>
      </c>
      <c r="M25" s="3">
        <f t="array" ref="M25">IF($J25="","", IF($J25="---", $Z$9, IF($J25="-", $Z$7, IF($J25="--", $Z$8, IFERROR(INDEX(Recipes!$A:$Q,SMALL(IF(($V$2=Recipes!$A:$A),ROW(Recipes!$A:$A)-MIN(ROW(Recipes!$A:$A))+1,""),ROWS(Recipes!$A$1:F12)),9), $Z$7)))))</f>
        <v>3.09375E-2</v>
      </c>
      <c r="N25" t="str">
        <f t="shared" si="12"/>
        <v>|</v>
      </c>
      <c r="O25" s="80">
        <f t="array" ref="O25">IF($J25="","", IF($J25="---", $AB$9, IF($J25="-", $AB$7, IF($J25="--", $AB$8, IFERROR(INDEX(Recipes!$A:$Q,SMALL(IF(($V$2=Recipes!$A:$A),ROW(Recipes!$A:$A)-MIN(ROW(Recipes!$A:$A))+1,""),ROWS(Recipes!$A$1:H12)),11), $AB$7)))))</f>
        <v>0.09</v>
      </c>
      <c r="P25" t="str">
        <f t="shared" si="13"/>
        <v>|</v>
      </c>
      <c r="Q25" s="80">
        <f t="array" ref="Q25">IF($J25="","", IF($J25="---", $AD$9, IF($J25="-", $AD$7, IF($J25="--", $AD$8, IFERROR(INDEX(Recipes!$A:$Q,SMALL(IF(($V$2=Recipes!$A:$A),ROW(Recipes!$A:$A)-MIN(ROW(Recipes!$A:$A))+1,""),ROWS(Recipes!$A$1:J12)),13), $AD$7)))))</f>
        <v>0</v>
      </c>
      <c r="R25" t="str">
        <f t="shared" si="14"/>
        <v>|</v>
      </c>
      <c r="S25" s="80">
        <f t="array" ref="S25">IF($J25="","", IF($J25="---", $AF$9, IF($J25="-", $AF$7, IF($J25="--", $AF$8, IFERROR(INDEX(Recipes!$A:$Q,SMALL(IF(($V$2=Recipes!$A:$A),ROW(Recipes!$A:$A)-MIN(ROW(Recipes!$A:$A))+1,""),ROWS(Recipes!$A$1:L12)),15), $AF$7)))))</f>
        <v>8.4600000000000009</v>
      </c>
      <c r="T25" t="str">
        <f t="shared" si="15"/>
        <v>|</v>
      </c>
      <c r="U25" s="86">
        <f t="array" ref="U25">IF($J25="","", IF($J25="---", $AH$9, IF($J25="-", $AH$7, IF($J25="--", $AH$8, IFERROR(INDEX(Recipes!$A:$Q,SMALL(IF(($V$2=Recipes!$A:$A),ROW(Recipes!$A:$A)-MIN(ROW(Recipes!$A:$A))+1,""),ROWS(Recipes!$A$1:N12)),17), $AH$7)))))</f>
        <v>100</v>
      </c>
      <c r="V25" t="str">
        <f t="shared" si="16"/>
        <v>|</v>
      </c>
    </row>
    <row r="26" spans="2:22" x14ac:dyDescent="0.2">
      <c r="G26" t="str">
        <f t="shared" si="9"/>
        <v>|</v>
      </c>
      <c r="H26" t="str">
        <f t="array" ref="H26">IF(H25="","", IF(H25=$F$46, "", IF(H25=$F$44, $F$45, IF(H25=$F$45, $F$46, IFERROR(INDEX(Recipes!$A:$Q,SMALL(IF(($V$2=Recipes!$A:$A),ROW(Recipes!$A:$A)-MIN(ROW(Recipes!$A:$A))+1,""),ROWS(Recipes!$A$1:A13)),4), $F$44)))))</f>
        <v>Flour</v>
      </c>
      <c r="I26" t="str">
        <f t="shared" si="10"/>
        <v>|</v>
      </c>
      <c r="J26">
        <f t="array" ref="J26">IF(J25="","", IF(J25="---", "", IF(J25="-", $X$8, IF(J25="--", $X$9, IFERROR(INDEX(Recipes!$A:$Q,SMALL(IF(($V$2=Recipes!$A:$A),ROW(Recipes!$A:$A)-MIN(ROW(Recipes!$A:$A))+1,""),ROWS(Recipes!$A$1:C13)),6), $X$7)))))</f>
        <v>0.125</v>
      </c>
      <c r="K26" t="str">
        <f t="array" ref="K26">IF($J26="","", IF($J26="---", $J26, IF($J26="-",$J26, IF($J26="--", $J26, IFERROR(INDEX(Recipes!$A:$Q,SMALL(IF(($V$2=Recipes!$A:$A),ROW(Recipes!$A:$A)-MIN(ROW(Recipes!$A:$A))+1,""),ROWS(Recipes!$A$1:D13)),7), $Z$7)))))</f>
        <v>cup</v>
      </c>
      <c r="L26" t="str">
        <f t="shared" si="11"/>
        <v>|</v>
      </c>
      <c r="M26" s="3">
        <f t="array" ref="M26">IF($J26="","", IF($J26="---", $Z$9, IF($J26="-", $Z$7, IF($J26="--", $Z$8, IFERROR(INDEX(Recipes!$A:$Q,SMALL(IF(($V$2=Recipes!$A:$A),ROW(Recipes!$A:$A)-MIN(ROW(Recipes!$A:$A))+1,""),ROWS(Recipes!$A$1:F13)),9), $Z$7)))))</f>
        <v>1.1556291390728477E-2</v>
      </c>
      <c r="N26" t="str">
        <f t="shared" si="12"/>
        <v>|</v>
      </c>
      <c r="O26" s="80">
        <f t="array" ref="O26">IF($J26="","", IF($J26="---", $AB$9, IF($J26="-", $AB$7, IF($J26="--", $AB$8, IFERROR(INDEX(Recipes!$A:$Q,SMALL(IF(($V$2=Recipes!$A:$A),ROW(Recipes!$A:$A)-MIN(ROW(Recipes!$A:$A))+1,""),ROWS(Recipes!$A$1:H13)),11), $AB$7)))))</f>
        <v>1.5</v>
      </c>
      <c r="P26" t="str">
        <f t="shared" si="13"/>
        <v>|</v>
      </c>
      <c r="Q26" s="80">
        <f t="array" ref="Q26">IF($J26="","", IF($J26="---", $AD$9, IF($J26="-", $AD$7, IF($J26="--", $AD$8, IFERROR(INDEX(Recipes!$A:$Q,SMALL(IF(($V$2=Recipes!$A:$A),ROW(Recipes!$A:$A)-MIN(ROW(Recipes!$A:$A))+1,""),ROWS(Recipes!$A$1:J13)),13), $AD$7)))))</f>
        <v>11</v>
      </c>
      <c r="R26" t="str">
        <f t="shared" si="14"/>
        <v>|</v>
      </c>
      <c r="S26" s="80">
        <f t="array" ref="S26">IF($J26="","", IF($J26="---", $AF$9, IF($J26="-", $AF$7, IF($J26="--", $AF$8, IFERROR(INDEX(Recipes!$A:$Q,SMALL(IF(($V$2=Recipes!$A:$A),ROW(Recipes!$A:$A)-MIN(ROW(Recipes!$A:$A))+1,""),ROWS(Recipes!$A$1:L13)),15), $AF$7)))))</f>
        <v>0</v>
      </c>
      <c r="T26" t="str">
        <f t="shared" si="15"/>
        <v>|</v>
      </c>
      <c r="U26" s="86">
        <f t="array" ref="U26">IF($J26="","", IF($J26="---", $AH$9, IF($J26="-", $AH$7, IF($J26="--", $AH$8, IFERROR(INDEX(Recipes!$A:$Q,SMALL(IF(($V$2=Recipes!$A:$A),ROW(Recipes!$A:$A)-MIN(ROW(Recipes!$A:$A))+1,""),ROWS(Recipes!$A$1:N13)),17), $AH$7)))))</f>
        <v>55</v>
      </c>
      <c r="V26" t="str">
        <f t="shared" si="16"/>
        <v>|</v>
      </c>
    </row>
    <row r="27" spans="2:22" x14ac:dyDescent="0.2">
      <c r="G27" t="str">
        <f t="shared" si="9"/>
        <v>|</v>
      </c>
      <c r="H27" t="str">
        <f t="array" ref="H27">IF(H26="","", IF(H26=$F$46, "", IF(H26=$F$44, $F$45, IF(H26=$F$45, $F$46, IFERROR(INDEX(Recipes!$A:$Q,SMALL(IF(($V$2=Recipes!$A:$A),ROW(Recipes!$A:$A)-MIN(ROW(Recipes!$A:$A))+1,""),ROWS(Recipes!$A$1:A14)),4), $F$44)))))</f>
        <v>Light Shredded Cheese</v>
      </c>
      <c r="I27" t="str">
        <f t="shared" si="10"/>
        <v>|</v>
      </c>
      <c r="J27">
        <f t="array" ref="J27">IF(J26="","", IF(J26="---", "", IF(J26="-", $X$8, IF(J26="--", $X$9, IFERROR(INDEX(Recipes!$A:$Q,SMALL(IF(($V$2=Recipes!$A:$A),ROW(Recipes!$A:$A)-MIN(ROW(Recipes!$A:$A))+1,""),ROWS(Recipes!$A$1:C14)),6), $X$7)))))</f>
        <v>6</v>
      </c>
      <c r="K27" t="str">
        <f t="array" ref="K27">IF($J27="","", IF($J27="---", $J27, IF($J27="-",$J27, IF($J27="--", $J27, IFERROR(INDEX(Recipes!$A:$Q,SMALL(IF(($V$2=Recipes!$A:$A),ROW(Recipes!$A:$A)-MIN(ROW(Recipes!$A:$A))+1,""),ROWS(Recipes!$A$1:D14)),7), $Z$7)))))</f>
        <v>oz</v>
      </c>
      <c r="L27" t="str">
        <f t="shared" si="11"/>
        <v>|</v>
      </c>
      <c r="M27" s="3">
        <f t="array" ref="M27">IF($J27="","", IF($J27="---", $Z$9, IF($J27="-", $Z$7, IF($J27="--", $Z$8, IFERROR(INDEX(Recipes!$A:$Q,SMALL(IF(($V$2=Recipes!$A:$A),ROW(Recipes!$A:$A)-MIN(ROW(Recipes!$A:$A))+1,""),ROWS(Recipes!$A$1:F14)),9), $Z$7)))))</f>
        <v>1.9950000000000001</v>
      </c>
      <c r="N27" t="str">
        <f t="shared" si="12"/>
        <v>|</v>
      </c>
      <c r="O27" s="80">
        <f t="array" ref="O27">IF($J27="","", IF($J27="---", $AB$9, IF($J27="-", $AB$7, IF($J27="--", $AB$8, IFERROR(INDEX(Recipes!$A:$Q,SMALL(IF(($V$2=Recipes!$A:$A),ROW(Recipes!$A:$A)-MIN(ROW(Recipes!$A:$A))+1,""),ROWS(Recipes!$A$1:H14)),11), $AB$7)))))</f>
        <v>30</v>
      </c>
      <c r="P27" t="str">
        <f t="shared" si="13"/>
        <v>|</v>
      </c>
      <c r="Q27" s="80">
        <f t="array" ref="Q27">IF($J27="","", IF($J27="---", $AD$9, IF($J27="-", $AD$7, IF($J27="--", $AD$8, IFERROR(INDEX(Recipes!$A:$Q,SMALL(IF(($V$2=Recipes!$A:$A),ROW(Recipes!$A:$A)-MIN(ROW(Recipes!$A:$A))+1,""),ROWS(Recipes!$A$1:J14)),13), $AD$7)))))</f>
        <v>0</v>
      </c>
      <c r="R27" t="str">
        <f t="shared" si="14"/>
        <v>|</v>
      </c>
      <c r="S27" s="80">
        <f t="array" ref="S27">IF($J27="","", IF($J27="---", $AF$9, IF($J27="-", $AF$7, IF($J27="--", $AF$8, IFERROR(INDEX(Recipes!$A:$Q,SMALL(IF(($V$2=Recipes!$A:$A),ROW(Recipes!$A:$A)-MIN(ROW(Recipes!$A:$A))+1,""),ROWS(Recipes!$A$1:L14)),15), $AF$7)))))</f>
        <v>18</v>
      </c>
      <c r="T27" t="str">
        <f t="shared" si="15"/>
        <v>|</v>
      </c>
      <c r="U27" s="86">
        <f t="array" ref="U27">IF($J27="","", IF($J27="---", $AH$9, IF($J27="-", $AH$7, IF($J27="--", $AH$8, IFERROR(INDEX(Recipes!$A:$Q,SMALL(IF(($V$2=Recipes!$A:$A),ROW(Recipes!$A:$A)-MIN(ROW(Recipes!$A:$A))+1,""),ROWS(Recipes!$A$1:N14)),17), $AH$7)))))</f>
        <v>270</v>
      </c>
      <c r="V27" t="str">
        <f t="shared" si="16"/>
        <v>|</v>
      </c>
    </row>
    <row r="28" spans="2:22" x14ac:dyDescent="0.2">
      <c r="G28" t="str">
        <f t="shared" si="9"/>
        <v>|</v>
      </c>
      <c r="H28" t="str">
        <f t="array" ref="H28">IF(H27="","", IF(H27=$F$46, "", IF(H27=$F$44, $F$45, IF(H27=$F$45, $F$46, IFERROR(INDEX(Recipes!$A:$Q,SMALL(IF(($V$2=Recipes!$A:$A),ROW(Recipes!$A:$A)-MIN(ROW(Recipes!$A:$A))+1,""),ROWS(Recipes!$A$1:A15)),4), $F$44)))))</f>
        <v>Almond Milk</v>
      </c>
      <c r="I28" t="str">
        <f t="shared" si="10"/>
        <v>|</v>
      </c>
      <c r="J28">
        <f t="array" ref="J28">IF(J27="","", IF(J27="---", "", IF(J27="-", $X$8, IF(J27="--", $X$9, IFERROR(INDEX(Recipes!$A:$Q,SMALL(IF(($V$2=Recipes!$A:$A),ROW(Recipes!$A:$A)-MIN(ROW(Recipes!$A:$A))+1,""),ROWS(Recipes!$A$1:C15)),6), $X$7)))))</f>
        <v>2</v>
      </c>
      <c r="K28" t="str">
        <f t="array" ref="K28">IF($J28="","", IF($J28="---", $J28, IF($J28="-",$J28, IF($J28="--", $J28, IFERROR(INDEX(Recipes!$A:$Q,SMALL(IF(($V$2=Recipes!$A:$A),ROW(Recipes!$A:$A)-MIN(ROW(Recipes!$A:$A))+1,""),ROWS(Recipes!$A$1:D15)),7), $Z$7)))))</f>
        <v>cup</v>
      </c>
      <c r="L28" t="str">
        <f t="shared" si="11"/>
        <v>|</v>
      </c>
      <c r="M28" s="3">
        <f t="array" ref="M28">IF($J28="","", IF($J28="---", $Z$9, IF($J28="-", $Z$7, IF($J28="--", $Z$8, IFERROR(INDEX(Recipes!$A:$Q,SMALL(IF(($V$2=Recipes!$A:$A),ROW(Recipes!$A:$A)-MIN(ROW(Recipes!$A:$A))+1,""),ROWS(Recipes!$A$1:F15)),9), $Z$7)))))</f>
        <v>0.74750000000000005</v>
      </c>
      <c r="N28" t="str">
        <f t="shared" si="12"/>
        <v>|</v>
      </c>
      <c r="O28" s="80">
        <f t="array" ref="O28">IF($J28="","", IF($J28="---", $AB$9, IF($J28="-", $AB$7, IF($J28="--", $AB$8, IFERROR(INDEX(Recipes!$A:$Q,SMALL(IF(($V$2=Recipes!$A:$A),ROW(Recipes!$A:$A)-MIN(ROW(Recipes!$A:$A))+1,""),ROWS(Recipes!$A$1:H15)),11), $AB$7)))))</f>
        <v>2</v>
      </c>
      <c r="P28" t="str">
        <f t="shared" si="13"/>
        <v>|</v>
      </c>
      <c r="Q28" s="80">
        <f t="array" ref="Q28">IF($J28="","", IF($J28="---", $AD$9, IF($J28="-", $AD$7, IF($J28="--", $AD$8, IFERROR(INDEX(Recipes!$A:$Q,SMALL(IF(($V$2=Recipes!$A:$A),ROW(Recipes!$A:$A)-MIN(ROW(Recipes!$A:$A))+1,""),ROWS(Recipes!$A$1:J15)),13), $AD$7)))))</f>
        <v>4</v>
      </c>
      <c r="R28" t="str">
        <f t="shared" si="14"/>
        <v>|</v>
      </c>
      <c r="S28" s="80">
        <f t="array" ref="S28">IF($J28="","", IF($J28="---", $AF$9, IF($J28="-", $AF$7, IF($J28="--", $AF$8, IFERROR(INDEX(Recipes!$A:$Q,SMALL(IF(($V$2=Recipes!$A:$A),ROW(Recipes!$A:$A)-MIN(ROW(Recipes!$A:$A))+1,""),ROWS(Recipes!$A$1:L15)),15), $AF$7)))))</f>
        <v>6</v>
      </c>
      <c r="T28" t="str">
        <f t="shared" si="15"/>
        <v>|</v>
      </c>
      <c r="U28" s="86">
        <f t="array" ref="U28">IF($J28="","", IF($J28="---", $AH$9, IF($J28="-", $AH$7, IF($J28="--", $AH$8, IFERROR(INDEX(Recipes!$A:$Q,SMALL(IF(($V$2=Recipes!$A:$A),ROW(Recipes!$A:$A)-MIN(ROW(Recipes!$A:$A))+1,""),ROWS(Recipes!$A$1:N15)),17), $AH$7)))))</f>
        <v>60</v>
      </c>
      <c r="V28" t="str">
        <f t="shared" si="16"/>
        <v>|</v>
      </c>
    </row>
    <row r="29" spans="2:22" x14ac:dyDescent="0.2">
      <c r="B29" t="str">
        <f>'Working Sheet'!B3</f>
        <v>&lt;div class="c100 p74 big"&gt;</v>
      </c>
      <c r="G29" t="str">
        <f t="shared" si="9"/>
        <v>|</v>
      </c>
      <c r="H29" t="str">
        <f t="array" ref="H29">IF(H28="","", IF(H28=$F$46, "", IF(H28=$F$44, $F$45, IF(H28=$F$45, $F$46, IFERROR(INDEX(Recipes!$A:$Q,SMALL(IF(($V$2=Recipes!$A:$A),ROW(Recipes!$A:$A)-MIN(ROW(Recipes!$A:$A))+1,""),ROWS(Recipes!$A$1:A16)),4), $F$44)))))</f>
        <v>Broccoli Florets</v>
      </c>
      <c r="I29" t="str">
        <f t="shared" si="10"/>
        <v>|</v>
      </c>
      <c r="J29">
        <f t="array" ref="J29">IF(J28="","", IF(J28="---", "", IF(J28="-", $X$8, IF(J28="--", $X$9, IFERROR(INDEX(Recipes!$A:$Q,SMALL(IF(($V$2=Recipes!$A:$A),ROW(Recipes!$A:$A)-MIN(ROW(Recipes!$A:$A))+1,""),ROWS(Recipes!$A$1:C16)),6), $X$7)))))</f>
        <v>12</v>
      </c>
      <c r="K29" t="str">
        <f t="array" ref="K29">IF($J29="","", IF($J29="---", $J29, IF($J29="-",$J29, IF($J29="--", $J29, IFERROR(INDEX(Recipes!$A:$Q,SMALL(IF(($V$2=Recipes!$A:$A),ROW(Recipes!$A:$A)-MIN(ROW(Recipes!$A:$A))+1,""),ROWS(Recipes!$A$1:D16)),7), $Z$7)))))</f>
        <v>oz</v>
      </c>
      <c r="L29" t="str">
        <f t="shared" si="11"/>
        <v>|</v>
      </c>
      <c r="M29" s="3">
        <f t="array" ref="M29">IF($J29="","", IF($J29="---", $Z$9, IF($J29="-", $Z$7, IF($J29="--", $Z$8, IFERROR(INDEX(Recipes!$A:$Q,SMALL(IF(($V$2=Recipes!$A:$A),ROW(Recipes!$A:$A)-MIN(ROW(Recipes!$A:$A))+1,""),ROWS(Recipes!$A$1:F16)),9), $Z$7)))))</f>
        <v>2.69</v>
      </c>
      <c r="N29" t="str">
        <f t="shared" si="12"/>
        <v>|</v>
      </c>
      <c r="O29" s="80">
        <f t="array" ref="O29">IF($J29="","", IF($J29="---", $AB$9, IF($J29="-", $AB$7, IF($J29="--", $AB$8, IFERROR(INDEX(Recipes!$A:$Q,SMALL(IF(($V$2=Recipes!$A:$A),ROW(Recipes!$A:$A)-MIN(ROW(Recipes!$A:$A))+1,""),ROWS(Recipes!$A$1:H16)),11), $AB$7)))))</f>
        <v>12</v>
      </c>
      <c r="P29" t="str">
        <f t="shared" si="13"/>
        <v>|</v>
      </c>
      <c r="Q29" s="80">
        <f t="array" ref="Q29">IF($J29="","", IF($J29="---", $AD$9, IF($J29="-", $AD$7, IF($J29="--", $AD$8, IFERROR(INDEX(Recipes!$A:$Q,SMALL(IF(($V$2=Recipes!$A:$A),ROW(Recipes!$A:$A)-MIN(ROW(Recipes!$A:$A))+1,""),ROWS(Recipes!$A$1:J16)),13), $AD$7)))))</f>
        <v>16</v>
      </c>
      <c r="R29" t="str">
        <f t="shared" si="14"/>
        <v>|</v>
      </c>
      <c r="S29" s="80">
        <f t="array" ref="S29">IF($J29="","", IF($J29="---", $AF$9, IF($J29="-", $AF$7, IF($J29="--", $AF$8, IFERROR(INDEX(Recipes!$A:$Q,SMALL(IF(($V$2=Recipes!$A:$A),ROW(Recipes!$A:$A)-MIN(ROW(Recipes!$A:$A))+1,""),ROWS(Recipes!$A$1:L16)),15), $AF$7)))))</f>
        <v>0</v>
      </c>
      <c r="T29" t="str">
        <f t="shared" si="15"/>
        <v>|</v>
      </c>
      <c r="U29" s="86">
        <f t="array" ref="U29">IF($J29="","", IF($J29="---", $AH$9, IF($J29="-", $AH$7, IF($J29="--", $AH$8, IFERROR(INDEX(Recipes!$A:$Q,SMALL(IF(($V$2=Recipes!$A:$A),ROW(Recipes!$A:$A)-MIN(ROW(Recipes!$A:$A))+1,""),ROWS(Recipes!$A$1:N16)),17), $AH$7)))))</f>
        <v>100</v>
      </c>
      <c r="V29" t="str">
        <f t="shared" si="16"/>
        <v>|</v>
      </c>
    </row>
    <row r="30" spans="2:22" x14ac:dyDescent="0.2">
      <c r="B30" t="str">
        <f>'Working Sheet'!B4</f>
        <v xml:space="preserve">  &lt;span&gt;74% Carbs &lt;/span&gt;</v>
      </c>
      <c r="D30" t="s">
        <v>332</v>
      </c>
      <c r="E30">
        <f>E9+(2*(5*6+5))</f>
        <v>1216.5</v>
      </c>
      <c r="G30" t="str">
        <f t="shared" si="9"/>
        <v>|</v>
      </c>
      <c r="H30" t="str">
        <f t="array" ref="H30">IF(H29="","", IF(H29=$F$46, "", IF(H29=$F$44, $F$45, IF(H29=$F$45, $F$46, IFERROR(INDEX(Recipes!$A:$Q,SMALL(IF(($V$2=Recipes!$A:$A),ROW(Recipes!$A:$A)-MIN(ROW(Recipes!$A:$A))+1,""),ROWS(Recipes!$A$1:A17)),4), $F$44)))))</f>
        <v>Flour</v>
      </c>
      <c r="I30" t="str">
        <f t="shared" si="10"/>
        <v>|</v>
      </c>
      <c r="J30">
        <f t="array" ref="J30">IF(J29="","", IF(J29="---", "", IF(J29="-", $X$8, IF(J29="--", $X$9, IFERROR(INDEX(Recipes!$A:$Q,SMALL(IF(($V$2=Recipes!$A:$A),ROW(Recipes!$A:$A)-MIN(ROW(Recipes!$A:$A))+1,""),ROWS(Recipes!$A$1:C17)),6), $X$7)))))</f>
        <v>1</v>
      </c>
      <c r="K30" t="str">
        <f t="array" ref="K30">IF($J30="","", IF($J30="---", $J30, IF($J30="-",$J30, IF($J30="--", $J30, IFERROR(INDEX(Recipes!$A:$Q,SMALL(IF(($V$2=Recipes!$A:$A),ROW(Recipes!$A:$A)-MIN(ROW(Recipes!$A:$A))+1,""),ROWS(Recipes!$A$1:D17)),7), $Z$7)))))</f>
        <v>cup</v>
      </c>
      <c r="L30" t="str">
        <f t="shared" si="11"/>
        <v>|</v>
      </c>
      <c r="M30" s="3">
        <f t="array" ref="M30">IF($J30="","", IF($J30="---", $Z$9, IF($J30="-", $Z$7, IF($J30="--", $Z$8, IFERROR(INDEX(Recipes!$A:$Q,SMALL(IF(($V$2=Recipes!$A:$A),ROW(Recipes!$A:$A)-MIN(ROW(Recipes!$A:$A))+1,""),ROWS(Recipes!$A$1:F17)),9), $Z$7)))))</f>
        <v>9.2450331125827817E-2</v>
      </c>
      <c r="N30" t="str">
        <f t="shared" si="12"/>
        <v>|</v>
      </c>
      <c r="O30" s="80">
        <f t="array" ref="O30">IF($J30="","", IF($J30="---", $AB$9, IF($J30="-", $AB$7, IF($J30="--", $AB$8, IFERROR(INDEX(Recipes!$A:$Q,SMALL(IF(($V$2=Recipes!$A:$A),ROW(Recipes!$A:$A)-MIN(ROW(Recipes!$A:$A))+1,""),ROWS(Recipes!$A$1:H17)),11), $AB$7)))))</f>
        <v>12</v>
      </c>
      <c r="P30" t="str">
        <f t="shared" si="13"/>
        <v>|</v>
      </c>
      <c r="Q30" s="80">
        <f t="array" ref="Q30">IF($J30="","", IF($J30="---", $AD$9, IF($J30="-", $AD$7, IF($J30="--", $AD$8, IFERROR(INDEX(Recipes!$A:$Q,SMALL(IF(($V$2=Recipes!$A:$A),ROW(Recipes!$A:$A)-MIN(ROW(Recipes!$A:$A))+1,""),ROWS(Recipes!$A$1:J17)),13), $AD$7)))))</f>
        <v>88</v>
      </c>
      <c r="R30" t="str">
        <f t="shared" si="14"/>
        <v>|</v>
      </c>
      <c r="S30" s="80">
        <f t="array" ref="S30">IF($J30="","", IF($J30="---", $AF$9, IF($J30="-", $AF$7, IF($J30="--", $AF$8, IFERROR(INDEX(Recipes!$A:$Q,SMALL(IF(($V$2=Recipes!$A:$A),ROW(Recipes!$A:$A)-MIN(ROW(Recipes!$A:$A))+1,""),ROWS(Recipes!$A$1:L17)),15), $AF$7)))))</f>
        <v>0</v>
      </c>
      <c r="T30" t="str">
        <f t="shared" si="15"/>
        <v>|</v>
      </c>
      <c r="U30" s="86">
        <f t="array" ref="U30">IF($J30="","", IF($J30="---", $AH$9, IF($J30="-", $AH$7, IF($J30="--", $AH$8, IFERROR(INDEX(Recipes!$A:$Q,SMALL(IF(($V$2=Recipes!$A:$A),ROW(Recipes!$A:$A)-MIN(ROW(Recipes!$A:$A))+1,""),ROWS(Recipes!$A$1:N17)),17), $AH$7)))))</f>
        <v>440</v>
      </c>
      <c r="V30" t="str">
        <f t="shared" si="16"/>
        <v>|</v>
      </c>
    </row>
    <row r="31" spans="2:22" x14ac:dyDescent="0.2">
      <c r="B31" t="str">
        <f>'Working Sheet'!B5</f>
        <v xml:space="preserve">  &lt;div class="slice"&gt;</v>
      </c>
      <c r="D31" t="s">
        <v>333</v>
      </c>
      <c r="E31">
        <f>E30+(5*2)</f>
        <v>1226.5</v>
      </c>
      <c r="G31" t="str">
        <f t="shared" si="9"/>
        <v>|</v>
      </c>
      <c r="H31" t="str">
        <f t="array" ref="H31">IF(H30="","", IF(H30=$F$46, "", IF(H30=$F$44, $F$45, IF(H30=$F$45, $F$46, IFERROR(INDEX(Recipes!$A:$Q,SMALL(IF(($V$2=Recipes!$A:$A),ROW(Recipes!$A:$A)-MIN(ROW(Recipes!$A:$A))+1,""),ROWS(Recipes!$A$1:A18)),4), $F$44)))))</f>
        <v xml:space="preserve">Eggs </v>
      </c>
      <c r="I31" t="str">
        <f t="shared" si="10"/>
        <v>|</v>
      </c>
      <c r="J31">
        <f t="array" ref="J31">IF(J30="","", IF(J30="---", "", IF(J30="-", $X$8, IF(J30="--", $X$9, IFERROR(INDEX(Recipes!$A:$Q,SMALL(IF(($V$2=Recipes!$A:$A),ROW(Recipes!$A:$A)-MIN(ROW(Recipes!$A:$A))+1,""),ROWS(Recipes!$A$1:C18)),6), $X$7)))))</f>
        <v>1</v>
      </c>
      <c r="K31" t="str">
        <f t="array" ref="K31">IF($J31="","", IF($J31="---", $J31, IF($J31="-",$J31, IF($J31="--", $J31, IFERROR(INDEX(Recipes!$A:$Q,SMALL(IF(($V$2=Recipes!$A:$A),ROW(Recipes!$A:$A)-MIN(ROW(Recipes!$A:$A))+1,""),ROWS(Recipes!$A$1:D18)),7), $Z$7)))))</f>
        <v>egg</v>
      </c>
      <c r="L31" t="str">
        <f t="shared" si="11"/>
        <v>|</v>
      </c>
      <c r="M31" s="3">
        <f t="array" ref="M31">IF($J31="","", IF($J31="---", $Z$9, IF($J31="-", $Z$7, IF($J31="--", $Z$8, IFERROR(INDEX(Recipes!$A:$Q,SMALL(IF(($V$2=Recipes!$A:$A),ROW(Recipes!$A:$A)-MIN(ROW(Recipes!$A:$A))+1,""),ROWS(Recipes!$A$1:F18)),9), $Z$7)))))</f>
        <v>0.1075</v>
      </c>
      <c r="N31" t="str">
        <f t="shared" si="12"/>
        <v>|</v>
      </c>
      <c r="O31" s="80">
        <f t="array" ref="O31">IF($J31="","", IF($J31="---", $AB$9, IF($J31="-", $AB$7, IF($J31="--", $AB$8, IFERROR(INDEX(Recipes!$A:$Q,SMALL(IF(($V$2=Recipes!$A:$A),ROW(Recipes!$A:$A)-MIN(ROW(Recipes!$A:$A))+1,""),ROWS(Recipes!$A$1:H18)),11), $AB$7)))))</f>
        <v>6.29</v>
      </c>
      <c r="P31" t="str">
        <f t="shared" si="13"/>
        <v>|</v>
      </c>
      <c r="Q31" s="80">
        <f t="array" ref="Q31">IF($J31="","", IF($J31="---", $AD$9, IF($J31="-", $AD$7, IF($J31="--", $AD$8, IFERROR(INDEX(Recipes!$A:$Q,SMALL(IF(($V$2=Recipes!$A:$A),ROW(Recipes!$A:$A)-MIN(ROW(Recipes!$A:$A))+1,""),ROWS(Recipes!$A$1:J18)),13), $AD$7)))))</f>
        <v>0.38</v>
      </c>
      <c r="R31" t="str">
        <f t="shared" si="14"/>
        <v>|</v>
      </c>
      <c r="S31" s="80">
        <f t="array" ref="S31">IF($J31="","", IF($J31="---", $AF$9, IF($J31="-", $AF$7, IF($J31="--", $AF$8, IFERROR(INDEX(Recipes!$A:$Q,SMALL(IF(($V$2=Recipes!$A:$A),ROW(Recipes!$A:$A)-MIN(ROW(Recipes!$A:$A))+1,""),ROWS(Recipes!$A$1:L18)),15), $AF$7)))))</f>
        <v>4.97</v>
      </c>
      <c r="T31" t="str">
        <f t="shared" si="15"/>
        <v>|</v>
      </c>
      <c r="U31" s="86">
        <f t="array" ref="U31">IF($J31="","", IF($J31="---", $AH$9, IF($J31="-", $AH$7, IF($J31="--", $AH$8, IFERROR(INDEX(Recipes!$A:$Q,SMALL(IF(($V$2=Recipes!$A:$A),ROW(Recipes!$A:$A)-MIN(ROW(Recipes!$A:$A))+1,""),ROWS(Recipes!$A$1:N18)),17), $AH$7)))))</f>
        <v>72</v>
      </c>
      <c r="V31" t="str">
        <f t="shared" si="16"/>
        <v>|</v>
      </c>
    </row>
    <row r="32" spans="2:22" x14ac:dyDescent="0.2">
      <c r="B32" t="str">
        <f>'Working Sheet'!B6</f>
        <v xml:space="preserve">    &lt;div class="bar"&gt;&lt;/div&gt;</v>
      </c>
      <c r="D32" t="s">
        <v>334</v>
      </c>
      <c r="E32">
        <f>E31+110</f>
        <v>1336.5</v>
      </c>
      <c r="G32" t="str">
        <f t="shared" si="9"/>
        <v>|</v>
      </c>
      <c r="H32" t="str">
        <f t="array" ref="H32">IF(H31="","", IF(H31=$F$46, "", IF(H31=$F$44, $F$45, IF(H31=$F$45, $F$46, IFERROR(INDEX(Recipes!$A:$Q,SMALL(IF(($V$2=Recipes!$A:$A),ROW(Recipes!$A:$A)-MIN(ROW(Recipes!$A:$A))+1,""),ROWS(Recipes!$A$1:A19)),4), $F$44)))))</f>
        <v>Green Onion</v>
      </c>
      <c r="I32" t="str">
        <f t="shared" si="10"/>
        <v>|</v>
      </c>
      <c r="J32">
        <f t="array" ref="J32">IF(J31="","", IF(J31="---", "", IF(J31="-", $X$8, IF(J31="--", $X$9, IFERROR(INDEX(Recipes!$A:$Q,SMALL(IF(($V$2=Recipes!$A:$A),ROW(Recipes!$A:$A)-MIN(ROW(Recipes!$A:$A))+1,""),ROWS(Recipes!$A$1:C19)),6), $X$7)))))</f>
        <v>5</v>
      </c>
      <c r="K32" t="str">
        <f t="array" ref="K32">IF($J32="","", IF($J32="---", $J32, IF($J32="-",$J32, IF($J32="--", $J32, IFERROR(INDEX(Recipes!$A:$Q,SMALL(IF(($V$2=Recipes!$A:$A),ROW(Recipes!$A:$A)-MIN(ROW(Recipes!$A:$A))+1,""),ROWS(Recipes!$A$1:D19)),7), $Z$7)))))</f>
        <v>green onion</v>
      </c>
      <c r="L32" t="str">
        <f t="shared" si="11"/>
        <v>|</v>
      </c>
      <c r="M32" s="3">
        <f t="array" ref="M32">IF($J32="","", IF($J32="---", $Z$9, IF($J32="-", $Z$7, IF($J32="--", $Z$8, IFERROR(INDEX(Recipes!$A:$Q,SMALL(IF(($V$2=Recipes!$A:$A),ROW(Recipes!$A:$A)-MIN(ROW(Recipes!$A:$A))+1,""),ROWS(Recipes!$A$1:F19)),9), $Z$7)))))</f>
        <v>0.43000000000000005</v>
      </c>
      <c r="N32" t="str">
        <f t="shared" si="12"/>
        <v>|</v>
      </c>
      <c r="O32" s="80">
        <f t="array" ref="O32">IF($J32="","", IF($J32="---", $AB$9, IF($J32="-", $AB$7, IF($J32="--", $AB$8, IFERROR(INDEX(Recipes!$A:$Q,SMALL(IF(($V$2=Recipes!$A:$A),ROW(Recipes!$A:$A)-MIN(ROW(Recipes!$A:$A))+1,""),ROWS(Recipes!$A$1:H19)),11), $AB$7)))))</f>
        <v>5</v>
      </c>
      <c r="P32" t="str">
        <f t="shared" si="13"/>
        <v>|</v>
      </c>
      <c r="Q32" s="80">
        <f t="array" ref="Q32">IF($J32="","", IF($J32="---", $AD$9, IF($J32="-", $AD$7, IF($J32="--", $AD$8, IFERROR(INDEX(Recipes!$A:$Q,SMALL(IF(($V$2=Recipes!$A:$A),ROW(Recipes!$A:$A)-MIN(ROW(Recipes!$A:$A))+1,""),ROWS(Recipes!$A$1:J19)),13), $AD$7)))))</f>
        <v>10</v>
      </c>
      <c r="R32" t="str">
        <f t="shared" si="14"/>
        <v>|</v>
      </c>
      <c r="S32" s="80">
        <f t="array" ref="S32">IF($J32="","", IF($J32="---", $AF$9, IF($J32="-", $AF$7, IF($J32="--", $AF$8, IFERROR(INDEX(Recipes!$A:$Q,SMALL(IF(($V$2=Recipes!$A:$A),ROW(Recipes!$A:$A)-MIN(ROW(Recipes!$A:$A))+1,""),ROWS(Recipes!$A$1:L19)),15), $AF$7)))))</f>
        <v>0</v>
      </c>
      <c r="T32" t="str">
        <f t="shared" si="15"/>
        <v>|</v>
      </c>
      <c r="U32" s="86">
        <f t="array" ref="U32">IF($J32="","", IF($J32="---", $AH$9, IF($J32="-", $AH$7, IF($J32="--", $AH$8, IFERROR(INDEX(Recipes!$A:$Q,SMALL(IF(($V$2=Recipes!$A:$A),ROW(Recipes!$A:$A)-MIN(ROW(Recipes!$A:$A))+1,""),ROWS(Recipes!$A$1:N19)),17), $AH$7)))))</f>
        <v>25</v>
      </c>
      <c r="V32" t="str">
        <f t="shared" si="16"/>
        <v>|</v>
      </c>
    </row>
    <row r="33" spans="2:22" x14ac:dyDescent="0.2">
      <c r="B33" t="str">
        <f>'Working Sheet'!B7</f>
        <v xml:space="preserve">    &lt;div class="fill"&gt;&lt;/div&gt;</v>
      </c>
      <c r="D33" t="s">
        <v>335</v>
      </c>
      <c r="E33">
        <f>1400-E32</f>
        <v>63.5</v>
      </c>
      <c r="F33" t="s">
        <v>336</v>
      </c>
      <c r="G33" t="str">
        <f t="shared" si="9"/>
        <v>|</v>
      </c>
      <c r="H33" t="str">
        <f t="array" ref="H33">IF(H32="","", IF(H32=$F$46, "", IF(H32=$F$44, $F$45, IF(H32=$F$45, $F$46, IFERROR(INDEX(Recipes!$A:$Q,SMALL(IF(($V$2=Recipes!$A:$A),ROW(Recipes!$A:$A)-MIN(ROW(Recipes!$A:$A))+1,""),ROWS(Recipes!$A$1:A20)),4), $F$44)))))</f>
        <v>Kimchi</v>
      </c>
      <c r="I33" t="str">
        <f t="shared" si="10"/>
        <v>|</v>
      </c>
      <c r="J33">
        <f t="array" ref="J33">IF(J32="","", IF(J32="---", "", IF(J32="-", $X$8, IF(J32="--", $X$9, IFERROR(INDEX(Recipes!$A:$Q,SMALL(IF(($V$2=Recipes!$A:$A),ROW(Recipes!$A:$A)-MIN(ROW(Recipes!$A:$A))+1,""),ROWS(Recipes!$A$1:C20)),6), $X$7)))))</f>
        <v>10</v>
      </c>
      <c r="K33" t="str">
        <f t="array" ref="K33">IF($J33="","", IF($J33="---", $J33, IF($J33="-",$J33, IF($J33="--", $J33, IFERROR(INDEX(Recipes!$A:$Q,SMALL(IF(($V$2=Recipes!$A:$A),ROW(Recipes!$A:$A)-MIN(ROW(Recipes!$A:$A))+1,""),ROWS(Recipes!$A$1:D20)),7), $Z$7)))))</f>
        <v>oz</v>
      </c>
      <c r="L33" t="str">
        <f t="shared" si="11"/>
        <v>|</v>
      </c>
      <c r="M33" s="3">
        <f t="array" ref="M33">IF($J33="","", IF($J33="---", $Z$9, IF($J33="-", $Z$7, IF($J33="--", $Z$8, IFERROR(INDEX(Recipes!$A:$Q,SMALL(IF(($V$2=Recipes!$A:$A),ROW(Recipes!$A:$A)-MIN(ROW(Recipes!$A:$A))+1,""),ROWS(Recipes!$A$1:F20)),9), $Z$7)))))</f>
        <v>3.125</v>
      </c>
      <c r="N33" t="str">
        <f t="shared" si="12"/>
        <v>|</v>
      </c>
      <c r="O33" s="80">
        <f t="array" ref="O33">IF($J33="","", IF($J33="---", $AB$9, IF($J33="-", $AB$7, IF($J33="--", $AB$8, IFERROR(INDEX(Recipes!$A:$Q,SMALL(IF(($V$2=Recipes!$A:$A),ROW(Recipes!$A:$A)-MIN(ROW(Recipes!$A:$A))+1,""),ROWS(Recipes!$A$1:H20)),11), $AB$7)))))</f>
        <v>0</v>
      </c>
      <c r="P33" t="str">
        <f t="shared" si="13"/>
        <v>|</v>
      </c>
      <c r="Q33" s="80">
        <f t="array" ref="Q33">IF($J33="","", IF($J33="---", $AD$9, IF($J33="-", $AD$7, IF($J33="--", $AD$8, IFERROR(INDEX(Recipes!$A:$Q,SMALL(IF(($V$2=Recipes!$A:$A),ROW(Recipes!$A:$A)-MIN(ROW(Recipes!$A:$A))+1,""),ROWS(Recipes!$A$1:J20)),13), $AD$7)))))</f>
        <v>0</v>
      </c>
      <c r="R33" t="str">
        <f t="shared" si="14"/>
        <v>|</v>
      </c>
      <c r="S33" s="80">
        <f t="array" ref="S33">IF($J33="","", IF($J33="---", $AF$9, IF($J33="-", $AF$7, IF($J33="--", $AF$8, IFERROR(INDEX(Recipes!$A:$Q,SMALL(IF(($V$2=Recipes!$A:$A),ROW(Recipes!$A:$A)-MIN(ROW(Recipes!$A:$A))+1,""),ROWS(Recipes!$A$1:L20)),15), $AF$7)))))</f>
        <v>0</v>
      </c>
      <c r="T33" t="str">
        <f t="shared" si="15"/>
        <v>|</v>
      </c>
      <c r="U33" s="86">
        <f t="array" ref="U33">IF($J33="","", IF($J33="---", $AH$9, IF($J33="-", $AH$7, IF($J33="--", $AH$8, IFERROR(INDEX(Recipes!$A:$Q,SMALL(IF(($V$2=Recipes!$A:$A),ROW(Recipes!$A:$A)-MIN(ROW(Recipes!$A:$A))+1,""),ROWS(Recipes!$A$1:N20)),17), $AH$7)))))</f>
        <v>75</v>
      </c>
      <c r="V33" t="str">
        <f t="shared" si="16"/>
        <v>|</v>
      </c>
    </row>
    <row r="34" spans="2:22" x14ac:dyDescent="0.2">
      <c r="B34" t="str">
        <f>'Working Sheet'!B8</f>
        <v xml:space="preserve">  &lt;/div&gt;</v>
      </c>
      <c r="D34" t="s">
        <v>337</v>
      </c>
      <c r="E34">
        <f>1200-E32</f>
        <v>-136.5</v>
      </c>
      <c r="F34" t="s">
        <v>336</v>
      </c>
      <c r="G34" t="str">
        <f t="shared" si="9"/>
        <v>|</v>
      </c>
      <c r="H34" t="str">
        <f t="array" ref="H34">IF(H33="","", IF(H33=$F$46, "", IF(H33=$F$44, $F$45, IF(H33=$F$45, $F$46, IFERROR(INDEX(Recipes!$A:$Q,SMALL(IF(($V$2=Recipes!$A:$A),ROW(Recipes!$A:$A)-MIN(ROW(Recipes!$A:$A))+1,""),ROWS(Recipes!$A$1:A21)),4), $F$44)))))</f>
        <v>Garlic Powder</v>
      </c>
      <c r="I34" t="str">
        <f t="shared" si="10"/>
        <v>|</v>
      </c>
      <c r="J34">
        <f t="array" ref="J34">IF(J33="","", IF(J33="---", "", IF(J33="-", $X$8, IF(J33="--", $X$9, IFERROR(INDEX(Recipes!$A:$Q,SMALL(IF(($V$2=Recipes!$A:$A),ROW(Recipes!$A:$A)-MIN(ROW(Recipes!$A:$A))+1,""),ROWS(Recipes!$A$1:C21)),6), $X$7)))))</f>
        <v>1</v>
      </c>
      <c r="K34" t="str">
        <f t="array" ref="K34">IF($J34="","", IF($J34="---", $J34, IF($J34="-",$J34, IF($J34="--", $J34, IFERROR(INDEX(Recipes!$A:$Q,SMALL(IF(($V$2=Recipes!$A:$A),ROW(Recipes!$A:$A)-MIN(ROW(Recipes!$A:$A))+1,""),ROWS(Recipes!$A$1:D21)),7), $Z$7)))))</f>
        <v>tsp</v>
      </c>
      <c r="L34" t="str">
        <f t="shared" si="11"/>
        <v>|</v>
      </c>
      <c r="M34" s="3">
        <f t="array" ref="M34">IF($J34="","", IF($J34="---", $Z$9, IF($J34="-", $Z$7, IF($J34="--", $Z$8, IFERROR(INDEX(Recipes!$A:$Q,SMALL(IF(($V$2=Recipes!$A:$A),ROW(Recipes!$A:$A)-MIN(ROW(Recipes!$A:$A))+1,""),ROWS(Recipes!$A$1:F21)),9), $Z$7)))))</f>
        <v>0.10647887323943661</v>
      </c>
      <c r="N34" t="str">
        <f t="shared" si="12"/>
        <v>|</v>
      </c>
      <c r="O34" s="80">
        <f t="array" ref="O34">IF($J34="","", IF($J34="---", $AB$9, IF($J34="-", $AB$7, IF($J34="--", $AB$8, IFERROR(INDEX(Recipes!$A:$Q,SMALL(IF(($V$2=Recipes!$A:$A),ROW(Recipes!$A:$A)-MIN(ROW(Recipes!$A:$A))+1,""),ROWS(Recipes!$A$1:H21)),11), $AB$7)))))</f>
        <v>0.47</v>
      </c>
      <c r="P34" t="str">
        <f t="shared" si="13"/>
        <v>|</v>
      </c>
      <c r="Q34" s="80">
        <f t="array" ref="Q34">IF($J34="","", IF($J34="---", $AD$9, IF($J34="-", $AD$7, IF($J34="--", $AD$8, IFERROR(INDEX(Recipes!$A:$Q,SMALL(IF(($V$2=Recipes!$A:$A),ROW(Recipes!$A:$A)-MIN(ROW(Recipes!$A:$A))+1,""),ROWS(Recipes!$A$1:J21)),13), $AD$7)))))</f>
        <v>2.04</v>
      </c>
      <c r="R34" t="str">
        <f t="shared" si="14"/>
        <v>|</v>
      </c>
      <c r="S34" s="80">
        <f t="array" ref="S34">IF($J34="","", IF($J34="---", $AF$9, IF($J34="-", $AF$7, IF($J34="--", $AF$8, IFERROR(INDEX(Recipes!$A:$Q,SMALL(IF(($V$2=Recipes!$A:$A),ROW(Recipes!$A:$A)-MIN(ROW(Recipes!$A:$A))+1,""),ROWS(Recipes!$A$1:L21)),15), $AF$7)))))</f>
        <v>0.02</v>
      </c>
      <c r="T34" t="str">
        <f t="shared" si="15"/>
        <v>|</v>
      </c>
      <c r="U34" s="86">
        <f t="array" ref="U34">IF($J34="","", IF($J34="---", $AH$9, IF($J34="-", $AH$7, IF($J34="--", $AH$8, IFERROR(INDEX(Recipes!$A:$Q,SMALL(IF(($V$2=Recipes!$A:$A),ROW(Recipes!$A:$A)-MIN(ROW(Recipes!$A:$A))+1,""),ROWS(Recipes!$A$1:N21)),17), $AH$7)))))</f>
        <v>9</v>
      </c>
      <c r="V34" t="str">
        <f t="shared" si="16"/>
        <v>|</v>
      </c>
    </row>
    <row r="35" spans="2:22" x14ac:dyDescent="0.2">
      <c r="B35" t="str">
        <f>'Working Sheet'!B9</f>
        <v>&lt;/div&gt;</v>
      </c>
      <c r="G35" t="str">
        <f t="shared" si="9"/>
        <v>|</v>
      </c>
      <c r="H35" t="str">
        <f t="array" ref="H35">IF(H34="","", IF(H34=$F$46, "", IF(H34=$F$44, $F$45, IF(H34=$F$45, $F$46, IFERROR(INDEX(Recipes!$A:$Q,SMALL(IF(($V$2=Recipes!$A:$A),ROW(Recipes!$A:$A)-MIN(ROW(Recipes!$A:$A))+1,""),ROWS(Recipes!$A$1:A22)),4), $F$44)))))</f>
        <v>Sugar</v>
      </c>
      <c r="I35" t="str">
        <f t="shared" si="10"/>
        <v>|</v>
      </c>
      <c r="J35">
        <f t="array" ref="J35">IF(J34="","", IF(J34="---", "", IF(J34="-", $X$8, IF(J34="--", $X$9, IFERROR(INDEX(Recipes!$A:$Q,SMALL(IF(($V$2=Recipes!$A:$A),ROW(Recipes!$A:$A)-MIN(ROW(Recipes!$A:$A))+1,""),ROWS(Recipes!$A$1:C22)),6), $X$7)))))</f>
        <v>1</v>
      </c>
      <c r="K35" t="str">
        <f t="array" ref="K35">IF($J35="","", IF($J35="---", $J35, IF($J35="-",$J35, IF($J35="--", $J35, IFERROR(INDEX(Recipes!$A:$Q,SMALL(IF(($V$2=Recipes!$A:$A),ROW(Recipes!$A:$A)-MIN(ROW(Recipes!$A:$A))+1,""),ROWS(Recipes!$A$1:D22)),7), $Z$7)))))</f>
        <v>tsp</v>
      </c>
      <c r="L35" t="str">
        <f t="shared" si="11"/>
        <v>|</v>
      </c>
      <c r="M35" s="3">
        <f t="array" ref="M35">IF($J35="","", IF($J35="---", $Z$9, IF($J35="-", $Z$7, IF($J35="--", $Z$8, IFERROR(INDEX(Recipes!$A:$Q,SMALL(IF(($V$2=Recipes!$A:$A),ROW(Recipes!$A:$A)-MIN(ROW(Recipes!$A:$A))+1,""),ROWS(Recipes!$A$1:F22)),9), $Z$7)))))</f>
        <v>4.3832599118942732E-3</v>
      </c>
      <c r="N35" t="str">
        <f t="shared" si="12"/>
        <v>|</v>
      </c>
      <c r="O35" s="80">
        <f t="array" ref="O35">IF($J35="","", IF($J35="---", $AB$9, IF($J35="-", $AB$7, IF($J35="--", $AB$8, IFERROR(INDEX(Recipes!$A:$Q,SMALL(IF(($V$2=Recipes!$A:$A),ROW(Recipes!$A:$A)-MIN(ROW(Recipes!$A:$A))+1,""),ROWS(Recipes!$A$1:H22)),11), $AB$7)))))</f>
        <v>0</v>
      </c>
      <c r="P35" t="str">
        <f t="shared" si="13"/>
        <v>|</v>
      </c>
      <c r="Q35" s="80">
        <f t="array" ref="Q35">IF($J35="","", IF($J35="---", $AD$9, IF($J35="-", $AD$7, IF($J35="--", $AD$8, IFERROR(INDEX(Recipes!$A:$Q,SMALL(IF(($V$2=Recipes!$A:$A),ROW(Recipes!$A:$A)-MIN(ROW(Recipes!$A:$A))+1,""),ROWS(Recipes!$A$1:J22)),13), $AD$7)))))</f>
        <v>4.2</v>
      </c>
      <c r="R35" t="str">
        <f t="shared" si="14"/>
        <v>|</v>
      </c>
      <c r="S35" s="80">
        <f t="array" ref="S35">IF($J35="","", IF($J35="---", $AF$9, IF($J35="-", $AF$7, IF($J35="--", $AF$8, IFERROR(INDEX(Recipes!$A:$Q,SMALL(IF(($V$2=Recipes!$A:$A),ROW(Recipes!$A:$A)-MIN(ROW(Recipes!$A:$A))+1,""),ROWS(Recipes!$A$1:L22)),15), $AF$7)))))</f>
        <v>0</v>
      </c>
      <c r="T35" t="str">
        <f t="shared" si="15"/>
        <v>|</v>
      </c>
      <c r="U35" s="86">
        <f t="array" ref="U35">IF($J35="","", IF($J35="---", $AH$9, IF($J35="-", $AH$7, IF($J35="--", $AH$8, IFERROR(INDEX(Recipes!$A:$Q,SMALL(IF(($V$2=Recipes!$A:$A),ROW(Recipes!$A:$A)-MIN(ROW(Recipes!$A:$A))+1,""),ROWS(Recipes!$A$1:N22)),17), $AH$7)))))</f>
        <v>15</v>
      </c>
      <c r="V35" t="str">
        <f t="shared" si="16"/>
        <v>|</v>
      </c>
    </row>
    <row r="36" spans="2:22" x14ac:dyDescent="0.2">
      <c r="B36" t="str">
        <f>IF(A36="","","")</f>
        <v/>
      </c>
      <c r="G36" t="str">
        <f t="shared" si="9"/>
        <v>|</v>
      </c>
      <c r="H36" t="str">
        <f t="array" ref="H36">IF(H35="","", IF(H35=$F$46, "", IF(H35=$F$44, $F$45, IF(H35=$F$45, $F$46, IFERROR(INDEX(Recipes!$A:$Q,SMALL(IF(($V$2=Recipes!$A:$A),ROW(Recipes!$A:$A)-MIN(ROW(Recipes!$A:$A))+1,""),ROWS(Recipes!$A$1:A23)),4), $F$44)))))</f>
        <v>Salt</v>
      </c>
      <c r="I36" t="str">
        <f t="shared" si="10"/>
        <v>|</v>
      </c>
      <c r="J36">
        <f t="array" ref="J36">IF(J35="","", IF(J35="---", "", IF(J35="-", $X$8, IF(J35="--", $X$9, IFERROR(INDEX(Recipes!$A:$Q,SMALL(IF(($V$2=Recipes!$A:$A),ROW(Recipes!$A:$A)-MIN(ROW(Recipes!$A:$A))+1,""),ROWS(Recipes!$A$1:C23)),6), $X$7)))))</f>
        <v>1</v>
      </c>
      <c r="K36" t="str">
        <f t="array" ref="K36">IF($J36="","", IF($J36="---", $J36, IF($J36="-",$J36, IF($J36="--", $J36, IFERROR(INDEX(Recipes!$A:$Q,SMALL(IF(($V$2=Recipes!$A:$A),ROW(Recipes!$A:$A)-MIN(ROW(Recipes!$A:$A))+1,""),ROWS(Recipes!$A$1:D23)),7), $Z$7)))))</f>
        <v>tsp</v>
      </c>
      <c r="L36" t="str">
        <f t="shared" si="11"/>
        <v>|</v>
      </c>
      <c r="M36" s="3">
        <f t="array" ref="M36">IF($J36="","", IF($J36="---", $Z$9, IF($J36="-", $Z$7, IF($J36="--", $Z$8, IFERROR(INDEX(Recipes!$A:$Q,SMALL(IF(($V$2=Recipes!$A:$A),ROW(Recipes!$A:$A)-MIN(ROW(Recipes!$A:$A))+1,""),ROWS(Recipes!$A$1:F23)),9), $Z$7)))))</f>
        <v>1.2219959266802444E-2</v>
      </c>
      <c r="N36" t="str">
        <f t="shared" si="12"/>
        <v>|</v>
      </c>
      <c r="O36" s="80">
        <f t="array" ref="O36">IF($J36="","", IF($J36="---", $AB$9, IF($J36="-", $AB$7, IF($J36="--", $AB$8, IFERROR(INDEX(Recipes!$A:$Q,SMALL(IF(($V$2=Recipes!$A:$A),ROW(Recipes!$A:$A)-MIN(ROW(Recipes!$A:$A))+1,""),ROWS(Recipes!$A$1:H23)),11), $AB$7)))))</f>
        <v>0</v>
      </c>
      <c r="P36" t="str">
        <f t="shared" si="13"/>
        <v>|</v>
      </c>
      <c r="Q36" s="80">
        <f t="array" ref="Q36">IF($J36="","", IF($J36="---", $AD$9, IF($J36="-", $AD$7, IF($J36="--", $AD$8, IFERROR(INDEX(Recipes!$A:$Q,SMALL(IF(($V$2=Recipes!$A:$A),ROW(Recipes!$A:$A)-MIN(ROW(Recipes!$A:$A))+1,""),ROWS(Recipes!$A$1:J23)),13), $AD$7)))))</f>
        <v>0</v>
      </c>
      <c r="R36" t="str">
        <f t="shared" si="14"/>
        <v>|</v>
      </c>
      <c r="S36" s="80">
        <f t="array" ref="S36">IF($J36="","", IF($J36="---", $AF$9, IF($J36="-", $AF$7, IF($J36="--", $AF$8, IFERROR(INDEX(Recipes!$A:$Q,SMALL(IF(($V$2=Recipes!$A:$A),ROW(Recipes!$A:$A)-MIN(ROW(Recipes!$A:$A))+1,""),ROWS(Recipes!$A$1:L23)),15), $AF$7)))))</f>
        <v>0</v>
      </c>
      <c r="T36" t="str">
        <f t="shared" si="15"/>
        <v>|</v>
      </c>
      <c r="U36" s="86">
        <f t="array" ref="U36">IF($J36="","", IF($J36="---", $AH$9, IF($J36="-", $AH$7, IF($J36="--", $AH$8, IFERROR(INDEX(Recipes!$A:$Q,SMALL(IF(($V$2=Recipes!$A:$A),ROW(Recipes!$A:$A)-MIN(ROW(Recipes!$A:$A))+1,""),ROWS(Recipes!$A$1:N23)),17), $AH$7)))))</f>
        <v>0</v>
      </c>
      <c r="V36" t="str">
        <f t="shared" si="16"/>
        <v>|</v>
      </c>
    </row>
    <row r="37" spans="2:22" x14ac:dyDescent="0.2">
      <c r="B37" t="str">
        <f>'Working Sheet'!B11</f>
        <v>&lt;div class="c100 p16 big"&gt;</v>
      </c>
      <c r="G37" t="str">
        <f t="shared" si="9"/>
        <v>|</v>
      </c>
      <c r="H37" t="str">
        <f t="array" ref="H37">IF(H36="","", IF(H36=$F$46, "", IF(H36=$F$44, $F$45, IF(H36=$F$45, $F$46, IFERROR(INDEX(Recipes!$A:$Q,SMALL(IF(($V$2=Recipes!$A:$A),ROW(Recipes!$A:$A)-MIN(ROW(Recipes!$A:$A))+1,""),ROWS(Recipes!$A$1:A24)),4), $F$44)))))</f>
        <v>Vegetable Oil</v>
      </c>
      <c r="I37" t="str">
        <f t="shared" si="10"/>
        <v>|</v>
      </c>
      <c r="J37">
        <f t="array" ref="J37">IF(J36="","", IF(J36="---", "", IF(J36="-", $X$8, IF(J36="--", $X$9, IFERROR(INDEX(Recipes!$A:$Q,SMALL(IF(($V$2=Recipes!$A:$A),ROW(Recipes!$A:$A)-MIN(ROW(Recipes!$A:$A))+1,""),ROWS(Recipes!$A$1:C24)),6), $X$7)))))</f>
        <v>4</v>
      </c>
      <c r="K37" t="str">
        <f t="array" ref="K37">IF($J37="","", IF($J37="---", $J37, IF($J37="-",$J37, IF($J37="--", $J37, IFERROR(INDEX(Recipes!$A:$Q,SMALL(IF(($V$2=Recipes!$A:$A),ROW(Recipes!$A:$A)-MIN(ROW(Recipes!$A:$A))+1,""),ROWS(Recipes!$A$1:D24)),7), $Z$7)))))</f>
        <v>tbsp</v>
      </c>
      <c r="L37" t="str">
        <f t="shared" si="11"/>
        <v>|</v>
      </c>
      <c r="M37" s="3">
        <f t="array" ref="M37">IF($J37="","", IF($J37="---", $Z$9, IF($J37="-", $Z$7, IF($J37="--", $Z$8, IFERROR(INDEX(Recipes!$A:$Q,SMALL(IF(($V$2=Recipes!$A:$A),ROW(Recipes!$A:$A)-MIN(ROW(Recipes!$A:$A))+1,""),ROWS(Recipes!$A$1:F24)),9), $Z$7)))))</f>
        <v>0.20833333333333334</v>
      </c>
      <c r="N37" t="str">
        <f t="shared" si="12"/>
        <v>|</v>
      </c>
      <c r="O37" s="80">
        <f t="array" ref="O37">IF($J37="","", IF($J37="---", $AB$9, IF($J37="-", $AB$7, IF($J37="--", $AB$8, IFERROR(INDEX(Recipes!$A:$Q,SMALL(IF(($V$2=Recipes!$A:$A),ROW(Recipes!$A:$A)-MIN(ROW(Recipes!$A:$A))+1,""),ROWS(Recipes!$A$1:H24)),11), $AB$7)))))</f>
        <v>0</v>
      </c>
      <c r="P37" t="str">
        <f t="shared" si="13"/>
        <v>|</v>
      </c>
      <c r="Q37" s="80">
        <f t="array" ref="Q37">IF($J37="","", IF($J37="---", $AD$9, IF($J37="-", $AD$7, IF($J37="--", $AD$8, IFERROR(INDEX(Recipes!$A:$Q,SMALL(IF(($V$2=Recipes!$A:$A),ROW(Recipes!$A:$A)-MIN(ROW(Recipes!$A:$A))+1,""),ROWS(Recipes!$A$1:J24)),13), $AD$7)))))</f>
        <v>0</v>
      </c>
      <c r="R37" t="str">
        <f t="shared" si="14"/>
        <v>|</v>
      </c>
      <c r="S37" s="80">
        <f t="array" ref="S37">IF($J37="","", IF($J37="---", $AF$9, IF($J37="-", $AF$7, IF($J37="--", $AF$8, IFERROR(INDEX(Recipes!$A:$Q,SMALL(IF(($V$2=Recipes!$A:$A),ROW(Recipes!$A:$A)-MIN(ROW(Recipes!$A:$A))+1,""),ROWS(Recipes!$A$1:L24)),15), $AF$7)))))</f>
        <v>54.4</v>
      </c>
      <c r="T37" t="str">
        <f t="shared" si="15"/>
        <v>|</v>
      </c>
      <c r="U37" s="86">
        <f t="array" ref="U37">IF($J37="","", IF($J37="---", $AH$9, IF($J37="-", $AH$7, IF($J37="--", $AH$8, IFERROR(INDEX(Recipes!$A:$Q,SMALL(IF(($V$2=Recipes!$A:$A),ROW(Recipes!$A:$A)-MIN(ROW(Recipes!$A:$A))+1,""),ROWS(Recipes!$A$1:N24)),17), $AH$7)))))</f>
        <v>520</v>
      </c>
      <c r="V37" t="str">
        <f t="shared" si="16"/>
        <v>|</v>
      </c>
    </row>
    <row r="38" spans="2:22" x14ac:dyDescent="0.2">
      <c r="B38" t="str">
        <f>'Working Sheet'!B12</f>
        <v xml:space="preserve">  &lt;span&gt;16%Protein &lt;/span&gt;</v>
      </c>
      <c r="G38" t="str">
        <f t="shared" si="9"/>
        <v>|</v>
      </c>
      <c r="H38" t="str">
        <f t="array" ref="H38">IF(H37="","", IF(H37=$F$46, "", IF(H37=$F$44, $F$45, IF(H37=$F$45, $F$46, IFERROR(INDEX(Recipes!$A:$Q,SMALL(IF(($V$2=Recipes!$A:$A),ROW(Recipes!$A:$A)-MIN(ROW(Recipes!$A:$A))+1,""),ROWS(Recipes!$A$1:A25)),4), $F$44)))))</f>
        <v>Canada Dry Sparkling Water</v>
      </c>
      <c r="I38" t="str">
        <f t="shared" si="10"/>
        <v>|</v>
      </c>
      <c r="J38">
        <f t="array" ref="J38">IF(J37="","", IF(J37="---", "", IF(J37="-", $X$8, IF(J37="--", $X$9, IFERROR(INDEX(Recipes!$A:$Q,SMALL(IF(($V$2=Recipes!$A:$A),ROW(Recipes!$A:$A)-MIN(ROW(Recipes!$A:$A))+1,""),ROWS(Recipes!$A$1:C25)),6), $X$7)))))</f>
        <v>1</v>
      </c>
      <c r="K38" t="str">
        <f t="array" ref="K38">IF($J38="","", IF($J38="---", $J38, IF($J38="-",$J38, IF($J38="--", $J38, IFERROR(INDEX(Recipes!$A:$Q,SMALL(IF(($V$2=Recipes!$A:$A),ROW(Recipes!$A:$A)-MIN(ROW(Recipes!$A:$A))+1,""),ROWS(Recipes!$A$1:D25)),7), $Z$7)))))</f>
        <v>can</v>
      </c>
      <c r="L38" t="str">
        <f t="shared" si="11"/>
        <v>|</v>
      </c>
      <c r="M38" s="3">
        <f t="array" ref="M38">IF($J38="","", IF($J38="---", $Z$9, IF($J38="-", $Z$7, IF($J38="--", $Z$8, IFERROR(INDEX(Recipes!$A:$Q,SMALL(IF(($V$2=Recipes!$A:$A),ROW(Recipes!$A:$A)-MIN(ROW(Recipes!$A:$A))+1,""),ROWS(Recipes!$A$1:F25)),9), $Z$7)))))</f>
        <v>1</v>
      </c>
      <c r="N38" t="str">
        <f t="shared" si="12"/>
        <v>|</v>
      </c>
      <c r="O38" s="80">
        <f t="array" ref="O38">IF($J38="","", IF($J38="---", $AB$9, IF($J38="-", $AB$7, IF($J38="--", $AB$8, IFERROR(INDEX(Recipes!$A:$Q,SMALL(IF(($V$2=Recipes!$A:$A),ROW(Recipes!$A:$A)-MIN(ROW(Recipes!$A:$A))+1,""),ROWS(Recipes!$A$1:H25)),11), $AB$7)))))</f>
        <v>0</v>
      </c>
      <c r="P38" t="str">
        <f t="shared" si="13"/>
        <v>|</v>
      </c>
      <c r="Q38" s="80">
        <f t="array" ref="Q38">IF($J38="","", IF($J38="---", $AD$9, IF($J38="-", $AD$7, IF($J38="--", $AD$8, IFERROR(INDEX(Recipes!$A:$Q,SMALL(IF(($V$2=Recipes!$A:$A),ROW(Recipes!$A:$A)-MIN(ROW(Recipes!$A:$A))+1,""),ROWS(Recipes!$A$1:J25)),13), $AD$7)))))</f>
        <v>0</v>
      </c>
      <c r="R38" t="str">
        <f t="shared" si="14"/>
        <v>|</v>
      </c>
      <c r="S38" s="80">
        <f t="array" ref="S38">IF($J38="","", IF($J38="---", $AF$9, IF($J38="-", $AF$7, IF($J38="--", $AF$8, IFERROR(INDEX(Recipes!$A:$Q,SMALL(IF(($V$2=Recipes!$A:$A),ROW(Recipes!$A:$A)-MIN(ROW(Recipes!$A:$A))+1,""),ROWS(Recipes!$A$1:L25)),15), $AF$7)))))</f>
        <v>0</v>
      </c>
      <c r="T38" t="str">
        <f t="shared" si="15"/>
        <v>|</v>
      </c>
      <c r="U38" s="86">
        <f t="array" ref="U38">IF($J38="","", IF($J38="---", $AH$9, IF($J38="-", $AH$7, IF($J38="--", $AH$8, IFERROR(INDEX(Recipes!$A:$Q,SMALL(IF(($V$2=Recipes!$A:$A),ROW(Recipes!$A:$A)-MIN(ROW(Recipes!$A:$A))+1,""),ROWS(Recipes!$A$1:N25)),17), $AH$7)))))</f>
        <v>0</v>
      </c>
      <c r="V38" t="str">
        <f t="shared" si="16"/>
        <v>|</v>
      </c>
    </row>
    <row r="39" spans="2:22" x14ac:dyDescent="0.2">
      <c r="B39" t="str">
        <f>'Working Sheet'!B13</f>
        <v xml:space="preserve">  &lt;div class="slice"&gt;</v>
      </c>
      <c r="G39" t="str">
        <f t="shared" si="9"/>
        <v>|</v>
      </c>
      <c r="H39" t="str">
        <f t="array" ref="H39">IF(H38="","", IF(H38=$F$46, "", IF(H38=$F$44, $F$45, IF(H38=$F$45, $F$46, IFERROR(INDEX(Recipes!$A:$Q,SMALL(IF(($V$2=Recipes!$A:$A),ROW(Recipes!$A:$A)-MIN(ROW(Recipes!$A:$A))+1,""),ROWS(Recipes!$A$1:A26)),4), $F$44)))))</f>
        <v>Total</v>
      </c>
      <c r="I39" t="str">
        <f t="shared" si="10"/>
        <v>|</v>
      </c>
      <c r="J39" t="str">
        <f t="array" ref="J39">IF(J38="","", IF(J38="---", "", IF(J38="-", $X$8, IF(J38="--", $X$9, IFERROR(INDEX(Recipes!$A:$Q,SMALL(IF(($V$2=Recipes!$A:$A),ROW(Recipes!$A:$A)-MIN(ROW(Recipes!$A:$A))+1,""),ROWS(Recipes!$A$1:C26)),6), $X$7)))))</f>
        <v>-</v>
      </c>
      <c r="K39" t="str">
        <f t="array" ref="K39">IF($J39="","", IF($J39="---", $J39, IF($J39="-",$J39, IF($J39="--", $J39, IFERROR(INDEX(Recipes!$A:$Q,SMALL(IF(($V$2=Recipes!$A:$A),ROW(Recipes!$A:$A)-MIN(ROW(Recipes!$A:$A))+1,""),ROWS(Recipes!$A$1:D26)),7), $Z$7)))))</f>
        <v>-</v>
      </c>
      <c r="L39" t="str">
        <f t="shared" si="11"/>
        <v>|</v>
      </c>
      <c r="M39" s="3">
        <f t="array" ref="M39">IF($J39="","", IF($J39="---", $Z$9, IF($J39="-", $Z$7, IF($J39="--", $Z$8, IFERROR(INDEX(Recipes!$A:$Q,SMALL(IF(($V$2=Recipes!$A:$A),ROW(Recipes!$A:$A)-MIN(ROW(Recipes!$A:$A))+1,""),ROWS(Recipes!$A$1:F26)),9), $Z$7)))))</f>
        <v>23.92319288160131</v>
      </c>
      <c r="N39" t="str">
        <f t="shared" si="12"/>
        <v>|</v>
      </c>
      <c r="O39" s="80">
        <f t="array" ref="O39">IF($J39="","", IF($J39="---", $AB$9, IF($J39="-", $AB$7, IF($J39="--", $AB$8, IFERROR(INDEX(Recipes!$A:$Q,SMALL(IF(($V$2=Recipes!$A:$A),ROW(Recipes!$A:$A)-MIN(ROW(Recipes!$A:$A))+1,""),ROWS(Recipes!$A$1:H26)),11), $AB$7)))))</f>
        <v>227.67000000000013</v>
      </c>
      <c r="P39" t="str">
        <f t="shared" si="13"/>
        <v>|</v>
      </c>
      <c r="Q39" s="80">
        <f t="array" ref="Q39">IF($J39="","", IF($J39="---", $AD$9, IF($J39="-", $AD$7, IF($J39="--", $AD$8, IFERROR(INDEX(Recipes!$A:$Q,SMALL(IF(($V$2=Recipes!$A:$A),ROW(Recipes!$A:$A)-MIN(ROW(Recipes!$A:$A))+1,""),ROWS(Recipes!$A$1:J26)),13), $AD$7)))))</f>
        <v>1019.3800000000002</v>
      </c>
      <c r="R39" t="str">
        <f t="shared" si="14"/>
        <v>|</v>
      </c>
      <c r="S39" s="80">
        <f t="array" ref="S39">IF($J39="","", IF($J39="---", $AF$9, IF($J39="-", $AF$7, IF($J39="--", $AF$8, IFERROR(INDEX(Recipes!$A:$Q,SMALL(IF(($V$2=Recipes!$A:$A),ROW(Recipes!$A:$A)-MIN(ROW(Recipes!$A:$A))+1,""),ROWS(Recipes!$A$1:L26)),15), $AF$7)))))</f>
        <v>137.29000000000005</v>
      </c>
      <c r="T39" t="str">
        <f t="shared" si="15"/>
        <v>|</v>
      </c>
      <c r="U39" s="86">
        <f t="array" ref="U39">IF($J39="","", IF($J39="---", $AH$9, IF($J39="-", $AH$7, IF($J39="--", $AH$8, IFERROR(INDEX(Recipes!$A:$Q,SMALL(IF(($V$2=Recipes!$A:$A),ROW(Recipes!$A:$A)-MIN(ROW(Recipes!$A:$A))+1,""),ROWS(Recipes!$A$1:N26)),17), $AH$7)))))</f>
        <v>6190</v>
      </c>
      <c r="V39" t="str">
        <f t="shared" si="16"/>
        <v>|</v>
      </c>
    </row>
    <row r="40" spans="2:22" x14ac:dyDescent="0.2">
      <c r="B40" t="str">
        <f>'Working Sheet'!B14</f>
        <v xml:space="preserve">    &lt;div class="bar"&gt;&lt;/div&gt;</v>
      </c>
      <c r="G40" t="str">
        <f t="shared" si="9"/>
        <v>|</v>
      </c>
      <c r="H40" t="str">
        <f t="array" ref="H40">IF(H39="","", IF(H39=$F$46, "", IF(H39=$F$44, $F$45, IF(H39=$F$45, $F$46, IFERROR(INDEX(Recipes!$A:$Q,SMALL(IF(($V$2=Recipes!$A:$A),ROW(Recipes!$A:$A)-MIN(ROW(Recipes!$A:$A))+1,""),ROWS(Recipes!$A$1:A27)),4), $F$44)))))</f>
        <v>Total/Day</v>
      </c>
      <c r="I40" t="str">
        <f t="shared" si="10"/>
        <v>|</v>
      </c>
      <c r="J40" t="str">
        <f t="array" ref="J40">IF(J39="","", IF(J39="---", "", IF(J39="-", $X$8, IF(J39="--", $X$9, IFERROR(INDEX(Recipes!$A:$Q,SMALL(IF(($V$2=Recipes!$A:$A),ROW(Recipes!$A:$A)-MIN(ROW(Recipes!$A:$A))+1,""),ROWS(Recipes!$A$1:C27)),6), $X$7)))))</f>
        <v>--</v>
      </c>
      <c r="K40" t="str">
        <f t="array" ref="K40">IF($J40="","", IF($J40="---", $J40, IF($J40="-",$J40, IF($J40="--", $J40, IFERROR(INDEX(Recipes!$A:$Q,SMALL(IF(($V$2=Recipes!$A:$A),ROW(Recipes!$A:$A)-MIN(ROW(Recipes!$A:$A))+1,""),ROWS(Recipes!$A$1:D27)),7), $Z$7)))))</f>
        <v>--</v>
      </c>
      <c r="L40" t="str">
        <f t="shared" si="11"/>
        <v>|</v>
      </c>
      <c r="M40" s="3">
        <f t="array" ref="M40">IF($J40="","", IF($J40="---", $Z$9, IF($J40="-", $Z$7, IF($J40="--", $Z$8, IFERROR(INDEX(Recipes!$A:$Q,SMALL(IF(($V$2=Recipes!$A:$A),ROW(Recipes!$A:$A)-MIN(ROW(Recipes!$A:$A))+1,""),ROWS(Recipes!$A$1:F27)),9), $Z$7)))))</f>
        <v>4.5136943388294615</v>
      </c>
      <c r="N40" t="str">
        <f t="shared" si="12"/>
        <v>|</v>
      </c>
      <c r="O40" s="80">
        <f t="array" ref="O40">IF($J40="","", IF($J40="---", $AB$9, IF($J40="-", $AB$7, IF($J40="--", $AB$8, IFERROR(INDEX(Recipes!$A:$Q,SMALL(IF(($V$2=Recipes!$A:$A),ROW(Recipes!$A:$A)-MIN(ROW(Recipes!$A:$A))+1,""),ROWS(Recipes!$A$1:H27)),11), $AB$7)))))</f>
        <v>40.822333333333347</v>
      </c>
      <c r="P40" t="str">
        <f t="shared" si="13"/>
        <v>|</v>
      </c>
      <c r="Q40" s="80">
        <f t="array" ref="Q40">IF($J40="","", IF($J40="---", $AD$9, IF($J40="-", $AD$7, IF($J40="--", $AD$8, IFERROR(INDEX(Recipes!$A:$Q,SMALL(IF(($V$2=Recipes!$A:$A),ROW(Recipes!$A:$A)-MIN(ROW(Recipes!$A:$A))+1,""),ROWS(Recipes!$A$1:J27)),13), $AD$7)))))</f>
        <v>189.62133333333341</v>
      </c>
      <c r="R40" t="str">
        <f t="shared" si="14"/>
        <v>|</v>
      </c>
      <c r="S40" s="80">
        <f t="array" ref="S40">IF($J40="","", IF($J40="---", $AF$9, IF($J40="-", $AF$7, IF($J40="--", $AF$8, IFERROR(INDEX(Recipes!$A:$Q,SMALL(IF(($V$2=Recipes!$A:$A),ROW(Recipes!$A:$A)-MIN(ROW(Recipes!$A:$A))+1,""),ROWS(Recipes!$A$1:L27)),15), $AF$7)))))</f>
        <v>25.048000000000009</v>
      </c>
      <c r="T40" t="str">
        <f t="shared" si="15"/>
        <v>|</v>
      </c>
      <c r="U40" s="86">
        <f t="array" ref="U40">IF($J40="","", IF($J40="---", $AH$9, IF($J40="-", $AH$7, IF($J40="--", $AH$8, IFERROR(INDEX(Recipes!$A:$Q,SMALL(IF(($V$2=Recipes!$A:$A),ROW(Recipes!$A:$A)-MIN(ROW(Recipes!$A:$A))+1,""),ROWS(Recipes!$A$1:N27)),17), $AH$7)))))</f>
        <v>1146.5</v>
      </c>
      <c r="V40" t="str">
        <f t="shared" si="16"/>
        <v>|</v>
      </c>
    </row>
    <row r="41" spans="2:22" x14ac:dyDescent="0.2">
      <c r="B41" t="str">
        <f>'Working Sheet'!B15</f>
        <v xml:space="preserve">    &lt;div class="fill"&gt;&lt;/div&gt;</v>
      </c>
      <c r="G41" t="str">
        <f t="shared" si="9"/>
        <v>|</v>
      </c>
      <c r="H41" t="str">
        <f t="array" ref="H41">IF(H40="","", IF(H40=$F$46, "", IF(H40=$F$44, $F$45, IF(H40=$F$45, $F$46, IFERROR(INDEX(Recipes!$A:$Q,SMALL(IF(($V$2=Recipes!$A:$A),ROW(Recipes!$A:$A)-MIN(ROW(Recipes!$A:$A))+1,""),ROWS(Recipes!$A$1:A28)),4), $F$44)))))</f>
        <v>Total/Meal</v>
      </c>
      <c r="I41" t="str">
        <f t="shared" si="10"/>
        <v>|</v>
      </c>
      <c r="J41" t="str">
        <f t="array" ref="J41">IF(J40="","", IF(J40="---", "", IF(J40="-", $X$8, IF(J40="--", $X$9, IFERROR(INDEX(Recipes!$A:$Q,SMALL(IF(($V$2=Recipes!$A:$A),ROW(Recipes!$A:$A)-MIN(ROW(Recipes!$A:$A))+1,""),ROWS(Recipes!$A$1:C28)),6), $X$7)))))</f>
        <v>---</v>
      </c>
      <c r="K41" t="str">
        <f t="array" ref="K41">IF($J41="","", IF($J41="---", $J41, IF($J41="-",$J41, IF($J41="--", $J41, IFERROR(INDEX(Recipes!$A:$Q,SMALL(IF(($V$2=Recipes!$A:$A),ROW(Recipes!$A:$A)-MIN(ROW(Recipes!$A:$A))+1,""),ROWS(Recipes!$A$1:D28)),7), $Z$7)))))</f>
        <v>---</v>
      </c>
      <c r="L41" t="str">
        <f t="shared" si="11"/>
        <v>|</v>
      </c>
      <c r="M41" s="3">
        <f t="array" ref="M41">IF($J41="","", IF($J41="---", $Z$9, IF($J41="-", $Z$7, IF($J41="--", $Z$8, IFERROR(INDEX(Recipes!$A:$Q,SMALL(IF(($V$2=Recipes!$A:$A),ROW(Recipes!$A:$A)-MIN(ROW(Recipes!$A:$A))+1,""),ROWS(Recipes!$A$1:F28)),9), $Z$7)))))</f>
        <v>2.17483571650921</v>
      </c>
      <c r="N41" t="str">
        <f t="shared" si="12"/>
        <v>|</v>
      </c>
      <c r="O41" s="80">
        <f t="array" ref="O41">IF($J41="","", IF($J41="---", $AB$9, IF($J41="-", $AB$7, IF($J41="--", $AB$8, IFERROR(INDEX(Recipes!$A:$Q,SMALL(IF(($V$2=Recipes!$A:$A),ROW(Recipes!$A:$A)-MIN(ROW(Recipes!$A:$A))+1,""),ROWS(Recipes!$A$1:H28)),11), $AB$7)))))</f>
        <v>20.69727272727274</v>
      </c>
      <c r="P41" t="str">
        <f t="shared" si="13"/>
        <v>|</v>
      </c>
      <c r="Q41" s="80">
        <f t="array" ref="Q41">IF($J41="","", IF($J41="---", $AD$9, IF($J41="-", $AD$7, IF($J41="--", $AD$8, IFERROR(INDEX(Recipes!$A:$Q,SMALL(IF(($V$2=Recipes!$A:$A),ROW(Recipes!$A:$A)-MIN(ROW(Recipes!$A:$A))+1,""),ROWS(Recipes!$A$1:J28)),13), $AD$7)))))</f>
        <v>92.670909090909106</v>
      </c>
      <c r="R41" t="str">
        <f t="shared" si="14"/>
        <v>|</v>
      </c>
      <c r="S41" s="80">
        <f t="array" ref="S41">IF($J41="","", IF($J41="---", $AF$9, IF($J41="-", $AF$7, IF($J41="--", $AF$8, IFERROR(INDEX(Recipes!$A:$Q,SMALL(IF(($V$2=Recipes!$A:$A),ROW(Recipes!$A:$A)-MIN(ROW(Recipes!$A:$A))+1,""),ROWS(Recipes!$A$1:L28)),15), $AF$7)))))</f>
        <v>12.480909090909096</v>
      </c>
      <c r="T41" t="str">
        <f t="shared" si="15"/>
        <v>|</v>
      </c>
      <c r="U41" s="86">
        <f t="array" ref="U41">IF($J41="","", IF($J41="---", $AH$9, IF($J41="-", $AH$7, IF($J41="--", $AH$8, IFERROR(INDEX(Recipes!$A:$Q,SMALL(IF(($V$2=Recipes!$A:$A),ROW(Recipes!$A:$A)-MIN(ROW(Recipes!$A:$A))+1,""),ROWS(Recipes!$A$1:N28)),17), $AH$7)))))</f>
        <v>562.72727272727275</v>
      </c>
      <c r="V41" t="str">
        <f t="shared" si="16"/>
        <v>|</v>
      </c>
    </row>
    <row r="42" spans="2:22" x14ac:dyDescent="0.2">
      <c r="B42" t="str">
        <f>'Working Sheet'!B16</f>
        <v xml:space="preserve">  &lt;/div&gt;</v>
      </c>
      <c r="G42" t="str">
        <f t="shared" si="9"/>
        <v/>
      </c>
      <c r="H42" t="str">
        <f t="array" ref="H42">IF(H41="","", IF(H41=$F$46, "", IF(H41=$F$44, $F$45, IF(H41=$F$45, $F$46, IFERROR(INDEX(Recipes!$A:$Q,SMALL(IF(($V$2=Recipes!$A:$A),ROW(Recipes!$A:$A)-MIN(ROW(Recipes!$A:$A))+1,""),ROWS(Recipes!$A$1:A29)),4), $F$44)))))</f>
        <v/>
      </c>
      <c r="I42" t="str">
        <f t="shared" si="10"/>
        <v/>
      </c>
      <c r="J42" t="str">
        <f t="array" ref="J42">IF(J41="","", IF(J41="---", "", IF(J41="-", $X$8, IF(J41="--", $X$9, IFERROR(INDEX(Recipes!$A:$Q,SMALL(IF(($V$2=Recipes!$A:$A),ROW(Recipes!$A:$A)-MIN(ROW(Recipes!$A:$A))+1,""),ROWS(Recipes!$A$1:C29)),6), $X$7)))))</f>
        <v/>
      </c>
      <c r="K42" t="str">
        <f t="array" ref="K42">IF($J42="","", IF($J42="---", $J42, IF($J42="-",$J42, IF($J42="--", $J42, IFERROR(INDEX(Recipes!$A:$Q,SMALL(IF(($V$2=Recipes!$A:$A),ROW(Recipes!$A:$A)-MIN(ROW(Recipes!$A:$A))+1,""),ROWS(Recipes!$A$1:D29)),7), $Z$7)))))</f>
        <v/>
      </c>
      <c r="L42" t="str">
        <f t="shared" si="11"/>
        <v/>
      </c>
      <c r="M42" s="3" t="str">
        <f t="array" ref="M42">IF($J42="","", IF($J42="---", $Z$9, IF($J42="-", $Z$7, IF($J42="--", $Z$8, IFERROR(INDEX(Recipes!$A:$Q,SMALL(IF(($V$2=Recipes!$A:$A),ROW(Recipes!$A:$A)-MIN(ROW(Recipes!$A:$A))+1,""),ROWS(Recipes!$A$1:F29)),9), $Z$7)))))</f>
        <v/>
      </c>
      <c r="N42" t="str">
        <f t="shared" si="12"/>
        <v/>
      </c>
      <c r="O42" s="80" t="str">
        <f t="array" ref="O42">IF($J42="","", IF($J42="---", $AB$9, IF($J42="-", $AB$7, IF($J42="--", $AB$8, IFERROR(INDEX(Recipes!$A:$Q,SMALL(IF(($V$2=Recipes!$A:$A),ROW(Recipes!$A:$A)-MIN(ROW(Recipes!$A:$A))+1,""),ROWS(Recipes!$A$1:H29)),11), $AB$7)))))</f>
        <v/>
      </c>
      <c r="P42" t="str">
        <f t="shared" si="13"/>
        <v/>
      </c>
      <c r="Q42" s="80" t="str">
        <f t="array" ref="Q42">IF($J42="","", IF($J42="---", $AD$9, IF($J42="-", $AD$7, IF($J42="--", $AD$8, IFERROR(INDEX(Recipes!$A:$Q,SMALL(IF(($V$2=Recipes!$A:$A),ROW(Recipes!$A:$A)-MIN(ROW(Recipes!$A:$A))+1,""),ROWS(Recipes!$A$1:J29)),13), $AD$7)))))</f>
        <v/>
      </c>
      <c r="R42" t="str">
        <f t="shared" si="14"/>
        <v/>
      </c>
      <c r="S42" s="80" t="str">
        <f t="array" ref="S42">IF($J42="","", IF($J42="---", $AF$9, IF($J42="-", $AF$7, IF($J42="--", $AF$8, IFERROR(INDEX(Recipes!$A:$Q,SMALL(IF(($V$2=Recipes!$A:$A),ROW(Recipes!$A:$A)-MIN(ROW(Recipes!$A:$A))+1,""),ROWS(Recipes!$A$1:L29)),15), $AF$7)))))</f>
        <v/>
      </c>
      <c r="T42" t="str">
        <f t="shared" si="15"/>
        <v/>
      </c>
      <c r="U42" s="86" t="str">
        <f t="array" ref="U42">IF($J42="","", IF($J42="---", $AH$9, IF($J42="-", $AH$7, IF($J42="--", $AH$8, IFERROR(INDEX(Recipes!$A:$Q,SMALL(IF(($V$2=Recipes!$A:$A),ROW(Recipes!$A:$A)-MIN(ROW(Recipes!$A:$A))+1,""),ROWS(Recipes!$A$1:N29)),17), $AH$7)))))</f>
        <v/>
      </c>
      <c r="V42" t="str">
        <f t="shared" si="16"/>
        <v/>
      </c>
    </row>
    <row r="43" spans="2:22" x14ac:dyDescent="0.2">
      <c r="B43" t="str">
        <f>'Working Sheet'!B17</f>
        <v>&lt;/div&gt;</v>
      </c>
      <c r="G43" t="str">
        <f t="shared" si="9"/>
        <v/>
      </c>
      <c r="H43" t="str">
        <f t="array" ref="H43">IF(H42="","", IF(H42=$F$46, "", IF(H42=$F$44, $F$45, IF(H42=$F$45, $F$46, IFERROR(INDEX(Recipes!$A:$Q,SMALL(IF(($V$2=Recipes!$A:$A),ROW(Recipes!$A:$A)-MIN(ROW(Recipes!$A:$A))+1,""),ROWS(Recipes!$A$1:A30)),4), $F$44)))))</f>
        <v/>
      </c>
      <c r="I43" t="str">
        <f t="shared" si="10"/>
        <v/>
      </c>
      <c r="J43" t="str">
        <f t="array" ref="J43">IF(J42="","", IF(J42="---", "", IF(J42="-", $X$8, IF(J42="--", $X$9, IFERROR(INDEX(Recipes!$A:$Q,SMALL(IF(($V$2=Recipes!$A:$A),ROW(Recipes!$A:$A)-MIN(ROW(Recipes!$A:$A))+1,""),ROWS(Recipes!$A$1:C30)),6), $X$7)))))</f>
        <v/>
      </c>
      <c r="K43" t="str">
        <f t="array" ref="K43">IF($J43="","", IF($J43="---", $J43, IF($J43="-",$J43, IF($J43="--", $J43, IFERROR(INDEX(Recipes!$A:$Q,SMALL(IF(($V$2=Recipes!$A:$A),ROW(Recipes!$A:$A)-MIN(ROW(Recipes!$A:$A))+1,""),ROWS(Recipes!$A$1:D30)),7), $Z$7)))))</f>
        <v/>
      </c>
      <c r="L43" t="str">
        <f t="shared" si="11"/>
        <v/>
      </c>
      <c r="M43" s="3" t="str">
        <f t="array" ref="M43">IF($J43="","", IF($J43="---", $Z$9, IF($J43="-", $Z$7, IF($J43="--", $Z$8, IFERROR(INDEX(Recipes!$A:$Q,SMALL(IF(($V$2=Recipes!$A:$A),ROW(Recipes!$A:$A)-MIN(ROW(Recipes!$A:$A))+1,""),ROWS(Recipes!$A$1:F30)),9), $Z$7)))))</f>
        <v/>
      </c>
      <c r="N43" t="str">
        <f t="shared" si="12"/>
        <v/>
      </c>
      <c r="O43" s="80" t="str">
        <f t="array" ref="O43">IF($J43="","", IF($J43="---", $AB$9, IF($J43="-", $AB$7, IF($J43="--", $AB$8, IFERROR(INDEX(Recipes!$A:$Q,SMALL(IF(($V$2=Recipes!$A:$A),ROW(Recipes!$A:$A)-MIN(ROW(Recipes!$A:$A))+1,""),ROWS(Recipes!$A$1:H30)),11), $AB$7)))))</f>
        <v/>
      </c>
      <c r="P43" t="str">
        <f t="shared" si="13"/>
        <v/>
      </c>
      <c r="Q43" s="80" t="str">
        <f t="array" ref="Q43">IF($J43="","", IF($J43="---", $AD$9, IF($J43="-", $AD$7, IF($J43="--", $AD$8, IFERROR(INDEX(Recipes!$A:$Q,SMALL(IF(($V$2=Recipes!$A:$A),ROW(Recipes!$A:$A)-MIN(ROW(Recipes!$A:$A))+1,""),ROWS(Recipes!$A$1:J30)),13), $AD$7)))))</f>
        <v/>
      </c>
      <c r="R43" t="str">
        <f t="shared" si="14"/>
        <v/>
      </c>
      <c r="S43" s="80" t="str">
        <f t="array" ref="S43">IF($J43="","", IF($J43="---", $AF$9, IF($J43="-", $AF$7, IF($J43="--", $AF$8, IFERROR(INDEX(Recipes!$A:$Q,SMALL(IF(($V$2=Recipes!$A:$A),ROW(Recipes!$A:$A)-MIN(ROW(Recipes!$A:$A))+1,""),ROWS(Recipes!$A$1:L30)),15), $AF$7)))))</f>
        <v/>
      </c>
      <c r="T43" t="str">
        <f t="shared" si="15"/>
        <v/>
      </c>
      <c r="U43" s="86" t="str">
        <f t="array" ref="U43">IF($J43="","", IF($J43="---", $AH$9, IF($J43="-", $AH$7, IF($J43="--", $AH$8, IFERROR(INDEX(Recipes!$A:$Q,SMALL(IF(($V$2=Recipes!$A:$A),ROW(Recipes!$A:$A)-MIN(ROW(Recipes!$A:$A))+1,""),ROWS(Recipes!$A$1:N30)),17), $AH$7)))))</f>
        <v/>
      </c>
      <c r="V43" t="str">
        <f t="shared" si="16"/>
        <v/>
      </c>
    </row>
    <row r="44" spans="2:22" x14ac:dyDescent="0.2">
      <c r="B44" t="str">
        <f>IF(A44="","","")</f>
        <v/>
      </c>
      <c r="F44" s="33" t="s">
        <v>273</v>
      </c>
      <c r="G44" t="str">
        <f t="shared" si="9"/>
        <v/>
      </c>
      <c r="H44" t="str">
        <f t="array" ref="H44">IF(H43="","", IF(H43=$F$46, "", IF(H43=$F$44, $F$45, IF(H43=$F$45, $F$46, IFERROR(INDEX(Recipes!$A:$Q,SMALL(IF(($V$2=Recipes!$A:$A),ROW(Recipes!$A:$A)-MIN(ROW(Recipes!$A:$A))+1,""),ROWS(Recipes!$A$1:A31)),4), $F$44)))))</f>
        <v/>
      </c>
      <c r="I44" t="str">
        <f t="shared" si="10"/>
        <v/>
      </c>
      <c r="J44" t="str">
        <f t="array" ref="J44">IF(J43="","", IF(J43="---", "", IF(J43="-", $X$8, IF(J43="--", $X$9, IFERROR(INDEX(Recipes!$A:$Q,SMALL(IF(($V$2=Recipes!$A:$A),ROW(Recipes!$A:$A)-MIN(ROW(Recipes!$A:$A))+1,""),ROWS(Recipes!$A$1:C31)),6), $X$7)))))</f>
        <v/>
      </c>
      <c r="K44" t="str">
        <f t="array" ref="K44">IF($J44="","", IF($J44="---", $J44, IF($J44="-",$J44, IF($J44="--", $J44, IFERROR(INDEX(Recipes!$A:$Q,SMALL(IF(($V$2=Recipes!$A:$A),ROW(Recipes!$A:$A)-MIN(ROW(Recipes!$A:$A))+1,""),ROWS(Recipes!$A$1:D31)),7), $Z$7)))))</f>
        <v/>
      </c>
      <c r="L44" t="str">
        <f t="shared" si="11"/>
        <v/>
      </c>
      <c r="M44" s="3" t="str">
        <f t="array" ref="M44">IF($J44="","", IF($J44="---", $Z$9, IF($J44="-", $Z$7, IF($J44="--", $Z$8, IFERROR(INDEX(Recipes!$A:$Q,SMALL(IF(($V$2=Recipes!$A:$A),ROW(Recipes!$A:$A)-MIN(ROW(Recipes!$A:$A))+1,""),ROWS(Recipes!$A$1:F31)),9), $Z$7)))))</f>
        <v/>
      </c>
      <c r="N44" t="str">
        <f t="shared" si="12"/>
        <v/>
      </c>
      <c r="O44" s="80" t="str">
        <f t="array" ref="O44">IF($J44="","", IF($J44="---", $AB$9, IF($J44="-", $AB$7, IF($J44="--", $AB$8, IFERROR(INDEX(Recipes!$A:$Q,SMALL(IF(($V$2=Recipes!$A:$A),ROW(Recipes!$A:$A)-MIN(ROW(Recipes!$A:$A))+1,""),ROWS(Recipes!$A$1:H31)),11), $AB$7)))))</f>
        <v/>
      </c>
      <c r="P44" t="str">
        <f t="shared" si="13"/>
        <v/>
      </c>
      <c r="Q44" s="80" t="str">
        <f t="array" ref="Q44">IF($J44="","", IF($J44="---", $AD$9, IF($J44="-", $AD$7, IF($J44="--", $AD$8, IFERROR(INDEX(Recipes!$A:$Q,SMALL(IF(($V$2=Recipes!$A:$A),ROW(Recipes!$A:$A)-MIN(ROW(Recipes!$A:$A))+1,""),ROWS(Recipes!$A$1:J31)),13), $AD$7)))))</f>
        <v/>
      </c>
      <c r="R44" t="str">
        <f t="shared" si="14"/>
        <v/>
      </c>
      <c r="S44" s="80" t="str">
        <f t="array" ref="S44">IF($J44="","", IF($J44="---", $AF$9, IF($J44="-", $AF$7, IF($J44="--", $AF$8, IFERROR(INDEX(Recipes!$A:$Q,SMALL(IF(($V$2=Recipes!$A:$A),ROW(Recipes!$A:$A)-MIN(ROW(Recipes!$A:$A))+1,""),ROWS(Recipes!$A$1:L31)),15), $AF$7)))))</f>
        <v/>
      </c>
      <c r="T44" t="str">
        <f t="shared" si="15"/>
        <v/>
      </c>
      <c r="U44" s="86" t="str">
        <f t="array" ref="U44">IF($J44="","", IF($J44="---", $AH$9, IF($J44="-", $AH$7, IF($J44="--", $AH$8, IFERROR(INDEX(Recipes!$A:$Q,SMALL(IF(($V$2=Recipes!$A:$A),ROW(Recipes!$A:$A)-MIN(ROW(Recipes!$A:$A))+1,""),ROWS(Recipes!$A$1:N31)),17), $AH$7)))))</f>
        <v/>
      </c>
      <c r="V44" t="str">
        <f t="shared" si="16"/>
        <v/>
      </c>
    </row>
    <row r="45" spans="2:22" x14ac:dyDescent="0.2">
      <c r="B45" t="str">
        <f>'Working Sheet'!B19</f>
        <v>&lt;div class="c100 p10 big"&gt;</v>
      </c>
      <c r="F45" s="33" t="s">
        <v>274</v>
      </c>
      <c r="G45" t="str">
        <f t="shared" si="9"/>
        <v/>
      </c>
      <c r="H45" t="str">
        <f t="array" ref="H45">IF(H44="","", IF(H44=$F$46, "", IF(H44=$F$44, $F$45, IF(H44=$F$45, $F$46, IFERROR(INDEX(Recipes!$A:$Q,SMALL(IF(($V$2=Recipes!$A:$A),ROW(Recipes!$A:$A)-MIN(ROW(Recipes!$A:$A))+1,""),ROWS(Recipes!$A$1:A32)),4), $F$44)))))</f>
        <v/>
      </c>
      <c r="I45" t="str">
        <f t="shared" si="10"/>
        <v/>
      </c>
      <c r="J45" t="str">
        <f t="array" ref="J45">IF(J44="","", IF(J44="---", "", IF(J44="-", $X$8, IF(J44="--", $X$9, IFERROR(INDEX(Recipes!$A:$Q,SMALL(IF(($V$2=Recipes!$A:$A),ROW(Recipes!$A:$A)-MIN(ROW(Recipes!$A:$A))+1,""),ROWS(Recipes!$A$1:C32)),6), $X$7)))))</f>
        <v/>
      </c>
      <c r="K45" t="str">
        <f t="array" ref="K45">IF($J45="","", IF($J45="---", $J45, IF($J45="-",$J45, IF($J45="--", $J45, IFERROR(INDEX(Recipes!$A:$Q,SMALL(IF(($V$2=Recipes!$A:$A),ROW(Recipes!$A:$A)-MIN(ROW(Recipes!$A:$A))+1,""),ROWS(Recipes!$A$1:D32)),7), $Z$7)))))</f>
        <v/>
      </c>
      <c r="L45" t="str">
        <f t="shared" si="11"/>
        <v/>
      </c>
      <c r="M45" s="3" t="str">
        <f t="array" ref="M45">IF($J45="","", IF($J45="---", $Z$9, IF($J45="-", $Z$7, IF($J45="--", $Z$8, IFERROR(INDEX(Recipes!$A:$Q,SMALL(IF(($V$2=Recipes!$A:$A),ROW(Recipes!$A:$A)-MIN(ROW(Recipes!$A:$A))+1,""),ROWS(Recipes!$A$1:F32)),9), $Z$7)))))</f>
        <v/>
      </c>
      <c r="N45" t="str">
        <f t="shared" si="12"/>
        <v/>
      </c>
      <c r="O45" s="80" t="str">
        <f t="array" ref="O45">IF($J45="","", IF($J45="---", $AB$9, IF($J45="-", $AB$7, IF($J45="--", $AB$8, IFERROR(INDEX(Recipes!$A:$Q,SMALL(IF(($V$2=Recipes!$A:$A),ROW(Recipes!$A:$A)-MIN(ROW(Recipes!$A:$A))+1,""),ROWS(Recipes!$A$1:H32)),11), $AB$7)))))</f>
        <v/>
      </c>
      <c r="P45" t="str">
        <f t="shared" si="13"/>
        <v/>
      </c>
      <c r="Q45" s="80" t="str">
        <f t="array" ref="Q45">IF($J45="","", IF($J45="---", $AD$9, IF($J45="-", $AD$7, IF($J45="--", $AD$8, IFERROR(INDEX(Recipes!$A:$Q,SMALL(IF(($V$2=Recipes!$A:$A),ROW(Recipes!$A:$A)-MIN(ROW(Recipes!$A:$A))+1,""),ROWS(Recipes!$A$1:J32)),13), $AD$7)))))</f>
        <v/>
      </c>
      <c r="R45" t="str">
        <f t="shared" si="14"/>
        <v/>
      </c>
      <c r="S45" s="80" t="str">
        <f t="array" ref="S45">IF($J45="","", IF($J45="---", $AF$9, IF($J45="-", $AF$7, IF($J45="--", $AF$8, IFERROR(INDEX(Recipes!$A:$Q,SMALL(IF(($V$2=Recipes!$A:$A),ROW(Recipes!$A:$A)-MIN(ROW(Recipes!$A:$A))+1,""),ROWS(Recipes!$A$1:L32)),15), $AF$7)))))</f>
        <v/>
      </c>
      <c r="T45" t="str">
        <f t="shared" si="15"/>
        <v/>
      </c>
      <c r="U45" s="86" t="str">
        <f t="array" ref="U45">IF($J45="","", IF($J45="---", $AH$9, IF($J45="-", $AH$7, IF($J45="--", $AH$8, IFERROR(INDEX(Recipes!$A:$Q,SMALL(IF(($V$2=Recipes!$A:$A),ROW(Recipes!$A:$A)-MIN(ROW(Recipes!$A:$A))+1,""),ROWS(Recipes!$A$1:N32)),17), $AH$7)))))</f>
        <v/>
      </c>
      <c r="V45" t="str">
        <f t="shared" si="16"/>
        <v/>
      </c>
    </row>
    <row r="46" spans="2:22" x14ac:dyDescent="0.2">
      <c r="B46" t="str">
        <f>'Working Sheet'!B20</f>
        <v xml:space="preserve">  &lt;span&gt;10% Fat &lt;/span&gt;</v>
      </c>
      <c r="F46" s="33" t="s">
        <v>275</v>
      </c>
      <c r="G46" t="str">
        <f t="shared" si="9"/>
        <v/>
      </c>
      <c r="H46" t="str">
        <f t="array" ref="H46">IF(H45="","", IF(H45=$F$46, "", IF(H45=$F$44, $F$45, IF(H45=$F$45, $F$46, IFERROR(INDEX(Recipes!$A:$Q,SMALL(IF(($V$2=Recipes!$A:$A),ROW(Recipes!$A:$A)-MIN(ROW(Recipes!$A:$A))+1,""),ROWS(Recipes!$A$1:A33)),4), $F$44)))))</f>
        <v/>
      </c>
      <c r="I46" t="str">
        <f t="shared" si="10"/>
        <v/>
      </c>
      <c r="J46" t="str">
        <f t="array" ref="J46">IF(J45="","", IF(J45="---", "", IF(J45="-", $X$8, IF(J45="--", $X$9, IFERROR(INDEX(Recipes!$A:$Q,SMALL(IF(($V$2=Recipes!$A:$A),ROW(Recipes!$A:$A)-MIN(ROW(Recipes!$A:$A))+1,""),ROWS(Recipes!$A$1:C33)),6), $X$7)))))</f>
        <v/>
      </c>
      <c r="K46" t="str">
        <f t="array" ref="K46">IF($J46="","", IF($J46="---", $J46, IF($J46="-",$J46, IF($J46="--", $J46, IFERROR(INDEX(Recipes!$A:$Q,SMALL(IF(($V$2=Recipes!$A:$A),ROW(Recipes!$A:$A)-MIN(ROW(Recipes!$A:$A))+1,""),ROWS(Recipes!$A$1:D33)),7), $Z$7)))))</f>
        <v/>
      </c>
      <c r="L46" t="str">
        <f t="shared" si="11"/>
        <v/>
      </c>
      <c r="M46" s="3" t="str">
        <f t="array" ref="M46">IF($J46="","", IF($J46="---", $Z$9, IF($J46="-", $Z$7, IF($J46="--", $Z$8, IFERROR(INDEX(Recipes!$A:$Q,SMALL(IF(($V$2=Recipes!$A:$A),ROW(Recipes!$A:$A)-MIN(ROW(Recipes!$A:$A))+1,""),ROWS(Recipes!$A$1:F33)),9), $Z$7)))))</f>
        <v/>
      </c>
      <c r="N46" t="str">
        <f t="shared" si="12"/>
        <v/>
      </c>
      <c r="O46" s="80" t="str">
        <f t="array" ref="O46">IF($J46="","", IF($J46="---", $AB$9, IF($J46="-", $AB$7, IF($J46="--", $AB$8, IFERROR(INDEX(Recipes!$A:$Q,SMALL(IF(($V$2=Recipes!$A:$A),ROW(Recipes!$A:$A)-MIN(ROW(Recipes!$A:$A))+1,""),ROWS(Recipes!$A$1:H33)),11), $AB$7)))))</f>
        <v/>
      </c>
      <c r="P46" t="str">
        <f t="shared" si="13"/>
        <v/>
      </c>
      <c r="Q46" s="80" t="str">
        <f t="array" ref="Q46">IF($J46="","", IF($J46="---", $AD$9, IF($J46="-", $AD$7, IF($J46="--", $AD$8, IFERROR(INDEX(Recipes!$A:$Q,SMALL(IF(($V$2=Recipes!$A:$A),ROW(Recipes!$A:$A)-MIN(ROW(Recipes!$A:$A))+1,""),ROWS(Recipes!$A$1:J33)),13), $AD$7)))))</f>
        <v/>
      </c>
      <c r="R46" t="str">
        <f t="shared" si="14"/>
        <v/>
      </c>
      <c r="S46" s="80" t="str">
        <f t="array" ref="S46">IF($J46="","", IF($J46="---", $AF$9, IF($J46="-", $AF$7, IF($J46="--", $AF$8, IFERROR(INDEX(Recipes!$A:$Q,SMALL(IF(($V$2=Recipes!$A:$A),ROW(Recipes!$A:$A)-MIN(ROW(Recipes!$A:$A))+1,""),ROWS(Recipes!$A$1:L33)),15), $AF$7)))))</f>
        <v/>
      </c>
      <c r="T46" t="str">
        <f t="shared" si="15"/>
        <v/>
      </c>
      <c r="U46" s="86" t="str">
        <f t="array" ref="U46">IF($J46="","", IF($J46="---", $AH$9, IF($J46="-", $AH$7, IF($J46="--", $AH$8, IFERROR(INDEX(Recipes!$A:$Q,SMALL(IF(($V$2=Recipes!$A:$A),ROW(Recipes!$A:$A)-MIN(ROW(Recipes!$A:$A))+1,""),ROWS(Recipes!$A$1:N33)),17), $AH$7)))))</f>
        <v/>
      </c>
      <c r="V46" t="str">
        <f t="shared" si="16"/>
        <v/>
      </c>
    </row>
    <row r="47" spans="2:22" x14ac:dyDescent="0.2">
      <c r="B47" t="str">
        <f>'Working Sheet'!B21</f>
        <v xml:space="preserve">  &lt;div class="slice"&gt;</v>
      </c>
      <c r="G47" t="str">
        <f t="shared" si="9"/>
        <v/>
      </c>
      <c r="H47" t="str">
        <f t="array" ref="H47">IF(H46="","", IF(H46=$F$46, "", IF(H46=$F$44, $F$45, IF(H46=$F$45, $F$46, IFERROR(INDEX(Recipes!$A:$Q,SMALL(IF(($V$2=Recipes!$A:$A),ROW(Recipes!$A:$A)-MIN(ROW(Recipes!$A:$A))+1,""),ROWS(Recipes!$A$1:A34)),4), $F$44)))))</f>
        <v/>
      </c>
      <c r="I47" t="str">
        <f t="shared" si="10"/>
        <v/>
      </c>
      <c r="J47" t="str">
        <f t="array" ref="J47">IF(J46="","", IF(J46="---", "", IF(J46="-", $X$8, IF(J46="--", $X$9, IFERROR(INDEX(Recipes!$A:$Q,SMALL(IF(($V$2=Recipes!$A:$A),ROW(Recipes!$A:$A)-MIN(ROW(Recipes!$A:$A))+1,""),ROWS(Recipes!$A$1:C34)),6), $X$7)))))</f>
        <v/>
      </c>
      <c r="K47" t="str">
        <f t="array" ref="K47">IF($J47="","", IF($J47="---", $J47, IF($J47="-",$J47, IF($J47="--", $J47, IFERROR(INDEX(Recipes!$A:$Q,SMALL(IF(($V$2=Recipes!$A:$A),ROW(Recipes!$A:$A)-MIN(ROW(Recipes!$A:$A))+1,""),ROWS(Recipes!$A$1:D34)),7), $Z$7)))))</f>
        <v/>
      </c>
      <c r="L47" t="str">
        <f t="shared" si="11"/>
        <v/>
      </c>
      <c r="M47" s="3" t="str">
        <f t="array" ref="M47">IF($J47="","", IF($J47="---", $Z$9, IF($J47="-", $Z$7, IF($J47="--", $Z$8, IFERROR(INDEX(Recipes!$A:$Q,SMALL(IF(($V$2=Recipes!$A:$A),ROW(Recipes!$A:$A)-MIN(ROW(Recipes!$A:$A))+1,""),ROWS(Recipes!$A$1:F34)),9), $Z$7)))))</f>
        <v/>
      </c>
      <c r="N47" t="str">
        <f t="shared" si="12"/>
        <v/>
      </c>
      <c r="O47" s="80" t="str">
        <f t="array" ref="O47">IF($J47="","", IF($J47="---", $AB$9, IF($J47="-", $AB$7, IF($J47="--", $AB$8, IFERROR(INDEX(Recipes!$A:$Q,SMALL(IF(($V$2=Recipes!$A:$A),ROW(Recipes!$A:$A)-MIN(ROW(Recipes!$A:$A))+1,""),ROWS(Recipes!$A$1:H34)),11), $AB$7)))))</f>
        <v/>
      </c>
      <c r="P47" t="str">
        <f t="shared" si="13"/>
        <v/>
      </c>
      <c r="Q47" s="80" t="str">
        <f t="array" ref="Q47">IF($J47="","", IF($J47="---", $AD$9, IF($J47="-", $AD$7, IF($J47="--", $AD$8, IFERROR(INDEX(Recipes!$A:$Q,SMALL(IF(($V$2=Recipes!$A:$A),ROW(Recipes!$A:$A)-MIN(ROW(Recipes!$A:$A))+1,""),ROWS(Recipes!$A$1:J34)),13), $AD$7)))))</f>
        <v/>
      </c>
      <c r="R47" t="str">
        <f t="shared" si="14"/>
        <v/>
      </c>
      <c r="S47" s="80" t="str">
        <f t="array" ref="S47">IF($J47="","", IF($J47="---", $AF$9, IF($J47="-", $AF$7, IF($J47="--", $AF$8, IFERROR(INDEX(Recipes!$A:$Q,SMALL(IF(($V$2=Recipes!$A:$A),ROW(Recipes!$A:$A)-MIN(ROW(Recipes!$A:$A))+1,""),ROWS(Recipes!$A$1:L34)),15), $AF$7)))))</f>
        <v/>
      </c>
      <c r="T47" t="str">
        <f t="shared" si="15"/>
        <v/>
      </c>
      <c r="U47" s="86" t="str">
        <f t="array" ref="U47">IF($J47="","", IF($J47="---", $AH$9, IF($J47="-", $AH$7, IF($J47="--", $AH$8, IFERROR(INDEX(Recipes!$A:$Q,SMALL(IF(($V$2=Recipes!$A:$A),ROW(Recipes!$A:$A)-MIN(ROW(Recipes!$A:$A))+1,""),ROWS(Recipes!$A$1:N34)),17), $AH$7)))))</f>
        <v/>
      </c>
      <c r="V47" t="str">
        <f t="shared" si="16"/>
        <v/>
      </c>
    </row>
    <row r="48" spans="2:22" x14ac:dyDescent="0.2">
      <c r="B48" t="str">
        <f>'Working Sheet'!B22</f>
        <v xml:space="preserve">    &lt;div class="bar"&gt;&lt;/div&gt;</v>
      </c>
      <c r="G48" t="str">
        <f t="shared" si="9"/>
        <v/>
      </c>
      <c r="H48" t="str">
        <f t="array" ref="H48">IF(H47="","", IF(H47=$F$46, "", IF(H47=$F$44, $F$45, IF(H47=$F$45, $F$46, IFERROR(INDEX(Recipes!$A:$Q,SMALL(IF(($V$2=Recipes!$A:$A),ROW(Recipes!$A:$A)-MIN(ROW(Recipes!$A:$A))+1,""),ROWS(Recipes!$A$1:A35)),4), $F$44)))))</f>
        <v/>
      </c>
      <c r="I48" t="str">
        <f t="shared" si="10"/>
        <v/>
      </c>
      <c r="J48" t="str">
        <f t="array" ref="J48">IF(J47="","", IF(J47="---", "", IF(J47="-", $X$8, IF(J47="--", $X$9, IFERROR(INDEX(Recipes!$A:$Q,SMALL(IF(($V$2=Recipes!$A:$A),ROW(Recipes!$A:$A)-MIN(ROW(Recipes!$A:$A))+1,""),ROWS(Recipes!$A$1:C35)),6), $X$7)))))</f>
        <v/>
      </c>
      <c r="K48" t="str">
        <f t="array" ref="K48">IF($J48="","", IF($J48="---", $J48, IF($J48="-",$J48, IF($J48="--", $J48, IFERROR(INDEX(Recipes!$A:$Q,SMALL(IF(($V$2=Recipes!$A:$A),ROW(Recipes!$A:$A)-MIN(ROW(Recipes!$A:$A))+1,""),ROWS(Recipes!$A$1:D35)),7), $Z$7)))))</f>
        <v/>
      </c>
      <c r="L48" t="str">
        <f t="shared" si="11"/>
        <v/>
      </c>
      <c r="M48" s="3" t="str">
        <f t="array" ref="M48">IF($J48="","", IF($J48="---", $Z$9, IF($J48="-", $Z$7, IF($J48="--", $Z$8, IFERROR(INDEX(Recipes!$A:$Q,SMALL(IF(($V$2=Recipes!$A:$A),ROW(Recipes!$A:$A)-MIN(ROW(Recipes!$A:$A))+1,""),ROWS(Recipes!$A$1:F35)),9), $Z$7)))))</f>
        <v/>
      </c>
      <c r="N48" t="str">
        <f t="shared" si="12"/>
        <v/>
      </c>
      <c r="O48" s="80" t="str">
        <f t="array" ref="O48">IF($J48="","", IF($J48="---", $AB$9, IF($J48="-", $AB$7, IF($J48="--", $AB$8, IFERROR(INDEX(Recipes!$A:$Q,SMALL(IF(($V$2=Recipes!$A:$A),ROW(Recipes!$A:$A)-MIN(ROW(Recipes!$A:$A))+1,""),ROWS(Recipes!$A$1:H35)),11), $AB$7)))))</f>
        <v/>
      </c>
      <c r="P48" t="str">
        <f t="shared" si="13"/>
        <v/>
      </c>
      <c r="Q48" s="80" t="str">
        <f t="array" ref="Q48">IF($J48="","", IF($J48="---", $AD$9, IF($J48="-", $AD$7, IF($J48="--", $AD$8, IFERROR(INDEX(Recipes!$A:$Q,SMALL(IF(($V$2=Recipes!$A:$A),ROW(Recipes!$A:$A)-MIN(ROW(Recipes!$A:$A))+1,""),ROWS(Recipes!$A$1:J35)),13), $AD$7)))))</f>
        <v/>
      </c>
      <c r="R48" t="str">
        <f t="shared" si="14"/>
        <v/>
      </c>
      <c r="S48" s="80" t="str">
        <f t="array" ref="S48">IF($J48="","", IF($J48="---", $AF$9, IF($J48="-", $AF$7, IF($J48="--", $AF$8, IFERROR(INDEX(Recipes!$A:$Q,SMALL(IF(($V$2=Recipes!$A:$A),ROW(Recipes!$A:$A)-MIN(ROW(Recipes!$A:$A))+1,""),ROWS(Recipes!$A$1:L35)),15), $AF$7)))))</f>
        <v/>
      </c>
      <c r="T48" t="str">
        <f t="shared" si="15"/>
        <v/>
      </c>
      <c r="U48" s="86" t="str">
        <f t="array" ref="U48">IF($J48="","", IF($J48="---", $AH$9, IF($J48="-", $AH$7, IF($J48="--", $AH$8, IFERROR(INDEX(Recipes!$A:$Q,SMALL(IF(($V$2=Recipes!$A:$A),ROW(Recipes!$A:$A)-MIN(ROW(Recipes!$A:$A))+1,""),ROWS(Recipes!$A$1:N35)),17), $AH$7)))))</f>
        <v/>
      </c>
      <c r="V48" t="str">
        <f t="shared" si="16"/>
        <v/>
      </c>
    </row>
    <row r="49" spans="2:22" x14ac:dyDescent="0.2">
      <c r="B49" t="str">
        <f>'Working Sheet'!B23</f>
        <v xml:space="preserve">    &lt;div class="fill"&gt;&lt;/div&gt;</v>
      </c>
      <c r="G49" t="str">
        <f t="shared" si="9"/>
        <v/>
      </c>
      <c r="H49" t="str">
        <f t="array" ref="H49">IF(H48="","", IF(H48=$F$46, "", IF(H48=$F$44, $F$45, IF(H48=$F$45, $F$46, IFERROR(INDEX(Recipes!$A:$Q,SMALL(IF(($V$2=Recipes!$A:$A),ROW(Recipes!$A:$A)-MIN(ROW(Recipes!$A:$A))+1,""),ROWS(Recipes!$A$1:A36)),4), $F$44)))))</f>
        <v/>
      </c>
      <c r="I49" t="str">
        <f t="shared" si="10"/>
        <v/>
      </c>
      <c r="J49" t="str">
        <f t="array" ref="J49">IF(J48="","", IF(J48="---", "", IF(J48="-", $X$8, IF(J48="--", $X$9, IFERROR(INDEX(Recipes!$A:$Q,SMALL(IF(($V$2=Recipes!$A:$A),ROW(Recipes!$A:$A)-MIN(ROW(Recipes!$A:$A))+1,""),ROWS(Recipes!$A$1:C36)),6), $X$7)))))</f>
        <v/>
      </c>
      <c r="K49" t="str">
        <f t="array" ref="K49">IF($J49="","", IF($J49="---", $J49, IF($J49="-",$J49, IF($J49="--", $J49, IFERROR(INDEX(Recipes!$A:$Q,SMALL(IF(($V$2=Recipes!$A:$A),ROW(Recipes!$A:$A)-MIN(ROW(Recipes!$A:$A))+1,""),ROWS(Recipes!$A$1:D36)),7), $Z$7)))))</f>
        <v/>
      </c>
      <c r="L49" t="str">
        <f t="shared" si="11"/>
        <v/>
      </c>
      <c r="M49" s="3" t="str">
        <f t="array" ref="M49">IF($J49="","", IF($J49="---", $Z$9, IF($J49="-", $Z$7, IF($J49="--", $Z$8, IFERROR(INDEX(Recipes!$A:$Q,SMALL(IF(($V$2=Recipes!$A:$A),ROW(Recipes!$A:$A)-MIN(ROW(Recipes!$A:$A))+1,""),ROWS(Recipes!$A$1:F36)),9), $Z$7)))))</f>
        <v/>
      </c>
      <c r="N49" t="str">
        <f t="shared" si="12"/>
        <v/>
      </c>
      <c r="O49" s="80" t="str">
        <f t="array" ref="O49">IF($J49="","", IF($J49="---", $AB$9, IF($J49="-", $AB$7, IF($J49="--", $AB$8, IFERROR(INDEX(Recipes!$A:$Q,SMALL(IF(($V$2=Recipes!$A:$A),ROW(Recipes!$A:$A)-MIN(ROW(Recipes!$A:$A))+1,""),ROWS(Recipes!$A$1:H36)),11), $AB$7)))))</f>
        <v/>
      </c>
      <c r="P49" t="str">
        <f t="shared" si="13"/>
        <v/>
      </c>
      <c r="Q49" s="80" t="str">
        <f t="array" ref="Q49">IF($J49="","", IF($J49="---", $AD$9, IF($J49="-", $AD$7, IF($J49="--", $AD$8, IFERROR(INDEX(Recipes!$A:$Q,SMALL(IF(($V$2=Recipes!$A:$A),ROW(Recipes!$A:$A)-MIN(ROW(Recipes!$A:$A))+1,""),ROWS(Recipes!$A$1:J36)),13), $AD$7)))))</f>
        <v/>
      </c>
      <c r="R49" t="str">
        <f t="shared" si="14"/>
        <v/>
      </c>
      <c r="S49" s="80" t="str">
        <f t="array" ref="S49">IF($J49="","", IF($J49="---", $AF$9, IF($J49="-", $AF$7, IF($J49="--", $AF$8, IFERROR(INDEX(Recipes!$A:$Q,SMALL(IF(($V$2=Recipes!$A:$A),ROW(Recipes!$A:$A)-MIN(ROW(Recipes!$A:$A))+1,""),ROWS(Recipes!$A$1:L36)),15), $AF$7)))))</f>
        <v/>
      </c>
      <c r="T49" t="str">
        <f t="shared" si="15"/>
        <v/>
      </c>
      <c r="U49" s="86" t="str">
        <f t="array" ref="U49">IF($J49="","", IF($J49="---", $AH$9, IF($J49="-", $AH$7, IF($J49="--", $AH$8, IFERROR(INDEX(Recipes!$A:$Q,SMALL(IF(($V$2=Recipes!$A:$A),ROW(Recipes!$A:$A)-MIN(ROW(Recipes!$A:$A))+1,""),ROWS(Recipes!$A$1:N36)),17), $AH$7)))))</f>
        <v/>
      </c>
      <c r="V49" t="str">
        <f t="shared" si="16"/>
        <v/>
      </c>
    </row>
    <row r="50" spans="2:22" x14ac:dyDescent="0.2">
      <c r="B50" t="str">
        <f>'Working Sheet'!B24</f>
        <v xml:space="preserve">  &lt;/div&gt;</v>
      </c>
      <c r="G50" t="str">
        <f t="shared" si="9"/>
        <v/>
      </c>
      <c r="H50" t="str">
        <f t="array" ref="H50">IF(H49="","", IF(H49=$F$46, "", IF(H49=$F$44, $F$45, IF(H49=$F$45, $F$46, IFERROR(INDEX(Recipes!$A:$Q,SMALL(IF(($V$2=Recipes!$A:$A),ROW(Recipes!$A:$A)-MIN(ROW(Recipes!$A:$A))+1,""),ROWS(Recipes!$A$1:A37)),4), $F$44)))))</f>
        <v/>
      </c>
      <c r="I50" t="str">
        <f t="shared" si="10"/>
        <v/>
      </c>
      <c r="J50" t="str">
        <f t="array" ref="J50">IF(J49="","", IF(J49="---", "", IF(J49="-", $X$8, IF(J49="--", $X$9, IFERROR(INDEX(Recipes!$A:$Q,SMALL(IF(($V$2=Recipes!$A:$A),ROW(Recipes!$A:$A)-MIN(ROW(Recipes!$A:$A))+1,""),ROWS(Recipes!$A$1:C37)),6), $X$7)))))</f>
        <v/>
      </c>
      <c r="K50" t="str">
        <f t="array" ref="K50">IF($J50="","", IF($J50="---", $J50, IF($J50="-",$J50, IF($J50="--", $J50, IFERROR(INDEX(Recipes!$A:$Q,SMALL(IF(($V$2=Recipes!$A:$A),ROW(Recipes!$A:$A)-MIN(ROW(Recipes!$A:$A))+1,""),ROWS(Recipes!$A$1:D37)),7), $Z$7)))))</f>
        <v/>
      </c>
      <c r="L50" t="str">
        <f t="shared" si="11"/>
        <v/>
      </c>
      <c r="M50" s="3" t="str">
        <f t="array" ref="M50">IF($J50="","", IF($J50="---", $Z$9, IF($J50="-", $Z$7, IF($J50="--", $Z$8, IFERROR(INDEX(Recipes!$A:$Q,SMALL(IF(($V$2=Recipes!$A:$A),ROW(Recipes!$A:$A)-MIN(ROW(Recipes!$A:$A))+1,""),ROWS(Recipes!$A$1:F37)),9), $Z$7)))))</f>
        <v/>
      </c>
      <c r="N50" t="str">
        <f t="shared" si="12"/>
        <v/>
      </c>
      <c r="O50" s="80" t="str">
        <f t="array" ref="O50">IF($J50="","", IF($J50="---", $AB$9, IF($J50="-", $AB$7, IF($J50="--", $AB$8, IFERROR(INDEX(Recipes!$A:$Q,SMALL(IF(($V$2=Recipes!$A:$A),ROW(Recipes!$A:$A)-MIN(ROW(Recipes!$A:$A))+1,""),ROWS(Recipes!$A$1:H37)),11), $AB$7)))))</f>
        <v/>
      </c>
      <c r="P50" t="str">
        <f t="shared" si="13"/>
        <v/>
      </c>
      <c r="Q50" s="80" t="str">
        <f t="array" ref="Q50">IF($J50="","", IF($J50="---", $AD$9, IF($J50="-", $AD$7, IF($J50="--", $AD$8, IFERROR(INDEX(Recipes!$A:$Q,SMALL(IF(($V$2=Recipes!$A:$A),ROW(Recipes!$A:$A)-MIN(ROW(Recipes!$A:$A))+1,""),ROWS(Recipes!$A$1:J37)),13), $AD$7)))))</f>
        <v/>
      </c>
      <c r="R50" t="str">
        <f t="shared" si="14"/>
        <v/>
      </c>
      <c r="S50" s="80" t="str">
        <f t="array" ref="S50">IF($J50="","", IF($J50="---", $AF$9, IF($J50="-", $AF$7, IF($J50="--", $AF$8, IFERROR(INDEX(Recipes!$A:$Q,SMALL(IF(($V$2=Recipes!$A:$A),ROW(Recipes!$A:$A)-MIN(ROW(Recipes!$A:$A))+1,""),ROWS(Recipes!$A$1:L37)),15), $AF$7)))))</f>
        <v/>
      </c>
      <c r="T50" t="str">
        <f t="shared" si="15"/>
        <v/>
      </c>
      <c r="U50" s="86" t="str">
        <f t="array" ref="U50">IF($J50="","", IF($J50="---", $AH$9, IF($J50="-", $AH$7, IF($J50="--", $AH$8, IFERROR(INDEX(Recipes!$A:$Q,SMALL(IF(($V$2=Recipes!$A:$A),ROW(Recipes!$A:$A)-MIN(ROW(Recipes!$A:$A))+1,""),ROWS(Recipes!$A$1:N37)),17), $AH$7)))))</f>
        <v/>
      </c>
      <c r="V50" t="str">
        <f t="shared" si="16"/>
        <v/>
      </c>
    </row>
    <row r="51" spans="2:22" x14ac:dyDescent="0.2">
      <c r="B51" t="str">
        <f>'Working Sheet'!B25</f>
        <v>&lt;/div&gt;</v>
      </c>
      <c r="G51" t="str">
        <f t="shared" si="9"/>
        <v/>
      </c>
      <c r="H51" t="str">
        <f t="array" ref="H51">IF(H50="","", IF(H50=$F$46, "", IF(H50=$F$44, $F$45, IF(H50=$F$45, $F$46, IFERROR(INDEX(Recipes!$A:$Q,SMALL(IF(($V$2=Recipes!$A:$A),ROW(Recipes!$A:$A)-MIN(ROW(Recipes!$A:$A))+1,""),ROWS(Recipes!$A$1:A38)),4), $F$44)))))</f>
        <v/>
      </c>
      <c r="I51" t="str">
        <f t="shared" si="10"/>
        <v/>
      </c>
      <c r="J51" t="str">
        <f t="array" ref="J51">IF(J50="","", IF(J50="---", "", IF(J50="-", $X$8, IF(J50="--", $X$9, IFERROR(INDEX(Recipes!$A:$Q,SMALL(IF(($V$2=Recipes!$A:$A),ROW(Recipes!$A:$A)-MIN(ROW(Recipes!$A:$A))+1,""),ROWS(Recipes!$A$1:C38)),6), $X$7)))))</f>
        <v/>
      </c>
      <c r="K51" t="str">
        <f t="array" ref="K51">IF($J51="","", IF($J51="---", $J51, IF($J51="-",$J51, IF($J51="--", $J51, IFERROR(INDEX(Recipes!$A:$Q,SMALL(IF(($V$2=Recipes!$A:$A),ROW(Recipes!$A:$A)-MIN(ROW(Recipes!$A:$A))+1,""),ROWS(Recipes!$A$1:D38)),7), $Z$7)))))</f>
        <v/>
      </c>
      <c r="L51" t="str">
        <f t="shared" si="11"/>
        <v/>
      </c>
      <c r="M51" s="3" t="str">
        <f t="array" ref="M51">IF($J51="","", IF($J51="---", $Z$9, IF($J51="-", $Z$7, IF($J51="--", $Z$8, IFERROR(INDEX(Recipes!$A:$Q,SMALL(IF(($V$2=Recipes!$A:$A),ROW(Recipes!$A:$A)-MIN(ROW(Recipes!$A:$A))+1,""),ROWS(Recipes!$A$1:F38)),9), $Z$7)))))</f>
        <v/>
      </c>
      <c r="N51" t="str">
        <f t="shared" si="12"/>
        <v/>
      </c>
      <c r="O51" s="80" t="str">
        <f t="array" ref="O51">IF($J51="","", IF($J51="---", $AB$9, IF($J51="-", $AB$7, IF($J51="--", $AB$8, IFERROR(INDEX(Recipes!$A:$Q,SMALL(IF(($V$2=Recipes!$A:$A),ROW(Recipes!$A:$A)-MIN(ROW(Recipes!$A:$A))+1,""),ROWS(Recipes!$A$1:H38)),11), $AB$7)))))</f>
        <v/>
      </c>
      <c r="P51" t="str">
        <f t="shared" si="13"/>
        <v/>
      </c>
      <c r="Q51" s="80" t="str">
        <f t="array" ref="Q51">IF($J51="","", IF($J51="---", $AD$9, IF($J51="-", $AD$7, IF($J51="--", $AD$8, IFERROR(INDEX(Recipes!$A:$Q,SMALL(IF(($V$2=Recipes!$A:$A),ROW(Recipes!$A:$A)-MIN(ROW(Recipes!$A:$A))+1,""),ROWS(Recipes!$A$1:J38)),13), $AD$7)))))</f>
        <v/>
      </c>
      <c r="R51" t="str">
        <f t="shared" si="14"/>
        <v/>
      </c>
      <c r="S51" s="80" t="str">
        <f t="array" ref="S51">IF($J51="","", IF($J51="---", $AF$9, IF($J51="-", $AF$7, IF($J51="--", $AF$8, IFERROR(INDEX(Recipes!$A:$Q,SMALL(IF(($V$2=Recipes!$A:$A),ROW(Recipes!$A:$A)-MIN(ROW(Recipes!$A:$A))+1,""),ROWS(Recipes!$A$1:L38)),15), $AF$7)))))</f>
        <v/>
      </c>
      <c r="T51" t="str">
        <f t="shared" si="15"/>
        <v/>
      </c>
      <c r="U51" s="86" t="str">
        <f t="array" ref="U51">IF($J51="","", IF($J51="---", $AH$9, IF($J51="-", $AH$7, IF($J51="--", $AH$8, IFERROR(INDEX(Recipes!$A:$Q,SMALL(IF(($V$2=Recipes!$A:$A),ROW(Recipes!$A:$A)-MIN(ROW(Recipes!$A:$A))+1,""),ROWS(Recipes!$A$1:N38)),17), $AH$7)))))</f>
        <v/>
      </c>
      <c r="V51" t="str">
        <f t="shared" si="16"/>
        <v/>
      </c>
    </row>
    <row r="52" spans="2:22" x14ac:dyDescent="0.2">
      <c r="B52" t="str">
        <f>IF(A52="","","")</f>
        <v/>
      </c>
      <c r="G52" t="str">
        <f t="shared" si="9"/>
        <v/>
      </c>
      <c r="H52" t="str">
        <f t="array" ref="H52">IF(H51="","", IF(H51=$F$46, "", IF(H51=$F$44, $F$45, IF(H51=$F$45, $F$46, IFERROR(INDEX(Recipes!$A:$Q,SMALL(IF(($V$2=Recipes!$A:$A),ROW(Recipes!$A:$A)-MIN(ROW(Recipes!$A:$A))+1,""),ROWS(Recipes!$A$1:A39)),4), $F$44)))))</f>
        <v/>
      </c>
      <c r="I52" t="str">
        <f t="shared" si="10"/>
        <v/>
      </c>
      <c r="J52" t="str">
        <f t="array" ref="J52">IF(J51="","", IF(J51="---", "", IF(J51="-", $X$8, IF(J51="--", $X$9, IFERROR(INDEX(Recipes!$A:$Q,SMALL(IF(($V$2=Recipes!$A:$A),ROW(Recipes!$A:$A)-MIN(ROW(Recipes!$A:$A))+1,""),ROWS(Recipes!$A$1:C39)),6), $X$7)))))</f>
        <v/>
      </c>
      <c r="K52" t="str">
        <f t="array" ref="K52">IF($J52="","", IF($J52="---", $J52, IF($J52="-",$J52, IF($J52="--", $J52, IFERROR(INDEX(Recipes!$A:$Q,SMALL(IF(($V$2=Recipes!$A:$A),ROW(Recipes!$A:$A)-MIN(ROW(Recipes!$A:$A))+1,""),ROWS(Recipes!$A$1:D39)),7), $Z$7)))))</f>
        <v/>
      </c>
      <c r="L52" t="str">
        <f t="shared" si="11"/>
        <v/>
      </c>
      <c r="M52" s="3" t="str">
        <f t="array" ref="M52">IF($J52="","", IF($J52="---", $Z$9, IF($J52="-", $Z$7, IF($J52="--", $Z$8, IFERROR(INDEX(Recipes!$A:$Q,SMALL(IF(($V$2=Recipes!$A:$A),ROW(Recipes!$A:$A)-MIN(ROW(Recipes!$A:$A))+1,""),ROWS(Recipes!$A$1:F39)),9), $Z$7)))))</f>
        <v/>
      </c>
      <c r="N52" t="str">
        <f t="shared" si="12"/>
        <v/>
      </c>
      <c r="O52" s="80" t="str">
        <f t="array" ref="O52">IF($J52="","", IF($J52="---", $AB$9, IF($J52="-", $AB$7, IF($J52="--", $AB$8, IFERROR(INDEX(Recipes!$A:$Q,SMALL(IF(($V$2=Recipes!$A:$A),ROW(Recipes!$A:$A)-MIN(ROW(Recipes!$A:$A))+1,""),ROWS(Recipes!$A$1:H39)),11), $AB$7)))))</f>
        <v/>
      </c>
      <c r="P52" t="str">
        <f t="shared" si="13"/>
        <v/>
      </c>
      <c r="Q52" s="80" t="str">
        <f t="array" ref="Q52">IF($J52="","", IF($J52="---", $AD$9, IF($J52="-", $AD$7, IF($J52="--", $AD$8, IFERROR(INDEX(Recipes!$A:$Q,SMALL(IF(($V$2=Recipes!$A:$A),ROW(Recipes!$A:$A)-MIN(ROW(Recipes!$A:$A))+1,""),ROWS(Recipes!$A$1:J39)),13), $AD$7)))))</f>
        <v/>
      </c>
      <c r="R52" t="str">
        <f t="shared" si="14"/>
        <v/>
      </c>
      <c r="S52" s="80" t="str">
        <f t="array" ref="S52">IF($J52="","", IF($J52="---", $AF$9, IF($J52="-", $AF$7, IF($J52="--", $AF$8, IFERROR(INDEX(Recipes!$A:$Q,SMALL(IF(($V$2=Recipes!$A:$A),ROW(Recipes!$A:$A)-MIN(ROW(Recipes!$A:$A))+1,""),ROWS(Recipes!$A$1:L39)),15), $AF$7)))))</f>
        <v/>
      </c>
      <c r="T52" t="str">
        <f t="shared" si="15"/>
        <v/>
      </c>
      <c r="U52" s="86" t="str">
        <f t="array" ref="U52">IF($J52="","", IF($J52="---", $AH$9, IF($J52="-", $AH$7, IF($J52="--", $AH$8, IFERROR(INDEX(Recipes!$A:$Q,SMALL(IF(($V$2=Recipes!$A:$A),ROW(Recipes!$A:$A)-MIN(ROW(Recipes!$A:$A))+1,""),ROWS(Recipes!$A$1:N39)),17), $AH$7)))))</f>
        <v/>
      </c>
      <c r="V52" t="str">
        <f t="shared" si="16"/>
        <v/>
      </c>
    </row>
    <row r="53" spans="2:22" x14ac:dyDescent="0.2">
      <c r="B53" t="str">
        <f>'Working Sheet'!B27</f>
        <v>&lt;br&gt;</v>
      </c>
      <c r="G53" t="str">
        <f t="shared" si="9"/>
        <v/>
      </c>
      <c r="H53" t="str">
        <f t="array" ref="H53">IF(H52="","", IF(H52=$F$46, "", IF(H52=$F$44, $F$45, IF(H52=$F$45, $F$46, IFERROR(INDEX(Recipes!$A:$Q,SMALL(IF(($V$2=Recipes!$A:$A),ROW(Recipes!$A:$A)-MIN(ROW(Recipes!$A:$A))+1,""),ROWS(Recipes!$A$1:A40)),4), $F$44)))))</f>
        <v/>
      </c>
      <c r="I53" t="str">
        <f t="shared" si="10"/>
        <v/>
      </c>
      <c r="J53" t="str">
        <f t="array" ref="J53">IF(J52="","", IF(J52="---", "", IF(J52="-", $X$8, IF(J52="--", $X$9, IFERROR(INDEX(Recipes!$A:$Q,SMALL(IF(($V$2=Recipes!$A:$A),ROW(Recipes!$A:$A)-MIN(ROW(Recipes!$A:$A))+1,""),ROWS(Recipes!$A$1:C40)),6), $X$7)))))</f>
        <v/>
      </c>
      <c r="K53" t="str">
        <f t="array" ref="K53">IF($J53="","", IF($J53="---", $J53, IF($J53="-",$J53, IF($J53="--", $J53, IFERROR(INDEX(Recipes!$A:$Q,SMALL(IF(($V$2=Recipes!$A:$A),ROW(Recipes!$A:$A)-MIN(ROW(Recipes!$A:$A))+1,""),ROWS(Recipes!$A$1:D40)),7), $Z$7)))))</f>
        <v/>
      </c>
      <c r="L53" t="str">
        <f t="shared" si="11"/>
        <v/>
      </c>
      <c r="M53" s="3" t="str">
        <f t="array" ref="M53">IF($J53="","", IF($J53="---", $Z$9, IF($J53="-", $Z$7, IF($J53="--", $Z$8, IFERROR(INDEX(Recipes!$A:$Q,SMALL(IF(($V$2=Recipes!$A:$A),ROW(Recipes!$A:$A)-MIN(ROW(Recipes!$A:$A))+1,""),ROWS(Recipes!$A$1:F40)),9), $Z$7)))))</f>
        <v/>
      </c>
      <c r="N53" t="str">
        <f t="shared" si="12"/>
        <v/>
      </c>
      <c r="O53" s="80" t="str">
        <f t="array" ref="O53">IF($J53="","", IF($J53="---", $AB$9, IF($J53="-", $AB$7, IF($J53="--", $AB$8, IFERROR(INDEX(Recipes!$A:$Q,SMALL(IF(($V$2=Recipes!$A:$A),ROW(Recipes!$A:$A)-MIN(ROW(Recipes!$A:$A))+1,""),ROWS(Recipes!$A$1:H40)),11), $AB$7)))))</f>
        <v/>
      </c>
      <c r="P53" t="str">
        <f t="shared" si="13"/>
        <v/>
      </c>
      <c r="Q53" s="80" t="str">
        <f t="array" ref="Q53">IF($J53="","", IF($J53="---", $AD$9, IF($J53="-", $AD$7, IF($J53="--", $AD$8, IFERROR(INDEX(Recipes!$A:$Q,SMALL(IF(($V$2=Recipes!$A:$A),ROW(Recipes!$A:$A)-MIN(ROW(Recipes!$A:$A))+1,""),ROWS(Recipes!$A$1:J40)),13), $AD$7)))))</f>
        <v/>
      </c>
      <c r="R53" t="str">
        <f t="shared" si="14"/>
        <v/>
      </c>
      <c r="S53" s="80" t="str">
        <f t="array" ref="S53">IF($J53="","", IF($J53="---", $AF$9, IF($J53="-", $AF$7, IF($J53="--", $AF$8, IFERROR(INDEX(Recipes!$A:$Q,SMALL(IF(($V$2=Recipes!$A:$A),ROW(Recipes!$A:$A)-MIN(ROW(Recipes!$A:$A))+1,""),ROWS(Recipes!$A$1:L40)),15), $AF$7)))))</f>
        <v/>
      </c>
      <c r="T53" t="str">
        <f t="shared" si="15"/>
        <v/>
      </c>
      <c r="U53" s="86" t="str">
        <f t="array" ref="U53">IF($J53="","", IF($J53="---", $AH$9, IF($J53="-", $AH$7, IF($J53="--", $AH$8, IFERROR(INDEX(Recipes!$A:$Q,SMALL(IF(($V$2=Recipes!$A:$A),ROW(Recipes!$A:$A)-MIN(ROW(Recipes!$A:$A))+1,""),ROWS(Recipes!$A$1:N40)),17), $AH$7)))))</f>
        <v/>
      </c>
      <c r="V53" t="str">
        <f t="shared" si="16"/>
        <v/>
      </c>
    </row>
    <row r="54" spans="2:22" x14ac:dyDescent="0.2">
      <c r="B54" t="str">
        <f>'Working Sheet'!B28</f>
        <v>&lt;br /&gt;</v>
      </c>
      <c r="G54" t="str">
        <f t="shared" si="9"/>
        <v/>
      </c>
      <c r="H54" t="str">
        <f t="array" ref="H54">IF(H53="","", IF(H53=$F$46, "", IF(H53=$F$44, $F$45, IF(H53=$F$45, $F$46, IFERROR(INDEX(Recipes!$A:$Q,SMALL(IF(($V$2=Recipes!$A:$A),ROW(Recipes!$A:$A)-MIN(ROW(Recipes!$A:$A))+1,""),ROWS(Recipes!$A$1:A41)),4), $F$44)))))</f>
        <v/>
      </c>
      <c r="I54" t="str">
        <f t="shared" si="10"/>
        <v/>
      </c>
      <c r="J54" t="str">
        <f t="array" ref="J54">IF(J53="","", IF(J53="---", "", IF(J53="-", $X$8, IF(J53="--", $X$9, IFERROR(INDEX(Recipes!$A:$Q,SMALL(IF(($V$2=Recipes!$A:$A),ROW(Recipes!$A:$A)-MIN(ROW(Recipes!$A:$A))+1,""),ROWS(Recipes!$A$1:C41)),6), $X$7)))))</f>
        <v/>
      </c>
      <c r="K54" t="str">
        <f t="array" ref="K54">IF($J54="","", IF($J54="---", $J54, IF($J54="-",$J54, IF($J54="--", $J54, IFERROR(INDEX(Recipes!$A:$Q,SMALL(IF(($V$2=Recipes!$A:$A),ROW(Recipes!$A:$A)-MIN(ROW(Recipes!$A:$A))+1,""),ROWS(Recipes!$A$1:D41)),7), $Z$7)))))</f>
        <v/>
      </c>
      <c r="L54" t="str">
        <f t="shared" si="11"/>
        <v/>
      </c>
      <c r="M54" s="3" t="str">
        <f t="array" ref="M54">IF($J54="","", IF($J54="---", $Z$9, IF($J54="-", $Z$7, IF($J54="--", $Z$8, IFERROR(INDEX(Recipes!$A:$Q,SMALL(IF(($V$2=Recipes!$A:$A),ROW(Recipes!$A:$A)-MIN(ROW(Recipes!$A:$A))+1,""),ROWS(Recipes!$A$1:F41)),9), $Z$7)))))</f>
        <v/>
      </c>
      <c r="N54" t="str">
        <f t="shared" si="12"/>
        <v/>
      </c>
      <c r="O54" s="80" t="str">
        <f t="array" ref="O54">IF($J54="","", IF($J54="---", $AB$9, IF($J54="-", $AB$7, IF($J54="--", $AB$8, IFERROR(INDEX(Recipes!$A:$Q,SMALL(IF(($V$2=Recipes!$A:$A),ROW(Recipes!$A:$A)-MIN(ROW(Recipes!$A:$A))+1,""),ROWS(Recipes!$A$1:H41)),11), $AB$7)))))</f>
        <v/>
      </c>
      <c r="P54" t="str">
        <f t="shared" si="13"/>
        <v/>
      </c>
      <c r="Q54" s="80" t="str">
        <f t="array" ref="Q54">IF($J54="","", IF($J54="---", $AD$9, IF($J54="-", $AD$7, IF($J54="--", $AD$8, IFERROR(INDEX(Recipes!$A:$Q,SMALL(IF(($V$2=Recipes!$A:$A),ROW(Recipes!$A:$A)-MIN(ROW(Recipes!$A:$A))+1,""),ROWS(Recipes!$A$1:J41)),13), $AD$7)))))</f>
        <v/>
      </c>
      <c r="R54" t="str">
        <f t="shared" si="14"/>
        <v/>
      </c>
      <c r="S54" s="80" t="str">
        <f t="array" ref="S54">IF($J54="","", IF($J54="---", $AF$9, IF($J54="-", $AF$7, IF($J54="--", $AF$8, IFERROR(INDEX(Recipes!$A:$Q,SMALL(IF(($V$2=Recipes!$A:$A),ROW(Recipes!$A:$A)-MIN(ROW(Recipes!$A:$A))+1,""),ROWS(Recipes!$A$1:L41)),15), $AF$7)))))</f>
        <v/>
      </c>
      <c r="T54" t="str">
        <f t="shared" si="15"/>
        <v/>
      </c>
      <c r="U54" s="86" t="str">
        <f t="array" ref="U54">IF($J54="","", IF($J54="---", $AH$9, IF($J54="-", $AH$7, IF($J54="--", $AH$8, IFERROR(INDEX(Recipes!$A:$Q,SMALL(IF(($V$2=Recipes!$A:$A),ROW(Recipes!$A:$A)-MIN(ROW(Recipes!$A:$A))+1,""),ROWS(Recipes!$A$1:N41)),17), $AH$7)))))</f>
        <v/>
      </c>
      <c r="V54" t="str">
        <f t="shared" si="16"/>
        <v/>
      </c>
    </row>
    <row r="55" spans="2:22" x14ac:dyDescent="0.2">
      <c r="B55" t="str">
        <f>'Working Sheet'!B29</f>
        <v>&lt;br&gt;</v>
      </c>
      <c r="G55" t="str">
        <f t="shared" si="9"/>
        <v/>
      </c>
      <c r="H55" t="str">
        <f t="array" ref="H55">IF(H54="","", IF(H54=$F$46, "", IF(H54=$F$44, $F$45, IF(H54=$F$45, $F$46, IFERROR(INDEX(Recipes!$A:$Q,SMALL(IF(($V$2=Recipes!$A:$A),ROW(Recipes!$A:$A)-MIN(ROW(Recipes!$A:$A))+1,""),ROWS(Recipes!$A$1:A42)),4), $F$44)))))</f>
        <v/>
      </c>
      <c r="I55" t="str">
        <f t="shared" si="10"/>
        <v/>
      </c>
      <c r="J55" t="str">
        <f t="array" ref="J55">IF(J54="","", IF(J54="---", "", IF(J54="-", $X$8, IF(J54="--", $X$9, IFERROR(INDEX(Recipes!$A:$Q,SMALL(IF(($V$2=Recipes!$A:$A),ROW(Recipes!$A:$A)-MIN(ROW(Recipes!$A:$A))+1,""),ROWS(Recipes!$A$1:C42)),6), $X$7)))))</f>
        <v/>
      </c>
      <c r="K55" t="str">
        <f t="array" ref="K55">IF($J55="","", IF($J55="---", $J55, IF($J55="-",$J55, IF($J55="--", $J55, IFERROR(INDEX(Recipes!$A:$Q,SMALL(IF(($V$2=Recipes!$A:$A),ROW(Recipes!$A:$A)-MIN(ROW(Recipes!$A:$A))+1,""),ROWS(Recipes!$A$1:D42)),7), $Z$7)))))</f>
        <v/>
      </c>
      <c r="L55" t="str">
        <f t="shared" si="11"/>
        <v/>
      </c>
      <c r="M55" s="3" t="str">
        <f t="array" ref="M55">IF($J55="","", IF($J55="---", $Z$9, IF($J55="-", $Z$7, IF($J55="--", $Z$8, IFERROR(INDEX(Recipes!$A:$Q,SMALL(IF(($V$2=Recipes!$A:$A),ROW(Recipes!$A:$A)-MIN(ROW(Recipes!$A:$A))+1,""),ROWS(Recipes!$A$1:F42)),9), $Z$7)))))</f>
        <v/>
      </c>
      <c r="N55" t="str">
        <f t="shared" si="12"/>
        <v/>
      </c>
      <c r="O55" s="80" t="str">
        <f t="array" ref="O55">IF($J55="","", IF($J55="---", $AB$9, IF($J55="-", $AB$7, IF($J55="--", $AB$8, IFERROR(INDEX(Recipes!$A:$Q,SMALL(IF(($V$2=Recipes!$A:$A),ROW(Recipes!$A:$A)-MIN(ROW(Recipes!$A:$A))+1,""),ROWS(Recipes!$A$1:H42)),11), $AB$7)))))</f>
        <v/>
      </c>
      <c r="P55" t="str">
        <f t="shared" si="13"/>
        <v/>
      </c>
      <c r="Q55" s="80" t="str">
        <f t="array" ref="Q55">IF($J55="","", IF($J55="---", $AD$9, IF($J55="-", $AD$7, IF($J55="--", $AD$8, IFERROR(INDEX(Recipes!$A:$Q,SMALL(IF(($V$2=Recipes!$A:$A),ROW(Recipes!$A:$A)-MIN(ROW(Recipes!$A:$A))+1,""),ROWS(Recipes!$A$1:J42)),13), $AD$7)))))</f>
        <v/>
      </c>
      <c r="R55" t="str">
        <f t="shared" si="14"/>
        <v/>
      </c>
      <c r="S55" s="80" t="str">
        <f t="array" ref="S55">IF($J55="","", IF($J55="---", $AF$9, IF($J55="-", $AF$7, IF($J55="--", $AF$8, IFERROR(INDEX(Recipes!$A:$Q,SMALL(IF(($V$2=Recipes!$A:$A),ROW(Recipes!$A:$A)-MIN(ROW(Recipes!$A:$A))+1,""),ROWS(Recipes!$A$1:L42)),15), $AF$7)))))</f>
        <v/>
      </c>
      <c r="T55" t="str">
        <f t="shared" si="15"/>
        <v/>
      </c>
      <c r="U55" s="86" t="str">
        <f t="array" ref="U55">IF($J55="","", IF($J55="---", $AH$9, IF($J55="-", $AH$7, IF($J55="--", $AH$8, IFERROR(INDEX(Recipes!$A:$Q,SMALL(IF(($V$2=Recipes!$A:$A),ROW(Recipes!$A:$A)-MIN(ROW(Recipes!$A:$A))+1,""),ROWS(Recipes!$A$1:N42)),17), $AH$7)))))</f>
        <v/>
      </c>
      <c r="V55" t="str">
        <f t="shared" si="16"/>
        <v/>
      </c>
    </row>
    <row r="56" spans="2:22" x14ac:dyDescent="0.2">
      <c r="B56" t="str">
        <f>'Working Sheet'!B30</f>
        <v>&lt;br /&gt;</v>
      </c>
      <c r="G56" t="str">
        <f t="shared" si="9"/>
        <v/>
      </c>
      <c r="H56" t="str">
        <f t="array" ref="H56">IF(H55="","", IF(H55=$F$46, "", IF(H55=$F$44, $F$45, IF(H55=$F$45, $F$46, IFERROR(INDEX(Recipes!$A:$Q,SMALL(IF(($V$2=Recipes!$A:$A),ROW(Recipes!$A:$A)-MIN(ROW(Recipes!$A:$A))+1,""),ROWS(Recipes!$A$1:A43)),4), $F$44)))))</f>
        <v/>
      </c>
      <c r="I56" t="str">
        <f t="shared" si="10"/>
        <v/>
      </c>
      <c r="J56" t="str">
        <f t="array" ref="J56">IF(J55="","", IF(J55="---", "", IF(J55="-", $X$8, IF(J55="--", $X$9, IFERROR(INDEX(Recipes!$A:$Q,SMALL(IF(($V$2=Recipes!$A:$A),ROW(Recipes!$A:$A)-MIN(ROW(Recipes!$A:$A))+1,""),ROWS(Recipes!$A$1:C43)),6), $X$7)))))</f>
        <v/>
      </c>
      <c r="K56" t="str">
        <f t="array" ref="K56">IF($J56="","", IF($J56="---", $J56, IF($J56="-",$J56, IF($J56="--", $J56, IFERROR(INDEX(Recipes!$A:$Q,SMALL(IF(($V$2=Recipes!$A:$A),ROW(Recipes!$A:$A)-MIN(ROW(Recipes!$A:$A))+1,""),ROWS(Recipes!$A$1:D43)),7), $Z$7)))))</f>
        <v/>
      </c>
      <c r="L56" t="str">
        <f t="shared" si="11"/>
        <v/>
      </c>
      <c r="M56" s="3" t="str">
        <f t="array" ref="M56">IF($J56="","", IF($J56="---", $Z$9, IF($J56="-", $Z$7, IF($J56="--", $Z$8, IFERROR(INDEX(Recipes!$A:$Q,SMALL(IF(($V$2=Recipes!$A:$A),ROW(Recipes!$A:$A)-MIN(ROW(Recipes!$A:$A))+1,""),ROWS(Recipes!$A$1:F43)),9), $Z$7)))))</f>
        <v/>
      </c>
      <c r="N56" t="str">
        <f t="shared" si="12"/>
        <v/>
      </c>
      <c r="O56" s="80" t="str">
        <f t="array" ref="O56">IF($J56="","", IF($J56="---", $AB$9, IF($J56="-", $AB$7, IF($J56="--", $AB$8, IFERROR(INDEX(Recipes!$A:$Q,SMALL(IF(($V$2=Recipes!$A:$A),ROW(Recipes!$A:$A)-MIN(ROW(Recipes!$A:$A))+1,""),ROWS(Recipes!$A$1:H43)),11), $AB$7)))))</f>
        <v/>
      </c>
      <c r="P56" t="str">
        <f t="shared" si="13"/>
        <v/>
      </c>
      <c r="Q56" s="80" t="str">
        <f t="array" ref="Q56">IF($J56="","", IF($J56="---", $AD$9, IF($J56="-", $AD$7, IF($J56="--", $AD$8, IFERROR(INDEX(Recipes!$A:$Q,SMALL(IF(($V$2=Recipes!$A:$A),ROW(Recipes!$A:$A)-MIN(ROW(Recipes!$A:$A))+1,""),ROWS(Recipes!$A$1:J43)),13), $AD$7)))))</f>
        <v/>
      </c>
      <c r="R56" t="str">
        <f t="shared" si="14"/>
        <v/>
      </c>
      <c r="S56" s="80" t="str">
        <f t="array" ref="S56">IF($J56="","", IF($J56="---", $AF$9, IF($J56="-", $AF$7, IF($J56="--", $AF$8, IFERROR(INDEX(Recipes!$A:$Q,SMALL(IF(($V$2=Recipes!$A:$A),ROW(Recipes!$A:$A)-MIN(ROW(Recipes!$A:$A))+1,""),ROWS(Recipes!$A$1:L43)),15), $AF$7)))))</f>
        <v/>
      </c>
      <c r="T56" t="str">
        <f t="shared" si="15"/>
        <v/>
      </c>
      <c r="U56" s="86" t="str">
        <f t="array" ref="U56">IF($J56="","", IF($J56="---", $AH$9, IF($J56="-", $AH$7, IF($J56="--", $AH$8, IFERROR(INDEX(Recipes!$A:$Q,SMALL(IF(($V$2=Recipes!$A:$A),ROW(Recipes!$A:$A)-MIN(ROW(Recipes!$A:$A))+1,""),ROWS(Recipes!$A$1:N43)),17), $AH$7)))))</f>
        <v/>
      </c>
      <c r="V56" t="str">
        <f t="shared" si="16"/>
        <v/>
      </c>
    </row>
    <row r="57" spans="2:22" x14ac:dyDescent="0.2">
      <c r="B57" t="str">
        <f>'Working Sheet'!B31</f>
        <v>&lt;br&gt;</v>
      </c>
      <c r="G57" t="str">
        <f t="shared" si="9"/>
        <v/>
      </c>
      <c r="H57" t="str">
        <f t="array" ref="H57">IF(H56="","", IF(H56=$F$46, "", IF(H56=$F$44, $F$45, IF(H56=$F$45, $F$46, IFERROR(INDEX(Recipes!$A:$Q,SMALL(IF(($V$2=Recipes!$A:$A),ROW(Recipes!$A:$A)-MIN(ROW(Recipes!$A:$A))+1,""),ROWS(Recipes!$A$1:A44)),4), $F$44)))))</f>
        <v/>
      </c>
      <c r="I57" t="str">
        <f t="shared" si="10"/>
        <v/>
      </c>
      <c r="J57" t="str">
        <f t="array" ref="J57">IF(J56="","", IF(J56="---", "", IF(J56="-", $X$8, IF(J56="--", $X$9, IFERROR(INDEX(Recipes!$A:$Q,SMALL(IF(($V$2=Recipes!$A:$A),ROW(Recipes!$A:$A)-MIN(ROW(Recipes!$A:$A))+1,""),ROWS(Recipes!$A$1:C44)),6), $X$7)))))</f>
        <v/>
      </c>
      <c r="K57" t="str">
        <f t="array" ref="K57">IF($J57="","", IF($J57="---", $J57, IF($J57="-",$J57, IF($J57="--", $J57, IFERROR(INDEX(Recipes!$A:$Q,SMALL(IF(($V$2=Recipes!$A:$A),ROW(Recipes!$A:$A)-MIN(ROW(Recipes!$A:$A))+1,""),ROWS(Recipes!$A$1:D44)),7), $Z$7)))))</f>
        <v/>
      </c>
      <c r="L57" t="str">
        <f t="shared" si="11"/>
        <v/>
      </c>
      <c r="M57" s="3" t="str">
        <f t="array" ref="M57">IF($J57="","", IF($J57="---", $Z$9, IF($J57="-", $Z$7, IF($J57="--", $Z$8, IFERROR(INDEX(Recipes!$A:$Q,SMALL(IF(($V$2=Recipes!$A:$A),ROW(Recipes!$A:$A)-MIN(ROW(Recipes!$A:$A))+1,""),ROWS(Recipes!$A$1:F44)),9), $Z$7)))))</f>
        <v/>
      </c>
      <c r="N57" t="str">
        <f t="shared" si="12"/>
        <v/>
      </c>
      <c r="O57" s="80" t="str">
        <f t="array" ref="O57">IF($J57="","", IF($J57="---", $AB$9, IF($J57="-", $AB$7, IF($J57="--", $AB$8, IFERROR(INDEX(Recipes!$A:$Q,SMALL(IF(($V$2=Recipes!$A:$A),ROW(Recipes!$A:$A)-MIN(ROW(Recipes!$A:$A))+1,""),ROWS(Recipes!$A$1:H44)),11), $AB$7)))))</f>
        <v/>
      </c>
      <c r="P57" t="str">
        <f t="shared" si="13"/>
        <v/>
      </c>
      <c r="Q57" s="80" t="str">
        <f t="array" ref="Q57">IF($J57="","", IF($J57="---", $AD$9, IF($J57="-", $AD$7, IF($J57="--", $AD$8, IFERROR(INDEX(Recipes!$A:$Q,SMALL(IF(($V$2=Recipes!$A:$A),ROW(Recipes!$A:$A)-MIN(ROW(Recipes!$A:$A))+1,""),ROWS(Recipes!$A$1:J44)),13), $AD$7)))))</f>
        <v/>
      </c>
      <c r="R57" t="str">
        <f t="shared" si="14"/>
        <v/>
      </c>
      <c r="S57" s="80" t="str">
        <f t="array" ref="S57">IF($J57="","", IF($J57="---", $AF$9, IF($J57="-", $AF$7, IF($J57="--", $AF$8, IFERROR(INDEX(Recipes!$A:$Q,SMALL(IF(($V$2=Recipes!$A:$A),ROW(Recipes!$A:$A)-MIN(ROW(Recipes!$A:$A))+1,""),ROWS(Recipes!$A$1:L44)),15), $AF$7)))))</f>
        <v/>
      </c>
      <c r="T57" t="str">
        <f t="shared" si="15"/>
        <v/>
      </c>
      <c r="U57" s="86" t="str">
        <f t="array" ref="U57">IF($J57="","", IF($J57="---", $AH$9, IF($J57="-", $AH$7, IF($J57="--", $AH$8, IFERROR(INDEX(Recipes!$A:$Q,SMALL(IF(($V$2=Recipes!$A:$A),ROW(Recipes!$A:$A)-MIN(ROW(Recipes!$A:$A))+1,""),ROWS(Recipes!$A$1:N44)),17), $AH$7)))))</f>
        <v/>
      </c>
      <c r="V57" t="str">
        <f t="shared" si="16"/>
        <v/>
      </c>
    </row>
    <row r="58" spans="2:22" x14ac:dyDescent="0.2">
      <c r="B58" t="str">
        <f>'Working Sheet'!B32</f>
        <v>&lt;br /&gt;</v>
      </c>
      <c r="G58" t="str">
        <f t="shared" si="9"/>
        <v/>
      </c>
      <c r="H58" t="str">
        <f t="array" ref="H58">IF(H57="","", IF(H57=$F$46, "", IF(H57=$F$44, $F$45, IF(H57=$F$45, $F$46, IFERROR(INDEX(Recipes!$A:$Q,SMALL(IF(($V$2=Recipes!$A:$A),ROW(Recipes!$A:$A)-MIN(ROW(Recipes!$A:$A))+1,""),ROWS(Recipes!$A$1:A45)),4), $F$44)))))</f>
        <v/>
      </c>
      <c r="I58" t="str">
        <f t="shared" si="10"/>
        <v/>
      </c>
      <c r="J58" t="str">
        <f t="array" ref="J58">IF(J57="","", IF(J57="---", "", IF(J57="-", $X$8, IF(J57="--", $X$9, IFERROR(INDEX(Recipes!$A:$Q,SMALL(IF(($V$2=Recipes!$A:$A),ROW(Recipes!$A:$A)-MIN(ROW(Recipes!$A:$A))+1,""),ROWS(Recipes!$A$1:C45)),6), $X$7)))))</f>
        <v/>
      </c>
      <c r="K58" t="str">
        <f t="array" ref="K58">IF($J58="","", IF($J58="---", $J58, IF($J58="-",$J58, IF($J58="--", $J58, IFERROR(INDEX(Recipes!$A:$Q,SMALL(IF(($V$2=Recipes!$A:$A),ROW(Recipes!$A:$A)-MIN(ROW(Recipes!$A:$A))+1,""),ROWS(Recipes!$A$1:D45)),7), $Z$7)))))</f>
        <v/>
      </c>
      <c r="L58" t="str">
        <f t="shared" si="11"/>
        <v/>
      </c>
      <c r="M58" s="3" t="str">
        <f t="array" ref="M58">IF($J58="","", IF($J58="---", $Z$9, IF($J58="-", $Z$7, IF($J58="--", $Z$8, IFERROR(INDEX(Recipes!$A:$Q,SMALL(IF(($V$2=Recipes!$A:$A),ROW(Recipes!$A:$A)-MIN(ROW(Recipes!$A:$A))+1,""),ROWS(Recipes!$A$1:F45)),9), $Z$7)))))</f>
        <v/>
      </c>
      <c r="N58" t="str">
        <f t="shared" si="12"/>
        <v/>
      </c>
      <c r="O58" s="80" t="str">
        <f t="array" ref="O58">IF($J58="","", IF($J58="---", $AB$9, IF($J58="-", $AB$7, IF($J58="--", $AB$8, IFERROR(INDEX(Recipes!$A:$Q,SMALL(IF(($V$2=Recipes!$A:$A),ROW(Recipes!$A:$A)-MIN(ROW(Recipes!$A:$A))+1,""),ROWS(Recipes!$A$1:H45)),11), $AB$7)))))</f>
        <v/>
      </c>
      <c r="P58" t="str">
        <f t="shared" si="13"/>
        <v/>
      </c>
      <c r="Q58" s="80" t="str">
        <f t="array" ref="Q58">IF($J58="","", IF($J58="---", $AD$9, IF($J58="-", $AD$7, IF($J58="--", $AD$8, IFERROR(INDEX(Recipes!$A:$Q,SMALL(IF(($V$2=Recipes!$A:$A),ROW(Recipes!$A:$A)-MIN(ROW(Recipes!$A:$A))+1,""),ROWS(Recipes!$A$1:J45)),13), $AD$7)))))</f>
        <v/>
      </c>
      <c r="R58" t="str">
        <f t="shared" si="14"/>
        <v/>
      </c>
      <c r="S58" s="80" t="str">
        <f t="array" ref="S58">IF($J58="","", IF($J58="---", $AF$9, IF($J58="-", $AF$7, IF($J58="--", $AF$8, IFERROR(INDEX(Recipes!$A:$Q,SMALL(IF(($V$2=Recipes!$A:$A),ROW(Recipes!$A:$A)-MIN(ROW(Recipes!$A:$A))+1,""),ROWS(Recipes!$A$1:L45)),15), $AF$7)))))</f>
        <v/>
      </c>
      <c r="T58" t="str">
        <f t="shared" si="15"/>
        <v/>
      </c>
      <c r="U58" s="86" t="str">
        <f t="array" ref="U58">IF($J58="","", IF($J58="---", $AH$9, IF($J58="-", $AH$7, IF($J58="--", $AH$8, IFERROR(INDEX(Recipes!$A:$Q,SMALL(IF(($V$2=Recipes!$A:$A),ROW(Recipes!$A:$A)-MIN(ROW(Recipes!$A:$A))+1,""),ROWS(Recipes!$A$1:N45)),17), $AH$7)))))</f>
        <v/>
      </c>
      <c r="V58" t="str">
        <f t="shared" si="16"/>
        <v/>
      </c>
    </row>
    <row r="59" spans="2:22" x14ac:dyDescent="0.2">
      <c r="B59" t="str">
        <f>'Working Sheet'!B33</f>
        <v>&lt;br&gt;</v>
      </c>
      <c r="G59" t="str">
        <f t="shared" si="9"/>
        <v/>
      </c>
      <c r="H59" t="str">
        <f t="array" ref="H59">IF(H58="","", IF(H58=$F$46, "", IF(H58=$F$44, $F$45, IF(H58=$F$45, $F$46, IFERROR(INDEX(Recipes!$A:$Q,SMALL(IF(($V$2=Recipes!$A:$A),ROW(Recipes!$A:$A)-MIN(ROW(Recipes!$A:$A))+1,""),ROWS(Recipes!$A$1:A46)),4), $F$44)))))</f>
        <v/>
      </c>
      <c r="I59" t="str">
        <f t="shared" si="10"/>
        <v/>
      </c>
      <c r="J59" t="str">
        <f t="array" ref="J59">IF(J58="","", IF(J58="---", "", IF(J58="-", $X$8, IF(J58="--", $X$9, IFERROR(INDEX(Recipes!$A:$Q,SMALL(IF(($V$2=Recipes!$A:$A),ROW(Recipes!$A:$A)-MIN(ROW(Recipes!$A:$A))+1,""),ROWS(Recipes!$A$1:C46)),6), $X$7)))))</f>
        <v/>
      </c>
      <c r="K59" t="str">
        <f t="array" ref="K59">IF($J59="","", IF($J59="---", $J59, IF($J59="-",$J59, IF($J59="--", $J59, IFERROR(INDEX(Recipes!$A:$Q,SMALL(IF(($V$2=Recipes!$A:$A),ROW(Recipes!$A:$A)-MIN(ROW(Recipes!$A:$A))+1,""),ROWS(Recipes!$A$1:D46)),7), $Z$7)))))</f>
        <v/>
      </c>
      <c r="L59" t="str">
        <f t="shared" si="11"/>
        <v/>
      </c>
      <c r="M59" s="3" t="str">
        <f t="array" ref="M59">IF($J59="","", IF($J59="---", $Z$9, IF($J59="-", $Z$7, IF($J59="--", $Z$8, IFERROR(INDEX(Recipes!$A:$Q,SMALL(IF(($V$2=Recipes!$A:$A),ROW(Recipes!$A:$A)-MIN(ROW(Recipes!$A:$A))+1,""),ROWS(Recipes!$A$1:F46)),9), $Z$7)))))</f>
        <v/>
      </c>
      <c r="N59" t="str">
        <f t="shared" si="12"/>
        <v/>
      </c>
      <c r="O59" s="80" t="str">
        <f t="array" ref="O59">IF($J59="","", IF($J59="---", $AB$9, IF($J59="-", $AB$7, IF($J59="--", $AB$8, IFERROR(INDEX(Recipes!$A:$Q,SMALL(IF(($V$2=Recipes!$A:$A),ROW(Recipes!$A:$A)-MIN(ROW(Recipes!$A:$A))+1,""),ROWS(Recipes!$A$1:H46)),11), $AB$7)))))</f>
        <v/>
      </c>
      <c r="P59" t="str">
        <f t="shared" si="13"/>
        <v/>
      </c>
      <c r="Q59" s="80" t="str">
        <f t="array" ref="Q59">IF($J59="","", IF($J59="---", $AD$9, IF($J59="-", $AD$7, IF($J59="--", $AD$8, IFERROR(INDEX(Recipes!$A:$Q,SMALL(IF(($V$2=Recipes!$A:$A),ROW(Recipes!$A:$A)-MIN(ROW(Recipes!$A:$A))+1,""),ROWS(Recipes!$A$1:J46)),13), $AD$7)))))</f>
        <v/>
      </c>
      <c r="R59" t="str">
        <f t="shared" si="14"/>
        <v/>
      </c>
      <c r="S59" s="80" t="str">
        <f t="array" ref="S59">IF($J59="","", IF($J59="---", $AF$9, IF($J59="-", $AF$7, IF($J59="--", $AF$8, IFERROR(INDEX(Recipes!$A:$Q,SMALL(IF(($V$2=Recipes!$A:$A),ROW(Recipes!$A:$A)-MIN(ROW(Recipes!$A:$A))+1,""),ROWS(Recipes!$A$1:L46)),15), $AF$7)))))</f>
        <v/>
      </c>
      <c r="T59" t="str">
        <f t="shared" si="15"/>
        <v/>
      </c>
      <c r="U59" s="86" t="str">
        <f t="array" ref="U59">IF($J59="","", IF($J59="---", $AH$9, IF($J59="-", $AH$7, IF($J59="--", $AH$8, IFERROR(INDEX(Recipes!$A:$Q,SMALL(IF(($V$2=Recipes!$A:$A),ROW(Recipes!$A:$A)-MIN(ROW(Recipes!$A:$A))+1,""),ROWS(Recipes!$A$1:N46)),17), $AH$7)))))</f>
        <v/>
      </c>
      <c r="V59" t="str">
        <f t="shared" si="16"/>
        <v/>
      </c>
    </row>
    <row r="60" spans="2:22" x14ac:dyDescent="0.2">
      <c r="B60" t="str">
        <f>'Working Sheet'!B34</f>
        <v>&lt;br /&gt;</v>
      </c>
      <c r="G60" t="str">
        <f t="shared" si="9"/>
        <v/>
      </c>
      <c r="H60" t="str">
        <f t="array" ref="H60">IF(H59="","", IF(H59=$F$46, "", IF(H59=$F$44, $F$45, IF(H59=$F$45, $F$46, IFERROR(INDEX(Recipes!$A:$Q,SMALL(IF(($V$2=Recipes!$A:$A),ROW(Recipes!$A:$A)-MIN(ROW(Recipes!$A:$A))+1,""),ROWS(Recipes!$A$1:A47)),4), $F$44)))))</f>
        <v/>
      </c>
      <c r="I60" t="str">
        <f t="shared" si="10"/>
        <v/>
      </c>
      <c r="J60" t="str">
        <f t="array" ref="J60">IF(J59="","", IF(J59="---", "", IF(J59="-", $X$8, IF(J59="--", $X$9, IFERROR(INDEX(Recipes!$A:$Q,SMALL(IF(($V$2=Recipes!$A:$A),ROW(Recipes!$A:$A)-MIN(ROW(Recipes!$A:$A))+1,""),ROWS(Recipes!$A$1:C47)),6), $X$7)))))</f>
        <v/>
      </c>
      <c r="K60" t="str">
        <f t="array" ref="K60">IF($J60="","", IF($J60="---", $J60, IF($J60="-",$J60, IF($J60="--", $J60, IFERROR(INDEX(Recipes!$A:$Q,SMALL(IF(($V$2=Recipes!$A:$A),ROW(Recipes!$A:$A)-MIN(ROW(Recipes!$A:$A))+1,""),ROWS(Recipes!$A$1:D47)),7), $Z$7)))))</f>
        <v/>
      </c>
      <c r="L60" t="str">
        <f t="shared" si="11"/>
        <v/>
      </c>
      <c r="M60" s="3" t="str">
        <f t="array" ref="M60">IF($J60="","", IF($J60="---", $Z$9, IF($J60="-", $Z$7, IF($J60="--", $Z$8, IFERROR(INDEX(Recipes!$A:$Q,SMALL(IF(($V$2=Recipes!$A:$A),ROW(Recipes!$A:$A)-MIN(ROW(Recipes!$A:$A))+1,""),ROWS(Recipes!$A$1:F47)),9), $Z$7)))))</f>
        <v/>
      </c>
      <c r="N60" t="str">
        <f t="shared" si="12"/>
        <v/>
      </c>
      <c r="O60" s="80" t="str">
        <f t="array" ref="O60">IF($J60="","", IF($J60="---", $AB$9, IF($J60="-", $AB$7, IF($J60="--", $AB$8, IFERROR(INDEX(Recipes!$A:$Q,SMALL(IF(($V$2=Recipes!$A:$A),ROW(Recipes!$A:$A)-MIN(ROW(Recipes!$A:$A))+1,""),ROWS(Recipes!$A$1:H47)),11), $AB$7)))))</f>
        <v/>
      </c>
      <c r="P60" t="str">
        <f t="shared" si="13"/>
        <v/>
      </c>
      <c r="Q60" s="80" t="str">
        <f t="array" ref="Q60">IF($J60="","", IF($J60="---", $AD$9, IF($J60="-", $AD$7, IF($J60="--", $AD$8, IFERROR(INDEX(Recipes!$A:$Q,SMALL(IF(($V$2=Recipes!$A:$A),ROW(Recipes!$A:$A)-MIN(ROW(Recipes!$A:$A))+1,""),ROWS(Recipes!$A$1:J47)),13), $AD$7)))))</f>
        <v/>
      </c>
      <c r="R60" t="str">
        <f t="shared" si="14"/>
        <v/>
      </c>
      <c r="S60" s="80" t="str">
        <f t="array" ref="S60">IF($J60="","", IF($J60="---", $AF$9, IF($J60="-", $AF$7, IF($J60="--", $AF$8, IFERROR(INDEX(Recipes!$A:$Q,SMALL(IF(($V$2=Recipes!$A:$A),ROW(Recipes!$A:$A)-MIN(ROW(Recipes!$A:$A))+1,""),ROWS(Recipes!$A$1:L47)),15), $AF$7)))))</f>
        <v/>
      </c>
      <c r="T60" t="str">
        <f t="shared" si="15"/>
        <v/>
      </c>
      <c r="U60" s="86" t="str">
        <f t="array" ref="U60">IF($J60="","", IF($J60="---", $AH$9, IF($J60="-", $AH$7, IF($J60="--", $AH$8, IFERROR(INDEX(Recipes!$A:$Q,SMALL(IF(($V$2=Recipes!$A:$A),ROW(Recipes!$A:$A)-MIN(ROW(Recipes!$A:$A))+1,""),ROWS(Recipes!$A$1:N47)),17), $AH$7)))))</f>
        <v/>
      </c>
      <c r="V60" t="str">
        <f t="shared" si="16"/>
        <v/>
      </c>
    </row>
    <row r="61" spans="2:22" x14ac:dyDescent="0.2">
      <c r="B61" t="str">
        <f>'Working Sheet'!B35</f>
        <v>&lt;br&gt;</v>
      </c>
      <c r="G61" t="str">
        <f t="shared" si="9"/>
        <v/>
      </c>
      <c r="H61" t="str">
        <f t="array" ref="H61">IF(H60="","", IF(H60=$F$46, "", IF(H60=$F$44, $F$45, IF(H60=$F$45, $F$46, IFERROR(INDEX(Recipes!$A:$Q,SMALL(IF(($V$2=Recipes!$A:$A),ROW(Recipes!$A:$A)-MIN(ROW(Recipes!$A:$A))+1,""),ROWS(Recipes!$A$1:A55)),4), $F$44)))))</f>
        <v/>
      </c>
      <c r="I61" t="str">
        <f t="shared" si="10"/>
        <v/>
      </c>
      <c r="J61" t="str">
        <f t="array" ref="J61">IF(J60="","", IF(J60="---", "", IF(J60="-", $X$8, IF(J60="--", $X$9, IFERROR(INDEX(Recipes!$A:$Q,SMALL(IF(($V$2=Recipes!$A:$A),ROW(Recipes!$A:$A)-MIN(ROW(Recipes!$A:$A))+1,""),ROWS(Recipes!$A$1:C55)),6), $X$7)))))</f>
        <v/>
      </c>
      <c r="K61" t="str">
        <f t="array" ref="K61">IF($J61="","", IF($J61="---", $J61, IF($J61="-",$J61, IF($J61="--", $J61, IFERROR(INDEX(Recipes!$A:$Q,SMALL(IF(($V$2=Recipes!$A:$A),ROW(Recipes!$A:$A)-MIN(ROW(Recipes!$A:$A))+1,""),ROWS(Recipes!$A$1:D55)),7), $Z$7)))))</f>
        <v/>
      </c>
      <c r="L61" t="str">
        <f t="shared" si="11"/>
        <v/>
      </c>
      <c r="M61" s="3" t="str">
        <f t="array" ref="M61">IF($J61="","", IF($J61="---", $Z$9, IF($J61="-", $Z$7, IF($J61="--", $Z$8, IFERROR(INDEX(Recipes!$A:$Q,SMALL(IF(($V$2=Recipes!$A:$A),ROW(Recipes!$A:$A)-MIN(ROW(Recipes!$A:$A))+1,""),ROWS(Recipes!$A$1:F55)),9), $Z$7)))))</f>
        <v/>
      </c>
      <c r="N61" t="str">
        <f t="shared" si="12"/>
        <v/>
      </c>
      <c r="O61" s="80" t="str">
        <f t="array" ref="O61">IF($J61="","", IF($J61="---", $AB$9, IF($J61="-", $AB$7, IF($J61="--", $AB$8, IFERROR(INDEX(Recipes!$A:$Q,SMALL(IF(($V$2=Recipes!$A:$A),ROW(Recipes!$A:$A)-MIN(ROW(Recipes!$A:$A))+1,""),ROWS(Recipes!$A$1:H55)),11), $AB$7)))))</f>
        <v/>
      </c>
      <c r="P61" t="str">
        <f t="shared" si="13"/>
        <v/>
      </c>
      <c r="Q61" s="80" t="str">
        <f t="array" ref="Q61">IF($J61="","", IF($J61="---", $AD$9, IF($J61="-", $AD$7, IF($J61="--", $AD$8, IFERROR(INDEX(Recipes!$A:$Q,SMALL(IF(($V$2=Recipes!$A:$A),ROW(Recipes!$A:$A)-MIN(ROW(Recipes!$A:$A))+1,""),ROWS(Recipes!$A$1:J55)),13), $AD$7)))))</f>
        <v/>
      </c>
      <c r="R61" t="str">
        <f t="shared" si="14"/>
        <v/>
      </c>
      <c r="S61" s="80" t="str">
        <f t="array" ref="S61">IF($J61="","", IF($J61="---", $AF$9, IF($J61="-", $AF$7, IF($J61="--", $AF$8, IFERROR(INDEX(Recipes!$A:$Q,SMALL(IF(($V$2=Recipes!$A:$A),ROW(Recipes!$A:$A)-MIN(ROW(Recipes!$A:$A))+1,""),ROWS(Recipes!$A$1:L55)),15), $AF$7)))))</f>
        <v/>
      </c>
      <c r="T61" t="str">
        <f t="shared" si="15"/>
        <v/>
      </c>
      <c r="U61" s="86" t="str">
        <f t="array" ref="U61">IF($J61="","", IF($J61="---", $AH$9, IF($J61="-", $AH$7, IF($J61="--", $AH$8, IFERROR(INDEX(Recipes!$A:$Q,SMALL(IF(($V$2=Recipes!$A:$A),ROW(Recipes!$A:$A)-MIN(ROW(Recipes!$A:$A))+1,""),ROWS(Recipes!$A$1:N55)),17), $AH$7)))))</f>
        <v/>
      </c>
      <c r="V61" t="str">
        <f t="shared" si="16"/>
        <v/>
      </c>
    </row>
    <row r="62" spans="2:22" x14ac:dyDescent="0.2">
      <c r="B62" t="str">
        <f>'Working Sheet'!B36</f>
        <v>&lt;br /&gt;</v>
      </c>
      <c r="G62" t="str">
        <f t="shared" si="9"/>
        <v/>
      </c>
      <c r="H62" t="str">
        <f t="array" ref="H62">IF(H61="","", IF(H61=$F$46, "", IF(H61=$F$44, $F$45, IF(H61=$F$45, $F$46, IFERROR(INDEX(Recipes!$A:$Q,SMALL(IF(($V$2=Recipes!$A:$A),ROW(Recipes!$A:$A)-MIN(ROW(Recipes!$A:$A))+1,""),ROWS(Recipes!$A$1:A56)),4), $F$44)))))</f>
        <v/>
      </c>
      <c r="I62" t="str">
        <f t="shared" si="10"/>
        <v/>
      </c>
      <c r="J62" t="str">
        <f t="array" ref="J62">IF(J61="","", IF(J61="---", "", IF(J61="-", $X$8, IF(J61="--", $X$9, IFERROR(INDEX(Recipes!$A:$Q,SMALL(IF(($V$2=Recipes!$A:$A),ROW(Recipes!$A:$A)-MIN(ROW(Recipes!$A:$A))+1,""),ROWS(Recipes!$A$1:C56)),6), $X$7)))))</f>
        <v/>
      </c>
      <c r="K62" t="str">
        <f t="array" ref="K62">IF($J62="","", IF($J62="---", $J62, IF($J62="-",$J62, IF($J62="--", $J62, IFERROR(INDEX(Recipes!$A:$Q,SMALL(IF(($V$2=Recipes!$A:$A),ROW(Recipes!$A:$A)-MIN(ROW(Recipes!$A:$A))+1,""),ROWS(Recipes!$A$1:D56)),7), $Z$7)))))</f>
        <v/>
      </c>
      <c r="L62" t="str">
        <f t="shared" si="11"/>
        <v/>
      </c>
      <c r="M62" s="3" t="str">
        <f t="array" ref="M62">IF($J62="","", IF($J62="---", $Z$9, IF($J62="-", $Z$7, IF($J62="--", $Z$8, IFERROR(INDEX(Recipes!$A:$Q,SMALL(IF(($V$2=Recipes!$A:$A),ROW(Recipes!$A:$A)-MIN(ROW(Recipes!$A:$A))+1,""),ROWS(Recipes!$A$1:F56)),9), $Z$7)))))</f>
        <v/>
      </c>
      <c r="N62" t="str">
        <f t="shared" si="12"/>
        <v/>
      </c>
      <c r="O62" s="80" t="str">
        <f t="array" ref="O62">IF($J62="","", IF($J62="---", $AB$9, IF($J62="-", $AB$7, IF($J62="--", $AB$8, IFERROR(INDEX(Recipes!$A:$Q,SMALL(IF(($V$2=Recipes!$A:$A),ROW(Recipes!$A:$A)-MIN(ROW(Recipes!$A:$A))+1,""),ROWS(Recipes!$A$1:H56)),11), $AB$7)))))</f>
        <v/>
      </c>
      <c r="P62" t="str">
        <f t="shared" si="13"/>
        <v/>
      </c>
      <c r="Q62" s="80" t="str">
        <f t="array" ref="Q62">IF($J62="","", IF($J62="---", $AD$9, IF($J62="-", $AD$7, IF($J62="--", $AD$8, IFERROR(INDEX(Recipes!$A:$Q,SMALL(IF(($V$2=Recipes!$A:$A),ROW(Recipes!$A:$A)-MIN(ROW(Recipes!$A:$A))+1,""),ROWS(Recipes!$A$1:J56)),13), $AD$7)))))</f>
        <v/>
      </c>
      <c r="R62" t="str">
        <f t="shared" si="14"/>
        <v/>
      </c>
      <c r="S62" s="80" t="str">
        <f t="array" ref="S62">IF($J62="","", IF($J62="---", $AF$9, IF($J62="-", $AF$7, IF($J62="--", $AF$8, IFERROR(INDEX(Recipes!$A:$Q,SMALL(IF(($V$2=Recipes!$A:$A),ROW(Recipes!$A:$A)-MIN(ROW(Recipes!$A:$A))+1,""),ROWS(Recipes!$A$1:L56)),15), $AF$7)))))</f>
        <v/>
      </c>
      <c r="T62" t="str">
        <f t="shared" si="15"/>
        <v/>
      </c>
      <c r="U62" s="86" t="str">
        <f t="array" ref="U62">IF($J62="","", IF($J62="---", $AH$9, IF($J62="-", $AH$7, IF($J62="--", $AH$8, IFERROR(INDEX(Recipes!$A:$Q,SMALL(IF(($V$2=Recipes!$A:$A),ROW(Recipes!$A:$A)-MIN(ROW(Recipes!$A:$A))+1,""),ROWS(Recipes!$A$1:N56)),17), $AH$7)))))</f>
        <v/>
      </c>
      <c r="V62" t="str">
        <f t="shared" si="16"/>
        <v/>
      </c>
    </row>
    <row r="63" spans="2:22" x14ac:dyDescent="0.2">
      <c r="B63" s="1"/>
      <c r="G63" t="str">
        <f t="shared" si="9"/>
        <v/>
      </c>
      <c r="H63" t="str">
        <f t="array" ref="H63">IF(H62="","", IF(H62=$F$46, "", IF(H62=$F$44, $F$45, IF(H62=$F$45, $F$46, IFERROR(INDEX(Recipes!$A:$Q,SMALL(IF(($V$2=Recipes!$A:$A),ROW(Recipes!$A:$A)-MIN(ROW(Recipes!$A:$A))+1,""),ROWS(Recipes!$A$1:A57)),4), $F$44)))))</f>
        <v/>
      </c>
      <c r="I63" t="str">
        <f t="shared" si="10"/>
        <v/>
      </c>
      <c r="J63" t="str">
        <f t="array" ref="J63">IF(J62="","", IF(J62="---", "", IF(J62="-", $X$8, IF(J62="--", $X$9, IFERROR(INDEX(Recipes!$A:$Q,SMALL(IF(($V$2=Recipes!$A:$A),ROW(Recipes!$A:$A)-MIN(ROW(Recipes!$A:$A))+1,""),ROWS(Recipes!$A$1:C57)),6), $X$7)))))</f>
        <v/>
      </c>
      <c r="K63" t="str">
        <f t="array" ref="K63">IF($J63="","", IF($J63="---", $J63, IF($J63="-",$J63, IF($J63="--", $J63, IFERROR(INDEX(Recipes!$A:$Q,SMALL(IF(($V$2=Recipes!$A:$A),ROW(Recipes!$A:$A)-MIN(ROW(Recipes!$A:$A))+1,""),ROWS(Recipes!$A$1:D57)),7), $Z$7)))))</f>
        <v/>
      </c>
      <c r="L63" t="str">
        <f t="shared" si="11"/>
        <v/>
      </c>
      <c r="M63" s="3" t="str">
        <f t="array" ref="M63">IF($J63="","", IF($J63="---", $Z$9, IF($J63="-", $Z$7, IF($J63="--", $Z$8, IFERROR(INDEX(Recipes!$A:$Q,SMALL(IF(($V$2=Recipes!$A:$A),ROW(Recipes!$A:$A)-MIN(ROW(Recipes!$A:$A))+1,""),ROWS(Recipes!$A$1:F57)),9), $Z$7)))))</f>
        <v/>
      </c>
      <c r="N63" t="str">
        <f t="shared" si="12"/>
        <v/>
      </c>
      <c r="O63" s="80" t="str">
        <f t="array" ref="O63">IF($J63="","", IF($J63="---", $AB$9, IF($J63="-", $AB$7, IF($J63="--", $AB$8, IFERROR(INDEX(Recipes!$A:$Q,SMALL(IF(($V$2=Recipes!$A:$A),ROW(Recipes!$A:$A)-MIN(ROW(Recipes!$A:$A))+1,""),ROWS(Recipes!$A$1:H57)),11), $AB$7)))))</f>
        <v/>
      </c>
      <c r="P63" t="str">
        <f t="shared" si="13"/>
        <v/>
      </c>
      <c r="Q63" s="80" t="str">
        <f t="array" ref="Q63">IF($J63="","", IF($J63="---", $AD$9, IF($J63="-", $AD$7, IF($J63="--", $AD$8, IFERROR(INDEX(Recipes!$A:$Q,SMALL(IF(($V$2=Recipes!$A:$A),ROW(Recipes!$A:$A)-MIN(ROW(Recipes!$A:$A))+1,""),ROWS(Recipes!$A$1:J57)),13), $AD$7)))))</f>
        <v/>
      </c>
      <c r="R63" t="str">
        <f t="shared" si="14"/>
        <v/>
      </c>
      <c r="S63" s="80" t="str">
        <f t="array" ref="S63">IF($J63="","", IF($J63="---", $AF$9, IF($J63="-", $AF$7, IF($J63="--", $AF$8, IFERROR(INDEX(Recipes!$A:$Q,SMALL(IF(($V$2=Recipes!$A:$A),ROW(Recipes!$A:$A)-MIN(ROW(Recipes!$A:$A))+1,""),ROWS(Recipes!$A$1:L57)),15), $AF$7)))))</f>
        <v/>
      </c>
      <c r="T63" t="str">
        <f t="shared" si="15"/>
        <v/>
      </c>
      <c r="U63" s="86" t="str">
        <f t="array" ref="U63">IF($J63="","", IF($J63="---", $AH$9, IF($J63="-", $AH$7, IF($J63="--", $AH$8, IFERROR(INDEX(Recipes!$A:$Q,SMALL(IF(($V$2=Recipes!$A:$A),ROW(Recipes!$A:$A)-MIN(ROW(Recipes!$A:$A))+1,""),ROWS(Recipes!$A$1:N57)),17), $AH$7)))))</f>
        <v/>
      </c>
      <c r="V63" t="str">
        <f t="shared" si="16"/>
        <v/>
      </c>
    </row>
    <row r="64" spans="2:22" x14ac:dyDescent="0.2">
      <c r="B64" s="1"/>
      <c r="G64" t="str">
        <f t="shared" si="9"/>
        <v/>
      </c>
      <c r="H64" t="str">
        <f t="array" ref="H64">IF(H63="","", IF(H63=$F$46, "", IF(H63=$F$44, $F$45, IF(H63=$F$45, $F$46, IFERROR(INDEX(Recipes!$A:$Q,SMALL(IF(($V$2=Recipes!$A:$A),ROW(Recipes!$A:$A)-MIN(ROW(Recipes!$A:$A))+1,""),ROWS(Recipes!$A$1:A58)),4), $F$44)))))</f>
        <v/>
      </c>
      <c r="I64" t="str">
        <f t="shared" si="10"/>
        <v/>
      </c>
      <c r="J64" t="str">
        <f t="array" ref="J64">IF(J63="","", IF(J63="---", "", IF(J63="-", $X$8, IF(J63="--", $X$9, IFERROR(INDEX(Recipes!$A:$Q,SMALL(IF(($V$2=Recipes!$A:$A),ROW(Recipes!$A:$A)-MIN(ROW(Recipes!$A:$A))+1,""),ROWS(Recipes!$A$1:C58)),6), $X$7)))))</f>
        <v/>
      </c>
      <c r="K64" t="str">
        <f t="array" ref="K64">IF($J64="","", IF($J64="---", $J64, IF($J64="-",$J64, IF($J64="--", $J64, IFERROR(INDEX(Recipes!$A:$Q,SMALL(IF(($V$2=Recipes!$A:$A),ROW(Recipes!$A:$A)-MIN(ROW(Recipes!$A:$A))+1,""),ROWS(Recipes!$A$1:D58)),7), $Z$7)))))</f>
        <v/>
      </c>
      <c r="L64" t="str">
        <f t="shared" si="11"/>
        <v/>
      </c>
      <c r="M64" s="3" t="str">
        <f t="array" ref="M64">IF($J64="","", IF($J64="---", $Z$9, IF($J64="-", $Z$7, IF($J64="--", $Z$8, IFERROR(INDEX(Recipes!$A:$Q,SMALL(IF(($V$2=Recipes!$A:$A),ROW(Recipes!$A:$A)-MIN(ROW(Recipes!$A:$A))+1,""),ROWS(Recipes!$A$1:F58)),9), $Z$7)))))</f>
        <v/>
      </c>
      <c r="N64" t="str">
        <f t="shared" si="12"/>
        <v/>
      </c>
      <c r="O64" s="80" t="str">
        <f t="array" ref="O64">IF($J64="","", IF($J64="---", $AB$9, IF($J64="-", $AB$7, IF($J64="--", $AB$8, IFERROR(INDEX(Recipes!$A:$Q,SMALL(IF(($V$2=Recipes!$A:$A),ROW(Recipes!$A:$A)-MIN(ROW(Recipes!$A:$A))+1,""),ROWS(Recipes!$A$1:H58)),11), $AB$7)))))</f>
        <v/>
      </c>
      <c r="P64" t="str">
        <f t="shared" si="13"/>
        <v/>
      </c>
      <c r="Q64" s="80" t="str">
        <f t="array" ref="Q64">IF($J64="","", IF($J64="---", $AD$9, IF($J64="-", $AD$7, IF($J64="--", $AD$8, IFERROR(INDEX(Recipes!$A:$Q,SMALL(IF(($V$2=Recipes!$A:$A),ROW(Recipes!$A:$A)-MIN(ROW(Recipes!$A:$A))+1,""),ROWS(Recipes!$A$1:J58)),13), $AD$7)))))</f>
        <v/>
      </c>
      <c r="R64" t="str">
        <f t="shared" si="14"/>
        <v/>
      </c>
      <c r="S64" s="80" t="str">
        <f t="array" ref="S64">IF($J64="","", IF($J64="---", $AF$9, IF($J64="-", $AF$7, IF($J64="--", $AF$8, IFERROR(INDEX(Recipes!$A:$Q,SMALL(IF(($V$2=Recipes!$A:$A),ROW(Recipes!$A:$A)-MIN(ROW(Recipes!$A:$A))+1,""),ROWS(Recipes!$A$1:L58)),15), $AF$7)))))</f>
        <v/>
      </c>
      <c r="T64" t="str">
        <f t="shared" si="15"/>
        <v/>
      </c>
      <c r="U64" s="86" t="str">
        <f t="array" ref="U64">IF($J64="","", IF($J64="---", $AH$9, IF($J64="-", $AH$7, IF($J64="--", $AH$8, IFERROR(INDEX(Recipes!$A:$Q,SMALL(IF(($V$2=Recipes!$A:$A),ROW(Recipes!$A:$A)-MIN(ROW(Recipes!$A:$A))+1,""),ROWS(Recipes!$A$1:N58)),17), $AH$7)))))</f>
        <v/>
      </c>
      <c r="V64" t="str">
        <f t="shared" si="16"/>
        <v/>
      </c>
    </row>
    <row r="65" spans="2:22" x14ac:dyDescent="0.2">
      <c r="B65" s="1"/>
      <c r="G65" t="str">
        <f t="shared" si="9"/>
        <v/>
      </c>
      <c r="H65" t="str">
        <f t="array" ref="H65">IF(H64="","", IF(H64=$F$46, "", IF(H64=$F$44, $F$45, IF(H64=$F$45, $F$46, IFERROR(INDEX(Recipes!$A:$Q,SMALL(IF(($V$2=Recipes!$A:$A),ROW(Recipes!$A:$A)-MIN(ROW(Recipes!$A:$A))+1,""),ROWS(Recipes!$A$1:A59)),4), $F$44)))))</f>
        <v/>
      </c>
      <c r="I65" t="str">
        <f t="shared" si="10"/>
        <v/>
      </c>
      <c r="J65" t="str">
        <f t="array" ref="J65">IF(J64="","", IF(J64="---", "", IF(J64="-", $X$8, IF(J64="--", $X$9, IFERROR(INDEX(Recipes!$A:$Q,SMALL(IF(($V$2=Recipes!$A:$A),ROW(Recipes!$A:$A)-MIN(ROW(Recipes!$A:$A))+1,""),ROWS(Recipes!$A$1:C59)),6), $X$7)))))</f>
        <v/>
      </c>
      <c r="K65" t="str">
        <f t="array" ref="K65">IF($J65="","", IF($J65="---", $J65, IF($J65="-",$J65, IF($J65="--", $J65, IFERROR(INDEX(Recipes!$A:$Q,SMALL(IF(($V$2=Recipes!$A:$A),ROW(Recipes!$A:$A)-MIN(ROW(Recipes!$A:$A))+1,""),ROWS(Recipes!$A$1:D59)),7), $Z$7)))))</f>
        <v/>
      </c>
      <c r="L65" t="str">
        <f t="shared" si="11"/>
        <v/>
      </c>
      <c r="M65" s="3" t="str">
        <f t="array" ref="M65">IF($J65="","", IF($J65="---", $Z$9, IF($J65="-", $Z$7, IF($J65="--", $Z$8, IFERROR(INDEX(Recipes!$A:$Q,SMALL(IF(($V$2=Recipes!$A:$A),ROW(Recipes!$A:$A)-MIN(ROW(Recipes!$A:$A))+1,""),ROWS(Recipes!$A$1:F59)),9), $Z$7)))))</f>
        <v/>
      </c>
      <c r="N65" t="str">
        <f t="shared" si="12"/>
        <v/>
      </c>
      <c r="O65" s="80" t="str">
        <f t="array" ref="O65">IF($J65="","", IF($J65="---", $AB$9, IF($J65="-", $AB$7, IF($J65="--", $AB$8, IFERROR(INDEX(Recipes!$A:$Q,SMALL(IF(($V$2=Recipes!$A:$A),ROW(Recipes!$A:$A)-MIN(ROW(Recipes!$A:$A))+1,""),ROWS(Recipes!$A$1:H59)),11), $AB$7)))))</f>
        <v/>
      </c>
      <c r="P65" t="str">
        <f t="shared" si="13"/>
        <v/>
      </c>
      <c r="Q65" s="80" t="str">
        <f t="array" ref="Q65">IF($J65="","", IF($J65="---", $AD$9, IF($J65="-", $AD$7, IF($J65="--", $AD$8, IFERROR(INDEX(Recipes!$A:$Q,SMALL(IF(($V$2=Recipes!$A:$A),ROW(Recipes!$A:$A)-MIN(ROW(Recipes!$A:$A))+1,""),ROWS(Recipes!$A$1:J59)),13), $AD$7)))))</f>
        <v/>
      </c>
      <c r="R65" t="str">
        <f t="shared" si="14"/>
        <v/>
      </c>
      <c r="S65" s="80" t="str">
        <f t="array" ref="S65">IF($J65="","", IF($J65="---", $AF$9, IF($J65="-", $AF$7, IF($J65="--", $AF$8, IFERROR(INDEX(Recipes!$A:$Q,SMALL(IF(($V$2=Recipes!$A:$A),ROW(Recipes!$A:$A)-MIN(ROW(Recipes!$A:$A))+1,""),ROWS(Recipes!$A$1:L59)),15), $AF$7)))))</f>
        <v/>
      </c>
      <c r="T65" t="str">
        <f t="shared" si="15"/>
        <v/>
      </c>
      <c r="U65" s="86" t="str">
        <f t="array" ref="U65">IF($J65="","", IF($J65="---", $AH$9, IF($J65="-", $AH$7, IF($J65="--", $AH$8, IFERROR(INDEX(Recipes!$A:$Q,SMALL(IF(($V$2=Recipes!$A:$A),ROW(Recipes!$A:$A)-MIN(ROW(Recipes!$A:$A))+1,""),ROWS(Recipes!$A$1:N59)),17), $AH$7)))))</f>
        <v/>
      </c>
      <c r="V65" t="str">
        <f t="shared" si="16"/>
        <v/>
      </c>
    </row>
    <row r="66" spans="2:22" x14ac:dyDescent="0.2">
      <c r="B66" s="1"/>
      <c r="G66" t="str">
        <f t="shared" si="9"/>
        <v/>
      </c>
      <c r="H66" t="str">
        <f t="array" ref="H66">IF(H65="","", IF(H65=$F$46, "", IF(H65=$F$44, $F$45, IF(H65=$F$45, $F$46, IFERROR(INDEX(Recipes!$A:$Q,SMALL(IF(($V$2=Recipes!$A:$A),ROW(Recipes!$A:$A)-MIN(ROW(Recipes!$A:$A))+1,""),ROWS(Recipes!$A$1:A60)),4), $F$44)))))</f>
        <v/>
      </c>
      <c r="I66" t="str">
        <f t="shared" si="10"/>
        <v/>
      </c>
      <c r="J66" t="str">
        <f t="array" ref="J66">IF(J65="","", IF(J65="---", "", IF(J65="-", $X$8, IF(J65="--", $X$9, IFERROR(INDEX(Recipes!$A:$Q,SMALL(IF(($V$2=Recipes!$A:$A),ROW(Recipes!$A:$A)-MIN(ROW(Recipes!$A:$A))+1,""),ROWS(Recipes!$A$1:C60)),6), $X$7)))))</f>
        <v/>
      </c>
      <c r="K66" t="str">
        <f t="array" ref="K66">IF($J66="","", IF($J66="---", $J66, IF($J66="-",$J66, IF($J66="--", $J66, IFERROR(INDEX(Recipes!$A:$Q,SMALL(IF(($V$2=Recipes!$A:$A),ROW(Recipes!$A:$A)-MIN(ROW(Recipes!$A:$A))+1,""),ROWS(Recipes!$A$1:D60)),7), $Z$7)))))</f>
        <v/>
      </c>
      <c r="L66" t="str">
        <f t="shared" si="11"/>
        <v/>
      </c>
      <c r="M66" s="3" t="str">
        <f t="array" ref="M66">IF($J66="","", IF($J66="---", $Z$9, IF($J66="-", $Z$7, IF($J66="--", $Z$8, IFERROR(INDEX(Recipes!$A:$Q,SMALL(IF(($V$2=Recipes!$A:$A),ROW(Recipes!$A:$A)-MIN(ROW(Recipes!$A:$A))+1,""),ROWS(Recipes!$A$1:F60)),9), $Z$7)))))</f>
        <v/>
      </c>
      <c r="N66" t="str">
        <f t="shared" si="12"/>
        <v/>
      </c>
      <c r="O66" s="80" t="str">
        <f t="array" ref="O66">IF($J66="","", IF($J66="---", $AB$9, IF($J66="-", $AB$7, IF($J66="--", $AB$8, IFERROR(INDEX(Recipes!$A:$Q,SMALL(IF(($V$2=Recipes!$A:$A),ROW(Recipes!$A:$A)-MIN(ROW(Recipes!$A:$A))+1,""),ROWS(Recipes!$A$1:H60)),11), $AB$7)))))</f>
        <v/>
      </c>
      <c r="P66" t="str">
        <f t="shared" si="13"/>
        <v/>
      </c>
      <c r="Q66" s="80" t="str">
        <f t="array" ref="Q66">IF($J66="","", IF($J66="---", $AD$9, IF($J66="-", $AD$7, IF($J66="--", $AD$8, IFERROR(INDEX(Recipes!$A:$Q,SMALL(IF(($V$2=Recipes!$A:$A),ROW(Recipes!$A:$A)-MIN(ROW(Recipes!$A:$A))+1,""),ROWS(Recipes!$A$1:J60)),13), $AD$7)))))</f>
        <v/>
      </c>
      <c r="R66" t="str">
        <f t="shared" si="14"/>
        <v/>
      </c>
      <c r="S66" s="80" t="str">
        <f t="array" ref="S66">IF($J66="","", IF($J66="---", $AF$9, IF($J66="-", $AF$7, IF($J66="--", $AF$8, IFERROR(INDEX(Recipes!$A:$Q,SMALL(IF(($V$2=Recipes!$A:$A),ROW(Recipes!$A:$A)-MIN(ROW(Recipes!$A:$A))+1,""),ROWS(Recipes!$A$1:L60)),15), $AF$7)))))</f>
        <v/>
      </c>
      <c r="T66" t="str">
        <f t="shared" si="15"/>
        <v/>
      </c>
      <c r="U66" s="86" t="str">
        <f t="array" ref="U66">IF($J66="","", IF($J66="---", $AH$9, IF($J66="-", $AH$7, IF($J66="--", $AH$8, IFERROR(INDEX(Recipes!$A:$Q,SMALL(IF(($V$2=Recipes!$A:$A),ROW(Recipes!$A:$A)-MIN(ROW(Recipes!$A:$A))+1,""),ROWS(Recipes!$A$1:N60)),17), $AH$7)))))</f>
        <v/>
      </c>
      <c r="V66" t="str">
        <f t="shared" si="16"/>
        <v/>
      </c>
    </row>
    <row r="67" spans="2:22" x14ac:dyDescent="0.2">
      <c r="B67" s="1"/>
      <c r="G67" t="str">
        <f t="shared" si="9"/>
        <v/>
      </c>
      <c r="H67" t="str">
        <f t="array" ref="H67">IF(H66="","", IF(H66=$F$46, "", IF(H66=$F$44, $F$45, IF(H66=$F$45, $F$46, IFERROR(INDEX(Recipes!$A:$Q,SMALL(IF(($V$2=Recipes!$A:$A),ROW(Recipes!$A:$A)-MIN(ROW(Recipes!$A:$A))+1,""),ROWS(Recipes!$A$1:A61)),4), $F$44)))))</f>
        <v/>
      </c>
      <c r="I67" t="str">
        <f t="shared" si="10"/>
        <v/>
      </c>
      <c r="J67" t="str">
        <f t="array" ref="J67">IF(J66="","", IF(J66="---", "", IF(J66="-", $X$8, IF(J66="--", $X$9, IFERROR(INDEX(Recipes!$A:$Q,SMALL(IF(($V$2=Recipes!$A:$A),ROW(Recipes!$A:$A)-MIN(ROW(Recipes!$A:$A))+1,""),ROWS(Recipes!$A$1:C61)),6), $X$7)))))</f>
        <v/>
      </c>
      <c r="K67" t="str">
        <f t="array" ref="K67">IF($J67="","", IF($J67="---", $J67, IF($J67="-",$J67, IF($J67="--", $J67, IFERROR(INDEX(Recipes!$A:$Q,SMALL(IF(($V$2=Recipes!$A:$A),ROW(Recipes!$A:$A)-MIN(ROW(Recipes!$A:$A))+1,""),ROWS(Recipes!$A$1:D61)),7), $Z$7)))))</f>
        <v/>
      </c>
      <c r="L67" t="str">
        <f t="shared" si="11"/>
        <v/>
      </c>
      <c r="M67" s="3" t="str">
        <f t="array" ref="M67">IF($J67="","", IF($J67="---", $Z$9, IF($J67="-", $Z$7, IF($J67="--", $Z$8, IFERROR(INDEX(Recipes!$A:$Q,SMALL(IF(($V$2=Recipes!$A:$A),ROW(Recipes!$A:$A)-MIN(ROW(Recipes!$A:$A))+1,""),ROWS(Recipes!$A$1:F61)),9), $Z$7)))))</f>
        <v/>
      </c>
      <c r="N67" t="str">
        <f t="shared" si="12"/>
        <v/>
      </c>
      <c r="O67" s="80" t="str">
        <f t="array" ref="O67">IF($J67="","", IF($J67="---", $AB$9, IF($J67="-", $AB$7, IF($J67="--", $AB$8, IFERROR(INDEX(Recipes!$A:$Q,SMALL(IF(($V$2=Recipes!$A:$A),ROW(Recipes!$A:$A)-MIN(ROW(Recipes!$A:$A))+1,""),ROWS(Recipes!$A$1:H61)),11), $AB$7)))))</f>
        <v/>
      </c>
      <c r="P67" t="str">
        <f t="shared" si="13"/>
        <v/>
      </c>
      <c r="Q67" s="80" t="str">
        <f t="array" ref="Q67">IF($J67="","", IF($J67="---", $AD$9, IF($J67="-", $AD$7, IF($J67="--", $AD$8, IFERROR(INDEX(Recipes!$A:$Q,SMALL(IF(($V$2=Recipes!$A:$A),ROW(Recipes!$A:$A)-MIN(ROW(Recipes!$A:$A))+1,""),ROWS(Recipes!$A$1:J61)),13), $AD$7)))))</f>
        <v/>
      </c>
      <c r="R67" t="str">
        <f t="shared" si="14"/>
        <v/>
      </c>
      <c r="S67" s="80" t="str">
        <f t="array" ref="S67">IF($J67="","", IF($J67="---", $AF$9, IF($J67="-", $AF$7, IF($J67="--", $AF$8, IFERROR(INDEX(Recipes!$A:$Q,SMALL(IF(($V$2=Recipes!$A:$A),ROW(Recipes!$A:$A)-MIN(ROW(Recipes!$A:$A))+1,""),ROWS(Recipes!$A$1:L61)),15), $AF$7)))))</f>
        <v/>
      </c>
      <c r="T67" t="str">
        <f t="shared" si="15"/>
        <v/>
      </c>
      <c r="U67" s="86" t="str">
        <f t="array" ref="U67">IF($J67="","", IF($J67="---", $AH$9, IF($J67="-", $AH$7, IF($J67="--", $AH$8, IFERROR(INDEX(Recipes!$A:$Q,SMALL(IF(($V$2=Recipes!$A:$A),ROW(Recipes!$A:$A)-MIN(ROW(Recipes!$A:$A))+1,""),ROWS(Recipes!$A$1:N61)),17), $AH$7)))))</f>
        <v/>
      </c>
      <c r="V67" t="str">
        <f t="shared" si="16"/>
        <v/>
      </c>
    </row>
    <row r="68" spans="2:22" x14ac:dyDescent="0.2">
      <c r="B68" s="1"/>
      <c r="G68" t="str">
        <f t="shared" si="9"/>
        <v/>
      </c>
      <c r="H68" t="str">
        <f t="array" ref="H68">IF(H67="","", IF(H67=$F$46, "", IF(H67=$F$44, $F$45, IF(H67=$F$45, $F$46, IFERROR(INDEX(Recipes!$A:$Q,SMALL(IF(($V$2=Recipes!$A:$A),ROW(Recipes!$A:$A)-MIN(ROW(Recipes!$A:$A))+1,""),ROWS(Recipes!$A$1:A62)),4), $F$44)))))</f>
        <v/>
      </c>
      <c r="I68" t="str">
        <f t="shared" si="10"/>
        <v/>
      </c>
      <c r="J68" t="str">
        <f t="array" ref="J68">IF(J67="","", IF(J67="---", "", IF(J67="-", $X$8, IF(J67="--", $X$9, IFERROR(INDEX(Recipes!$A:$Q,SMALL(IF(($V$2=Recipes!$A:$A),ROW(Recipes!$A:$A)-MIN(ROW(Recipes!$A:$A))+1,""),ROWS(Recipes!$A$1:C62)),6), $X$7)))))</f>
        <v/>
      </c>
      <c r="K68" t="str">
        <f t="array" ref="K68">IF($J68="","", IF($J68="---", $J68, IF($J68="-",$J68, IF($J68="--", $J68, IFERROR(INDEX(Recipes!$A:$Q,SMALL(IF(($V$2=Recipes!$A:$A),ROW(Recipes!$A:$A)-MIN(ROW(Recipes!$A:$A))+1,""),ROWS(Recipes!$A$1:D62)),7), $Z$7)))))</f>
        <v/>
      </c>
      <c r="L68" t="str">
        <f t="shared" si="11"/>
        <v/>
      </c>
      <c r="M68" s="3" t="str">
        <f t="array" ref="M68">IF($J68="","", IF($J68="---", $Z$9, IF($J68="-", $Z$7, IF($J68="--", $Z$8, IFERROR(INDEX(Recipes!$A:$Q,SMALL(IF(($V$2=Recipes!$A:$A),ROW(Recipes!$A:$A)-MIN(ROW(Recipes!$A:$A))+1,""),ROWS(Recipes!$A$1:F62)),9), $Z$7)))))</f>
        <v/>
      </c>
      <c r="N68" t="str">
        <f t="shared" si="12"/>
        <v/>
      </c>
      <c r="O68" s="80" t="str">
        <f t="array" ref="O68">IF($J68="","", IF($J68="---", $AB$9, IF($J68="-", $AB$7, IF($J68="--", $AB$8, IFERROR(INDEX(Recipes!$A:$Q,SMALL(IF(($V$2=Recipes!$A:$A),ROW(Recipes!$A:$A)-MIN(ROW(Recipes!$A:$A))+1,""),ROWS(Recipes!$A$1:H62)),11), $AB$7)))))</f>
        <v/>
      </c>
      <c r="P68" t="str">
        <f t="shared" si="13"/>
        <v/>
      </c>
      <c r="Q68" s="80" t="str">
        <f t="array" ref="Q68">IF($J68="","", IF($J68="---", $AD$9, IF($J68="-", $AD$7, IF($J68="--", $AD$8, IFERROR(INDEX(Recipes!$A:$Q,SMALL(IF(($V$2=Recipes!$A:$A),ROW(Recipes!$A:$A)-MIN(ROW(Recipes!$A:$A))+1,""),ROWS(Recipes!$A$1:J62)),13), $AD$7)))))</f>
        <v/>
      </c>
      <c r="R68" t="str">
        <f t="shared" si="14"/>
        <v/>
      </c>
      <c r="S68" s="80" t="str">
        <f t="array" ref="S68">IF($J68="","", IF($J68="---", $AF$9, IF($J68="-", $AF$7, IF($J68="--", $AF$8, IFERROR(INDEX(Recipes!$A:$Q,SMALL(IF(($V$2=Recipes!$A:$A),ROW(Recipes!$A:$A)-MIN(ROW(Recipes!$A:$A))+1,""),ROWS(Recipes!$A$1:L62)),15), $AF$7)))))</f>
        <v/>
      </c>
      <c r="T68" t="str">
        <f t="shared" si="15"/>
        <v/>
      </c>
      <c r="U68" s="86" t="str">
        <f t="array" ref="U68">IF($J68="","", IF($J68="---", $AH$9, IF($J68="-", $AH$7, IF($J68="--", $AH$8, IFERROR(INDEX(Recipes!$A:$Q,SMALL(IF(($V$2=Recipes!$A:$A),ROW(Recipes!$A:$A)-MIN(ROW(Recipes!$A:$A))+1,""),ROWS(Recipes!$A$1:N62)),17), $AH$7)))))</f>
        <v/>
      </c>
      <c r="V68" t="str">
        <f t="shared" si="16"/>
        <v/>
      </c>
    </row>
    <row r="69" spans="2:22" x14ac:dyDescent="0.2">
      <c r="B69" s="1"/>
      <c r="G69" t="str">
        <f t="shared" si="9"/>
        <v/>
      </c>
      <c r="H69" t="str">
        <f t="array" ref="H69">IF(H68="","", IF(H68=$F$46, "", IF(H68=$F$44, $F$45, IF(H68=$F$45, $F$46, IFERROR(INDEX(Recipes!$A:$Q,SMALL(IF(($V$2=Recipes!$A:$A),ROW(Recipes!$A:$A)-MIN(ROW(Recipes!$A:$A))+1,""),ROWS(Recipes!$A$1:A63)),4), $F$44)))))</f>
        <v/>
      </c>
      <c r="I69" t="str">
        <f t="shared" si="10"/>
        <v/>
      </c>
      <c r="J69" t="str">
        <f t="array" ref="J69">IF(J68="","", IF(J68="---", "", IF(J68="-", $X$8, IF(J68="--", $X$9, IFERROR(INDEX(Recipes!$A:$Q,SMALL(IF(($V$2=Recipes!$A:$A),ROW(Recipes!$A:$A)-MIN(ROW(Recipes!$A:$A))+1,""),ROWS(Recipes!$A$1:C63)),6), $X$7)))))</f>
        <v/>
      </c>
      <c r="K69" t="str">
        <f t="array" ref="K69">IF($J69="","", IF($J69="---", $J69, IF($J69="-",$J69, IF($J69="--", $J69, IFERROR(INDEX(Recipes!$A:$Q,SMALL(IF(($V$2=Recipes!$A:$A),ROW(Recipes!$A:$A)-MIN(ROW(Recipes!$A:$A))+1,""),ROWS(Recipes!$A$1:D63)),7), $Z$7)))))</f>
        <v/>
      </c>
      <c r="L69" t="str">
        <f t="shared" si="11"/>
        <v/>
      </c>
      <c r="M69" s="3" t="str">
        <f t="array" ref="M69">IF($J69="","", IF($J69="---", $Z$9, IF($J69="-", $Z$7, IF($J69="--", $Z$8, IFERROR(INDEX(Recipes!$A:$Q,SMALL(IF(($V$2=Recipes!$A:$A),ROW(Recipes!$A:$A)-MIN(ROW(Recipes!$A:$A))+1,""),ROWS(Recipes!$A$1:F63)),9), $Z$7)))))</f>
        <v/>
      </c>
      <c r="N69" t="str">
        <f t="shared" si="12"/>
        <v/>
      </c>
      <c r="O69" s="80" t="str">
        <f t="array" ref="O69">IF($J69="","", IF($J69="---", $AB$9, IF($J69="-", $AB$7, IF($J69="--", $AB$8, IFERROR(INDEX(Recipes!$A:$Q,SMALL(IF(($V$2=Recipes!$A:$A),ROW(Recipes!$A:$A)-MIN(ROW(Recipes!$A:$A))+1,""),ROWS(Recipes!$A$1:H63)),11), $AB$7)))))</f>
        <v/>
      </c>
      <c r="P69" t="str">
        <f t="shared" si="13"/>
        <v/>
      </c>
      <c r="Q69" s="80" t="str">
        <f t="array" ref="Q69">IF($J69="","", IF($J69="---", $AD$9, IF($J69="-", $AD$7, IF($J69="--", $AD$8, IFERROR(INDEX(Recipes!$A:$Q,SMALL(IF(($V$2=Recipes!$A:$A),ROW(Recipes!$A:$A)-MIN(ROW(Recipes!$A:$A))+1,""),ROWS(Recipes!$A$1:J63)),13), $AD$7)))))</f>
        <v/>
      </c>
      <c r="R69" t="str">
        <f t="shared" si="14"/>
        <v/>
      </c>
      <c r="S69" s="80" t="str">
        <f t="array" ref="S69">IF($J69="","", IF($J69="---", $AF$9, IF($J69="-", $AF$7, IF($J69="--", $AF$8, IFERROR(INDEX(Recipes!$A:$Q,SMALL(IF(($V$2=Recipes!$A:$A),ROW(Recipes!$A:$A)-MIN(ROW(Recipes!$A:$A))+1,""),ROWS(Recipes!$A$1:L63)),15), $AF$7)))))</f>
        <v/>
      </c>
      <c r="T69" t="str">
        <f t="shared" si="15"/>
        <v/>
      </c>
      <c r="U69" s="86" t="str">
        <f t="array" ref="U69">IF($J69="","", IF($J69="---", $AH$9, IF($J69="-", $AH$7, IF($J69="--", $AH$8, IFERROR(INDEX(Recipes!$A:$Q,SMALL(IF(($V$2=Recipes!$A:$A),ROW(Recipes!$A:$A)-MIN(ROW(Recipes!$A:$A))+1,""),ROWS(Recipes!$A$1:N63)),17), $AH$7)))))</f>
        <v/>
      </c>
      <c r="V69" t="str">
        <f t="shared" si="16"/>
        <v/>
      </c>
    </row>
    <row r="70" spans="2:22" x14ac:dyDescent="0.2">
      <c r="B70" s="1"/>
      <c r="G70" t="str">
        <f t="shared" si="9"/>
        <v/>
      </c>
      <c r="H70" t="str">
        <f t="array" ref="H70">IF(H69="","", IF(H69=$F$46, "", IF(H69=$F$44, $F$45, IF(H69=$F$45, $F$46, IFERROR(INDEX(Recipes!$A:$Q,SMALL(IF(($V$2=Recipes!$A:$A),ROW(Recipes!$A:$A)-MIN(ROW(Recipes!$A:$A))+1,""),ROWS(Recipes!$A$1:A64)),4), $F$44)))))</f>
        <v/>
      </c>
      <c r="I70" t="str">
        <f t="shared" si="10"/>
        <v/>
      </c>
      <c r="J70" t="str">
        <f t="array" ref="J70">IF(J69="","", IF(J69="---", "", IF(J69="-", $X$8, IF(J69="--", $X$9, IFERROR(INDEX(Recipes!$A:$Q,SMALL(IF(($V$2=Recipes!$A:$A),ROW(Recipes!$A:$A)-MIN(ROW(Recipes!$A:$A))+1,""),ROWS(Recipes!$A$1:C64)),6), $X$7)))))</f>
        <v/>
      </c>
      <c r="K70" t="str">
        <f t="array" ref="K70">IF($J70="","", IF($J70="---", $J70, IF($J70="-",$J70, IF($J70="--", $J70, IFERROR(INDEX(Recipes!$A:$Q,SMALL(IF(($V$2=Recipes!$A:$A),ROW(Recipes!$A:$A)-MIN(ROW(Recipes!$A:$A))+1,""),ROWS(Recipes!$A$1:D64)),7), $Z$7)))))</f>
        <v/>
      </c>
      <c r="L70" t="str">
        <f t="shared" si="11"/>
        <v/>
      </c>
      <c r="M70" s="3" t="str">
        <f t="array" ref="M70">IF($J70="","", IF($J70="---", $Z$9, IF($J70="-", $Z$7, IF($J70="--", $Z$8, IFERROR(INDEX(Recipes!$A:$Q,SMALL(IF(($V$2=Recipes!$A:$A),ROW(Recipes!$A:$A)-MIN(ROW(Recipes!$A:$A))+1,""),ROWS(Recipes!$A$1:F64)),9), $Z$7)))))</f>
        <v/>
      </c>
      <c r="N70" t="str">
        <f t="shared" si="12"/>
        <v/>
      </c>
      <c r="O70" s="80" t="str">
        <f t="array" ref="O70">IF($J70="","", IF($J70="---", $AB$9, IF($J70="-", $AB$7, IF($J70="--", $AB$8, IFERROR(INDEX(Recipes!$A:$Q,SMALL(IF(($V$2=Recipes!$A:$A),ROW(Recipes!$A:$A)-MIN(ROW(Recipes!$A:$A))+1,""),ROWS(Recipes!$A$1:H64)),11), $AB$7)))))</f>
        <v/>
      </c>
      <c r="P70" t="str">
        <f t="shared" si="13"/>
        <v/>
      </c>
      <c r="Q70" s="80" t="str">
        <f t="array" ref="Q70">IF($J70="","", IF($J70="---", $AD$9, IF($J70="-", $AD$7, IF($J70="--", $AD$8, IFERROR(INDEX(Recipes!$A:$Q,SMALL(IF(($V$2=Recipes!$A:$A),ROW(Recipes!$A:$A)-MIN(ROW(Recipes!$A:$A))+1,""),ROWS(Recipes!$A$1:J64)),13), $AD$7)))))</f>
        <v/>
      </c>
      <c r="R70" t="str">
        <f t="shared" si="14"/>
        <v/>
      </c>
      <c r="S70" s="80" t="str">
        <f t="array" ref="S70">IF($J70="","", IF($J70="---", $AF$9, IF($J70="-", $AF$7, IF($J70="--", $AF$8, IFERROR(INDEX(Recipes!$A:$Q,SMALL(IF(($V$2=Recipes!$A:$A),ROW(Recipes!$A:$A)-MIN(ROW(Recipes!$A:$A))+1,""),ROWS(Recipes!$A$1:L64)),15), $AF$7)))))</f>
        <v/>
      </c>
      <c r="T70" t="str">
        <f t="shared" si="15"/>
        <v/>
      </c>
      <c r="U70" s="86" t="str">
        <f t="array" ref="U70">IF($J70="","", IF($J70="---", $AH$9, IF($J70="-", $AH$7, IF($J70="--", $AH$8, IFERROR(INDEX(Recipes!$A:$Q,SMALL(IF(($V$2=Recipes!$A:$A),ROW(Recipes!$A:$A)-MIN(ROW(Recipes!$A:$A))+1,""),ROWS(Recipes!$A$1:N64)),17), $AH$7)))))</f>
        <v/>
      </c>
      <c r="V70" t="str">
        <f t="shared" si="16"/>
        <v/>
      </c>
    </row>
    <row r="71" spans="2:22" x14ac:dyDescent="0.2">
      <c r="B71" s="1"/>
      <c r="G71" t="str">
        <f t="shared" si="9"/>
        <v/>
      </c>
      <c r="H71" t="str">
        <f t="array" ref="H71">IF(H70="","", IF(H70=$F$46, "", IF(H70=$F$44, $F$45, IF(H70=$F$45, $F$46, IFERROR(INDEX(Recipes!$A:$Q,SMALL(IF(($V$2=Recipes!$A:$A),ROW(Recipes!$A:$A)-MIN(ROW(Recipes!$A:$A))+1,""),ROWS(Recipes!$A$1:A65)),4), $F$44)))))</f>
        <v/>
      </c>
      <c r="I71" t="str">
        <f t="shared" si="10"/>
        <v/>
      </c>
      <c r="J71" t="str">
        <f t="array" ref="J71">IF(J70="","", IF(J70="---", "", IF(J70="-", $X$8, IF(J70="--", $X$9, IFERROR(INDEX(Recipes!$A:$Q,SMALL(IF(($V$2=Recipes!$A:$A),ROW(Recipes!$A:$A)-MIN(ROW(Recipes!$A:$A))+1,""),ROWS(Recipes!$A$1:C65)),6), $X$7)))))</f>
        <v/>
      </c>
      <c r="K71" t="str">
        <f t="array" ref="K71">IF($J71="","", IF($J71="---", $J71, IF($J71="-",$J71, IF($J71="--", $J71, IFERROR(INDEX(Recipes!$A:$Q,SMALL(IF(($V$2=Recipes!$A:$A),ROW(Recipes!$A:$A)-MIN(ROW(Recipes!$A:$A))+1,""),ROWS(Recipes!$A$1:D65)),7), $Z$7)))))</f>
        <v/>
      </c>
      <c r="L71" t="str">
        <f t="shared" si="11"/>
        <v/>
      </c>
      <c r="M71" s="3" t="str">
        <f t="array" ref="M71">IF($J71="","", IF($J71="---", $Z$9, IF($J71="-", $Z$7, IF($J71="--", $Z$8, IFERROR(INDEX(Recipes!$A:$Q,SMALL(IF(($V$2=Recipes!$A:$A),ROW(Recipes!$A:$A)-MIN(ROW(Recipes!$A:$A))+1,""),ROWS(Recipes!$A$1:F65)),9), $Z$7)))))</f>
        <v/>
      </c>
      <c r="N71" t="str">
        <f t="shared" si="12"/>
        <v/>
      </c>
      <c r="O71" s="80" t="str">
        <f t="array" ref="O71">IF($J71="","", IF($J71="---", $AB$9, IF($J71="-", $AB$7, IF($J71="--", $AB$8, IFERROR(INDEX(Recipes!$A:$Q,SMALL(IF(($V$2=Recipes!$A:$A),ROW(Recipes!$A:$A)-MIN(ROW(Recipes!$A:$A))+1,""),ROWS(Recipes!$A$1:H65)),11), $AB$7)))))</f>
        <v/>
      </c>
      <c r="P71" t="str">
        <f t="shared" si="13"/>
        <v/>
      </c>
      <c r="Q71" s="80" t="str">
        <f t="array" ref="Q71">IF($J71="","", IF($J71="---", $AD$9, IF($J71="-", $AD$7, IF($J71="--", $AD$8, IFERROR(INDEX(Recipes!$A:$Q,SMALL(IF(($V$2=Recipes!$A:$A),ROW(Recipes!$A:$A)-MIN(ROW(Recipes!$A:$A))+1,""),ROWS(Recipes!$A$1:J65)),13), $AD$7)))))</f>
        <v/>
      </c>
      <c r="R71" t="str">
        <f t="shared" si="14"/>
        <v/>
      </c>
      <c r="S71" s="80" t="str">
        <f t="array" ref="S71">IF($J71="","", IF($J71="---", $AF$9, IF($J71="-", $AF$7, IF($J71="--", $AF$8, IFERROR(INDEX(Recipes!$A:$Q,SMALL(IF(($V$2=Recipes!$A:$A),ROW(Recipes!$A:$A)-MIN(ROW(Recipes!$A:$A))+1,""),ROWS(Recipes!$A$1:L65)),15), $AF$7)))))</f>
        <v/>
      </c>
      <c r="T71" t="str">
        <f t="shared" si="15"/>
        <v/>
      </c>
      <c r="U71" s="86" t="str">
        <f t="array" ref="U71">IF($J71="","", IF($J71="---", $AH$9, IF($J71="-", $AH$7, IF($J71="--", $AH$8, IFERROR(INDEX(Recipes!$A:$Q,SMALL(IF(($V$2=Recipes!$A:$A),ROW(Recipes!$A:$A)-MIN(ROW(Recipes!$A:$A))+1,""),ROWS(Recipes!$A$1:N65)),17), $AH$7)))))</f>
        <v/>
      </c>
      <c r="V71" t="str">
        <f t="shared" si="16"/>
        <v/>
      </c>
    </row>
    <row r="72" spans="2:22" x14ac:dyDescent="0.2">
      <c r="B72" s="1"/>
      <c r="G72" t="str">
        <f t="shared" si="9"/>
        <v/>
      </c>
      <c r="H72" t="str">
        <f t="array" ref="H72">IF(H71="","", IF(H71=$F$46, "", IF(H71=$F$44, $F$45, IF(H71=$F$45, $F$46, IFERROR(INDEX(Recipes!$A:$Q,SMALL(IF(($V$2=Recipes!$A:$A),ROW(Recipes!$A:$A)-MIN(ROW(Recipes!$A:$A))+1,""),ROWS(Recipes!$A$1:A66)),4), $F$44)))))</f>
        <v/>
      </c>
      <c r="I72" t="str">
        <f t="shared" si="10"/>
        <v/>
      </c>
      <c r="J72" t="str">
        <f t="array" ref="J72">IF(J71="","", IF(J71="---", "", IF(J71="-", $X$8, IF(J71="--", $X$9, IFERROR(INDEX(Recipes!$A:$Q,SMALL(IF(($V$2=Recipes!$A:$A),ROW(Recipes!$A:$A)-MIN(ROW(Recipes!$A:$A))+1,""),ROWS(Recipes!$A$1:C66)),6), $X$7)))))</f>
        <v/>
      </c>
      <c r="K72" t="str">
        <f t="array" ref="K72">IF($J72="","", IF($J72="---", $J72, IF($J72="-",$J72, IF($J72="--", $J72, IFERROR(INDEX(Recipes!$A:$Q,SMALL(IF(($V$2=Recipes!$A:$A),ROW(Recipes!$A:$A)-MIN(ROW(Recipes!$A:$A))+1,""),ROWS(Recipes!$A$1:D66)),7), $Z$7)))))</f>
        <v/>
      </c>
      <c r="L72" t="str">
        <f t="shared" si="11"/>
        <v/>
      </c>
      <c r="M72" s="3" t="str">
        <f t="array" ref="M72">IF($J72="","", IF($J72="---", $Z$9, IF($J72="-", $Z$7, IF($J72="--", $Z$8, IFERROR(INDEX(Recipes!$A:$Q,SMALL(IF(($V$2=Recipes!$A:$A),ROW(Recipes!$A:$A)-MIN(ROW(Recipes!$A:$A))+1,""),ROWS(Recipes!$A$1:F66)),9), $Z$7)))))</f>
        <v/>
      </c>
      <c r="N72" t="str">
        <f t="shared" si="12"/>
        <v/>
      </c>
      <c r="O72" s="80" t="str">
        <f t="array" ref="O72">IF($J72="","", IF($J72="---", $AB$9, IF($J72="-", $AB$7, IF($J72="--", $AB$8, IFERROR(INDEX(Recipes!$A:$Q,SMALL(IF(($V$2=Recipes!$A:$A),ROW(Recipes!$A:$A)-MIN(ROW(Recipes!$A:$A))+1,""),ROWS(Recipes!$A$1:H66)),11), $AB$7)))))</f>
        <v/>
      </c>
      <c r="P72" t="str">
        <f t="shared" si="13"/>
        <v/>
      </c>
      <c r="Q72" s="80" t="str">
        <f t="array" ref="Q72">IF($J72="","", IF($J72="---", $AD$9, IF($J72="-", $AD$7, IF($J72="--", $AD$8, IFERROR(INDEX(Recipes!$A:$Q,SMALL(IF(($V$2=Recipes!$A:$A),ROW(Recipes!$A:$A)-MIN(ROW(Recipes!$A:$A))+1,""),ROWS(Recipes!$A$1:J66)),13), $AD$7)))))</f>
        <v/>
      </c>
      <c r="R72" t="str">
        <f t="shared" si="14"/>
        <v/>
      </c>
      <c r="S72" s="80" t="str">
        <f t="array" ref="S72">IF($J72="","", IF($J72="---", $AF$9, IF($J72="-", $AF$7, IF($J72="--", $AF$8, IFERROR(INDEX(Recipes!$A:$Q,SMALL(IF(($V$2=Recipes!$A:$A),ROW(Recipes!$A:$A)-MIN(ROW(Recipes!$A:$A))+1,""),ROWS(Recipes!$A$1:L66)),15), $AF$7)))))</f>
        <v/>
      </c>
      <c r="T72" t="str">
        <f t="shared" si="15"/>
        <v/>
      </c>
      <c r="U72" s="86" t="str">
        <f t="array" ref="U72">IF($J72="","", IF($J72="---", $AH$9, IF($J72="-", $AH$7, IF($J72="--", $AH$8, IFERROR(INDEX(Recipes!$A:$Q,SMALL(IF(($V$2=Recipes!$A:$A),ROW(Recipes!$A:$A)-MIN(ROW(Recipes!$A:$A))+1,""),ROWS(Recipes!$A$1:N66)),17), $AH$7)))))</f>
        <v/>
      </c>
      <c r="V72" t="str">
        <f t="shared" si="16"/>
        <v/>
      </c>
    </row>
    <row r="73" spans="2:22" x14ac:dyDescent="0.2">
      <c r="B73" s="1"/>
      <c r="G73" t="str">
        <f t="shared" si="9"/>
        <v/>
      </c>
      <c r="H73" t="str">
        <f t="array" ref="H73">IF(H72="","", IF(H72=$F$46, "", IF(H72=$F$44, $F$45, IF(H72=$F$45, $F$46, IFERROR(INDEX(Recipes!$A:$Q,SMALL(IF(($V$2=Recipes!$A:$A),ROW(Recipes!$A:$A)-MIN(ROW(Recipes!$A:$A))+1,""),ROWS(Recipes!$A$1:A67)),4), $F$44)))))</f>
        <v/>
      </c>
      <c r="I73" t="str">
        <f t="shared" si="10"/>
        <v/>
      </c>
      <c r="J73" t="str">
        <f t="array" ref="J73">IF(J72="","", IF(J72="---", "", IF(J72="-", $X$8, IF(J72="--", $X$9, IFERROR(INDEX(Recipes!$A:$Q,SMALL(IF(($V$2=Recipes!$A:$A),ROW(Recipes!$A:$A)-MIN(ROW(Recipes!$A:$A))+1,""),ROWS(Recipes!$A$1:C67)),6), $X$7)))))</f>
        <v/>
      </c>
      <c r="K73" t="str">
        <f t="array" ref="K73">IF($J73="","", IF($J73="---", $J73, IF($J73="-",$J73, IF($J73="--", $J73, IFERROR(INDEX(Recipes!$A:$Q,SMALL(IF(($V$2=Recipes!$A:$A),ROW(Recipes!$A:$A)-MIN(ROW(Recipes!$A:$A))+1,""),ROWS(Recipes!$A$1:D67)),7), $Z$7)))))</f>
        <v/>
      </c>
      <c r="L73" t="str">
        <f t="shared" si="11"/>
        <v/>
      </c>
      <c r="M73" s="3" t="str">
        <f t="array" ref="M73">IF($J73="","", IF($J73="---", $Z$9, IF($J73="-", $Z$7, IF($J73="--", $Z$8, IFERROR(INDEX(Recipes!$A:$Q,SMALL(IF(($V$2=Recipes!$A:$A),ROW(Recipes!$A:$A)-MIN(ROW(Recipes!$A:$A))+1,""),ROWS(Recipes!$A$1:F67)),9), $Z$7)))))</f>
        <v/>
      </c>
      <c r="N73" t="str">
        <f t="shared" si="12"/>
        <v/>
      </c>
      <c r="O73" s="80" t="str">
        <f t="array" ref="O73">IF($J73="","", IF($J73="---", $AB$9, IF($J73="-", $AB$7, IF($J73="--", $AB$8, IFERROR(INDEX(Recipes!$A:$Q,SMALL(IF(($V$2=Recipes!$A:$A),ROW(Recipes!$A:$A)-MIN(ROW(Recipes!$A:$A))+1,""),ROWS(Recipes!$A$1:H67)),11), $AB$7)))))</f>
        <v/>
      </c>
      <c r="P73" t="str">
        <f t="shared" si="13"/>
        <v/>
      </c>
      <c r="Q73" s="80" t="str">
        <f t="array" ref="Q73">IF($J73="","", IF($J73="---", $AD$9, IF($J73="-", $AD$7, IF($J73="--", $AD$8, IFERROR(INDEX(Recipes!$A:$Q,SMALL(IF(($V$2=Recipes!$A:$A),ROW(Recipes!$A:$A)-MIN(ROW(Recipes!$A:$A))+1,""),ROWS(Recipes!$A$1:J67)),13), $AD$7)))))</f>
        <v/>
      </c>
      <c r="R73" t="str">
        <f t="shared" si="14"/>
        <v/>
      </c>
      <c r="S73" s="80" t="str">
        <f t="array" ref="S73">IF($J73="","", IF($J73="---", $AF$9, IF($J73="-", $AF$7, IF($J73="--", $AF$8, IFERROR(INDEX(Recipes!$A:$Q,SMALL(IF(($V$2=Recipes!$A:$A),ROW(Recipes!$A:$A)-MIN(ROW(Recipes!$A:$A))+1,""),ROWS(Recipes!$A$1:L67)),15), $AF$7)))))</f>
        <v/>
      </c>
      <c r="T73" t="str">
        <f t="shared" si="15"/>
        <v/>
      </c>
      <c r="U73" s="86" t="str">
        <f t="array" ref="U73">IF($J73="","", IF($J73="---", $AH$9, IF($J73="-", $AH$7, IF($J73="--", $AH$8, IFERROR(INDEX(Recipes!$A:$Q,SMALL(IF(($V$2=Recipes!$A:$A),ROW(Recipes!$A:$A)-MIN(ROW(Recipes!$A:$A))+1,""),ROWS(Recipes!$A$1:N67)),17), $AH$7)))))</f>
        <v/>
      </c>
      <c r="V73" t="str">
        <f t="shared" si="16"/>
        <v/>
      </c>
    </row>
    <row r="74" spans="2:22" x14ac:dyDescent="0.2">
      <c r="B74" s="1"/>
      <c r="G74" t="str">
        <f t="shared" si="9"/>
        <v/>
      </c>
      <c r="H74" t="str">
        <f t="array" ref="H74">IF(H73="","", IF(H73=$F$46, "", IF(H73=$F$44, $F$45, IF(H73=$F$45, $F$46, IFERROR(INDEX(Recipes!$A:$Q,SMALL(IF(($V$2=Recipes!$A:$A),ROW(Recipes!$A:$A)-MIN(ROW(Recipes!$A:$A))+1,""),ROWS(Recipes!$A$1:A68)),4), $F$44)))))</f>
        <v/>
      </c>
      <c r="I74" t="str">
        <f t="shared" si="10"/>
        <v/>
      </c>
      <c r="J74" t="str">
        <f t="array" ref="J74">IF(J73="","", IF(J73="---", "", IF(J73="-", $X$8, IF(J73="--", $X$9, IFERROR(INDEX(Recipes!$A:$Q,SMALL(IF(($V$2=Recipes!$A:$A),ROW(Recipes!$A:$A)-MIN(ROW(Recipes!$A:$A))+1,""),ROWS(Recipes!$A$1:C68)),6), $X$7)))))</f>
        <v/>
      </c>
      <c r="K74" t="str">
        <f t="array" ref="K74">IF($J74="","", IF($J74="---", $J74, IF($J74="-",$J74, IF($J74="--", $J74, IFERROR(INDEX(Recipes!$A:$Q,SMALL(IF(($V$2=Recipes!$A:$A),ROW(Recipes!$A:$A)-MIN(ROW(Recipes!$A:$A))+1,""),ROWS(Recipes!$A$1:D68)),7), $Z$7)))))</f>
        <v/>
      </c>
      <c r="L74" t="str">
        <f t="shared" si="11"/>
        <v/>
      </c>
      <c r="M74" s="3" t="str">
        <f t="array" ref="M74">IF($J74="","", IF($J74="---", $Z$9, IF($J74="-", $Z$7, IF($J74="--", $Z$8, IFERROR(INDEX(Recipes!$A:$Q,SMALL(IF(($V$2=Recipes!$A:$A),ROW(Recipes!$A:$A)-MIN(ROW(Recipes!$A:$A))+1,""),ROWS(Recipes!$A$1:F68)),9), $Z$7)))))</f>
        <v/>
      </c>
      <c r="N74" t="str">
        <f t="shared" si="12"/>
        <v/>
      </c>
      <c r="O74" s="80" t="str">
        <f t="array" ref="O74">IF($J74="","", IF($J74="---", $AB$9, IF($J74="-", $AB$7, IF($J74="--", $AB$8, IFERROR(INDEX(Recipes!$A:$Q,SMALL(IF(($V$2=Recipes!$A:$A),ROW(Recipes!$A:$A)-MIN(ROW(Recipes!$A:$A))+1,""),ROWS(Recipes!$A$1:H68)),11), $AB$7)))))</f>
        <v/>
      </c>
      <c r="P74" t="str">
        <f t="shared" si="13"/>
        <v/>
      </c>
      <c r="Q74" s="80" t="str">
        <f t="array" ref="Q74">IF($J74="","", IF($J74="---", $AD$9, IF($J74="-", $AD$7, IF($J74="--", $AD$8, IFERROR(INDEX(Recipes!$A:$Q,SMALL(IF(($V$2=Recipes!$A:$A),ROW(Recipes!$A:$A)-MIN(ROW(Recipes!$A:$A))+1,""),ROWS(Recipes!$A$1:J68)),13), $AD$7)))))</f>
        <v/>
      </c>
      <c r="R74" t="str">
        <f t="shared" si="14"/>
        <v/>
      </c>
      <c r="S74" s="80" t="str">
        <f t="array" ref="S74">IF($J74="","", IF($J74="---", $AF$9, IF($J74="-", $AF$7, IF($J74="--", $AF$8, IFERROR(INDEX(Recipes!$A:$Q,SMALL(IF(($V$2=Recipes!$A:$A),ROW(Recipes!$A:$A)-MIN(ROW(Recipes!$A:$A))+1,""),ROWS(Recipes!$A$1:L68)),15), $AF$7)))))</f>
        <v/>
      </c>
      <c r="T74" t="str">
        <f t="shared" si="15"/>
        <v/>
      </c>
      <c r="U74" s="86" t="str">
        <f t="array" ref="U74">IF($J74="","", IF($J74="---", $AH$9, IF($J74="-", $AH$7, IF($J74="--", $AH$8, IFERROR(INDEX(Recipes!$A:$Q,SMALL(IF(($V$2=Recipes!$A:$A),ROW(Recipes!$A:$A)-MIN(ROW(Recipes!$A:$A))+1,""),ROWS(Recipes!$A$1:N68)),17), $AH$7)))))</f>
        <v/>
      </c>
      <c r="V74" t="str">
        <f t="shared" si="16"/>
        <v/>
      </c>
    </row>
    <row r="75" spans="2:22" x14ac:dyDescent="0.2">
      <c r="B75" s="1"/>
      <c r="G75" t="str">
        <f t="shared" si="9"/>
        <v/>
      </c>
      <c r="H75" t="str">
        <f t="array" ref="H75">IF(H74="","", IF(H74=$F$46, "", IF(H74=$F$44, $F$45, IF(H74=$F$45, $F$46, IFERROR(INDEX(Recipes!$A:$Q,SMALL(IF(($V$2=Recipes!$A:$A),ROW(Recipes!$A:$A)-MIN(ROW(Recipes!$A:$A))+1,""),ROWS(Recipes!$A$1:A69)),4), $F$44)))))</f>
        <v/>
      </c>
      <c r="I75" t="str">
        <f t="shared" si="10"/>
        <v/>
      </c>
      <c r="J75" t="str">
        <f t="array" ref="J75">IF(J74="","", IF(J74="---", "", IF(J74="-", $X$8, IF(J74="--", $X$9, IFERROR(INDEX(Recipes!$A:$Q,SMALL(IF(($V$2=Recipes!$A:$A),ROW(Recipes!$A:$A)-MIN(ROW(Recipes!$A:$A))+1,""),ROWS(Recipes!$A$1:C69)),6), $X$7)))))</f>
        <v/>
      </c>
      <c r="K75" t="str">
        <f t="array" ref="K75">IF($J75="","", IF($J75="---", $J75, IF($J75="-",$J75, IF($J75="--", $J75, IFERROR(INDEX(Recipes!$A:$Q,SMALL(IF(($V$2=Recipes!$A:$A),ROW(Recipes!$A:$A)-MIN(ROW(Recipes!$A:$A))+1,""),ROWS(Recipes!$A$1:D69)),7), $Z$7)))))</f>
        <v/>
      </c>
      <c r="L75" t="str">
        <f t="shared" si="11"/>
        <v/>
      </c>
      <c r="M75" s="3" t="str">
        <f t="array" ref="M75">IF($J75="","", IF($J75="---", $Z$9, IF($J75="-", $Z$7, IF($J75="--", $Z$8, IFERROR(INDEX(Recipes!$A:$Q,SMALL(IF(($V$2=Recipes!$A:$A),ROW(Recipes!$A:$A)-MIN(ROW(Recipes!$A:$A))+1,""),ROWS(Recipes!$A$1:F69)),9), $Z$7)))))</f>
        <v/>
      </c>
      <c r="N75" t="str">
        <f t="shared" si="12"/>
        <v/>
      </c>
      <c r="O75" s="80" t="str">
        <f t="array" ref="O75">IF($J75="","", IF($J75="---", $AB$9, IF($J75="-", $AB$7, IF($J75="--", $AB$8, IFERROR(INDEX(Recipes!$A:$Q,SMALL(IF(($V$2=Recipes!$A:$A),ROW(Recipes!$A:$A)-MIN(ROW(Recipes!$A:$A))+1,""),ROWS(Recipes!$A$1:H69)),11), $AB$7)))))</f>
        <v/>
      </c>
      <c r="P75" t="str">
        <f t="shared" si="13"/>
        <v/>
      </c>
      <c r="Q75" s="80" t="str">
        <f t="array" ref="Q75">IF($J75="","", IF($J75="---", $AD$9, IF($J75="-", $AD$7, IF($J75="--", $AD$8, IFERROR(INDEX(Recipes!$A:$Q,SMALL(IF(($V$2=Recipes!$A:$A),ROW(Recipes!$A:$A)-MIN(ROW(Recipes!$A:$A))+1,""),ROWS(Recipes!$A$1:J69)),13), $AD$7)))))</f>
        <v/>
      </c>
      <c r="R75" t="str">
        <f t="shared" si="14"/>
        <v/>
      </c>
      <c r="S75" s="80" t="str">
        <f t="array" ref="S75">IF($J75="","", IF($J75="---", $AF$9, IF($J75="-", $AF$7, IF($J75="--", $AF$8, IFERROR(INDEX(Recipes!$A:$Q,SMALL(IF(($V$2=Recipes!$A:$A),ROW(Recipes!$A:$A)-MIN(ROW(Recipes!$A:$A))+1,""),ROWS(Recipes!$A$1:L69)),15), $AF$7)))))</f>
        <v/>
      </c>
      <c r="T75" t="str">
        <f t="shared" si="15"/>
        <v/>
      </c>
      <c r="U75" s="86" t="str">
        <f t="array" ref="U75">IF($J75="","", IF($J75="---", $AH$9, IF($J75="-", $AH$7, IF($J75="--", $AH$8, IFERROR(INDEX(Recipes!$A:$Q,SMALL(IF(($V$2=Recipes!$A:$A),ROW(Recipes!$A:$A)-MIN(ROW(Recipes!$A:$A))+1,""),ROWS(Recipes!$A$1:N69)),17), $AH$7)))))</f>
        <v/>
      </c>
      <c r="V75" t="str">
        <f t="shared" si="16"/>
        <v/>
      </c>
    </row>
    <row r="76" spans="2:22" x14ac:dyDescent="0.2">
      <c r="B76" s="1"/>
      <c r="G76" t="str">
        <f t="shared" si="9"/>
        <v/>
      </c>
      <c r="H76" t="str">
        <f t="array" ref="H76">IF(H75="","", IF(H75=$F$46, "", IF(H75=$F$44, $F$45, IF(H75=$F$45, $F$46, IFERROR(INDEX(Recipes!$A:$Q,SMALL(IF(($V$2=Recipes!$A:$A),ROW(Recipes!$A:$A)-MIN(ROW(Recipes!$A:$A))+1,""),ROWS(Recipes!$A$1:A70)),4), $F$44)))))</f>
        <v/>
      </c>
      <c r="I76" t="str">
        <f t="shared" si="10"/>
        <v/>
      </c>
      <c r="J76" t="str">
        <f t="array" ref="J76">IF(J75="","", IF(J75="---", "", IF(J75="-", $X$8, IF(J75="--", $X$9, IFERROR(INDEX(Recipes!$A:$Q,SMALL(IF(($V$2=Recipes!$A:$A),ROW(Recipes!$A:$A)-MIN(ROW(Recipes!$A:$A))+1,""),ROWS(Recipes!$A$1:C70)),6), $X$7)))))</f>
        <v/>
      </c>
      <c r="K76" t="str">
        <f t="array" ref="K76">IF($J76="","", IF($J76="---", $J76, IF($J76="-",$J76, IF($J76="--", $J76, IFERROR(INDEX(Recipes!$A:$Q,SMALL(IF(($V$2=Recipes!$A:$A),ROW(Recipes!$A:$A)-MIN(ROW(Recipes!$A:$A))+1,""),ROWS(Recipes!$A$1:D70)),7), $Z$7)))))</f>
        <v/>
      </c>
      <c r="L76" t="str">
        <f t="shared" si="11"/>
        <v/>
      </c>
      <c r="M76" s="3" t="str">
        <f t="array" ref="M76">IF($J76="","", IF($J76="---", $Z$9, IF($J76="-", $Z$7, IF($J76="--", $Z$8, IFERROR(INDEX(Recipes!$A:$Q,SMALL(IF(($V$2=Recipes!$A:$A),ROW(Recipes!$A:$A)-MIN(ROW(Recipes!$A:$A))+1,""),ROWS(Recipes!$A$1:F70)),9), $Z$7)))))</f>
        <v/>
      </c>
      <c r="N76" t="str">
        <f t="shared" si="12"/>
        <v/>
      </c>
      <c r="O76" s="80" t="str">
        <f t="array" ref="O76">IF($J76="","", IF($J76="---", $AB$9, IF($J76="-", $AB$7, IF($J76="--", $AB$8, IFERROR(INDEX(Recipes!$A:$Q,SMALL(IF(($V$2=Recipes!$A:$A),ROW(Recipes!$A:$A)-MIN(ROW(Recipes!$A:$A))+1,""),ROWS(Recipes!$A$1:H70)),11), $AB$7)))))</f>
        <v/>
      </c>
      <c r="P76" t="str">
        <f t="shared" si="13"/>
        <v/>
      </c>
      <c r="Q76" s="80" t="str">
        <f t="array" ref="Q76">IF($J76="","", IF($J76="---", $AD$9, IF($J76="-", $AD$7, IF($J76="--", $AD$8, IFERROR(INDEX(Recipes!$A:$Q,SMALL(IF(($V$2=Recipes!$A:$A),ROW(Recipes!$A:$A)-MIN(ROW(Recipes!$A:$A))+1,""),ROWS(Recipes!$A$1:J70)),13), $AD$7)))))</f>
        <v/>
      </c>
      <c r="R76" t="str">
        <f t="shared" si="14"/>
        <v/>
      </c>
      <c r="S76" s="80" t="str">
        <f t="array" ref="S76">IF($J76="","", IF($J76="---", $AF$9, IF($J76="-", $AF$7, IF($J76="--", $AF$8, IFERROR(INDEX(Recipes!$A:$Q,SMALL(IF(($V$2=Recipes!$A:$A),ROW(Recipes!$A:$A)-MIN(ROW(Recipes!$A:$A))+1,""),ROWS(Recipes!$A$1:L70)),15), $AF$7)))))</f>
        <v/>
      </c>
      <c r="T76" t="str">
        <f t="shared" si="15"/>
        <v/>
      </c>
      <c r="U76" s="86" t="str">
        <f t="array" ref="U76">IF($J76="","", IF($J76="---", $AH$9, IF($J76="-", $AH$7, IF($J76="--", $AH$8, IFERROR(INDEX(Recipes!$A:$Q,SMALL(IF(($V$2=Recipes!$A:$A),ROW(Recipes!$A:$A)-MIN(ROW(Recipes!$A:$A))+1,""),ROWS(Recipes!$A$1:N70)),17), $AH$7)))))</f>
        <v/>
      </c>
      <c r="V76" t="str">
        <f t="shared" si="16"/>
        <v/>
      </c>
    </row>
    <row r="77" spans="2:22" x14ac:dyDescent="0.2">
      <c r="B77" s="1"/>
      <c r="G77" t="str">
        <f t="shared" si="9"/>
        <v/>
      </c>
      <c r="H77" t="str">
        <f t="array" ref="H77">IF(H76="","", IF(H76=$F$46, "", IF(H76=$F$44, $F$45, IF(H76=$F$45, $F$46, IFERROR(INDEX(Recipes!$A:$Q,SMALL(IF(($V$2=Recipes!$A:$A),ROW(Recipes!$A:$A)-MIN(ROW(Recipes!$A:$A))+1,""),ROWS(Recipes!$A$1:A71)),4), $F$44)))))</f>
        <v/>
      </c>
      <c r="I77" t="str">
        <f t="shared" si="10"/>
        <v/>
      </c>
      <c r="J77" t="str">
        <f t="array" ref="J77">IF(J76="","", IF(J76="---", "", IF(J76="-", $X$8, IF(J76="--", $X$9, IFERROR(INDEX(Recipes!$A:$Q,SMALL(IF(($V$2=Recipes!$A:$A),ROW(Recipes!$A:$A)-MIN(ROW(Recipes!$A:$A))+1,""),ROWS(Recipes!$A$1:C71)),6), $X$7)))))</f>
        <v/>
      </c>
      <c r="K77" t="str">
        <f t="array" ref="K77">IF($J77="","", IF($J77="---", $J77, IF($J77="-",$J77, IF($J77="--", $J77, IFERROR(INDEX(Recipes!$A:$Q,SMALL(IF(($V$2=Recipes!$A:$A),ROW(Recipes!$A:$A)-MIN(ROW(Recipes!$A:$A))+1,""),ROWS(Recipes!$A$1:D71)),7), $Z$7)))))</f>
        <v/>
      </c>
      <c r="L77" t="str">
        <f t="shared" si="11"/>
        <v/>
      </c>
      <c r="M77" s="3" t="str">
        <f t="array" ref="M77">IF($J77="","", IF($J77="---", $Z$9, IF($J77="-", $Z$7, IF($J77="--", $Z$8, IFERROR(INDEX(Recipes!$A:$Q,SMALL(IF(($V$2=Recipes!$A:$A),ROW(Recipes!$A:$A)-MIN(ROW(Recipes!$A:$A))+1,""),ROWS(Recipes!$A$1:F71)),9), $Z$7)))))</f>
        <v/>
      </c>
      <c r="N77" t="str">
        <f t="shared" si="12"/>
        <v/>
      </c>
      <c r="O77" s="80" t="str">
        <f t="array" ref="O77">IF($J77="","", IF($J77="---", $AB$9, IF($J77="-", $AB$7, IF($J77="--", $AB$8, IFERROR(INDEX(Recipes!$A:$Q,SMALL(IF(($V$2=Recipes!$A:$A),ROW(Recipes!$A:$A)-MIN(ROW(Recipes!$A:$A))+1,""),ROWS(Recipes!$A$1:H71)),11), $AB$7)))))</f>
        <v/>
      </c>
      <c r="P77" t="str">
        <f t="shared" si="13"/>
        <v/>
      </c>
      <c r="Q77" s="80" t="str">
        <f t="array" ref="Q77">IF($J77="","", IF($J77="---", $AD$9, IF($J77="-", $AD$7, IF($J77="--", $AD$8, IFERROR(INDEX(Recipes!$A:$Q,SMALL(IF(($V$2=Recipes!$A:$A),ROW(Recipes!$A:$A)-MIN(ROW(Recipes!$A:$A))+1,""),ROWS(Recipes!$A$1:J71)),13), $AD$7)))))</f>
        <v/>
      </c>
      <c r="R77" t="str">
        <f t="shared" si="14"/>
        <v/>
      </c>
      <c r="S77" s="80" t="str">
        <f t="array" ref="S77">IF($J77="","", IF($J77="---", $AF$9, IF($J77="-", $AF$7, IF($J77="--", $AF$8, IFERROR(INDEX(Recipes!$A:$Q,SMALL(IF(($V$2=Recipes!$A:$A),ROW(Recipes!$A:$A)-MIN(ROW(Recipes!$A:$A))+1,""),ROWS(Recipes!$A$1:L71)),15), $AF$7)))))</f>
        <v/>
      </c>
      <c r="T77" t="str">
        <f t="shared" si="15"/>
        <v/>
      </c>
      <c r="U77" s="86" t="str">
        <f t="array" ref="U77">IF($J77="","", IF($J77="---", $AH$9, IF($J77="-", $AH$7, IF($J77="--", $AH$8, IFERROR(INDEX(Recipes!$A:$Q,SMALL(IF(($V$2=Recipes!$A:$A),ROW(Recipes!$A:$A)-MIN(ROW(Recipes!$A:$A))+1,""),ROWS(Recipes!$A$1:N71)),17), $AH$7)))))</f>
        <v/>
      </c>
      <c r="V77" t="str">
        <f t="shared" si="16"/>
        <v/>
      </c>
    </row>
    <row r="78" spans="2:22" x14ac:dyDescent="0.2">
      <c r="B78" s="1"/>
      <c r="G78" t="str">
        <f t="shared" si="9"/>
        <v/>
      </c>
      <c r="H78" t="str">
        <f t="array" ref="H78">IF(H77="","", IF(H77=$F$46, "", IF(H77=$F$44, $F$45, IF(H77=$F$45, $F$46, IFERROR(INDEX(Recipes!$A:$Q,SMALL(IF(($V$2=Recipes!$A:$A),ROW(Recipes!$A:$A)-MIN(ROW(Recipes!$A:$A))+1,""),ROWS(Recipes!$A$1:A72)),4), $F$44)))))</f>
        <v/>
      </c>
      <c r="I78" t="str">
        <f t="shared" si="10"/>
        <v/>
      </c>
      <c r="J78" t="str">
        <f t="array" ref="J78">IF(J77="","", IF(J77="---", "", IF(J77="-", $X$8, IF(J77="--", $X$9, IFERROR(INDEX(Recipes!$A:$Q,SMALL(IF(($V$2=Recipes!$A:$A),ROW(Recipes!$A:$A)-MIN(ROW(Recipes!$A:$A))+1,""),ROWS(Recipes!$A$1:C72)),6), $X$7)))))</f>
        <v/>
      </c>
      <c r="K78" t="str">
        <f t="array" ref="K78">IF($J78="","", IF($J78="---", $J78, IF($J78="-",$J78, IF($J78="--", $J78, IFERROR(INDEX(Recipes!$A:$Q,SMALL(IF(($V$2=Recipes!$A:$A),ROW(Recipes!$A:$A)-MIN(ROW(Recipes!$A:$A))+1,""),ROWS(Recipes!$A$1:D72)),7), $Z$7)))))</f>
        <v/>
      </c>
      <c r="L78" t="str">
        <f t="shared" si="11"/>
        <v/>
      </c>
      <c r="M78" s="3" t="str">
        <f t="array" ref="M78">IF($J78="","", IF($J78="---", $Z$9, IF($J78="-", $Z$7, IF($J78="--", $Z$8, IFERROR(INDEX(Recipes!$A:$Q,SMALL(IF(($V$2=Recipes!$A:$A),ROW(Recipes!$A:$A)-MIN(ROW(Recipes!$A:$A))+1,""),ROWS(Recipes!$A$1:F72)),9), $Z$7)))))</f>
        <v/>
      </c>
      <c r="N78" t="str">
        <f t="shared" si="12"/>
        <v/>
      </c>
      <c r="O78" s="80" t="str">
        <f t="array" ref="O78">IF($J78="","", IF($J78="---", $AB$9, IF($J78="-", $AB$7, IF($J78="--", $AB$8, IFERROR(INDEX(Recipes!$A:$Q,SMALL(IF(($V$2=Recipes!$A:$A),ROW(Recipes!$A:$A)-MIN(ROW(Recipes!$A:$A))+1,""),ROWS(Recipes!$A$1:H72)),11), $AB$7)))))</f>
        <v/>
      </c>
      <c r="P78" t="str">
        <f t="shared" si="13"/>
        <v/>
      </c>
      <c r="Q78" s="80" t="str">
        <f t="array" ref="Q78">IF($J78="","", IF($J78="---", $AD$9, IF($J78="-", $AD$7, IF($J78="--", $AD$8, IFERROR(INDEX(Recipes!$A:$Q,SMALL(IF(($V$2=Recipes!$A:$A),ROW(Recipes!$A:$A)-MIN(ROW(Recipes!$A:$A))+1,""),ROWS(Recipes!$A$1:J72)),13), $AD$7)))))</f>
        <v/>
      </c>
      <c r="R78" t="str">
        <f t="shared" si="14"/>
        <v/>
      </c>
      <c r="S78" s="80" t="str">
        <f t="array" ref="S78">IF($J78="","", IF($J78="---", $AF$9, IF($J78="-", $AF$7, IF($J78="--", $AF$8, IFERROR(INDEX(Recipes!$A:$Q,SMALL(IF(($V$2=Recipes!$A:$A),ROW(Recipes!$A:$A)-MIN(ROW(Recipes!$A:$A))+1,""),ROWS(Recipes!$A$1:L72)),15), $AF$7)))))</f>
        <v/>
      </c>
      <c r="T78" t="str">
        <f t="shared" si="15"/>
        <v/>
      </c>
      <c r="U78" s="86" t="str">
        <f t="array" ref="U78">IF($J78="","", IF($J78="---", $AH$9, IF($J78="-", $AH$7, IF($J78="--", $AH$8, IFERROR(INDEX(Recipes!$A:$Q,SMALL(IF(($V$2=Recipes!$A:$A),ROW(Recipes!$A:$A)-MIN(ROW(Recipes!$A:$A))+1,""),ROWS(Recipes!$A$1:N72)),17), $AH$7)))))</f>
        <v/>
      </c>
      <c r="V78" t="str">
        <f t="shared" si="16"/>
        <v/>
      </c>
    </row>
    <row r="79" spans="2:22" x14ac:dyDescent="0.2">
      <c r="B79" s="1"/>
      <c r="G79" t="str">
        <f t="shared" ref="G79:G142" si="17">IF(H79="", "", $W$7)</f>
        <v/>
      </c>
      <c r="H79" t="str">
        <f t="array" ref="H79">IF(H78="","", IF(H78=$F$46, "", IF(H78=$F$44, $F$45, IF(H78=$F$45, $F$46, IFERROR(INDEX(Recipes!$A:$Q,SMALL(IF(($V$2=Recipes!$A:$A),ROW(Recipes!$A:$A)-MIN(ROW(Recipes!$A:$A))+1,""),ROWS(Recipes!$A$1:A73)),4), $F$44)))))</f>
        <v/>
      </c>
      <c r="I79" t="str">
        <f t="shared" ref="I79:I142" si="18">G79</f>
        <v/>
      </c>
      <c r="J79" t="str">
        <f t="array" ref="J79">IF(J78="","", IF(J78="---", "", IF(J78="-", $X$8, IF(J78="--", $X$9, IFERROR(INDEX(Recipes!$A:$Q,SMALL(IF(($V$2=Recipes!$A:$A),ROW(Recipes!$A:$A)-MIN(ROW(Recipes!$A:$A))+1,""),ROWS(Recipes!$A$1:C73)),6), $X$7)))))</f>
        <v/>
      </c>
      <c r="K79" t="str">
        <f t="array" ref="K79">IF($J79="","", IF($J79="---", $J79, IF($J79="-",$J79, IF($J79="--", $J79, IFERROR(INDEX(Recipes!$A:$Q,SMALL(IF(($V$2=Recipes!$A:$A),ROW(Recipes!$A:$A)-MIN(ROW(Recipes!$A:$A))+1,""),ROWS(Recipes!$A$1:D73)),7), $Z$7)))))</f>
        <v/>
      </c>
      <c r="L79" t="str">
        <f t="shared" ref="L79:L142" si="19">I79</f>
        <v/>
      </c>
      <c r="M79" s="3" t="str">
        <f t="array" ref="M79">IF($J79="","", IF($J79="---", $Z$9, IF($J79="-", $Z$7, IF($J79="--", $Z$8, IFERROR(INDEX(Recipes!$A:$Q,SMALL(IF(($V$2=Recipes!$A:$A),ROW(Recipes!$A:$A)-MIN(ROW(Recipes!$A:$A))+1,""),ROWS(Recipes!$A$1:F73)),9), $Z$7)))))</f>
        <v/>
      </c>
      <c r="N79" t="str">
        <f t="shared" ref="N79:N142" si="20">L79</f>
        <v/>
      </c>
      <c r="O79" s="80" t="str">
        <f t="array" ref="O79">IF($J79="","", IF($J79="---", $AB$9, IF($J79="-", $AB$7, IF($J79="--", $AB$8, IFERROR(INDEX(Recipes!$A:$Q,SMALL(IF(($V$2=Recipes!$A:$A),ROW(Recipes!$A:$A)-MIN(ROW(Recipes!$A:$A))+1,""),ROWS(Recipes!$A$1:H73)),11), $AB$7)))))</f>
        <v/>
      </c>
      <c r="P79" t="str">
        <f t="shared" ref="P79:P142" si="21">N79</f>
        <v/>
      </c>
      <c r="Q79" s="80" t="str">
        <f t="array" ref="Q79">IF($J79="","", IF($J79="---", $AD$9, IF($J79="-", $AD$7, IF($J79="--", $AD$8, IFERROR(INDEX(Recipes!$A:$Q,SMALL(IF(($V$2=Recipes!$A:$A),ROW(Recipes!$A:$A)-MIN(ROW(Recipes!$A:$A))+1,""),ROWS(Recipes!$A$1:J73)),13), $AD$7)))))</f>
        <v/>
      </c>
      <c r="R79" t="str">
        <f t="shared" ref="R79:R142" si="22">P79</f>
        <v/>
      </c>
      <c r="S79" s="80" t="str">
        <f t="array" ref="S79">IF($J79="","", IF($J79="---", $AF$9, IF($J79="-", $AF$7, IF($J79="--", $AF$8, IFERROR(INDEX(Recipes!$A:$Q,SMALL(IF(($V$2=Recipes!$A:$A),ROW(Recipes!$A:$A)-MIN(ROW(Recipes!$A:$A))+1,""),ROWS(Recipes!$A$1:L73)),15), $AF$7)))))</f>
        <v/>
      </c>
      <c r="T79" t="str">
        <f t="shared" ref="T79:T142" si="23">R79</f>
        <v/>
      </c>
      <c r="U79" s="86" t="str">
        <f t="array" ref="U79">IF($J79="","", IF($J79="---", $AH$9, IF($J79="-", $AH$7, IF($J79="--", $AH$8, IFERROR(INDEX(Recipes!$A:$Q,SMALL(IF(($V$2=Recipes!$A:$A),ROW(Recipes!$A:$A)-MIN(ROW(Recipes!$A:$A))+1,""),ROWS(Recipes!$A$1:N73)),17), $AH$7)))))</f>
        <v/>
      </c>
      <c r="V79" t="str">
        <f t="shared" ref="V79:V142" si="24">T79</f>
        <v/>
      </c>
    </row>
    <row r="80" spans="2:22" x14ac:dyDescent="0.2">
      <c r="B80" s="1"/>
      <c r="G80" t="str">
        <f t="shared" si="17"/>
        <v/>
      </c>
      <c r="H80" t="str">
        <f t="array" ref="H80">IF(H79="","", IF(H79=$F$46, "", IF(H79=$F$44, $F$45, IF(H79=$F$45, $F$46, IFERROR(INDEX(Recipes!$A:$Q,SMALL(IF(($V$2=Recipes!$A:$A),ROW(Recipes!$A:$A)-MIN(ROW(Recipes!$A:$A))+1,""),ROWS(Recipes!$A$1:A74)),4), $F$44)))))</f>
        <v/>
      </c>
      <c r="I80" t="str">
        <f t="shared" si="18"/>
        <v/>
      </c>
      <c r="J80" t="str">
        <f t="array" ref="J80">IF(J79="","", IF(J79="---", "", IF(J79="-", $X$8, IF(J79="--", $X$9, IFERROR(INDEX(Recipes!$A:$Q,SMALL(IF(($V$2=Recipes!$A:$A),ROW(Recipes!$A:$A)-MIN(ROW(Recipes!$A:$A))+1,""),ROWS(Recipes!$A$1:C74)),6), $X$7)))))</f>
        <v/>
      </c>
      <c r="K80" t="str">
        <f t="array" ref="K80">IF($J80="","", IF($J80="---", $J80, IF($J80="-",$J80, IF($J80="--", $J80, IFERROR(INDEX(Recipes!$A:$Q,SMALL(IF(($V$2=Recipes!$A:$A),ROW(Recipes!$A:$A)-MIN(ROW(Recipes!$A:$A))+1,""),ROWS(Recipes!$A$1:D74)),7), $Z$7)))))</f>
        <v/>
      </c>
      <c r="L80" t="str">
        <f t="shared" si="19"/>
        <v/>
      </c>
      <c r="M80" s="3" t="str">
        <f t="array" ref="M80">IF($J80="","", IF($J80="---", $Z$9, IF($J80="-", $Z$7, IF($J80="--", $Z$8, IFERROR(INDEX(Recipes!$A:$Q,SMALL(IF(($V$2=Recipes!$A:$A),ROW(Recipes!$A:$A)-MIN(ROW(Recipes!$A:$A))+1,""),ROWS(Recipes!$A$1:F74)),9), $Z$7)))))</f>
        <v/>
      </c>
      <c r="N80" t="str">
        <f t="shared" si="20"/>
        <v/>
      </c>
      <c r="O80" s="80" t="str">
        <f t="array" ref="O80">IF($J80="","", IF($J80="---", $AB$9, IF($J80="-", $AB$7, IF($J80="--", $AB$8, IFERROR(INDEX(Recipes!$A:$Q,SMALL(IF(($V$2=Recipes!$A:$A),ROW(Recipes!$A:$A)-MIN(ROW(Recipes!$A:$A))+1,""),ROWS(Recipes!$A$1:H74)),11), $AB$7)))))</f>
        <v/>
      </c>
      <c r="P80" t="str">
        <f t="shared" si="21"/>
        <v/>
      </c>
      <c r="Q80" s="80" t="str">
        <f t="array" ref="Q80">IF($J80="","", IF($J80="---", $AD$9, IF($J80="-", $AD$7, IF($J80="--", $AD$8, IFERROR(INDEX(Recipes!$A:$Q,SMALL(IF(($V$2=Recipes!$A:$A),ROW(Recipes!$A:$A)-MIN(ROW(Recipes!$A:$A))+1,""),ROWS(Recipes!$A$1:J74)),13), $AD$7)))))</f>
        <v/>
      </c>
      <c r="R80" t="str">
        <f t="shared" si="22"/>
        <v/>
      </c>
      <c r="S80" s="80" t="str">
        <f t="array" ref="S80">IF($J80="","", IF($J80="---", $AF$9, IF($J80="-", $AF$7, IF($J80="--", $AF$8, IFERROR(INDEX(Recipes!$A:$Q,SMALL(IF(($V$2=Recipes!$A:$A),ROW(Recipes!$A:$A)-MIN(ROW(Recipes!$A:$A))+1,""),ROWS(Recipes!$A$1:L74)),15), $AF$7)))))</f>
        <v/>
      </c>
      <c r="T80" t="str">
        <f t="shared" si="23"/>
        <v/>
      </c>
      <c r="U80" s="86" t="str">
        <f t="array" ref="U80">IF($J80="","", IF($J80="---", $AH$9, IF($J80="-", $AH$7, IF($J80="--", $AH$8, IFERROR(INDEX(Recipes!$A:$Q,SMALL(IF(($V$2=Recipes!$A:$A),ROW(Recipes!$A:$A)-MIN(ROW(Recipes!$A:$A))+1,""),ROWS(Recipes!$A$1:N74)),17), $AH$7)))))</f>
        <v/>
      </c>
      <c r="V80" t="str">
        <f t="shared" si="24"/>
        <v/>
      </c>
    </row>
    <row r="81" spans="2:22" x14ac:dyDescent="0.2">
      <c r="B81" s="1"/>
      <c r="G81" t="str">
        <f t="shared" si="17"/>
        <v/>
      </c>
      <c r="H81" t="str">
        <f t="array" ref="H81">IF(H80="","", IF(H80=$F$46, "", IF(H80=$F$44, $F$45, IF(H80=$F$45, $F$46, IFERROR(INDEX(Recipes!$A:$Q,SMALL(IF(($V$2=Recipes!$A:$A),ROW(Recipes!$A:$A)-MIN(ROW(Recipes!$A:$A))+1,""),ROWS(Recipes!$A$1:A75)),4), $F$44)))))</f>
        <v/>
      </c>
      <c r="I81" t="str">
        <f t="shared" si="18"/>
        <v/>
      </c>
      <c r="J81" t="str">
        <f t="array" ref="J81">IF(J80="","", IF(J80="---", "", IF(J80="-", $X$8, IF(J80="--", $X$9, IFERROR(INDEX(Recipes!$A:$Q,SMALL(IF(($V$2=Recipes!$A:$A),ROW(Recipes!$A:$A)-MIN(ROW(Recipes!$A:$A))+1,""),ROWS(Recipes!$A$1:C75)),6), $X$7)))))</f>
        <v/>
      </c>
      <c r="K81" t="str">
        <f t="array" ref="K81">IF($J81="","", IF($J81="---", $J81, IF($J81="-",$J81, IF($J81="--", $J81, IFERROR(INDEX(Recipes!$A:$Q,SMALL(IF(($V$2=Recipes!$A:$A),ROW(Recipes!$A:$A)-MIN(ROW(Recipes!$A:$A))+1,""),ROWS(Recipes!$A$1:D75)),7), $Z$7)))))</f>
        <v/>
      </c>
      <c r="L81" t="str">
        <f t="shared" si="19"/>
        <v/>
      </c>
      <c r="M81" s="3" t="str">
        <f t="array" ref="M81">IF($J81="","", IF($J81="---", $Z$9, IF($J81="-", $Z$7, IF($J81="--", $Z$8, IFERROR(INDEX(Recipes!$A:$Q,SMALL(IF(($V$2=Recipes!$A:$A),ROW(Recipes!$A:$A)-MIN(ROW(Recipes!$A:$A))+1,""),ROWS(Recipes!$A$1:F75)),9), $Z$7)))))</f>
        <v/>
      </c>
      <c r="N81" t="str">
        <f t="shared" si="20"/>
        <v/>
      </c>
      <c r="O81" s="80" t="str">
        <f t="array" ref="O81">IF($J81="","", IF($J81="---", $AB$9, IF($J81="-", $AB$7, IF($J81="--", $AB$8, IFERROR(INDEX(Recipes!$A:$Q,SMALL(IF(($V$2=Recipes!$A:$A),ROW(Recipes!$A:$A)-MIN(ROW(Recipes!$A:$A))+1,""),ROWS(Recipes!$A$1:H75)),11), $AB$7)))))</f>
        <v/>
      </c>
      <c r="P81" t="str">
        <f t="shared" si="21"/>
        <v/>
      </c>
      <c r="Q81" s="80" t="str">
        <f t="array" ref="Q81">IF($J81="","", IF($J81="---", $AD$9, IF($J81="-", $AD$7, IF($J81="--", $AD$8, IFERROR(INDEX(Recipes!$A:$Q,SMALL(IF(($V$2=Recipes!$A:$A),ROW(Recipes!$A:$A)-MIN(ROW(Recipes!$A:$A))+1,""),ROWS(Recipes!$A$1:J75)),13), $AD$7)))))</f>
        <v/>
      </c>
      <c r="R81" t="str">
        <f t="shared" si="22"/>
        <v/>
      </c>
      <c r="S81" s="80" t="str">
        <f t="array" ref="S81">IF($J81="","", IF($J81="---", $AF$9, IF($J81="-", $AF$7, IF($J81="--", $AF$8, IFERROR(INDEX(Recipes!$A:$Q,SMALL(IF(($V$2=Recipes!$A:$A),ROW(Recipes!$A:$A)-MIN(ROW(Recipes!$A:$A))+1,""),ROWS(Recipes!$A$1:L75)),15), $AF$7)))))</f>
        <v/>
      </c>
      <c r="T81" t="str">
        <f t="shared" si="23"/>
        <v/>
      </c>
      <c r="U81" s="86" t="str">
        <f t="array" ref="U81">IF($J81="","", IF($J81="---", $AH$9, IF($J81="-", $AH$7, IF($J81="--", $AH$8, IFERROR(INDEX(Recipes!$A:$Q,SMALL(IF(($V$2=Recipes!$A:$A),ROW(Recipes!$A:$A)-MIN(ROW(Recipes!$A:$A))+1,""),ROWS(Recipes!$A$1:N75)),17), $AH$7)))))</f>
        <v/>
      </c>
      <c r="V81" t="str">
        <f t="shared" si="24"/>
        <v/>
      </c>
    </row>
    <row r="82" spans="2:22" x14ac:dyDescent="0.2">
      <c r="B82" s="1"/>
      <c r="G82" t="str">
        <f t="shared" si="17"/>
        <v/>
      </c>
      <c r="H82" t="str">
        <f t="array" ref="H82">IF(H81="","", IF(H81=$F$46, "", IF(H81=$F$44, $F$45, IF(H81=$F$45, $F$46, IFERROR(INDEX(Recipes!$A:$Q,SMALL(IF(($V$2=Recipes!$A:$A),ROW(Recipes!$A:$A)-MIN(ROW(Recipes!$A:$A))+1,""),ROWS(Recipes!$A$1:A76)),4), $F$44)))))</f>
        <v/>
      </c>
      <c r="I82" t="str">
        <f t="shared" si="18"/>
        <v/>
      </c>
      <c r="J82" t="str">
        <f t="array" ref="J82">IF(J81="","", IF(J81="---", "", IF(J81="-", $X$8, IF(J81="--", $X$9, IFERROR(INDEX(Recipes!$A:$Q,SMALL(IF(($V$2=Recipes!$A:$A),ROW(Recipes!$A:$A)-MIN(ROW(Recipes!$A:$A))+1,""),ROWS(Recipes!$A$1:C76)),6), $X$7)))))</f>
        <v/>
      </c>
      <c r="K82" t="str">
        <f t="array" ref="K82">IF($J82="","", IF($J82="---", $J82, IF($J82="-",$J82, IF($J82="--", $J82, IFERROR(INDEX(Recipes!$A:$Q,SMALL(IF(($V$2=Recipes!$A:$A),ROW(Recipes!$A:$A)-MIN(ROW(Recipes!$A:$A))+1,""),ROWS(Recipes!$A$1:D76)),7), $Z$7)))))</f>
        <v/>
      </c>
      <c r="L82" t="str">
        <f t="shared" si="19"/>
        <v/>
      </c>
      <c r="M82" s="3" t="str">
        <f t="array" ref="M82">IF($J82="","", IF($J82="---", $Z$9, IF($J82="-", $Z$7, IF($J82="--", $Z$8, IFERROR(INDEX(Recipes!$A:$Q,SMALL(IF(($V$2=Recipes!$A:$A),ROW(Recipes!$A:$A)-MIN(ROW(Recipes!$A:$A))+1,""),ROWS(Recipes!$A$1:F76)),9), $Z$7)))))</f>
        <v/>
      </c>
      <c r="N82" t="str">
        <f t="shared" si="20"/>
        <v/>
      </c>
      <c r="O82" s="80" t="str">
        <f t="array" ref="O82">IF($J82="","", IF($J82="---", $AB$9, IF($J82="-", $AB$7, IF($J82="--", $AB$8, IFERROR(INDEX(Recipes!$A:$Q,SMALL(IF(($V$2=Recipes!$A:$A),ROW(Recipes!$A:$A)-MIN(ROW(Recipes!$A:$A))+1,""),ROWS(Recipes!$A$1:H76)),11), $AB$7)))))</f>
        <v/>
      </c>
      <c r="P82" t="str">
        <f t="shared" si="21"/>
        <v/>
      </c>
      <c r="Q82" s="80" t="str">
        <f t="array" ref="Q82">IF($J82="","", IF($J82="---", $AD$9, IF($J82="-", $AD$7, IF($J82="--", $AD$8, IFERROR(INDEX(Recipes!$A:$Q,SMALL(IF(($V$2=Recipes!$A:$A),ROW(Recipes!$A:$A)-MIN(ROW(Recipes!$A:$A))+1,""),ROWS(Recipes!$A$1:J76)),13), $AD$7)))))</f>
        <v/>
      </c>
      <c r="R82" t="str">
        <f t="shared" si="22"/>
        <v/>
      </c>
      <c r="S82" s="80" t="str">
        <f t="array" ref="S82">IF($J82="","", IF($J82="---", $AF$9, IF($J82="-", $AF$7, IF($J82="--", $AF$8, IFERROR(INDEX(Recipes!$A:$Q,SMALL(IF(($V$2=Recipes!$A:$A),ROW(Recipes!$A:$A)-MIN(ROW(Recipes!$A:$A))+1,""),ROWS(Recipes!$A$1:L76)),15), $AF$7)))))</f>
        <v/>
      </c>
      <c r="T82" t="str">
        <f t="shared" si="23"/>
        <v/>
      </c>
      <c r="U82" s="86" t="str">
        <f t="array" ref="U82">IF($J82="","", IF($J82="---", $AH$9, IF($J82="-", $AH$7, IF($J82="--", $AH$8, IFERROR(INDEX(Recipes!$A:$Q,SMALL(IF(($V$2=Recipes!$A:$A),ROW(Recipes!$A:$A)-MIN(ROW(Recipes!$A:$A))+1,""),ROWS(Recipes!$A$1:N76)),17), $AH$7)))))</f>
        <v/>
      </c>
      <c r="V82" t="str">
        <f t="shared" si="24"/>
        <v/>
      </c>
    </row>
    <row r="83" spans="2:22" x14ac:dyDescent="0.2">
      <c r="B83" s="1"/>
      <c r="G83" t="str">
        <f t="shared" si="17"/>
        <v/>
      </c>
      <c r="H83" t="str">
        <f t="array" ref="H83">IF(H82="","", IF(H82=$F$46, "", IF(H82=$F$44, $F$45, IF(H82=$F$45, $F$46, IFERROR(INDEX(Recipes!$A:$Q,SMALL(IF(($V$2=Recipes!$A:$A),ROW(Recipes!$A:$A)-MIN(ROW(Recipes!$A:$A))+1,""),ROWS(Recipes!$A$1:A77)),4), $F$44)))))</f>
        <v/>
      </c>
      <c r="I83" t="str">
        <f t="shared" si="18"/>
        <v/>
      </c>
      <c r="J83" t="str">
        <f t="array" ref="J83">IF(J82="","", IF(J82="---", "", IF(J82="-", $X$8, IF(J82="--", $X$9, IFERROR(INDEX(Recipes!$A:$Q,SMALL(IF(($V$2=Recipes!$A:$A),ROW(Recipes!$A:$A)-MIN(ROW(Recipes!$A:$A))+1,""),ROWS(Recipes!$A$1:C77)),6), $X$7)))))</f>
        <v/>
      </c>
      <c r="K83" t="str">
        <f t="array" ref="K83">IF($J83="","", IF($J83="---", $J83, IF($J83="-",$J83, IF($J83="--", $J83, IFERROR(INDEX(Recipes!$A:$Q,SMALL(IF(($V$2=Recipes!$A:$A),ROW(Recipes!$A:$A)-MIN(ROW(Recipes!$A:$A))+1,""),ROWS(Recipes!$A$1:D77)),7), $Z$7)))))</f>
        <v/>
      </c>
      <c r="L83" t="str">
        <f t="shared" si="19"/>
        <v/>
      </c>
      <c r="M83" s="3" t="str">
        <f t="array" ref="M83">IF($J83="","", IF($J83="---", $Z$9, IF($J83="-", $Z$7, IF($J83="--", $Z$8, IFERROR(INDEX(Recipes!$A:$Q,SMALL(IF(($V$2=Recipes!$A:$A),ROW(Recipes!$A:$A)-MIN(ROW(Recipes!$A:$A))+1,""),ROWS(Recipes!$A$1:F77)),9), $Z$7)))))</f>
        <v/>
      </c>
      <c r="N83" t="str">
        <f t="shared" si="20"/>
        <v/>
      </c>
      <c r="O83" s="80" t="str">
        <f t="array" ref="O83">IF($J83="","", IF($J83="---", $AB$9, IF($J83="-", $AB$7, IF($J83="--", $AB$8, IFERROR(INDEX(Recipes!$A:$Q,SMALL(IF(($V$2=Recipes!$A:$A),ROW(Recipes!$A:$A)-MIN(ROW(Recipes!$A:$A))+1,""),ROWS(Recipes!$A$1:H77)),11), $AB$7)))))</f>
        <v/>
      </c>
      <c r="P83" t="str">
        <f t="shared" si="21"/>
        <v/>
      </c>
      <c r="Q83" s="80" t="str">
        <f t="array" ref="Q83">IF($J83="","", IF($J83="---", $AD$9, IF($J83="-", $AD$7, IF($J83="--", $AD$8, IFERROR(INDEX(Recipes!$A:$Q,SMALL(IF(($V$2=Recipes!$A:$A),ROW(Recipes!$A:$A)-MIN(ROW(Recipes!$A:$A))+1,""),ROWS(Recipes!$A$1:J77)),13), $AD$7)))))</f>
        <v/>
      </c>
      <c r="R83" t="str">
        <f t="shared" si="22"/>
        <v/>
      </c>
      <c r="S83" s="80" t="str">
        <f t="array" ref="S83">IF($J83="","", IF($J83="---", $AF$9, IF($J83="-", $AF$7, IF($J83="--", $AF$8, IFERROR(INDEX(Recipes!$A:$Q,SMALL(IF(($V$2=Recipes!$A:$A),ROW(Recipes!$A:$A)-MIN(ROW(Recipes!$A:$A))+1,""),ROWS(Recipes!$A$1:L77)),15), $AF$7)))))</f>
        <v/>
      </c>
      <c r="T83" t="str">
        <f t="shared" si="23"/>
        <v/>
      </c>
      <c r="U83" s="86" t="str">
        <f t="array" ref="U83">IF($J83="","", IF($J83="---", $AH$9, IF($J83="-", $AH$7, IF($J83="--", $AH$8, IFERROR(INDEX(Recipes!$A:$Q,SMALL(IF(($V$2=Recipes!$A:$A),ROW(Recipes!$A:$A)-MIN(ROW(Recipes!$A:$A))+1,""),ROWS(Recipes!$A$1:N77)),17), $AH$7)))))</f>
        <v/>
      </c>
      <c r="V83" t="str">
        <f t="shared" si="24"/>
        <v/>
      </c>
    </row>
    <row r="84" spans="2:22" x14ac:dyDescent="0.2">
      <c r="B84" s="1"/>
      <c r="G84" t="str">
        <f t="shared" si="17"/>
        <v/>
      </c>
      <c r="H84" t="str">
        <f t="array" ref="H84">IF(H83="","", IF(H83=$F$46, "", IF(H83=$F$44, $F$45, IF(H83=$F$45, $F$46, IFERROR(INDEX(Recipes!$A:$Q,SMALL(IF(($V$2=Recipes!$A:$A),ROW(Recipes!$A:$A)-MIN(ROW(Recipes!$A:$A))+1,""),ROWS(Recipes!$A$1:A78)),4), $F$44)))))</f>
        <v/>
      </c>
      <c r="I84" t="str">
        <f t="shared" si="18"/>
        <v/>
      </c>
      <c r="J84" t="str">
        <f t="array" ref="J84">IF(J83="","", IF(J83="---", "", IF(J83="-", $X$8, IF(J83="--", $X$9, IFERROR(INDEX(Recipes!$A:$Q,SMALL(IF(($V$2=Recipes!$A:$A),ROW(Recipes!$A:$A)-MIN(ROW(Recipes!$A:$A))+1,""),ROWS(Recipes!$A$1:C78)),6), $X$7)))))</f>
        <v/>
      </c>
      <c r="K84" t="str">
        <f t="array" ref="K84">IF($J84="","", IF($J84="---", $J84, IF($J84="-",$J84, IF($J84="--", $J84, IFERROR(INDEX(Recipes!$A:$Q,SMALL(IF(($V$2=Recipes!$A:$A),ROW(Recipes!$A:$A)-MIN(ROW(Recipes!$A:$A))+1,""),ROWS(Recipes!$A$1:D78)),7), $Z$7)))))</f>
        <v/>
      </c>
      <c r="L84" t="str">
        <f t="shared" si="19"/>
        <v/>
      </c>
      <c r="M84" s="3" t="str">
        <f t="array" ref="M84">IF($J84="","", IF($J84="---", $Z$9, IF($J84="-", $Z$7, IF($J84="--", $Z$8, IFERROR(INDEX(Recipes!$A:$Q,SMALL(IF(($V$2=Recipes!$A:$A),ROW(Recipes!$A:$A)-MIN(ROW(Recipes!$A:$A))+1,""),ROWS(Recipes!$A$1:F78)),9), $Z$7)))))</f>
        <v/>
      </c>
      <c r="N84" t="str">
        <f t="shared" si="20"/>
        <v/>
      </c>
      <c r="O84" s="80" t="str">
        <f t="array" ref="O84">IF($J84="","", IF($J84="---", $AB$9, IF($J84="-", $AB$7, IF($J84="--", $AB$8, IFERROR(INDEX(Recipes!$A:$Q,SMALL(IF(($V$2=Recipes!$A:$A),ROW(Recipes!$A:$A)-MIN(ROW(Recipes!$A:$A))+1,""),ROWS(Recipes!$A$1:H78)),11), $AB$7)))))</f>
        <v/>
      </c>
      <c r="P84" t="str">
        <f t="shared" si="21"/>
        <v/>
      </c>
      <c r="Q84" s="80" t="str">
        <f t="array" ref="Q84">IF($J84="","", IF($J84="---", $AD$9, IF($J84="-", $AD$7, IF($J84="--", $AD$8, IFERROR(INDEX(Recipes!$A:$Q,SMALL(IF(($V$2=Recipes!$A:$A),ROW(Recipes!$A:$A)-MIN(ROW(Recipes!$A:$A))+1,""),ROWS(Recipes!$A$1:J78)),13), $AD$7)))))</f>
        <v/>
      </c>
      <c r="R84" t="str">
        <f t="shared" si="22"/>
        <v/>
      </c>
      <c r="S84" s="80" t="str">
        <f t="array" ref="S84">IF($J84="","", IF($J84="---", $AF$9, IF($J84="-", $AF$7, IF($J84="--", $AF$8, IFERROR(INDEX(Recipes!$A:$Q,SMALL(IF(($V$2=Recipes!$A:$A),ROW(Recipes!$A:$A)-MIN(ROW(Recipes!$A:$A))+1,""),ROWS(Recipes!$A$1:L78)),15), $AF$7)))))</f>
        <v/>
      </c>
      <c r="T84" t="str">
        <f t="shared" si="23"/>
        <v/>
      </c>
      <c r="U84" s="86" t="str">
        <f t="array" ref="U84">IF($J84="","", IF($J84="---", $AH$9, IF($J84="-", $AH$7, IF($J84="--", $AH$8, IFERROR(INDEX(Recipes!$A:$Q,SMALL(IF(($V$2=Recipes!$A:$A),ROW(Recipes!$A:$A)-MIN(ROW(Recipes!$A:$A))+1,""),ROWS(Recipes!$A$1:N78)),17), $AH$7)))))</f>
        <v/>
      </c>
      <c r="V84" t="str">
        <f t="shared" si="24"/>
        <v/>
      </c>
    </row>
    <row r="85" spans="2:22" x14ac:dyDescent="0.2">
      <c r="B85" s="1"/>
      <c r="G85" t="str">
        <f t="shared" si="17"/>
        <v/>
      </c>
      <c r="H85" t="str">
        <f t="array" ref="H85">IF(H84="","", IF(H84=$F$46, "", IF(H84=$F$44, $F$45, IF(H84=$F$45, $F$46, IFERROR(INDEX(Recipes!$A:$Q,SMALL(IF(($V$2=Recipes!$A:$A),ROW(Recipes!$A:$A)-MIN(ROW(Recipes!$A:$A))+1,""),ROWS(Recipes!$A$1:A79)),4), $F$44)))))</f>
        <v/>
      </c>
      <c r="I85" t="str">
        <f t="shared" si="18"/>
        <v/>
      </c>
      <c r="J85" t="str">
        <f t="array" ref="J85">IF(J84="","", IF(J84="---", "", IF(J84="-", $X$8, IF(J84="--", $X$9, IFERROR(INDEX(Recipes!$A:$Q,SMALL(IF(($V$2=Recipes!$A:$A),ROW(Recipes!$A:$A)-MIN(ROW(Recipes!$A:$A))+1,""),ROWS(Recipes!$A$1:C79)),6), $X$7)))))</f>
        <v/>
      </c>
      <c r="K85" t="str">
        <f t="array" ref="K85">IF($J85="","", IF($J85="---", $J85, IF($J85="-",$J85, IF($J85="--", $J85, IFERROR(INDEX(Recipes!$A:$Q,SMALL(IF(($V$2=Recipes!$A:$A),ROW(Recipes!$A:$A)-MIN(ROW(Recipes!$A:$A))+1,""),ROWS(Recipes!$A$1:D79)),7), $Z$7)))))</f>
        <v/>
      </c>
      <c r="L85" t="str">
        <f t="shared" si="19"/>
        <v/>
      </c>
      <c r="M85" s="3" t="str">
        <f t="array" ref="M85">IF($J85="","", IF($J85="---", $Z$9, IF($J85="-", $Z$7, IF($J85="--", $Z$8, IFERROR(INDEX(Recipes!$A:$Q,SMALL(IF(($V$2=Recipes!$A:$A),ROW(Recipes!$A:$A)-MIN(ROW(Recipes!$A:$A))+1,""),ROWS(Recipes!$A$1:F79)),9), $Z$7)))))</f>
        <v/>
      </c>
      <c r="N85" t="str">
        <f t="shared" si="20"/>
        <v/>
      </c>
      <c r="O85" s="80" t="str">
        <f t="array" ref="O85">IF($J85="","", IF($J85="---", $AB$9, IF($J85="-", $AB$7, IF($J85="--", $AB$8, IFERROR(INDEX(Recipes!$A:$Q,SMALL(IF(($V$2=Recipes!$A:$A),ROW(Recipes!$A:$A)-MIN(ROW(Recipes!$A:$A))+1,""),ROWS(Recipes!$A$1:H79)),11), $AB$7)))))</f>
        <v/>
      </c>
      <c r="P85" t="str">
        <f t="shared" si="21"/>
        <v/>
      </c>
      <c r="Q85" s="80" t="str">
        <f t="array" ref="Q85">IF($J85="","", IF($J85="---", $AD$9, IF($J85="-", $AD$7, IF($J85="--", $AD$8, IFERROR(INDEX(Recipes!$A:$Q,SMALL(IF(($V$2=Recipes!$A:$A),ROW(Recipes!$A:$A)-MIN(ROW(Recipes!$A:$A))+1,""),ROWS(Recipes!$A$1:J79)),13), $AD$7)))))</f>
        <v/>
      </c>
      <c r="R85" t="str">
        <f t="shared" si="22"/>
        <v/>
      </c>
      <c r="S85" s="80" t="str">
        <f t="array" ref="S85">IF($J85="","", IF($J85="---", $AF$9, IF($J85="-", $AF$7, IF($J85="--", $AF$8, IFERROR(INDEX(Recipes!$A:$Q,SMALL(IF(($V$2=Recipes!$A:$A),ROW(Recipes!$A:$A)-MIN(ROW(Recipes!$A:$A))+1,""),ROWS(Recipes!$A$1:L79)),15), $AF$7)))))</f>
        <v/>
      </c>
      <c r="T85" t="str">
        <f t="shared" si="23"/>
        <v/>
      </c>
      <c r="U85" s="86" t="str">
        <f t="array" ref="U85">IF($J85="","", IF($J85="---", $AH$9, IF($J85="-", $AH$7, IF($J85="--", $AH$8, IFERROR(INDEX(Recipes!$A:$Q,SMALL(IF(($V$2=Recipes!$A:$A),ROW(Recipes!$A:$A)-MIN(ROW(Recipes!$A:$A))+1,""),ROWS(Recipes!$A$1:N79)),17), $AH$7)))))</f>
        <v/>
      </c>
      <c r="V85" t="str">
        <f t="shared" si="24"/>
        <v/>
      </c>
    </row>
    <row r="86" spans="2:22" x14ac:dyDescent="0.2">
      <c r="B86" s="1"/>
      <c r="G86" t="str">
        <f t="shared" si="17"/>
        <v/>
      </c>
      <c r="H86" t="str">
        <f t="array" ref="H86">IF(H85="","", IF(H85=$F$46, "", IF(H85=$F$44, $F$45, IF(H85=$F$45, $F$46, IFERROR(INDEX(Recipes!$A:$Q,SMALL(IF(($V$2=Recipes!$A:$A),ROW(Recipes!$A:$A)-MIN(ROW(Recipes!$A:$A))+1,""),ROWS(Recipes!$A$1:A80)),4), $F$44)))))</f>
        <v/>
      </c>
      <c r="I86" t="str">
        <f t="shared" si="18"/>
        <v/>
      </c>
      <c r="J86" t="str">
        <f t="array" ref="J86">IF(J85="","", IF(J85="---", "", IF(J85="-", $X$8, IF(J85="--", $X$9, IFERROR(INDEX(Recipes!$A:$Q,SMALL(IF(($V$2=Recipes!$A:$A),ROW(Recipes!$A:$A)-MIN(ROW(Recipes!$A:$A))+1,""),ROWS(Recipes!$A$1:C80)),6), $X$7)))))</f>
        <v/>
      </c>
      <c r="K86" t="str">
        <f t="array" ref="K86">IF($J86="","", IF($J86="---", $J86, IF($J86="-",$J86, IF($J86="--", $J86, IFERROR(INDEX(Recipes!$A:$Q,SMALL(IF(($V$2=Recipes!$A:$A),ROW(Recipes!$A:$A)-MIN(ROW(Recipes!$A:$A))+1,""),ROWS(Recipes!$A$1:D80)),7), $Z$7)))))</f>
        <v/>
      </c>
      <c r="L86" t="str">
        <f t="shared" si="19"/>
        <v/>
      </c>
      <c r="M86" s="3" t="str">
        <f t="array" ref="M86">IF($J86="","", IF($J86="---", $Z$9, IF($J86="-", $Z$7, IF($J86="--", $Z$8, IFERROR(INDEX(Recipes!$A:$Q,SMALL(IF(($V$2=Recipes!$A:$A),ROW(Recipes!$A:$A)-MIN(ROW(Recipes!$A:$A))+1,""),ROWS(Recipes!$A$1:F80)),9), $Z$7)))))</f>
        <v/>
      </c>
      <c r="N86" t="str">
        <f t="shared" si="20"/>
        <v/>
      </c>
      <c r="O86" s="80" t="str">
        <f t="array" ref="O86">IF($J86="","", IF($J86="---", $AB$9, IF($J86="-", $AB$7, IF($J86="--", $AB$8, IFERROR(INDEX(Recipes!$A:$Q,SMALL(IF(($V$2=Recipes!$A:$A),ROW(Recipes!$A:$A)-MIN(ROW(Recipes!$A:$A))+1,""),ROWS(Recipes!$A$1:H80)),11), $AB$7)))))</f>
        <v/>
      </c>
      <c r="P86" t="str">
        <f t="shared" si="21"/>
        <v/>
      </c>
      <c r="Q86" s="80" t="str">
        <f t="array" ref="Q86">IF($J86="","", IF($J86="---", $AD$9, IF($J86="-", $AD$7, IF($J86="--", $AD$8, IFERROR(INDEX(Recipes!$A:$Q,SMALL(IF(($V$2=Recipes!$A:$A),ROW(Recipes!$A:$A)-MIN(ROW(Recipes!$A:$A))+1,""),ROWS(Recipes!$A$1:J80)),13), $AD$7)))))</f>
        <v/>
      </c>
      <c r="R86" t="str">
        <f t="shared" si="22"/>
        <v/>
      </c>
      <c r="S86" s="80" t="str">
        <f t="array" ref="S86">IF($J86="","", IF($J86="---", $AF$9, IF($J86="-", $AF$7, IF($J86="--", $AF$8, IFERROR(INDEX(Recipes!$A:$Q,SMALL(IF(($V$2=Recipes!$A:$A),ROW(Recipes!$A:$A)-MIN(ROW(Recipes!$A:$A))+1,""),ROWS(Recipes!$A$1:L80)),15), $AF$7)))))</f>
        <v/>
      </c>
      <c r="T86" t="str">
        <f t="shared" si="23"/>
        <v/>
      </c>
      <c r="U86" s="86" t="str">
        <f t="array" ref="U86">IF($J86="","", IF($J86="---", $AH$9, IF($J86="-", $AH$7, IF($J86="--", $AH$8, IFERROR(INDEX(Recipes!$A:$Q,SMALL(IF(($V$2=Recipes!$A:$A),ROW(Recipes!$A:$A)-MIN(ROW(Recipes!$A:$A))+1,""),ROWS(Recipes!$A$1:N80)),17), $AH$7)))))</f>
        <v/>
      </c>
      <c r="V86" t="str">
        <f t="shared" si="24"/>
        <v/>
      </c>
    </row>
    <row r="87" spans="2:22" x14ac:dyDescent="0.2">
      <c r="B87" s="1"/>
      <c r="G87" t="str">
        <f t="shared" si="17"/>
        <v/>
      </c>
      <c r="H87" t="str">
        <f t="array" ref="H87">IF(H86="","", IF(H86=$F$46, "", IF(H86=$F$44, $F$45, IF(H86=$F$45, $F$46, IFERROR(INDEX(Recipes!$A:$Q,SMALL(IF(($V$2=Recipes!$A:$A),ROW(Recipes!$A:$A)-MIN(ROW(Recipes!$A:$A))+1,""),ROWS(Recipes!$A$1:A81)),4), $F$44)))))</f>
        <v/>
      </c>
      <c r="I87" t="str">
        <f t="shared" si="18"/>
        <v/>
      </c>
      <c r="J87" t="str">
        <f t="array" ref="J87">IF(J86="","", IF(J86="---", "", IF(J86="-", $X$8, IF(J86="--", $X$9, IFERROR(INDEX(Recipes!$A:$Q,SMALL(IF(($V$2=Recipes!$A:$A),ROW(Recipes!$A:$A)-MIN(ROW(Recipes!$A:$A))+1,""),ROWS(Recipes!$A$1:C81)),6), $X$7)))))</f>
        <v/>
      </c>
      <c r="K87" t="str">
        <f t="array" ref="K87">IF($J87="","", IF($J87="---", $J87, IF($J87="-",$J87, IF($J87="--", $J87, IFERROR(INDEX(Recipes!$A:$Q,SMALL(IF(($V$2=Recipes!$A:$A),ROW(Recipes!$A:$A)-MIN(ROW(Recipes!$A:$A))+1,""),ROWS(Recipes!$A$1:D81)),7), $Z$7)))))</f>
        <v/>
      </c>
      <c r="L87" t="str">
        <f t="shared" si="19"/>
        <v/>
      </c>
      <c r="M87" s="3" t="str">
        <f t="array" ref="M87">IF($J87="","", IF($J87="---", $Z$9, IF($J87="-", $Z$7, IF($J87="--", $Z$8, IFERROR(INDEX(Recipes!$A:$Q,SMALL(IF(($V$2=Recipes!$A:$A),ROW(Recipes!$A:$A)-MIN(ROW(Recipes!$A:$A))+1,""),ROWS(Recipes!$A$1:F81)),9), $Z$7)))))</f>
        <v/>
      </c>
      <c r="N87" t="str">
        <f t="shared" si="20"/>
        <v/>
      </c>
      <c r="O87" s="80" t="str">
        <f t="array" ref="O87">IF($J87="","", IF($J87="---", $AB$9, IF($J87="-", $AB$7, IF($J87="--", $AB$8, IFERROR(INDEX(Recipes!$A:$Q,SMALL(IF(($V$2=Recipes!$A:$A),ROW(Recipes!$A:$A)-MIN(ROW(Recipes!$A:$A))+1,""),ROWS(Recipes!$A$1:H81)),11), $AB$7)))))</f>
        <v/>
      </c>
      <c r="P87" t="str">
        <f t="shared" si="21"/>
        <v/>
      </c>
      <c r="Q87" s="80" t="str">
        <f t="array" ref="Q87">IF($J87="","", IF($J87="---", $AD$9, IF($J87="-", $AD$7, IF($J87="--", $AD$8, IFERROR(INDEX(Recipes!$A:$Q,SMALL(IF(($V$2=Recipes!$A:$A),ROW(Recipes!$A:$A)-MIN(ROW(Recipes!$A:$A))+1,""),ROWS(Recipes!$A$1:J81)),13), $AD$7)))))</f>
        <v/>
      </c>
      <c r="R87" t="str">
        <f t="shared" si="22"/>
        <v/>
      </c>
      <c r="S87" s="80" t="str">
        <f t="array" ref="S87">IF($J87="","", IF($J87="---", $AF$9, IF($J87="-", $AF$7, IF($J87="--", $AF$8, IFERROR(INDEX(Recipes!$A:$Q,SMALL(IF(($V$2=Recipes!$A:$A),ROW(Recipes!$A:$A)-MIN(ROW(Recipes!$A:$A))+1,""),ROWS(Recipes!$A$1:L81)),15), $AF$7)))))</f>
        <v/>
      </c>
      <c r="T87" t="str">
        <f t="shared" si="23"/>
        <v/>
      </c>
      <c r="U87" s="86" t="str">
        <f t="array" ref="U87">IF($J87="","", IF($J87="---", $AH$9, IF($J87="-", $AH$7, IF($J87="--", $AH$8, IFERROR(INDEX(Recipes!$A:$Q,SMALL(IF(($V$2=Recipes!$A:$A),ROW(Recipes!$A:$A)-MIN(ROW(Recipes!$A:$A))+1,""),ROWS(Recipes!$A$1:N81)),17), $AH$7)))))</f>
        <v/>
      </c>
      <c r="V87" t="str">
        <f t="shared" si="24"/>
        <v/>
      </c>
    </row>
    <row r="88" spans="2:22" x14ac:dyDescent="0.2">
      <c r="B88" s="1"/>
      <c r="G88" t="str">
        <f t="shared" si="17"/>
        <v/>
      </c>
      <c r="H88" t="str">
        <f t="array" ref="H88">IF(H87="","", IF(H87=$F$46, "", IF(H87=$F$44, $F$45, IF(H87=$F$45, $F$46, IFERROR(INDEX(Recipes!$A:$Q,SMALL(IF(($V$2=Recipes!$A:$A),ROW(Recipes!$A:$A)-MIN(ROW(Recipes!$A:$A))+1,""),ROWS(Recipes!$A$1:A82)),4), $F$44)))))</f>
        <v/>
      </c>
      <c r="I88" t="str">
        <f t="shared" si="18"/>
        <v/>
      </c>
      <c r="J88" t="str">
        <f t="array" ref="J88">IF(J87="","", IF(J87="---", "", IF(J87="-", $X$8, IF(J87="--", $X$9, IFERROR(INDEX(Recipes!$A:$Q,SMALL(IF(($V$2=Recipes!$A:$A),ROW(Recipes!$A:$A)-MIN(ROW(Recipes!$A:$A))+1,""),ROWS(Recipes!$A$1:C82)),6), $X$7)))))</f>
        <v/>
      </c>
      <c r="K88" t="str">
        <f t="array" ref="K88">IF($J88="","", IF($J88="---", $J88, IF($J88="-",$J88, IF($J88="--", $J88, IFERROR(INDEX(Recipes!$A:$Q,SMALL(IF(($V$2=Recipes!$A:$A),ROW(Recipes!$A:$A)-MIN(ROW(Recipes!$A:$A))+1,""),ROWS(Recipes!$A$1:D82)),7), $Z$7)))))</f>
        <v/>
      </c>
      <c r="L88" t="str">
        <f t="shared" si="19"/>
        <v/>
      </c>
      <c r="M88" s="3" t="str">
        <f t="array" ref="M88">IF($J88="","", IF($J88="---", $Z$9, IF($J88="-", $Z$7, IF($J88="--", $Z$8, IFERROR(INDEX(Recipes!$A:$Q,SMALL(IF(($V$2=Recipes!$A:$A),ROW(Recipes!$A:$A)-MIN(ROW(Recipes!$A:$A))+1,""),ROWS(Recipes!$A$1:F82)),9), $Z$7)))))</f>
        <v/>
      </c>
      <c r="N88" t="str">
        <f t="shared" si="20"/>
        <v/>
      </c>
      <c r="O88" s="80" t="str">
        <f t="array" ref="O88">IF($J88="","", IF($J88="---", $AB$9, IF($J88="-", $AB$7, IF($J88="--", $AB$8, IFERROR(INDEX(Recipes!$A:$Q,SMALL(IF(($V$2=Recipes!$A:$A),ROW(Recipes!$A:$A)-MIN(ROW(Recipes!$A:$A))+1,""),ROWS(Recipes!$A$1:H82)),11), $AB$7)))))</f>
        <v/>
      </c>
      <c r="P88" t="str">
        <f t="shared" si="21"/>
        <v/>
      </c>
      <c r="Q88" s="80" t="str">
        <f t="array" ref="Q88">IF($J88="","", IF($J88="---", $AD$9, IF($J88="-", $AD$7, IF($J88="--", $AD$8, IFERROR(INDEX(Recipes!$A:$Q,SMALL(IF(($V$2=Recipes!$A:$A),ROW(Recipes!$A:$A)-MIN(ROW(Recipes!$A:$A))+1,""),ROWS(Recipes!$A$1:J82)),13), $AD$7)))))</f>
        <v/>
      </c>
      <c r="R88" t="str">
        <f t="shared" si="22"/>
        <v/>
      </c>
      <c r="S88" s="80" t="str">
        <f t="array" ref="S88">IF($J88="","", IF($J88="---", $AF$9, IF($J88="-", $AF$7, IF($J88="--", $AF$8, IFERROR(INDEX(Recipes!$A:$Q,SMALL(IF(($V$2=Recipes!$A:$A),ROW(Recipes!$A:$A)-MIN(ROW(Recipes!$A:$A))+1,""),ROWS(Recipes!$A$1:L82)),15), $AF$7)))))</f>
        <v/>
      </c>
      <c r="T88" t="str">
        <f t="shared" si="23"/>
        <v/>
      </c>
      <c r="U88" s="86" t="str">
        <f t="array" ref="U88">IF($J88="","", IF($J88="---", $AH$9, IF($J88="-", $AH$7, IF($J88="--", $AH$8, IFERROR(INDEX(Recipes!$A:$Q,SMALL(IF(($V$2=Recipes!$A:$A),ROW(Recipes!$A:$A)-MIN(ROW(Recipes!$A:$A))+1,""),ROWS(Recipes!$A$1:N82)),17), $AH$7)))))</f>
        <v/>
      </c>
      <c r="V88" t="str">
        <f t="shared" si="24"/>
        <v/>
      </c>
    </row>
    <row r="89" spans="2:22" x14ac:dyDescent="0.2">
      <c r="B89" s="1"/>
      <c r="G89" t="str">
        <f t="shared" si="17"/>
        <v/>
      </c>
      <c r="H89" t="str">
        <f t="array" ref="H89">IF(H88="","", IF(H88=$F$46, "", IF(H88=$F$44, $F$45, IF(H88=$F$45, $F$46, IFERROR(INDEX(Recipes!$A:$Q,SMALL(IF(($V$2=Recipes!$A:$A),ROW(Recipes!$A:$A)-MIN(ROW(Recipes!$A:$A))+1,""),ROWS(Recipes!$A$1:A83)),4), $F$44)))))</f>
        <v/>
      </c>
      <c r="I89" t="str">
        <f t="shared" si="18"/>
        <v/>
      </c>
      <c r="J89" t="str">
        <f t="array" ref="J89">IF(J88="","", IF(J88="---", "", IF(J88="-", $X$8, IF(J88="--", $X$9, IFERROR(INDEX(Recipes!$A:$Q,SMALL(IF(($V$2=Recipes!$A:$A),ROW(Recipes!$A:$A)-MIN(ROW(Recipes!$A:$A))+1,""),ROWS(Recipes!$A$1:C83)),6), $X$7)))))</f>
        <v/>
      </c>
      <c r="K89" t="str">
        <f t="array" ref="K89">IF($J89="","", IF($J89="---", $J89, IF($J89="-",$J89, IF($J89="--", $J89, IFERROR(INDEX(Recipes!$A:$Q,SMALL(IF(($V$2=Recipes!$A:$A),ROW(Recipes!$A:$A)-MIN(ROW(Recipes!$A:$A))+1,""),ROWS(Recipes!$A$1:D83)),7), $Z$7)))))</f>
        <v/>
      </c>
      <c r="L89" t="str">
        <f t="shared" si="19"/>
        <v/>
      </c>
      <c r="M89" s="3" t="str">
        <f t="array" ref="M89">IF($J89="","", IF($J89="---", $Z$9, IF($J89="-", $Z$7, IF($J89="--", $Z$8, IFERROR(INDEX(Recipes!$A:$Q,SMALL(IF(($V$2=Recipes!$A:$A),ROW(Recipes!$A:$A)-MIN(ROW(Recipes!$A:$A))+1,""),ROWS(Recipes!$A$1:F83)),9), $Z$7)))))</f>
        <v/>
      </c>
      <c r="N89" t="str">
        <f t="shared" si="20"/>
        <v/>
      </c>
      <c r="O89" s="80" t="str">
        <f t="array" ref="O89">IF($J89="","", IF($J89="---", $AB$9, IF($J89="-", $AB$7, IF($J89="--", $AB$8, IFERROR(INDEX(Recipes!$A:$Q,SMALL(IF(($V$2=Recipes!$A:$A),ROW(Recipes!$A:$A)-MIN(ROW(Recipes!$A:$A))+1,""),ROWS(Recipes!$A$1:H83)),11), $AB$7)))))</f>
        <v/>
      </c>
      <c r="P89" t="str">
        <f t="shared" si="21"/>
        <v/>
      </c>
      <c r="Q89" s="80" t="str">
        <f t="array" ref="Q89">IF($J89="","", IF($J89="---", $AD$9, IF($J89="-", $AD$7, IF($J89="--", $AD$8, IFERROR(INDEX(Recipes!$A:$Q,SMALL(IF(($V$2=Recipes!$A:$A),ROW(Recipes!$A:$A)-MIN(ROW(Recipes!$A:$A))+1,""),ROWS(Recipes!$A$1:J83)),13), $AD$7)))))</f>
        <v/>
      </c>
      <c r="R89" t="str">
        <f t="shared" si="22"/>
        <v/>
      </c>
      <c r="S89" s="80" t="str">
        <f t="array" ref="S89">IF($J89="","", IF($J89="---", $AF$9, IF($J89="-", $AF$7, IF($J89="--", $AF$8, IFERROR(INDEX(Recipes!$A:$Q,SMALL(IF(($V$2=Recipes!$A:$A),ROW(Recipes!$A:$A)-MIN(ROW(Recipes!$A:$A))+1,""),ROWS(Recipes!$A$1:L83)),15), $AF$7)))))</f>
        <v/>
      </c>
      <c r="T89" t="str">
        <f t="shared" si="23"/>
        <v/>
      </c>
      <c r="U89" s="86" t="str">
        <f t="array" ref="U89">IF($J89="","", IF($J89="---", $AH$9, IF($J89="-", $AH$7, IF($J89="--", $AH$8, IFERROR(INDEX(Recipes!$A:$Q,SMALL(IF(($V$2=Recipes!$A:$A),ROW(Recipes!$A:$A)-MIN(ROW(Recipes!$A:$A))+1,""),ROWS(Recipes!$A$1:N83)),17), $AH$7)))))</f>
        <v/>
      </c>
      <c r="V89" t="str">
        <f t="shared" si="24"/>
        <v/>
      </c>
    </row>
    <row r="90" spans="2:22" x14ac:dyDescent="0.2">
      <c r="B90" s="1"/>
      <c r="G90" t="str">
        <f t="shared" si="17"/>
        <v/>
      </c>
      <c r="H90" t="str">
        <f t="array" ref="H90">IF(H89="","", IF(H89=$F$46, "", IF(H89=$F$44, $F$45, IF(H89=$F$45, $F$46, IFERROR(INDEX(Recipes!$A:$Q,SMALL(IF(($V$2=Recipes!$A:$A),ROW(Recipes!$A:$A)-MIN(ROW(Recipes!$A:$A))+1,""),ROWS(Recipes!$A$1:A84)),4), $F$44)))))</f>
        <v/>
      </c>
      <c r="I90" t="str">
        <f t="shared" si="18"/>
        <v/>
      </c>
      <c r="J90" t="str">
        <f t="array" ref="J90">IF(J89="","", IF(J89="---", "", IF(J89="-", $X$8, IF(J89="--", $X$9, IFERROR(INDEX(Recipes!$A:$Q,SMALL(IF(($V$2=Recipes!$A:$A),ROW(Recipes!$A:$A)-MIN(ROW(Recipes!$A:$A))+1,""),ROWS(Recipes!$A$1:C84)),6), $X$7)))))</f>
        <v/>
      </c>
      <c r="K90" t="str">
        <f t="array" ref="K90">IF($J90="","", IF($J90="---", $J90, IF($J90="-",$J90, IF($J90="--", $J90, IFERROR(INDEX(Recipes!$A:$Q,SMALL(IF(($V$2=Recipes!$A:$A),ROW(Recipes!$A:$A)-MIN(ROW(Recipes!$A:$A))+1,""),ROWS(Recipes!$A$1:D84)),7), $Z$7)))))</f>
        <v/>
      </c>
      <c r="L90" t="str">
        <f t="shared" si="19"/>
        <v/>
      </c>
      <c r="M90" s="3" t="str">
        <f t="array" ref="M90">IF($J90="","", IF($J90="---", $Z$9, IF($J90="-", $Z$7, IF($J90="--", $Z$8, IFERROR(INDEX(Recipes!$A:$Q,SMALL(IF(($V$2=Recipes!$A:$A),ROW(Recipes!$A:$A)-MIN(ROW(Recipes!$A:$A))+1,""),ROWS(Recipes!$A$1:F84)),9), $Z$7)))))</f>
        <v/>
      </c>
      <c r="N90" t="str">
        <f t="shared" si="20"/>
        <v/>
      </c>
      <c r="O90" s="80" t="str">
        <f t="array" ref="O90">IF($J90="","", IF($J90="---", $AB$9, IF($J90="-", $AB$7, IF($J90="--", $AB$8, IFERROR(INDEX(Recipes!$A:$Q,SMALL(IF(($V$2=Recipes!$A:$A),ROW(Recipes!$A:$A)-MIN(ROW(Recipes!$A:$A))+1,""),ROWS(Recipes!$A$1:H84)),11), $AB$7)))))</f>
        <v/>
      </c>
      <c r="P90" t="str">
        <f t="shared" si="21"/>
        <v/>
      </c>
      <c r="Q90" s="80" t="str">
        <f t="array" ref="Q90">IF($J90="","", IF($J90="---", $AD$9, IF($J90="-", $AD$7, IF($J90="--", $AD$8, IFERROR(INDEX(Recipes!$A:$Q,SMALL(IF(($V$2=Recipes!$A:$A),ROW(Recipes!$A:$A)-MIN(ROW(Recipes!$A:$A))+1,""),ROWS(Recipes!$A$1:J84)),13), $AD$7)))))</f>
        <v/>
      </c>
      <c r="R90" t="str">
        <f t="shared" si="22"/>
        <v/>
      </c>
      <c r="S90" s="80" t="str">
        <f t="array" ref="S90">IF($J90="","", IF($J90="---", $AF$9, IF($J90="-", $AF$7, IF($J90="--", $AF$8, IFERROR(INDEX(Recipes!$A:$Q,SMALL(IF(($V$2=Recipes!$A:$A),ROW(Recipes!$A:$A)-MIN(ROW(Recipes!$A:$A))+1,""),ROWS(Recipes!$A$1:L84)),15), $AF$7)))))</f>
        <v/>
      </c>
      <c r="T90" t="str">
        <f t="shared" si="23"/>
        <v/>
      </c>
      <c r="U90" s="86" t="str">
        <f t="array" ref="U90">IF($J90="","", IF($J90="---", $AH$9, IF($J90="-", $AH$7, IF($J90="--", $AH$8, IFERROR(INDEX(Recipes!$A:$Q,SMALL(IF(($V$2=Recipes!$A:$A),ROW(Recipes!$A:$A)-MIN(ROW(Recipes!$A:$A))+1,""),ROWS(Recipes!$A$1:N84)),17), $AH$7)))))</f>
        <v/>
      </c>
      <c r="V90" t="str">
        <f t="shared" si="24"/>
        <v/>
      </c>
    </row>
    <row r="91" spans="2:22" x14ac:dyDescent="0.2">
      <c r="B91" s="1"/>
      <c r="G91" t="str">
        <f t="shared" si="17"/>
        <v/>
      </c>
      <c r="H91" t="str">
        <f t="array" ref="H91">IF(H90="","", IF(H90=$F$46, "", IF(H90=$F$44, $F$45, IF(H90=$F$45, $F$46, IFERROR(INDEX(Recipes!$A:$Q,SMALL(IF(($V$2=Recipes!$A:$A),ROW(Recipes!$A:$A)-MIN(ROW(Recipes!$A:$A))+1,""),ROWS(Recipes!$A$1:A85)),4), $F$44)))))</f>
        <v/>
      </c>
      <c r="I91" t="str">
        <f t="shared" si="18"/>
        <v/>
      </c>
      <c r="J91" t="str">
        <f t="array" ref="J91">IF(J90="","", IF(J90="---", "", IF(J90="-", $X$8, IF(J90="--", $X$9, IFERROR(INDEX(Recipes!$A:$Q,SMALL(IF(($V$2=Recipes!$A:$A),ROW(Recipes!$A:$A)-MIN(ROW(Recipes!$A:$A))+1,""),ROWS(Recipes!$A$1:C85)),6), $X$7)))))</f>
        <v/>
      </c>
      <c r="K91" t="str">
        <f t="array" ref="K91">IF($J91="","", IF($J91="---", $J91, IF($J91="-",$J91, IF($J91="--", $J91, IFERROR(INDEX(Recipes!$A:$Q,SMALL(IF(($V$2=Recipes!$A:$A),ROW(Recipes!$A:$A)-MIN(ROW(Recipes!$A:$A))+1,""),ROWS(Recipes!$A$1:D85)),7), $Z$7)))))</f>
        <v/>
      </c>
      <c r="L91" t="str">
        <f t="shared" si="19"/>
        <v/>
      </c>
      <c r="M91" s="3" t="str">
        <f t="array" ref="M91">IF($J91="","", IF($J91="---", $Z$9, IF($J91="-", $Z$7, IF($J91="--", $Z$8, IFERROR(INDEX(Recipes!$A:$Q,SMALL(IF(($V$2=Recipes!$A:$A),ROW(Recipes!$A:$A)-MIN(ROW(Recipes!$A:$A))+1,""),ROWS(Recipes!$A$1:F85)),9), $Z$7)))))</f>
        <v/>
      </c>
      <c r="N91" t="str">
        <f t="shared" si="20"/>
        <v/>
      </c>
      <c r="O91" s="80" t="str">
        <f t="array" ref="O91">IF($J91="","", IF($J91="---", $AB$9, IF($J91="-", $AB$7, IF($J91="--", $AB$8, IFERROR(INDEX(Recipes!$A:$Q,SMALL(IF(($V$2=Recipes!$A:$A),ROW(Recipes!$A:$A)-MIN(ROW(Recipes!$A:$A))+1,""),ROWS(Recipes!$A$1:H85)),11), $AB$7)))))</f>
        <v/>
      </c>
      <c r="P91" t="str">
        <f t="shared" si="21"/>
        <v/>
      </c>
      <c r="Q91" s="80" t="str">
        <f t="array" ref="Q91">IF($J91="","", IF($J91="---", $AD$9, IF($J91="-", $AD$7, IF($J91="--", $AD$8, IFERROR(INDEX(Recipes!$A:$Q,SMALL(IF(($V$2=Recipes!$A:$A),ROW(Recipes!$A:$A)-MIN(ROW(Recipes!$A:$A))+1,""),ROWS(Recipes!$A$1:J85)),13), $AD$7)))))</f>
        <v/>
      </c>
      <c r="R91" t="str">
        <f t="shared" si="22"/>
        <v/>
      </c>
      <c r="S91" s="80" t="str">
        <f t="array" ref="S91">IF($J91="","", IF($J91="---", $AF$9, IF($J91="-", $AF$7, IF($J91="--", $AF$8, IFERROR(INDEX(Recipes!$A:$Q,SMALL(IF(($V$2=Recipes!$A:$A),ROW(Recipes!$A:$A)-MIN(ROW(Recipes!$A:$A))+1,""),ROWS(Recipes!$A$1:L85)),15), $AF$7)))))</f>
        <v/>
      </c>
      <c r="T91" t="str">
        <f t="shared" si="23"/>
        <v/>
      </c>
      <c r="U91" s="86" t="str">
        <f t="array" ref="U91">IF($J91="","", IF($J91="---", $AH$9, IF($J91="-", $AH$7, IF($J91="--", $AH$8, IFERROR(INDEX(Recipes!$A:$Q,SMALL(IF(($V$2=Recipes!$A:$A),ROW(Recipes!$A:$A)-MIN(ROW(Recipes!$A:$A))+1,""),ROWS(Recipes!$A$1:N85)),17), $AH$7)))))</f>
        <v/>
      </c>
      <c r="V91" t="str">
        <f t="shared" si="24"/>
        <v/>
      </c>
    </row>
    <row r="92" spans="2:22" x14ac:dyDescent="0.2">
      <c r="B92" s="1"/>
      <c r="G92" t="str">
        <f t="shared" si="17"/>
        <v/>
      </c>
      <c r="H92" t="str">
        <f t="array" ref="H92">IF(H91="","", IF(H91=$F$46, "", IF(H91=$F$44, $F$45, IF(H91=$F$45, $F$46, IFERROR(INDEX(Recipes!$A:$Q,SMALL(IF(($V$2=Recipes!$A:$A),ROW(Recipes!$A:$A)-MIN(ROW(Recipes!$A:$A))+1,""),ROWS(Recipes!$A$1:A86)),4), $F$44)))))</f>
        <v/>
      </c>
      <c r="I92" t="str">
        <f t="shared" si="18"/>
        <v/>
      </c>
      <c r="J92" t="str">
        <f t="array" ref="J92">IF(J91="","", IF(J91="---", "", IF(J91="-", $X$8, IF(J91="--", $X$9, IFERROR(INDEX(Recipes!$A:$Q,SMALL(IF(($V$2=Recipes!$A:$A),ROW(Recipes!$A:$A)-MIN(ROW(Recipes!$A:$A))+1,""),ROWS(Recipes!$A$1:C86)),6), $X$7)))))</f>
        <v/>
      </c>
      <c r="K92" t="str">
        <f t="array" ref="K92">IF($J92="","", IF($J92="---", $J92, IF($J92="-",$J92, IF($J92="--", $J92, IFERROR(INDEX(Recipes!$A:$Q,SMALL(IF(($V$2=Recipes!$A:$A),ROW(Recipes!$A:$A)-MIN(ROW(Recipes!$A:$A))+1,""),ROWS(Recipes!$A$1:D86)),7), $Z$7)))))</f>
        <v/>
      </c>
      <c r="L92" t="str">
        <f t="shared" si="19"/>
        <v/>
      </c>
      <c r="M92" s="3" t="str">
        <f t="array" ref="M92">IF($J92="","", IF($J92="---", $Z$9, IF($J92="-", $Z$7, IF($J92="--", $Z$8, IFERROR(INDEX(Recipes!$A:$Q,SMALL(IF(($V$2=Recipes!$A:$A),ROW(Recipes!$A:$A)-MIN(ROW(Recipes!$A:$A))+1,""),ROWS(Recipes!$A$1:F86)),9), $Z$7)))))</f>
        <v/>
      </c>
      <c r="N92" t="str">
        <f t="shared" si="20"/>
        <v/>
      </c>
      <c r="O92" s="80" t="str">
        <f t="array" ref="O92">IF($J92="","", IF($J92="---", $AB$9, IF($J92="-", $AB$7, IF($J92="--", $AB$8, IFERROR(INDEX(Recipes!$A:$Q,SMALL(IF(($V$2=Recipes!$A:$A),ROW(Recipes!$A:$A)-MIN(ROW(Recipes!$A:$A))+1,""),ROWS(Recipes!$A$1:H86)),11), $AB$7)))))</f>
        <v/>
      </c>
      <c r="P92" t="str">
        <f t="shared" si="21"/>
        <v/>
      </c>
      <c r="Q92" s="80" t="str">
        <f t="array" ref="Q92">IF($J92="","", IF($J92="---", $AD$9, IF($J92="-", $AD$7, IF($J92="--", $AD$8, IFERROR(INDEX(Recipes!$A:$Q,SMALL(IF(($V$2=Recipes!$A:$A),ROW(Recipes!$A:$A)-MIN(ROW(Recipes!$A:$A))+1,""),ROWS(Recipes!$A$1:J86)),13), $AD$7)))))</f>
        <v/>
      </c>
      <c r="R92" t="str">
        <f t="shared" si="22"/>
        <v/>
      </c>
      <c r="S92" s="80" t="str">
        <f t="array" ref="S92">IF($J92="","", IF($J92="---", $AF$9, IF($J92="-", $AF$7, IF($J92="--", $AF$8, IFERROR(INDEX(Recipes!$A:$Q,SMALL(IF(($V$2=Recipes!$A:$A),ROW(Recipes!$A:$A)-MIN(ROW(Recipes!$A:$A))+1,""),ROWS(Recipes!$A$1:L86)),15), $AF$7)))))</f>
        <v/>
      </c>
      <c r="T92" t="str">
        <f t="shared" si="23"/>
        <v/>
      </c>
      <c r="U92" s="86" t="str">
        <f t="array" ref="U92">IF($J92="","", IF($J92="---", $AH$9, IF($J92="-", $AH$7, IF($J92="--", $AH$8, IFERROR(INDEX(Recipes!$A:$Q,SMALL(IF(($V$2=Recipes!$A:$A),ROW(Recipes!$A:$A)-MIN(ROW(Recipes!$A:$A))+1,""),ROWS(Recipes!$A$1:N86)),17), $AH$7)))))</f>
        <v/>
      </c>
      <c r="V92" t="str">
        <f t="shared" si="24"/>
        <v/>
      </c>
    </row>
    <row r="93" spans="2:22" x14ac:dyDescent="0.2">
      <c r="B93" s="1"/>
      <c r="G93" t="str">
        <f t="shared" si="17"/>
        <v/>
      </c>
      <c r="H93" t="str">
        <f t="array" ref="H93">IF(H92="","", IF(H92=$F$46, "", IF(H92=$F$44, $F$45, IF(H92=$F$45, $F$46, IFERROR(INDEX(Recipes!$A:$Q,SMALL(IF(($V$2=Recipes!$A:$A),ROW(Recipes!$A:$A)-MIN(ROW(Recipes!$A:$A))+1,""),ROWS(Recipes!$A$1:A87)),4), $F$44)))))</f>
        <v/>
      </c>
      <c r="I93" t="str">
        <f t="shared" si="18"/>
        <v/>
      </c>
      <c r="J93" t="str">
        <f t="array" ref="J93">IF(J92="","", IF(J92="---", "", IF(J92="-", $X$8, IF(J92="--", $X$9, IFERROR(INDEX(Recipes!$A:$Q,SMALL(IF(($V$2=Recipes!$A:$A),ROW(Recipes!$A:$A)-MIN(ROW(Recipes!$A:$A))+1,""),ROWS(Recipes!$A$1:C87)),6), $X$7)))))</f>
        <v/>
      </c>
      <c r="K93" t="str">
        <f t="array" ref="K93">IF($J93="","", IF($J93="---", $J93, IF($J93="-",$J93, IF($J93="--", $J93, IFERROR(INDEX(Recipes!$A:$Q,SMALL(IF(($V$2=Recipes!$A:$A),ROW(Recipes!$A:$A)-MIN(ROW(Recipes!$A:$A))+1,""),ROWS(Recipes!$A$1:D87)),7), $Z$7)))))</f>
        <v/>
      </c>
      <c r="L93" t="str">
        <f t="shared" si="19"/>
        <v/>
      </c>
      <c r="M93" s="3" t="str">
        <f t="array" ref="M93">IF($J93="","", IF($J93="---", $Z$9, IF($J93="-", $Z$7, IF($J93="--", $Z$8, IFERROR(INDEX(Recipes!$A:$Q,SMALL(IF(($V$2=Recipes!$A:$A),ROW(Recipes!$A:$A)-MIN(ROW(Recipes!$A:$A))+1,""),ROWS(Recipes!$A$1:F87)),9), $Z$7)))))</f>
        <v/>
      </c>
      <c r="N93" t="str">
        <f t="shared" si="20"/>
        <v/>
      </c>
      <c r="O93" s="80" t="str">
        <f t="array" ref="O93">IF($J93="","", IF($J93="---", $AB$9, IF($J93="-", $AB$7, IF($J93="--", $AB$8, IFERROR(INDEX(Recipes!$A:$Q,SMALL(IF(($V$2=Recipes!$A:$A),ROW(Recipes!$A:$A)-MIN(ROW(Recipes!$A:$A))+1,""),ROWS(Recipes!$A$1:H87)),11), $AB$7)))))</f>
        <v/>
      </c>
      <c r="P93" t="str">
        <f t="shared" si="21"/>
        <v/>
      </c>
      <c r="Q93" s="80" t="str">
        <f t="array" ref="Q93">IF($J93="","", IF($J93="---", $AD$9, IF($J93="-", $AD$7, IF($J93="--", $AD$8, IFERROR(INDEX(Recipes!$A:$Q,SMALL(IF(($V$2=Recipes!$A:$A),ROW(Recipes!$A:$A)-MIN(ROW(Recipes!$A:$A))+1,""),ROWS(Recipes!$A$1:J87)),13), $AD$7)))))</f>
        <v/>
      </c>
      <c r="R93" t="str">
        <f t="shared" si="22"/>
        <v/>
      </c>
      <c r="S93" s="80" t="str">
        <f t="array" ref="S93">IF($J93="","", IF($J93="---", $AF$9, IF($J93="-", $AF$7, IF($J93="--", $AF$8, IFERROR(INDEX(Recipes!$A:$Q,SMALL(IF(($V$2=Recipes!$A:$A),ROW(Recipes!$A:$A)-MIN(ROW(Recipes!$A:$A))+1,""),ROWS(Recipes!$A$1:L87)),15), $AF$7)))))</f>
        <v/>
      </c>
      <c r="T93" t="str">
        <f t="shared" si="23"/>
        <v/>
      </c>
      <c r="U93" s="86" t="str">
        <f t="array" ref="U93">IF($J93="","", IF($J93="---", $AH$9, IF($J93="-", $AH$7, IF($J93="--", $AH$8, IFERROR(INDEX(Recipes!$A:$Q,SMALL(IF(($V$2=Recipes!$A:$A),ROW(Recipes!$A:$A)-MIN(ROW(Recipes!$A:$A))+1,""),ROWS(Recipes!$A$1:N87)),17), $AH$7)))))</f>
        <v/>
      </c>
      <c r="V93" t="str">
        <f t="shared" si="24"/>
        <v/>
      </c>
    </row>
    <row r="94" spans="2:22" x14ac:dyDescent="0.2">
      <c r="B94" s="1"/>
      <c r="G94" t="str">
        <f t="shared" si="17"/>
        <v/>
      </c>
      <c r="H94" t="str">
        <f t="array" ref="H94">IF(H93="","", IF(H93=$F$46, "", IF(H93=$F$44, $F$45, IF(H93=$F$45, $F$46, IFERROR(INDEX(Recipes!$A:$Q,SMALL(IF(($V$2=Recipes!$A:$A),ROW(Recipes!$A:$A)-MIN(ROW(Recipes!$A:$A))+1,""),ROWS(Recipes!$A$1:A88)),4), $F$44)))))</f>
        <v/>
      </c>
      <c r="I94" t="str">
        <f t="shared" si="18"/>
        <v/>
      </c>
      <c r="J94" t="str">
        <f t="array" ref="J94">IF(J93="","", IF(J93="---", "", IF(J93="-", $X$8, IF(J93="--", $X$9, IFERROR(INDEX(Recipes!$A:$Q,SMALL(IF(($V$2=Recipes!$A:$A),ROW(Recipes!$A:$A)-MIN(ROW(Recipes!$A:$A))+1,""),ROWS(Recipes!$A$1:C88)),6), $X$7)))))</f>
        <v/>
      </c>
      <c r="K94" t="str">
        <f t="array" ref="K94">IF($J94="","", IF($J94="---", $J94, IF($J94="-",$J94, IF($J94="--", $J94, IFERROR(INDEX(Recipes!$A:$Q,SMALL(IF(($V$2=Recipes!$A:$A),ROW(Recipes!$A:$A)-MIN(ROW(Recipes!$A:$A))+1,""),ROWS(Recipes!$A$1:D88)),7), $Z$7)))))</f>
        <v/>
      </c>
      <c r="L94" t="str">
        <f t="shared" si="19"/>
        <v/>
      </c>
      <c r="M94" s="3" t="str">
        <f t="array" ref="M94">IF($J94="","", IF($J94="---", $Z$9, IF($J94="-", $Z$7, IF($J94="--", $Z$8, IFERROR(INDEX(Recipes!$A:$Q,SMALL(IF(($V$2=Recipes!$A:$A),ROW(Recipes!$A:$A)-MIN(ROW(Recipes!$A:$A))+1,""),ROWS(Recipes!$A$1:F88)),9), $Z$7)))))</f>
        <v/>
      </c>
      <c r="N94" t="str">
        <f t="shared" si="20"/>
        <v/>
      </c>
      <c r="O94" s="80" t="str">
        <f t="array" ref="O94">IF($J94="","", IF($J94="---", $AB$9, IF($J94="-", $AB$7, IF($J94="--", $AB$8, IFERROR(INDEX(Recipes!$A:$Q,SMALL(IF(($V$2=Recipes!$A:$A),ROW(Recipes!$A:$A)-MIN(ROW(Recipes!$A:$A))+1,""),ROWS(Recipes!$A$1:H88)),11), $AB$7)))))</f>
        <v/>
      </c>
      <c r="P94" t="str">
        <f t="shared" si="21"/>
        <v/>
      </c>
      <c r="Q94" s="80" t="str">
        <f t="array" ref="Q94">IF($J94="","", IF($J94="---", $AD$9, IF($J94="-", $AD$7, IF($J94="--", $AD$8, IFERROR(INDEX(Recipes!$A:$Q,SMALL(IF(($V$2=Recipes!$A:$A),ROW(Recipes!$A:$A)-MIN(ROW(Recipes!$A:$A))+1,""),ROWS(Recipes!$A$1:J88)),13), $AD$7)))))</f>
        <v/>
      </c>
      <c r="R94" t="str">
        <f t="shared" si="22"/>
        <v/>
      </c>
      <c r="S94" s="80" t="str">
        <f t="array" ref="S94">IF($J94="","", IF($J94="---", $AF$9, IF($J94="-", $AF$7, IF($J94="--", $AF$8, IFERROR(INDEX(Recipes!$A:$Q,SMALL(IF(($V$2=Recipes!$A:$A),ROW(Recipes!$A:$A)-MIN(ROW(Recipes!$A:$A))+1,""),ROWS(Recipes!$A$1:L88)),15), $AF$7)))))</f>
        <v/>
      </c>
      <c r="T94" t="str">
        <f t="shared" si="23"/>
        <v/>
      </c>
      <c r="U94" s="86" t="str">
        <f t="array" ref="U94">IF($J94="","", IF($J94="---", $AH$9, IF($J94="-", $AH$7, IF($J94="--", $AH$8, IFERROR(INDEX(Recipes!$A:$Q,SMALL(IF(($V$2=Recipes!$A:$A),ROW(Recipes!$A:$A)-MIN(ROW(Recipes!$A:$A))+1,""),ROWS(Recipes!$A$1:N88)),17), $AH$7)))))</f>
        <v/>
      </c>
      <c r="V94" t="str">
        <f t="shared" si="24"/>
        <v/>
      </c>
    </row>
    <row r="95" spans="2:22" x14ac:dyDescent="0.2">
      <c r="B95" s="1"/>
      <c r="G95" t="str">
        <f t="shared" si="17"/>
        <v/>
      </c>
      <c r="H95" t="str">
        <f t="array" ref="H95">IF(H94="","", IF(H94=$F$46, "", IF(H94=$F$44, $F$45, IF(H94=$F$45, $F$46, IFERROR(INDEX(Recipes!$A:$Q,SMALL(IF(($V$2=Recipes!$A:$A),ROW(Recipes!$A:$A)-MIN(ROW(Recipes!$A:$A))+1,""),ROWS(Recipes!$A$1:A89)),4), $F$44)))))</f>
        <v/>
      </c>
      <c r="I95" t="str">
        <f t="shared" si="18"/>
        <v/>
      </c>
      <c r="J95" t="str">
        <f t="array" ref="J95">IF(J94="","", IF(J94="---", "", IF(J94="-", $X$8, IF(J94="--", $X$9, IFERROR(INDEX(Recipes!$A:$Q,SMALL(IF(($V$2=Recipes!$A:$A),ROW(Recipes!$A:$A)-MIN(ROW(Recipes!$A:$A))+1,""),ROWS(Recipes!$A$1:C89)),6), $X$7)))))</f>
        <v/>
      </c>
      <c r="K95" t="str">
        <f t="array" ref="K95">IF($J95="","", IF($J95="---", $J95, IF($J95="-",$J95, IF($J95="--", $J95, IFERROR(INDEX(Recipes!$A:$Q,SMALL(IF(($V$2=Recipes!$A:$A),ROW(Recipes!$A:$A)-MIN(ROW(Recipes!$A:$A))+1,""),ROWS(Recipes!$A$1:D89)),7), $Z$7)))))</f>
        <v/>
      </c>
      <c r="L95" t="str">
        <f t="shared" si="19"/>
        <v/>
      </c>
      <c r="M95" s="3" t="str">
        <f t="array" ref="M95">IF($J95="","", IF($J95="---", $Z$9, IF($J95="-", $Z$7, IF($J95="--", $Z$8, IFERROR(INDEX(Recipes!$A:$Q,SMALL(IF(($V$2=Recipes!$A:$A),ROW(Recipes!$A:$A)-MIN(ROW(Recipes!$A:$A))+1,""),ROWS(Recipes!$A$1:F89)),9), $Z$7)))))</f>
        <v/>
      </c>
      <c r="N95" t="str">
        <f t="shared" si="20"/>
        <v/>
      </c>
      <c r="O95" s="80" t="str">
        <f t="array" ref="O95">IF($J95="","", IF($J95="---", $AB$9, IF($J95="-", $AB$7, IF($J95="--", $AB$8, IFERROR(INDEX(Recipes!$A:$Q,SMALL(IF(($V$2=Recipes!$A:$A),ROW(Recipes!$A:$A)-MIN(ROW(Recipes!$A:$A))+1,""),ROWS(Recipes!$A$1:H89)),11), $AB$7)))))</f>
        <v/>
      </c>
      <c r="P95" t="str">
        <f t="shared" si="21"/>
        <v/>
      </c>
      <c r="Q95" s="80" t="str">
        <f t="array" ref="Q95">IF($J95="","", IF($J95="---", $AD$9, IF($J95="-", $AD$7, IF($J95="--", $AD$8, IFERROR(INDEX(Recipes!$A:$Q,SMALL(IF(($V$2=Recipes!$A:$A),ROW(Recipes!$A:$A)-MIN(ROW(Recipes!$A:$A))+1,""),ROWS(Recipes!$A$1:J89)),13), $AD$7)))))</f>
        <v/>
      </c>
      <c r="R95" t="str">
        <f t="shared" si="22"/>
        <v/>
      </c>
      <c r="S95" s="80" t="str">
        <f t="array" ref="S95">IF($J95="","", IF($J95="---", $AF$9, IF($J95="-", $AF$7, IF($J95="--", $AF$8, IFERROR(INDEX(Recipes!$A:$Q,SMALL(IF(($V$2=Recipes!$A:$A),ROW(Recipes!$A:$A)-MIN(ROW(Recipes!$A:$A))+1,""),ROWS(Recipes!$A$1:L89)),15), $AF$7)))))</f>
        <v/>
      </c>
      <c r="T95" t="str">
        <f t="shared" si="23"/>
        <v/>
      </c>
      <c r="U95" s="86" t="str">
        <f t="array" ref="U95">IF($J95="","", IF($J95="---", $AH$9, IF($J95="-", $AH$7, IF($J95="--", $AH$8, IFERROR(INDEX(Recipes!$A:$Q,SMALL(IF(($V$2=Recipes!$A:$A),ROW(Recipes!$A:$A)-MIN(ROW(Recipes!$A:$A))+1,""),ROWS(Recipes!$A$1:N89)),17), $AH$7)))))</f>
        <v/>
      </c>
      <c r="V95" t="str">
        <f t="shared" si="24"/>
        <v/>
      </c>
    </row>
    <row r="96" spans="2:22" x14ac:dyDescent="0.2">
      <c r="B96" s="1"/>
      <c r="G96" t="str">
        <f t="shared" si="17"/>
        <v/>
      </c>
      <c r="H96" t="str">
        <f t="array" ref="H96">IF(H95="","", IF(H95=$F$46, "", IF(H95=$F$44, $F$45, IF(H95=$F$45, $F$46, IFERROR(INDEX(Recipes!$A:$Q,SMALL(IF(($V$2=Recipes!$A:$A),ROW(Recipes!$A:$A)-MIN(ROW(Recipes!$A:$A))+1,""),ROWS(Recipes!$A$1:A90)),4), $F$44)))))</f>
        <v/>
      </c>
      <c r="I96" t="str">
        <f t="shared" si="18"/>
        <v/>
      </c>
      <c r="J96" t="str">
        <f t="array" ref="J96">IF(J95="","", IF(J95="---", "", IF(J95="-", $X$8, IF(J95="--", $X$9, IFERROR(INDEX(Recipes!$A:$Q,SMALL(IF(($V$2=Recipes!$A:$A),ROW(Recipes!$A:$A)-MIN(ROW(Recipes!$A:$A))+1,""),ROWS(Recipes!$A$1:C90)),6), $X$7)))))</f>
        <v/>
      </c>
      <c r="K96" t="str">
        <f t="array" ref="K96">IF($J96="","", IF($J96="---", $J96, IF($J96="-",$J96, IF($J96="--", $J96, IFERROR(INDEX(Recipes!$A:$Q,SMALL(IF(($V$2=Recipes!$A:$A),ROW(Recipes!$A:$A)-MIN(ROW(Recipes!$A:$A))+1,""),ROWS(Recipes!$A$1:D90)),7), $Z$7)))))</f>
        <v/>
      </c>
      <c r="L96" t="str">
        <f t="shared" si="19"/>
        <v/>
      </c>
      <c r="M96" s="3" t="str">
        <f t="array" ref="M96">IF($J96="","", IF($J96="---", $Z$9, IF($J96="-", $Z$7, IF($J96="--", $Z$8, IFERROR(INDEX(Recipes!$A:$Q,SMALL(IF(($V$2=Recipes!$A:$A),ROW(Recipes!$A:$A)-MIN(ROW(Recipes!$A:$A))+1,""),ROWS(Recipes!$A$1:F90)),9), $Z$7)))))</f>
        <v/>
      </c>
      <c r="N96" t="str">
        <f t="shared" si="20"/>
        <v/>
      </c>
      <c r="O96" s="80" t="str">
        <f t="array" ref="O96">IF($J96="","", IF($J96="---", $AB$9, IF($J96="-", $AB$7, IF($J96="--", $AB$8, IFERROR(INDEX(Recipes!$A:$Q,SMALL(IF(($V$2=Recipes!$A:$A),ROW(Recipes!$A:$A)-MIN(ROW(Recipes!$A:$A))+1,""),ROWS(Recipes!$A$1:H90)),11), $AB$7)))))</f>
        <v/>
      </c>
      <c r="P96" t="str">
        <f t="shared" si="21"/>
        <v/>
      </c>
      <c r="Q96" s="80" t="str">
        <f t="array" ref="Q96">IF($J96="","", IF($J96="---", $AD$9, IF($J96="-", $AD$7, IF($J96="--", $AD$8, IFERROR(INDEX(Recipes!$A:$Q,SMALL(IF(($V$2=Recipes!$A:$A),ROW(Recipes!$A:$A)-MIN(ROW(Recipes!$A:$A))+1,""),ROWS(Recipes!$A$1:J90)),13), $AD$7)))))</f>
        <v/>
      </c>
      <c r="R96" t="str">
        <f t="shared" si="22"/>
        <v/>
      </c>
      <c r="S96" s="80" t="str">
        <f t="array" ref="S96">IF($J96="","", IF($J96="---", $AF$9, IF($J96="-", $AF$7, IF($J96="--", $AF$8, IFERROR(INDEX(Recipes!$A:$Q,SMALL(IF(($V$2=Recipes!$A:$A),ROW(Recipes!$A:$A)-MIN(ROW(Recipes!$A:$A))+1,""),ROWS(Recipes!$A$1:L90)),15), $AF$7)))))</f>
        <v/>
      </c>
      <c r="T96" t="str">
        <f t="shared" si="23"/>
        <v/>
      </c>
      <c r="U96" s="86" t="str">
        <f t="array" ref="U96">IF($J96="","", IF($J96="---", $AH$9, IF($J96="-", $AH$7, IF($J96="--", $AH$8, IFERROR(INDEX(Recipes!$A:$Q,SMALL(IF(($V$2=Recipes!$A:$A),ROW(Recipes!$A:$A)-MIN(ROW(Recipes!$A:$A))+1,""),ROWS(Recipes!$A$1:N90)),17), $AH$7)))))</f>
        <v/>
      </c>
      <c r="V96" t="str">
        <f t="shared" si="24"/>
        <v/>
      </c>
    </row>
    <row r="97" spans="2:22" x14ac:dyDescent="0.2">
      <c r="B97" s="1"/>
      <c r="G97" t="str">
        <f t="shared" si="17"/>
        <v/>
      </c>
      <c r="H97" t="str">
        <f t="array" ref="H97">IF(H96="","", IF(H96=$F$46, "", IF(H96=$F$44, $F$45, IF(H96=$F$45, $F$46, IFERROR(INDEX(Recipes!$A:$Q,SMALL(IF(($V$2=Recipes!$A:$A),ROW(Recipes!$A:$A)-MIN(ROW(Recipes!$A:$A))+1,""),ROWS(Recipes!$A$1:A91)),4), $F$44)))))</f>
        <v/>
      </c>
      <c r="I97" t="str">
        <f t="shared" si="18"/>
        <v/>
      </c>
      <c r="J97" t="str">
        <f t="array" ref="J97">IF(J96="","", IF(J96="---", "", IF(J96="-", $X$8, IF(J96="--", $X$9, IFERROR(INDEX(Recipes!$A:$Q,SMALL(IF(($V$2=Recipes!$A:$A),ROW(Recipes!$A:$A)-MIN(ROW(Recipes!$A:$A))+1,""),ROWS(Recipes!$A$1:C91)),6), $X$7)))))</f>
        <v/>
      </c>
      <c r="K97" t="str">
        <f t="array" ref="K97">IF($J97="","", IF($J97="---", $J97, IF($J97="-",$J97, IF($J97="--", $J97, IFERROR(INDEX(Recipes!$A:$Q,SMALL(IF(($V$2=Recipes!$A:$A),ROW(Recipes!$A:$A)-MIN(ROW(Recipes!$A:$A))+1,""),ROWS(Recipes!$A$1:D91)),7), $Z$7)))))</f>
        <v/>
      </c>
      <c r="L97" t="str">
        <f t="shared" si="19"/>
        <v/>
      </c>
      <c r="M97" s="3" t="str">
        <f t="array" ref="M97">IF($J97="","", IF($J97="---", $Z$9, IF($J97="-", $Z$7, IF($J97="--", $Z$8, IFERROR(INDEX(Recipes!$A:$Q,SMALL(IF(($V$2=Recipes!$A:$A),ROW(Recipes!$A:$A)-MIN(ROW(Recipes!$A:$A))+1,""),ROWS(Recipes!$A$1:F91)),9), $Z$7)))))</f>
        <v/>
      </c>
      <c r="N97" t="str">
        <f t="shared" si="20"/>
        <v/>
      </c>
      <c r="O97" s="80" t="str">
        <f t="array" ref="O97">IF($J97="","", IF($J97="---", $AB$9, IF($J97="-", $AB$7, IF($J97="--", $AB$8, IFERROR(INDEX(Recipes!$A:$Q,SMALL(IF(($V$2=Recipes!$A:$A),ROW(Recipes!$A:$A)-MIN(ROW(Recipes!$A:$A))+1,""),ROWS(Recipes!$A$1:H91)),11), $AB$7)))))</f>
        <v/>
      </c>
      <c r="P97" t="str">
        <f t="shared" si="21"/>
        <v/>
      </c>
      <c r="Q97" s="80" t="str">
        <f t="array" ref="Q97">IF($J97="","", IF($J97="---", $AD$9, IF($J97="-", $AD$7, IF($J97="--", $AD$8, IFERROR(INDEX(Recipes!$A:$Q,SMALL(IF(($V$2=Recipes!$A:$A),ROW(Recipes!$A:$A)-MIN(ROW(Recipes!$A:$A))+1,""),ROWS(Recipes!$A$1:J91)),13), $AD$7)))))</f>
        <v/>
      </c>
      <c r="R97" t="str">
        <f t="shared" si="22"/>
        <v/>
      </c>
      <c r="S97" s="80" t="str">
        <f t="array" ref="S97">IF($J97="","", IF($J97="---", $AF$9, IF($J97="-", $AF$7, IF($J97="--", $AF$8, IFERROR(INDEX(Recipes!$A:$Q,SMALL(IF(($V$2=Recipes!$A:$A),ROW(Recipes!$A:$A)-MIN(ROW(Recipes!$A:$A))+1,""),ROWS(Recipes!$A$1:L91)),15), $AF$7)))))</f>
        <v/>
      </c>
      <c r="T97" t="str">
        <f t="shared" si="23"/>
        <v/>
      </c>
      <c r="U97" s="86" t="str">
        <f t="array" ref="U97">IF($J97="","", IF($J97="---", $AH$9, IF($J97="-", $AH$7, IF($J97="--", $AH$8, IFERROR(INDEX(Recipes!$A:$Q,SMALL(IF(($V$2=Recipes!$A:$A),ROW(Recipes!$A:$A)-MIN(ROW(Recipes!$A:$A))+1,""),ROWS(Recipes!$A$1:N91)),17), $AH$7)))))</f>
        <v/>
      </c>
      <c r="V97" t="str">
        <f t="shared" si="24"/>
        <v/>
      </c>
    </row>
    <row r="98" spans="2:22" x14ac:dyDescent="0.2">
      <c r="B98" s="1"/>
      <c r="G98" t="str">
        <f t="shared" si="17"/>
        <v/>
      </c>
      <c r="H98" t="str">
        <f t="array" ref="H98">IF(H97="","", IF(H97=$F$46, "", IF(H97=$F$44, $F$45, IF(H97=$F$45, $F$46, IFERROR(INDEX(Recipes!$A:$Q,SMALL(IF(($V$2=Recipes!$A:$A),ROW(Recipes!$A:$A)-MIN(ROW(Recipes!$A:$A))+1,""),ROWS(Recipes!$A$1:A92)),4), $F$44)))))</f>
        <v/>
      </c>
      <c r="I98" t="str">
        <f t="shared" si="18"/>
        <v/>
      </c>
      <c r="J98" t="str">
        <f t="array" ref="J98">IF(J97="","", IF(J97="---", "", IF(J97="-", $X$8, IF(J97="--", $X$9, IFERROR(INDEX(Recipes!$A:$Q,SMALL(IF(($V$2=Recipes!$A:$A),ROW(Recipes!$A:$A)-MIN(ROW(Recipes!$A:$A))+1,""),ROWS(Recipes!$A$1:C92)),6), $X$7)))))</f>
        <v/>
      </c>
      <c r="K98" t="str">
        <f t="array" ref="K98">IF($J98="","", IF($J98="---", $J98, IF($J98="-",$J98, IF($J98="--", $J98, IFERROR(INDEX(Recipes!$A:$Q,SMALL(IF(($V$2=Recipes!$A:$A),ROW(Recipes!$A:$A)-MIN(ROW(Recipes!$A:$A))+1,""),ROWS(Recipes!$A$1:D92)),7), $Z$7)))))</f>
        <v/>
      </c>
      <c r="L98" t="str">
        <f t="shared" si="19"/>
        <v/>
      </c>
      <c r="M98" s="3" t="str">
        <f t="array" ref="M98">IF($J98="","", IF($J98="---", $Z$9, IF($J98="-", $Z$7, IF($J98="--", $Z$8, IFERROR(INDEX(Recipes!$A:$Q,SMALL(IF(($V$2=Recipes!$A:$A),ROW(Recipes!$A:$A)-MIN(ROW(Recipes!$A:$A))+1,""),ROWS(Recipes!$A$1:F92)),9), $Z$7)))))</f>
        <v/>
      </c>
      <c r="N98" t="str">
        <f t="shared" si="20"/>
        <v/>
      </c>
      <c r="O98" s="80" t="str">
        <f t="array" ref="O98">IF($J98="","", IF($J98="---", $AB$9, IF($J98="-", $AB$7, IF($J98="--", $AB$8, IFERROR(INDEX(Recipes!$A:$Q,SMALL(IF(($V$2=Recipes!$A:$A),ROW(Recipes!$A:$A)-MIN(ROW(Recipes!$A:$A))+1,""),ROWS(Recipes!$A$1:H92)),11), $AB$7)))))</f>
        <v/>
      </c>
      <c r="P98" t="str">
        <f t="shared" si="21"/>
        <v/>
      </c>
      <c r="Q98" s="80" t="str">
        <f t="array" ref="Q98">IF($J98="","", IF($J98="---", $AD$9, IF($J98="-", $AD$7, IF($J98="--", $AD$8, IFERROR(INDEX(Recipes!$A:$Q,SMALL(IF(($V$2=Recipes!$A:$A),ROW(Recipes!$A:$A)-MIN(ROW(Recipes!$A:$A))+1,""),ROWS(Recipes!$A$1:J92)),13), $AD$7)))))</f>
        <v/>
      </c>
      <c r="R98" t="str">
        <f t="shared" si="22"/>
        <v/>
      </c>
      <c r="S98" s="80" t="str">
        <f t="array" ref="S98">IF($J98="","", IF($J98="---", $AF$9, IF($J98="-", $AF$7, IF($J98="--", $AF$8, IFERROR(INDEX(Recipes!$A:$Q,SMALL(IF(($V$2=Recipes!$A:$A),ROW(Recipes!$A:$A)-MIN(ROW(Recipes!$A:$A))+1,""),ROWS(Recipes!$A$1:L92)),15), $AF$7)))))</f>
        <v/>
      </c>
      <c r="T98" t="str">
        <f t="shared" si="23"/>
        <v/>
      </c>
      <c r="U98" s="86" t="str">
        <f t="array" ref="U98">IF($J98="","", IF($J98="---", $AH$9, IF($J98="-", $AH$7, IF($J98="--", $AH$8, IFERROR(INDEX(Recipes!$A:$Q,SMALL(IF(($V$2=Recipes!$A:$A),ROW(Recipes!$A:$A)-MIN(ROW(Recipes!$A:$A))+1,""),ROWS(Recipes!$A$1:N92)),17), $AH$7)))))</f>
        <v/>
      </c>
      <c r="V98" t="str">
        <f t="shared" si="24"/>
        <v/>
      </c>
    </row>
    <row r="99" spans="2:22" x14ac:dyDescent="0.2">
      <c r="B99" s="1"/>
      <c r="G99" t="str">
        <f t="shared" si="17"/>
        <v/>
      </c>
      <c r="H99" t="str">
        <f t="array" ref="H99">IF(H98="","", IF(H98=$F$46, "", IF(H98=$F$44, $F$45, IF(H98=$F$45, $F$46, IFERROR(INDEX(Recipes!$A:$Q,SMALL(IF(($V$2=Recipes!$A:$A),ROW(Recipes!$A:$A)-MIN(ROW(Recipes!$A:$A))+1,""),ROWS(Recipes!$A$1:A93)),4), $F$44)))))</f>
        <v/>
      </c>
      <c r="I99" t="str">
        <f t="shared" si="18"/>
        <v/>
      </c>
      <c r="J99" t="str">
        <f t="array" ref="J99">IF(J98="","", IF(J98="---", "", IF(J98="-", $X$8, IF(J98="--", $X$9, IFERROR(INDEX(Recipes!$A:$Q,SMALL(IF(($V$2=Recipes!$A:$A),ROW(Recipes!$A:$A)-MIN(ROW(Recipes!$A:$A))+1,""),ROWS(Recipes!$A$1:C93)),6), $X$7)))))</f>
        <v/>
      </c>
      <c r="K99" t="str">
        <f t="array" ref="K99">IF($J99="","", IF($J99="---", $J99, IF($J99="-",$J99, IF($J99="--", $J99, IFERROR(INDEX(Recipes!$A:$Q,SMALL(IF(($V$2=Recipes!$A:$A),ROW(Recipes!$A:$A)-MIN(ROW(Recipes!$A:$A))+1,""),ROWS(Recipes!$A$1:D93)),7), $Z$7)))))</f>
        <v/>
      </c>
      <c r="L99" t="str">
        <f t="shared" si="19"/>
        <v/>
      </c>
      <c r="M99" s="3" t="str">
        <f t="array" ref="M99">IF($J99="","", IF($J99="---", $Z$9, IF($J99="-", $Z$7, IF($J99="--", $Z$8, IFERROR(INDEX(Recipes!$A:$Q,SMALL(IF(($V$2=Recipes!$A:$A),ROW(Recipes!$A:$A)-MIN(ROW(Recipes!$A:$A))+1,""),ROWS(Recipes!$A$1:F93)),9), $Z$7)))))</f>
        <v/>
      </c>
      <c r="N99" t="str">
        <f t="shared" si="20"/>
        <v/>
      </c>
      <c r="O99" s="80" t="str">
        <f t="array" ref="O99">IF($J99="","", IF($J99="---", $AB$9, IF($J99="-", $AB$7, IF($J99="--", $AB$8, IFERROR(INDEX(Recipes!$A:$Q,SMALL(IF(($V$2=Recipes!$A:$A),ROW(Recipes!$A:$A)-MIN(ROW(Recipes!$A:$A))+1,""),ROWS(Recipes!$A$1:H93)),11), $AB$7)))))</f>
        <v/>
      </c>
      <c r="P99" t="str">
        <f t="shared" si="21"/>
        <v/>
      </c>
      <c r="Q99" s="80" t="str">
        <f t="array" ref="Q99">IF($J99="","", IF($J99="---", $AD$9, IF($J99="-", $AD$7, IF($J99="--", $AD$8, IFERROR(INDEX(Recipes!$A:$Q,SMALL(IF(($V$2=Recipes!$A:$A),ROW(Recipes!$A:$A)-MIN(ROW(Recipes!$A:$A))+1,""),ROWS(Recipes!$A$1:J93)),13), $AD$7)))))</f>
        <v/>
      </c>
      <c r="R99" t="str">
        <f t="shared" si="22"/>
        <v/>
      </c>
      <c r="S99" s="80" t="str">
        <f t="array" ref="S99">IF($J99="","", IF($J99="---", $AF$9, IF($J99="-", $AF$7, IF($J99="--", $AF$8, IFERROR(INDEX(Recipes!$A:$Q,SMALL(IF(($V$2=Recipes!$A:$A),ROW(Recipes!$A:$A)-MIN(ROW(Recipes!$A:$A))+1,""),ROWS(Recipes!$A$1:L93)),15), $AF$7)))))</f>
        <v/>
      </c>
      <c r="T99" t="str">
        <f t="shared" si="23"/>
        <v/>
      </c>
      <c r="U99" s="86" t="str">
        <f t="array" ref="U99">IF($J99="","", IF($J99="---", $AH$9, IF($J99="-", $AH$7, IF($J99="--", $AH$8, IFERROR(INDEX(Recipes!$A:$Q,SMALL(IF(($V$2=Recipes!$A:$A),ROW(Recipes!$A:$A)-MIN(ROW(Recipes!$A:$A))+1,""),ROWS(Recipes!$A$1:N93)),17), $AH$7)))))</f>
        <v/>
      </c>
      <c r="V99" t="str">
        <f t="shared" si="24"/>
        <v/>
      </c>
    </row>
    <row r="100" spans="2:22" x14ac:dyDescent="0.2">
      <c r="B100" s="1"/>
      <c r="G100" t="str">
        <f t="shared" si="17"/>
        <v/>
      </c>
      <c r="H100" t="str">
        <f t="array" ref="H100">IF(H99="","", IF(H99=$F$46, "", IF(H99=$F$44, $F$45, IF(H99=$F$45, $F$46, IFERROR(INDEX(Recipes!$A:$Q,SMALL(IF(($V$2=Recipes!$A:$A),ROW(Recipes!$A:$A)-MIN(ROW(Recipes!$A:$A))+1,""),ROWS(Recipes!$A$1:A94)),4), $F$44)))))</f>
        <v/>
      </c>
      <c r="I100" t="str">
        <f t="shared" si="18"/>
        <v/>
      </c>
      <c r="J100" t="str">
        <f t="array" ref="J100">IF(J99="","", IF(J99="---", "", IF(J99="-", $X$8, IF(J99="--", $X$9, IFERROR(INDEX(Recipes!$A:$Q,SMALL(IF(($V$2=Recipes!$A:$A),ROW(Recipes!$A:$A)-MIN(ROW(Recipes!$A:$A))+1,""),ROWS(Recipes!$A$1:C94)),6), $X$7)))))</f>
        <v/>
      </c>
      <c r="K100" t="str">
        <f t="array" ref="K100">IF($J100="","", IF($J100="---", $J100, IF($J100="-",$J100, IF($J100="--", $J100, IFERROR(INDEX(Recipes!$A:$Q,SMALL(IF(($V$2=Recipes!$A:$A),ROW(Recipes!$A:$A)-MIN(ROW(Recipes!$A:$A))+1,""),ROWS(Recipes!$A$1:D94)),7), $Z$7)))))</f>
        <v/>
      </c>
      <c r="L100" t="str">
        <f t="shared" si="19"/>
        <v/>
      </c>
      <c r="M100" s="3" t="str">
        <f t="array" ref="M100">IF($J100="","", IF($J100="---", $Z$9, IF($J100="-", $Z$7, IF($J100="--", $Z$8, IFERROR(INDEX(Recipes!$A:$Q,SMALL(IF(($V$2=Recipes!$A:$A),ROW(Recipes!$A:$A)-MIN(ROW(Recipes!$A:$A))+1,""),ROWS(Recipes!$A$1:F94)),9), $Z$7)))))</f>
        <v/>
      </c>
      <c r="N100" t="str">
        <f t="shared" si="20"/>
        <v/>
      </c>
      <c r="O100" s="80" t="str">
        <f t="array" ref="O100">IF($J100="","", IF($J100="---", $AB$9, IF($J100="-", $AB$7, IF($J100="--", $AB$8, IFERROR(INDEX(Recipes!$A:$Q,SMALL(IF(($V$2=Recipes!$A:$A),ROW(Recipes!$A:$A)-MIN(ROW(Recipes!$A:$A))+1,""),ROWS(Recipes!$A$1:H94)),11), $AB$7)))))</f>
        <v/>
      </c>
      <c r="P100" t="str">
        <f t="shared" si="21"/>
        <v/>
      </c>
      <c r="Q100" s="80" t="str">
        <f t="array" ref="Q100">IF($J100="","", IF($J100="---", $AD$9, IF($J100="-", $AD$7, IF($J100="--", $AD$8, IFERROR(INDEX(Recipes!$A:$Q,SMALL(IF(($V$2=Recipes!$A:$A),ROW(Recipes!$A:$A)-MIN(ROW(Recipes!$A:$A))+1,""),ROWS(Recipes!$A$1:J94)),13), $AD$7)))))</f>
        <v/>
      </c>
      <c r="R100" t="str">
        <f t="shared" si="22"/>
        <v/>
      </c>
      <c r="S100" s="80" t="str">
        <f t="array" ref="S100">IF($J100="","", IF($J100="---", $AF$9, IF($J100="-", $AF$7, IF($J100="--", $AF$8, IFERROR(INDEX(Recipes!$A:$Q,SMALL(IF(($V$2=Recipes!$A:$A),ROW(Recipes!$A:$A)-MIN(ROW(Recipes!$A:$A))+1,""),ROWS(Recipes!$A$1:L94)),15), $AF$7)))))</f>
        <v/>
      </c>
      <c r="T100" t="str">
        <f t="shared" si="23"/>
        <v/>
      </c>
      <c r="U100" s="86" t="str">
        <f t="array" ref="U100">IF($J100="","", IF($J100="---", $AH$9, IF($J100="-", $AH$7, IF($J100="--", $AH$8, IFERROR(INDEX(Recipes!$A:$Q,SMALL(IF(($V$2=Recipes!$A:$A),ROW(Recipes!$A:$A)-MIN(ROW(Recipes!$A:$A))+1,""),ROWS(Recipes!$A$1:N94)),17), $AH$7)))))</f>
        <v/>
      </c>
      <c r="V100" t="str">
        <f t="shared" si="24"/>
        <v/>
      </c>
    </row>
    <row r="101" spans="2:22" x14ac:dyDescent="0.2">
      <c r="B101" s="1"/>
      <c r="G101" t="str">
        <f t="shared" si="17"/>
        <v/>
      </c>
      <c r="H101" t="str">
        <f t="array" ref="H101">IF(H100="","", IF(H100=$F$46, "", IF(H100=$F$44, $F$45, IF(H100=$F$45, $F$46, IFERROR(INDEX(Recipes!$A:$Q,SMALL(IF(($V$2=Recipes!$A:$A),ROW(Recipes!$A:$A)-MIN(ROW(Recipes!$A:$A))+1,""),ROWS(Recipes!$A$1:A95)),4), $F$44)))))</f>
        <v/>
      </c>
      <c r="I101" t="str">
        <f t="shared" si="18"/>
        <v/>
      </c>
      <c r="J101" t="str">
        <f t="array" ref="J101">IF(J100="","", IF(J100="---", "", IF(J100="-", $X$8, IF(J100="--", $X$9, IFERROR(INDEX(Recipes!$A:$Q,SMALL(IF(($V$2=Recipes!$A:$A),ROW(Recipes!$A:$A)-MIN(ROW(Recipes!$A:$A))+1,""),ROWS(Recipes!$A$1:C95)),6), $X$7)))))</f>
        <v/>
      </c>
      <c r="K101" t="str">
        <f t="array" ref="K101">IF($J101="","", IF($J101="---", $J101, IF($J101="-",$J101, IF($J101="--", $J101, IFERROR(INDEX(Recipes!$A:$Q,SMALL(IF(($V$2=Recipes!$A:$A),ROW(Recipes!$A:$A)-MIN(ROW(Recipes!$A:$A))+1,""),ROWS(Recipes!$A$1:D95)),7), $Z$7)))))</f>
        <v/>
      </c>
      <c r="L101" t="str">
        <f t="shared" si="19"/>
        <v/>
      </c>
      <c r="M101" s="3" t="str">
        <f t="array" ref="M101">IF($J101="","", IF($J101="---", $Z$9, IF($J101="-", $Z$7, IF($J101="--", $Z$8, IFERROR(INDEX(Recipes!$A:$Q,SMALL(IF(($V$2=Recipes!$A:$A),ROW(Recipes!$A:$A)-MIN(ROW(Recipes!$A:$A))+1,""),ROWS(Recipes!$A$1:F95)),9), $Z$7)))))</f>
        <v/>
      </c>
      <c r="N101" t="str">
        <f t="shared" si="20"/>
        <v/>
      </c>
      <c r="O101" s="80" t="str">
        <f t="array" ref="O101">IF($J101="","", IF($J101="---", $AB$9, IF($J101="-", $AB$7, IF($J101="--", $AB$8, IFERROR(INDEX(Recipes!$A:$Q,SMALL(IF(($V$2=Recipes!$A:$A),ROW(Recipes!$A:$A)-MIN(ROW(Recipes!$A:$A))+1,""),ROWS(Recipes!$A$1:H95)),11), $AB$7)))))</f>
        <v/>
      </c>
      <c r="P101" t="str">
        <f t="shared" si="21"/>
        <v/>
      </c>
      <c r="Q101" s="80" t="str">
        <f t="array" ref="Q101">IF($J101="","", IF($J101="---", $AD$9, IF($J101="-", $AD$7, IF($J101="--", $AD$8, IFERROR(INDEX(Recipes!$A:$Q,SMALL(IF(($V$2=Recipes!$A:$A),ROW(Recipes!$A:$A)-MIN(ROW(Recipes!$A:$A))+1,""),ROWS(Recipes!$A$1:J95)),13), $AD$7)))))</f>
        <v/>
      </c>
      <c r="R101" t="str">
        <f t="shared" si="22"/>
        <v/>
      </c>
      <c r="S101" s="80" t="str">
        <f t="array" ref="S101">IF($J101="","", IF($J101="---", $AF$9, IF($J101="-", $AF$7, IF($J101="--", $AF$8, IFERROR(INDEX(Recipes!$A:$Q,SMALL(IF(($V$2=Recipes!$A:$A),ROW(Recipes!$A:$A)-MIN(ROW(Recipes!$A:$A))+1,""),ROWS(Recipes!$A$1:L95)),15), $AF$7)))))</f>
        <v/>
      </c>
      <c r="T101" t="str">
        <f t="shared" si="23"/>
        <v/>
      </c>
      <c r="U101" s="86" t="str">
        <f t="array" ref="U101">IF($J101="","", IF($J101="---", $AH$9, IF($J101="-", $AH$7, IF($J101="--", $AH$8, IFERROR(INDEX(Recipes!$A:$Q,SMALL(IF(($V$2=Recipes!$A:$A),ROW(Recipes!$A:$A)-MIN(ROW(Recipes!$A:$A))+1,""),ROWS(Recipes!$A$1:N95)),17), $AH$7)))))</f>
        <v/>
      </c>
      <c r="V101" t="str">
        <f t="shared" si="24"/>
        <v/>
      </c>
    </row>
    <row r="102" spans="2:22" x14ac:dyDescent="0.2">
      <c r="B102" s="1"/>
      <c r="G102" t="str">
        <f t="shared" si="17"/>
        <v/>
      </c>
      <c r="H102" t="str">
        <f t="array" ref="H102">IF(H101="","", IF(H101=$F$46, "", IF(H101=$F$44, $F$45, IF(H101=$F$45, $F$46, IFERROR(INDEX(Recipes!$A:$Q,SMALL(IF(($V$2=Recipes!$A:$A),ROW(Recipes!$A:$A)-MIN(ROW(Recipes!$A:$A))+1,""),ROWS(Recipes!$A$1:A96)),4), $F$44)))))</f>
        <v/>
      </c>
      <c r="I102" t="str">
        <f t="shared" si="18"/>
        <v/>
      </c>
      <c r="J102" t="str">
        <f t="array" ref="J102">IF(J101="","", IF(J101="---", "", IF(J101="-", $X$8, IF(J101="--", $X$9, IFERROR(INDEX(Recipes!$A:$Q,SMALL(IF(($V$2=Recipes!$A:$A),ROW(Recipes!$A:$A)-MIN(ROW(Recipes!$A:$A))+1,""),ROWS(Recipes!$A$1:C96)),6), $X$7)))))</f>
        <v/>
      </c>
      <c r="K102" t="str">
        <f t="array" ref="K102">IF($J102="","", IF($J102="---", $J102, IF($J102="-",$J102, IF($J102="--", $J102, IFERROR(INDEX(Recipes!$A:$Q,SMALL(IF(($V$2=Recipes!$A:$A),ROW(Recipes!$A:$A)-MIN(ROW(Recipes!$A:$A))+1,""),ROWS(Recipes!$A$1:D96)),7), $Z$7)))))</f>
        <v/>
      </c>
      <c r="L102" t="str">
        <f t="shared" si="19"/>
        <v/>
      </c>
      <c r="M102" s="3" t="str">
        <f t="array" ref="M102">IF($J102="","", IF($J102="---", $Z$9, IF($J102="-", $Z$7, IF($J102="--", $Z$8, IFERROR(INDEX(Recipes!$A:$Q,SMALL(IF(($V$2=Recipes!$A:$A),ROW(Recipes!$A:$A)-MIN(ROW(Recipes!$A:$A))+1,""),ROWS(Recipes!$A$1:F96)),9), $Z$7)))))</f>
        <v/>
      </c>
      <c r="N102" t="str">
        <f t="shared" si="20"/>
        <v/>
      </c>
      <c r="O102" s="80" t="str">
        <f t="array" ref="O102">IF($J102="","", IF($J102="---", $AB$9, IF($J102="-", $AB$7, IF($J102="--", $AB$8, IFERROR(INDEX(Recipes!$A:$Q,SMALL(IF(($V$2=Recipes!$A:$A),ROW(Recipes!$A:$A)-MIN(ROW(Recipes!$A:$A))+1,""),ROWS(Recipes!$A$1:H96)),11), $AB$7)))))</f>
        <v/>
      </c>
      <c r="P102" t="str">
        <f t="shared" si="21"/>
        <v/>
      </c>
      <c r="Q102" s="80" t="str">
        <f t="array" ref="Q102">IF($J102="","", IF($J102="---", $AD$9, IF($J102="-", $AD$7, IF($J102="--", $AD$8, IFERROR(INDEX(Recipes!$A:$Q,SMALL(IF(($V$2=Recipes!$A:$A),ROW(Recipes!$A:$A)-MIN(ROW(Recipes!$A:$A))+1,""),ROWS(Recipes!$A$1:J96)),13), $AD$7)))))</f>
        <v/>
      </c>
      <c r="R102" t="str">
        <f t="shared" si="22"/>
        <v/>
      </c>
      <c r="S102" s="80" t="str">
        <f t="array" ref="S102">IF($J102="","", IF($J102="---", $AF$9, IF($J102="-", $AF$7, IF($J102="--", $AF$8, IFERROR(INDEX(Recipes!$A:$Q,SMALL(IF(($V$2=Recipes!$A:$A),ROW(Recipes!$A:$A)-MIN(ROW(Recipes!$A:$A))+1,""),ROWS(Recipes!$A$1:L96)),15), $AF$7)))))</f>
        <v/>
      </c>
      <c r="T102" t="str">
        <f t="shared" si="23"/>
        <v/>
      </c>
      <c r="U102" s="86" t="str">
        <f t="array" ref="U102">IF($J102="","", IF($J102="---", $AH$9, IF($J102="-", $AH$7, IF($J102="--", $AH$8, IFERROR(INDEX(Recipes!$A:$Q,SMALL(IF(($V$2=Recipes!$A:$A),ROW(Recipes!$A:$A)-MIN(ROW(Recipes!$A:$A))+1,""),ROWS(Recipes!$A$1:N96)),17), $AH$7)))))</f>
        <v/>
      </c>
      <c r="V102" t="str">
        <f t="shared" si="24"/>
        <v/>
      </c>
    </row>
    <row r="103" spans="2:22" x14ac:dyDescent="0.2">
      <c r="B103" s="1"/>
      <c r="G103" t="str">
        <f t="shared" si="17"/>
        <v/>
      </c>
      <c r="H103" t="str">
        <f t="array" ref="H103">IF(H102="","", IF(H102=$F$46, "", IF(H102=$F$44, $F$45, IF(H102=$F$45, $F$46, IFERROR(INDEX(Recipes!$A:$Q,SMALL(IF(($V$2=Recipes!$A:$A),ROW(Recipes!$A:$A)-MIN(ROW(Recipes!$A:$A))+1,""),ROWS(Recipes!$A$1:A97)),4), $F$44)))))</f>
        <v/>
      </c>
      <c r="I103" t="str">
        <f t="shared" si="18"/>
        <v/>
      </c>
      <c r="J103" t="str">
        <f t="array" ref="J103">IF(J102="","", IF(J102="---", "", IF(J102="-", $X$8, IF(J102="--", $X$9, IFERROR(INDEX(Recipes!$A:$Q,SMALL(IF(($V$2=Recipes!$A:$A),ROW(Recipes!$A:$A)-MIN(ROW(Recipes!$A:$A))+1,""),ROWS(Recipes!$A$1:C97)),6), $X$7)))))</f>
        <v/>
      </c>
      <c r="K103" t="str">
        <f t="array" ref="K103">IF($J103="","", IF($J103="---", $J103, IF($J103="-",$J103, IF($J103="--", $J103, IFERROR(INDEX(Recipes!$A:$Q,SMALL(IF(($V$2=Recipes!$A:$A),ROW(Recipes!$A:$A)-MIN(ROW(Recipes!$A:$A))+1,""),ROWS(Recipes!$A$1:D97)),7), $Z$7)))))</f>
        <v/>
      </c>
      <c r="L103" t="str">
        <f t="shared" si="19"/>
        <v/>
      </c>
      <c r="M103" s="3" t="str">
        <f t="array" ref="M103">IF($J103="","", IF($J103="---", $Z$9, IF($J103="-", $Z$7, IF($J103="--", $Z$8, IFERROR(INDEX(Recipes!$A:$Q,SMALL(IF(($V$2=Recipes!$A:$A),ROW(Recipes!$A:$A)-MIN(ROW(Recipes!$A:$A))+1,""),ROWS(Recipes!$A$1:F97)),9), $Z$7)))))</f>
        <v/>
      </c>
      <c r="N103" t="str">
        <f t="shared" si="20"/>
        <v/>
      </c>
      <c r="O103" s="80" t="str">
        <f t="array" ref="O103">IF($J103="","", IF($J103="---", $AB$9, IF($J103="-", $AB$7, IF($J103="--", $AB$8, IFERROR(INDEX(Recipes!$A:$Q,SMALL(IF(($V$2=Recipes!$A:$A),ROW(Recipes!$A:$A)-MIN(ROW(Recipes!$A:$A))+1,""),ROWS(Recipes!$A$1:H97)),11), $AB$7)))))</f>
        <v/>
      </c>
      <c r="P103" t="str">
        <f t="shared" si="21"/>
        <v/>
      </c>
      <c r="Q103" s="80" t="str">
        <f t="array" ref="Q103">IF($J103="","", IF($J103="---", $AD$9, IF($J103="-", $AD$7, IF($J103="--", $AD$8, IFERROR(INDEX(Recipes!$A:$Q,SMALL(IF(($V$2=Recipes!$A:$A),ROW(Recipes!$A:$A)-MIN(ROW(Recipes!$A:$A))+1,""),ROWS(Recipes!$A$1:J97)),13), $AD$7)))))</f>
        <v/>
      </c>
      <c r="R103" t="str">
        <f t="shared" si="22"/>
        <v/>
      </c>
      <c r="S103" s="80" t="str">
        <f t="array" ref="S103">IF($J103="","", IF($J103="---", $AF$9, IF($J103="-", $AF$7, IF($J103="--", $AF$8, IFERROR(INDEX(Recipes!$A:$Q,SMALL(IF(($V$2=Recipes!$A:$A),ROW(Recipes!$A:$A)-MIN(ROW(Recipes!$A:$A))+1,""),ROWS(Recipes!$A$1:L97)),15), $AF$7)))))</f>
        <v/>
      </c>
      <c r="T103" t="str">
        <f t="shared" si="23"/>
        <v/>
      </c>
      <c r="U103" s="86" t="str">
        <f t="array" ref="U103">IF($J103="","", IF($J103="---", $AH$9, IF($J103="-", $AH$7, IF($J103="--", $AH$8, IFERROR(INDEX(Recipes!$A:$Q,SMALL(IF(($V$2=Recipes!$A:$A),ROW(Recipes!$A:$A)-MIN(ROW(Recipes!$A:$A))+1,""),ROWS(Recipes!$A$1:N97)),17), $AH$7)))))</f>
        <v/>
      </c>
      <c r="V103" t="str">
        <f t="shared" si="24"/>
        <v/>
      </c>
    </row>
    <row r="104" spans="2:22" x14ac:dyDescent="0.2">
      <c r="B104" s="1"/>
      <c r="G104" t="str">
        <f t="shared" si="17"/>
        <v/>
      </c>
      <c r="H104" t="str">
        <f t="array" ref="H104">IF(H103="","", IF(H103=$F$46, "", IF(H103=$F$44, $F$45, IF(H103=$F$45, $F$46, IFERROR(INDEX(Recipes!$A:$Q,SMALL(IF(($V$2=Recipes!$A:$A),ROW(Recipes!$A:$A)-MIN(ROW(Recipes!$A:$A))+1,""),ROWS(Recipes!$A$1:A98)),4), $F$44)))))</f>
        <v/>
      </c>
      <c r="I104" t="str">
        <f t="shared" si="18"/>
        <v/>
      </c>
      <c r="J104" t="str">
        <f t="array" ref="J104">IF(J103="","", IF(J103="---", "", IF(J103="-", $X$8, IF(J103="--", $X$9, IFERROR(INDEX(Recipes!$A:$Q,SMALL(IF(($V$2=Recipes!$A:$A),ROW(Recipes!$A:$A)-MIN(ROW(Recipes!$A:$A))+1,""),ROWS(Recipes!$A$1:C98)),6), $X$7)))))</f>
        <v/>
      </c>
      <c r="K104" t="str">
        <f t="array" ref="K104">IF($J104="","", IF($J104="---", $J104, IF($J104="-",$J104, IF($J104="--", $J104, IFERROR(INDEX(Recipes!$A:$Q,SMALL(IF(($V$2=Recipes!$A:$A),ROW(Recipes!$A:$A)-MIN(ROW(Recipes!$A:$A))+1,""),ROWS(Recipes!$A$1:D98)),7), $Z$7)))))</f>
        <v/>
      </c>
      <c r="L104" t="str">
        <f t="shared" si="19"/>
        <v/>
      </c>
      <c r="M104" s="3" t="str">
        <f t="array" ref="M104">IF($J104="","", IF($J104="---", $Z$9, IF($J104="-", $Z$7, IF($J104="--", $Z$8, IFERROR(INDEX(Recipes!$A:$Q,SMALL(IF(($V$2=Recipes!$A:$A),ROW(Recipes!$A:$A)-MIN(ROW(Recipes!$A:$A))+1,""),ROWS(Recipes!$A$1:F98)),9), $Z$7)))))</f>
        <v/>
      </c>
      <c r="N104" t="str">
        <f t="shared" si="20"/>
        <v/>
      </c>
      <c r="O104" s="80" t="str">
        <f t="array" ref="O104">IF($J104="","", IF($J104="---", $AB$9, IF($J104="-", $AB$7, IF($J104="--", $AB$8, IFERROR(INDEX(Recipes!$A:$Q,SMALL(IF(($V$2=Recipes!$A:$A),ROW(Recipes!$A:$A)-MIN(ROW(Recipes!$A:$A))+1,""),ROWS(Recipes!$A$1:H98)),11), $AB$7)))))</f>
        <v/>
      </c>
      <c r="P104" t="str">
        <f t="shared" si="21"/>
        <v/>
      </c>
      <c r="Q104" s="80" t="str">
        <f t="array" ref="Q104">IF($J104="","", IF($J104="---", $AD$9, IF($J104="-", $AD$7, IF($J104="--", $AD$8, IFERROR(INDEX(Recipes!$A:$Q,SMALL(IF(($V$2=Recipes!$A:$A),ROW(Recipes!$A:$A)-MIN(ROW(Recipes!$A:$A))+1,""),ROWS(Recipes!$A$1:J98)),13), $AD$7)))))</f>
        <v/>
      </c>
      <c r="R104" t="str">
        <f t="shared" si="22"/>
        <v/>
      </c>
      <c r="S104" s="80" t="str">
        <f t="array" ref="S104">IF($J104="","", IF($J104="---", $AF$9, IF($J104="-", $AF$7, IF($J104="--", $AF$8, IFERROR(INDEX(Recipes!$A:$Q,SMALL(IF(($V$2=Recipes!$A:$A),ROW(Recipes!$A:$A)-MIN(ROW(Recipes!$A:$A))+1,""),ROWS(Recipes!$A$1:L98)),15), $AF$7)))))</f>
        <v/>
      </c>
      <c r="T104" t="str">
        <f t="shared" si="23"/>
        <v/>
      </c>
      <c r="U104" s="86" t="str">
        <f t="array" ref="U104">IF($J104="","", IF($J104="---", $AH$9, IF($J104="-", $AH$7, IF($J104="--", $AH$8, IFERROR(INDEX(Recipes!$A:$Q,SMALL(IF(($V$2=Recipes!$A:$A),ROW(Recipes!$A:$A)-MIN(ROW(Recipes!$A:$A))+1,""),ROWS(Recipes!$A$1:N98)),17), $AH$7)))))</f>
        <v/>
      </c>
      <c r="V104" t="str">
        <f t="shared" si="24"/>
        <v/>
      </c>
    </row>
    <row r="105" spans="2:22" x14ac:dyDescent="0.2">
      <c r="B105" s="1"/>
      <c r="G105" t="str">
        <f t="shared" si="17"/>
        <v/>
      </c>
      <c r="H105" t="str">
        <f t="array" ref="H105">IF(H104="","", IF(H104=$F$46, "", IF(H104=$F$44, $F$45, IF(H104=$F$45, $F$46, IFERROR(INDEX(Recipes!$A:$Q,SMALL(IF(($V$2=Recipes!$A:$A),ROW(Recipes!$A:$A)-MIN(ROW(Recipes!$A:$A))+1,""),ROWS(Recipes!$A$1:A99)),4), $F$44)))))</f>
        <v/>
      </c>
      <c r="I105" t="str">
        <f t="shared" si="18"/>
        <v/>
      </c>
      <c r="J105" t="str">
        <f t="array" ref="J105">IF(J104="","", IF(J104="---", "", IF(J104="-", $X$8, IF(J104="--", $X$9, IFERROR(INDEX(Recipes!$A:$Q,SMALL(IF(($V$2=Recipes!$A:$A),ROW(Recipes!$A:$A)-MIN(ROW(Recipes!$A:$A))+1,""),ROWS(Recipes!$A$1:C99)),6), $X$7)))))</f>
        <v/>
      </c>
      <c r="K105" t="str">
        <f t="array" ref="K105">IF($J105="","", IF($J105="---", $J105, IF($J105="-",$J105, IF($J105="--", $J105, IFERROR(INDEX(Recipes!$A:$Q,SMALL(IF(($V$2=Recipes!$A:$A),ROW(Recipes!$A:$A)-MIN(ROW(Recipes!$A:$A))+1,""),ROWS(Recipes!$A$1:D99)),7), $Z$7)))))</f>
        <v/>
      </c>
      <c r="L105" t="str">
        <f t="shared" si="19"/>
        <v/>
      </c>
      <c r="M105" s="3" t="str">
        <f t="array" ref="M105">IF($J105="","", IF($J105="---", $Z$9, IF($J105="-", $Z$7, IF($J105="--", $Z$8, IFERROR(INDEX(Recipes!$A:$Q,SMALL(IF(($V$2=Recipes!$A:$A),ROW(Recipes!$A:$A)-MIN(ROW(Recipes!$A:$A))+1,""),ROWS(Recipes!$A$1:F99)),9), $Z$7)))))</f>
        <v/>
      </c>
      <c r="N105" t="str">
        <f t="shared" si="20"/>
        <v/>
      </c>
      <c r="O105" s="80" t="str">
        <f t="array" ref="O105">IF($J105="","", IF($J105="---", $AB$9, IF($J105="-", $AB$7, IF($J105="--", $AB$8, IFERROR(INDEX(Recipes!$A:$Q,SMALL(IF(($V$2=Recipes!$A:$A),ROW(Recipes!$A:$A)-MIN(ROW(Recipes!$A:$A))+1,""),ROWS(Recipes!$A$1:H99)),11), $AB$7)))))</f>
        <v/>
      </c>
      <c r="P105" t="str">
        <f t="shared" si="21"/>
        <v/>
      </c>
      <c r="Q105" s="80" t="str">
        <f t="array" ref="Q105">IF($J105="","", IF($J105="---", $AD$9, IF($J105="-", $AD$7, IF($J105="--", $AD$8, IFERROR(INDEX(Recipes!$A:$Q,SMALL(IF(($V$2=Recipes!$A:$A),ROW(Recipes!$A:$A)-MIN(ROW(Recipes!$A:$A))+1,""),ROWS(Recipes!$A$1:J99)),13), $AD$7)))))</f>
        <v/>
      </c>
      <c r="R105" t="str">
        <f t="shared" si="22"/>
        <v/>
      </c>
      <c r="S105" s="80" t="str">
        <f t="array" ref="S105">IF($J105="","", IF($J105="---", $AF$9, IF($J105="-", $AF$7, IF($J105="--", $AF$8, IFERROR(INDEX(Recipes!$A:$Q,SMALL(IF(($V$2=Recipes!$A:$A),ROW(Recipes!$A:$A)-MIN(ROW(Recipes!$A:$A))+1,""),ROWS(Recipes!$A$1:L99)),15), $AF$7)))))</f>
        <v/>
      </c>
      <c r="T105" t="str">
        <f t="shared" si="23"/>
        <v/>
      </c>
      <c r="U105" s="86" t="str">
        <f t="array" ref="U105">IF($J105="","", IF($J105="---", $AH$9, IF($J105="-", $AH$7, IF($J105="--", $AH$8, IFERROR(INDEX(Recipes!$A:$Q,SMALL(IF(($V$2=Recipes!$A:$A),ROW(Recipes!$A:$A)-MIN(ROW(Recipes!$A:$A))+1,""),ROWS(Recipes!$A$1:N99)),17), $AH$7)))))</f>
        <v/>
      </c>
      <c r="V105" t="str">
        <f t="shared" si="24"/>
        <v/>
      </c>
    </row>
    <row r="106" spans="2:22" x14ac:dyDescent="0.2">
      <c r="B106" s="1"/>
      <c r="G106" t="str">
        <f t="shared" si="17"/>
        <v/>
      </c>
      <c r="H106" t="str">
        <f t="array" ref="H106">IF(H105="","", IF(H105=$F$46, "", IF(H105=$F$44, $F$45, IF(H105=$F$45, $F$46, IFERROR(INDEX(Recipes!$A:$Q,SMALL(IF(($V$2=Recipes!$A:$A),ROW(Recipes!$A:$A)-MIN(ROW(Recipes!$A:$A))+1,""),ROWS(Recipes!$A$1:A100)),4), $F$44)))))</f>
        <v/>
      </c>
      <c r="I106" t="str">
        <f t="shared" si="18"/>
        <v/>
      </c>
      <c r="J106" t="str">
        <f t="array" ref="J106">IF(J105="","", IF(J105="---", "", IF(J105="-", $X$8, IF(J105="--", $X$9, IFERROR(INDEX(Recipes!$A:$Q,SMALL(IF(($V$2=Recipes!$A:$A),ROW(Recipes!$A:$A)-MIN(ROW(Recipes!$A:$A))+1,""),ROWS(Recipes!$A$1:C100)),6), $X$7)))))</f>
        <v/>
      </c>
      <c r="K106" t="str">
        <f t="array" ref="K106">IF($J106="","", IF($J106="---", $J106, IF($J106="-",$J106, IF($J106="--", $J106, IFERROR(INDEX(Recipes!$A:$Q,SMALL(IF(($V$2=Recipes!$A:$A),ROW(Recipes!$A:$A)-MIN(ROW(Recipes!$A:$A))+1,""),ROWS(Recipes!$A$1:D100)),7), $Z$7)))))</f>
        <v/>
      </c>
      <c r="L106" t="str">
        <f t="shared" si="19"/>
        <v/>
      </c>
      <c r="M106" s="3" t="str">
        <f t="array" ref="M106">IF($J106="","", IF($J106="---", $Z$9, IF($J106="-", $Z$7, IF($J106="--", $Z$8, IFERROR(INDEX(Recipes!$A:$Q,SMALL(IF(($V$2=Recipes!$A:$A),ROW(Recipes!$A:$A)-MIN(ROW(Recipes!$A:$A))+1,""),ROWS(Recipes!$A$1:F100)),9), $Z$7)))))</f>
        <v/>
      </c>
      <c r="N106" t="str">
        <f t="shared" si="20"/>
        <v/>
      </c>
      <c r="O106" s="80" t="str">
        <f t="array" ref="O106">IF($J106="","", IF($J106="---", $AB$9, IF($J106="-", $AB$7, IF($J106="--", $AB$8, IFERROR(INDEX(Recipes!$A:$Q,SMALL(IF(($V$2=Recipes!$A:$A),ROW(Recipes!$A:$A)-MIN(ROW(Recipes!$A:$A))+1,""),ROWS(Recipes!$A$1:H100)),11), $AB$7)))))</f>
        <v/>
      </c>
      <c r="P106" t="str">
        <f t="shared" si="21"/>
        <v/>
      </c>
      <c r="Q106" s="80" t="str">
        <f t="array" ref="Q106">IF($J106="","", IF($J106="---", $AD$9, IF($J106="-", $AD$7, IF($J106="--", $AD$8, IFERROR(INDEX(Recipes!$A:$Q,SMALL(IF(($V$2=Recipes!$A:$A),ROW(Recipes!$A:$A)-MIN(ROW(Recipes!$A:$A))+1,""),ROWS(Recipes!$A$1:J100)),13), $AD$7)))))</f>
        <v/>
      </c>
      <c r="R106" t="str">
        <f t="shared" si="22"/>
        <v/>
      </c>
      <c r="S106" s="80" t="str">
        <f t="array" ref="S106">IF($J106="","", IF($J106="---", $AF$9, IF($J106="-", $AF$7, IF($J106="--", $AF$8, IFERROR(INDEX(Recipes!$A:$Q,SMALL(IF(($V$2=Recipes!$A:$A),ROW(Recipes!$A:$A)-MIN(ROW(Recipes!$A:$A))+1,""),ROWS(Recipes!$A$1:L100)),15), $AF$7)))))</f>
        <v/>
      </c>
      <c r="T106" t="str">
        <f t="shared" si="23"/>
        <v/>
      </c>
      <c r="U106" s="86" t="str">
        <f t="array" ref="U106">IF($J106="","", IF($J106="---", $AH$9, IF($J106="-", $AH$7, IF($J106="--", $AH$8, IFERROR(INDEX(Recipes!$A:$Q,SMALL(IF(($V$2=Recipes!$A:$A),ROW(Recipes!$A:$A)-MIN(ROW(Recipes!$A:$A))+1,""),ROWS(Recipes!$A$1:N100)),17), $AH$7)))))</f>
        <v/>
      </c>
      <c r="V106" t="str">
        <f t="shared" si="24"/>
        <v/>
      </c>
    </row>
    <row r="107" spans="2:22" x14ac:dyDescent="0.2">
      <c r="B107" s="1"/>
      <c r="G107" t="str">
        <f t="shared" si="17"/>
        <v/>
      </c>
      <c r="H107" t="str">
        <f t="array" ref="H107">IF(H106="","", IF(H106=$F$46, "", IF(H106=$F$44, $F$45, IF(H106=$F$45, $F$46, IFERROR(INDEX(Recipes!$A:$Q,SMALL(IF(($V$2=Recipes!$A:$A),ROW(Recipes!$A:$A)-MIN(ROW(Recipes!$A:$A))+1,""),ROWS(Recipes!$A$1:A101)),4), $F$44)))))</f>
        <v/>
      </c>
      <c r="I107" t="str">
        <f t="shared" si="18"/>
        <v/>
      </c>
      <c r="J107" t="str">
        <f t="array" ref="J107">IF(J106="","", IF(J106="---", "", IF(J106="-", $X$8, IF(J106="--", $X$9, IFERROR(INDEX(Recipes!$A:$Q,SMALL(IF(($V$2=Recipes!$A:$A),ROW(Recipes!$A:$A)-MIN(ROW(Recipes!$A:$A))+1,""),ROWS(Recipes!$A$1:C101)),6), $X$7)))))</f>
        <v/>
      </c>
      <c r="K107" t="str">
        <f t="array" ref="K107">IF($J107="","", IF($J107="---", $J107, IF($J107="-",$J107, IF($J107="--", $J107, IFERROR(INDEX(Recipes!$A:$Q,SMALL(IF(($V$2=Recipes!$A:$A),ROW(Recipes!$A:$A)-MIN(ROW(Recipes!$A:$A))+1,""),ROWS(Recipes!$A$1:D101)),7), $Z$7)))))</f>
        <v/>
      </c>
      <c r="L107" t="str">
        <f t="shared" si="19"/>
        <v/>
      </c>
      <c r="M107" s="3" t="str">
        <f t="array" ref="M107">IF($J107="","", IF($J107="---", $Z$9, IF($J107="-", $Z$7, IF($J107="--", $Z$8, IFERROR(INDEX(Recipes!$A:$Q,SMALL(IF(($V$2=Recipes!$A:$A),ROW(Recipes!$A:$A)-MIN(ROW(Recipes!$A:$A))+1,""),ROWS(Recipes!$A$1:F101)),9), $Z$7)))))</f>
        <v/>
      </c>
      <c r="N107" t="str">
        <f t="shared" si="20"/>
        <v/>
      </c>
      <c r="O107" s="80" t="str">
        <f t="array" ref="O107">IF($J107="","", IF($J107="---", $AB$9, IF($J107="-", $AB$7, IF($J107="--", $AB$8, IFERROR(INDEX(Recipes!$A:$Q,SMALL(IF(($V$2=Recipes!$A:$A),ROW(Recipes!$A:$A)-MIN(ROW(Recipes!$A:$A))+1,""),ROWS(Recipes!$A$1:H101)),11), $AB$7)))))</f>
        <v/>
      </c>
      <c r="P107" t="str">
        <f t="shared" si="21"/>
        <v/>
      </c>
      <c r="Q107" s="80" t="str">
        <f t="array" ref="Q107">IF($J107="","", IF($J107="---", $AD$9, IF($J107="-", $AD$7, IF($J107="--", $AD$8, IFERROR(INDEX(Recipes!$A:$Q,SMALL(IF(($V$2=Recipes!$A:$A),ROW(Recipes!$A:$A)-MIN(ROW(Recipes!$A:$A))+1,""),ROWS(Recipes!$A$1:J101)),13), $AD$7)))))</f>
        <v/>
      </c>
      <c r="R107" t="str">
        <f t="shared" si="22"/>
        <v/>
      </c>
      <c r="S107" s="80" t="str">
        <f t="array" ref="S107">IF($J107="","", IF($J107="---", $AF$9, IF($J107="-", $AF$7, IF($J107="--", $AF$8, IFERROR(INDEX(Recipes!$A:$Q,SMALL(IF(($V$2=Recipes!$A:$A),ROW(Recipes!$A:$A)-MIN(ROW(Recipes!$A:$A))+1,""),ROWS(Recipes!$A$1:L101)),15), $AF$7)))))</f>
        <v/>
      </c>
      <c r="T107" t="str">
        <f t="shared" si="23"/>
        <v/>
      </c>
      <c r="U107" s="86" t="str">
        <f t="array" ref="U107">IF($J107="","", IF($J107="---", $AH$9, IF($J107="-", $AH$7, IF($J107="--", $AH$8, IFERROR(INDEX(Recipes!$A:$Q,SMALL(IF(($V$2=Recipes!$A:$A),ROW(Recipes!$A:$A)-MIN(ROW(Recipes!$A:$A))+1,""),ROWS(Recipes!$A$1:N101)),17), $AH$7)))))</f>
        <v/>
      </c>
      <c r="V107" t="str">
        <f t="shared" si="24"/>
        <v/>
      </c>
    </row>
    <row r="108" spans="2:22" x14ac:dyDescent="0.2">
      <c r="B108" s="1"/>
      <c r="G108" t="str">
        <f t="shared" si="17"/>
        <v/>
      </c>
      <c r="H108" t="str">
        <f t="array" ref="H108">IF(H107="","", IF(H107=$F$46, "", IF(H107=$F$44, $F$45, IF(H107=$F$45, $F$46, IFERROR(INDEX(Recipes!$A:$Q,SMALL(IF(($V$2=Recipes!$A:$A),ROW(Recipes!$A:$A)-MIN(ROW(Recipes!$A:$A))+1,""),ROWS(Recipes!$A$1:A102)),4), $F$44)))))</f>
        <v/>
      </c>
      <c r="I108" t="str">
        <f t="shared" si="18"/>
        <v/>
      </c>
      <c r="J108" t="str">
        <f t="array" ref="J108">IF(J107="","", IF(J107="---", "", IF(J107="-", $X$8, IF(J107="--", $X$9, IFERROR(INDEX(Recipes!$A:$Q,SMALL(IF(($V$2=Recipes!$A:$A),ROW(Recipes!$A:$A)-MIN(ROW(Recipes!$A:$A))+1,""),ROWS(Recipes!$A$1:C102)),6), $X$7)))))</f>
        <v/>
      </c>
      <c r="K108" t="str">
        <f t="array" ref="K108">IF($J108="","", IF($J108="---", $J108, IF($J108="-",$J108, IF($J108="--", $J108, IFERROR(INDEX(Recipes!$A:$Q,SMALL(IF(($V$2=Recipes!$A:$A),ROW(Recipes!$A:$A)-MIN(ROW(Recipes!$A:$A))+1,""),ROWS(Recipes!$A$1:D102)),7), $Z$7)))))</f>
        <v/>
      </c>
      <c r="L108" t="str">
        <f t="shared" si="19"/>
        <v/>
      </c>
      <c r="M108" s="3" t="str">
        <f t="array" ref="M108">IF($J108="","", IF($J108="---", $Z$9, IF($J108="-", $Z$7, IF($J108="--", $Z$8, IFERROR(INDEX(Recipes!$A:$Q,SMALL(IF(($V$2=Recipes!$A:$A),ROW(Recipes!$A:$A)-MIN(ROW(Recipes!$A:$A))+1,""),ROWS(Recipes!$A$1:F102)),9), $Z$7)))))</f>
        <v/>
      </c>
      <c r="N108" t="str">
        <f t="shared" si="20"/>
        <v/>
      </c>
      <c r="O108" s="80" t="str">
        <f t="array" ref="O108">IF($J108="","", IF($J108="---", $AB$9, IF($J108="-", $AB$7, IF($J108="--", $AB$8, IFERROR(INDEX(Recipes!$A:$Q,SMALL(IF(($V$2=Recipes!$A:$A),ROW(Recipes!$A:$A)-MIN(ROW(Recipes!$A:$A))+1,""),ROWS(Recipes!$A$1:H102)),11), $AB$7)))))</f>
        <v/>
      </c>
      <c r="P108" t="str">
        <f t="shared" si="21"/>
        <v/>
      </c>
      <c r="Q108" s="80" t="str">
        <f t="array" ref="Q108">IF($J108="","", IF($J108="---", $AD$9, IF($J108="-", $AD$7, IF($J108="--", $AD$8, IFERROR(INDEX(Recipes!$A:$Q,SMALL(IF(($V$2=Recipes!$A:$A),ROW(Recipes!$A:$A)-MIN(ROW(Recipes!$A:$A))+1,""),ROWS(Recipes!$A$1:J102)),13), $AD$7)))))</f>
        <v/>
      </c>
      <c r="R108" t="str">
        <f t="shared" si="22"/>
        <v/>
      </c>
      <c r="S108" s="80" t="str">
        <f t="array" ref="S108">IF($J108="","", IF($J108="---", $AF$9, IF($J108="-", $AF$7, IF($J108="--", $AF$8, IFERROR(INDEX(Recipes!$A:$Q,SMALL(IF(($V$2=Recipes!$A:$A),ROW(Recipes!$A:$A)-MIN(ROW(Recipes!$A:$A))+1,""),ROWS(Recipes!$A$1:L102)),15), $AF$7)))))</f>
        <v/>
      </c>
      <c r="T108" t="str">
        <f t="shared" si="23"/>
        <v/>
      </c>
      <c r="U108" s="86" t="str">
        <f t="array" ref="U108">IF($J108="","", IF($J108="---", $AH$9, IF($J108="-", $AH$7, IF($J108="--", $AH$8, IFERROR(INDEX(Recipes!$A:$Q,SMALL(IF(($V$2=Recipes!$A:$A),ROW(Recipes!$A:$A)-MIN(ROW(Recipes!$A:$A))+1,""),ROWS(Recipes!$A$1:N102)),17), $AH$7)))))</f>
        <v/>
      </c>
      <c r="V108" t="str">
        <f t="shared" si="24"/>
        <v/>
      </c>
    </row>
    <row r="109" spans="2:22" x14ac:dyDescent="0.2">
      <c r="B109" s="1"/>
      <c r="G109" t="str">
        <f t="shared" si="17"/>
        <v/>
      </c>
      <c r="H109" t="str">
        <f t="array" ref="H109">IF(H108="","", IF(H108=$F$46, "", IF(H108=$F$44, $F$45, IF(H108=$F$45, $F$46, IFERROR(INDEX(Recipes!$A:$Q,SMALL(IF(($V$2=Recipes!$A:$A),ROW(Recipes!$A:$A)-MIN(ROW(Recipes!$A:$A))+1,""),ROWS(Recipes!$A$1:A103)),4), $F$44)))))</f>
        <v/>
      </c>
      <c r="I109" t="str">
        <f t="shared" si="18"/>
        <v/>
      </c>
      <c r="J109" t="str">
        <f t="array" ref="J109">IF(J108="","", IF(J108="---", "", IF(J108="-", $X$8, IF(J108="--", $X$9, IFERROR(INDEX(Recipes!$A:$Q,SMALL(IF(($V$2=Recipes!$A:$A),ROW(Recipes!$A:$A)-MIN(ROW(Recipes!$A:$A))+1,""),ROWS(Recipes!$A$1:C103)),6), $X$7)))))</f>
        <v/>
      </c>
      <c r="K109" t="str">
        <f t="array" ref="K109">IF($J109="","", IF($J109="---", $J109, IF($J109="-",$J109, IF($J109="--", $J109, IFERROR(INDEX(Recipes!$A:$Q,SMALL(IF(($V$2=Recipes!$A:$A),ROW(Recipes!$A:$A)-MIN(ROW(Recipes!$A:$A))+1,""),ROWS(Recipes!$A$1:D103)),7), $Z$7)))))</f>
        <v/>
      </c>
      <c r="L109" t="str">
        <f t="shared" si="19"/>
        <v/>
      </c>
      <c r="M109" s="3" t="str">
        <f t="array" ref="M109">IF($J109="","", IF($J109="---", $Z$9, IF($J109="-", $Z$7, IF($J109="--", $Z$8, IFERROR(INDEX(Recipes!$A:$Q,SMALL(IF(($V$2=Recipes!$A:$A),ROW(Recipes!$A:$A)-MIN(ROW(Recipes!$A:$A))+1,""),ROWS(Recipes!$A$1:F103)),9), $Z$7)))))</f>
        <v/>
      </c>
      <c r="N109" t="str">
        <f t="shared" si="20"/>
        <v/>
      </c>
      <c r="O109" s="80" t="str">
        <f t="array" ref="O109">IF($J109="","", IF($J109="---", $AB$9, IF($J109="-", $AB$7, IF($J109="--", $AB$8, IFERROR(INDEX(Recipes!$A:$Q,SMALL(IF(($V$2=Recipes!$A:$A),ROW(Recipes!$A:$A)-MIN(ROW(Recipes!$A:$A))+1,""),ROWS(Recipes!$A$1:H103)),11), $AB$7)))))</f>
        <v/>
      </c>
      <c r="P109" t="str">
        <f t="shared" si="21"/>
        <v/>
      </c>
      <c r="Q109" s="80" t="str">
        <f t="array" ref="Q109">IF($J109="","", IF($J109="---", $AD$9, IF($J109="-", $AD$7, IF($J109="--", $AD$8, IFERROR(INDEX(Recipes!$A:$Q,SMALL(IF(($V$2=Recipes!$A:$A),ROW(Recipes!$A:$A)-MIN(ROW(Recipes!$A:$A))+1,""),ROWS(Recipes!$A$1:J103)),13), $AD$7)))))</f>
        <v/>
      </c>
      <c r="R109" t="str">
        <f t="shared" si="22"/>
        <v/>
      </c>
      <c r="S109" s="80" t="str">
        <f t="array" ref="S109">IF($J109="","", IF($J109="---", $AF$9, IF($J109="-", $AF$7, IF($J109="--", $AF$8, IFERROR(INDEX(Recipes!$A:$Q,SMALL(IF(($V$2=Recipes!$A:$A),ROW(Recipes!$A:$A)-MIN(ROW(Recipes!$A:$A))+1,""),ROWS(Recipes!$A$1:L103)),15), $AF$7)))))</f>
        <v/>
      </c>
      <c r="T109" t="str">
        <f t="shared" si="23"/>
        <v/>
      </c>
      <c r="U109" s="86" t="str">
        <f t="array" ref="U109">IF($J109="","", IF($J109="---", $AH$9, IF($J109="-", $AH$7, IF($J109="--", $AH$8, IFERROR(INDEX(Recipes!$A:$Q,SMALL(IF(($V$2=Recipes!$A:$A),ROW(Recipes!$A:$A)-MIN(ROW(Recipes!$A:$A))+1,""),ROWS(Recipes!$A$1:N103)),17), $AH$7)))))</f>
        <v/>
      </c>
      <c r="V109" t="str">
        <f t="shared" si="24"/>
        <v/>
      </c>
    </row>
    <row r="110" spans="2:22" x14ac:dyDescent="0.2">
      <c r="B110" s="1"/>
      <c r="G110" t="str">
        <f t="shared" si="17"/>
        <v/>
      </c>
      <c r="H110" t="str">
        <f t="array" ref="H110">IF(H109="","", IF(H109=$F$46, "", IF(H109=$F$44, $F$45, IF(H109=$F$45, $F$46, IFERROR(INDEX(Recipes!$A:$Q,SMALL(IF(($V$2=Recipes!$A:$A),ROW(Recipes!$A:$A)-MIN(ROW(Recipes!$A:$A))+1,""),ROWS(Recipes!$A$1:A104)),4), $F$44)))))</f>
        <v/>
      </c>
      <c r="I110" t="str">
        <f t="shared" si="18"/>
        <v/>
      </c>
      <c r="J110" t="str">
        <f t="array" ref="J110">IF(J109="","", IF(J109="---", "", IF(J109="-", $X$8, IF(J109="--", $X$9, IFERROR(INDEX(Recipes!$A:$Q,SMALL(IF(($V$2=Recipes!$A:$A),ROW(Recipes!$A:$A)-MIN(ROW(Recipes!$A:$A))+1,""),ROWS(Recipes!$A$1:C104)),6), $X$7)))))</f>
        <v/>
      </c>
      <c r="K110" t="str">
        <f t="array" ref="K110">IF($J110="","", IF($J110="---", $J110, IF($J110="-",$J110, IF($J110="--", $J110, IFERROR(INDEX(Recipes!$A:$Q,SMALL(IF(($V$2=Recipes!$A:$A),ROW(Recipes!$A:$A)-MIN(ROW(Recipes!$A:$A))+1,""),ROWS(Recipes!$A$1:D104)),7), $Z$7)))))</f>
        <v/>
      </c>
      <c r="L110" t="str">
        <f t="shared" si="19"/>
        <v/>
      </c>
      <c r="M110" s="3" t="str">
        <f t="array" ref="M110">IF($J110="","", IF($J110="---", $Z$9, IF($J110="-", $Z$7, IF($J110="--", $Z$8, IFERROR(INDEX(Recipes!$A:$Q,SMALL(IF(($V$2=Recipes!$A:$A),ROW(Recipes!$A:$A)-MIN(ROW(Recipes!$A:$A))+1,""),ROWS(Recipes!$A$1:F104)),9), $Z$7)))))</f>
        <v/>
      </c>
      <c r="N110" t="str">
        <f t="shared" si="20"/>
        <v/>
      </c>
      <c r="O110" s="80" t="str">
        <f t="array" ref="O110">IF($J110="","", IF($J110="---", $AB$9, IF($J110="-", $AB$7, IF($J110="--", $AB$8, IFERROR(INDEX(Recipes!$A:$Q,SMALL(IF(($V$2=Recipes!$A:$A),ROW(Recipes!$A:$A)-MIN(ROW(Recipes!$A:$A))+1,""),ROWS(Recipes!$A$1:H104)),11), $AB$7)))))</f>
        <v/>
      </c>
      <c r="P110" t="str">
        <f t="shared" si="21"/>
        <v/>
      </c>
      <c r="Q110" s="80" t="str">
        <f t="array" ref="Q110">IF($J110="","", IF($J110="---", $AD$9, IF($J110="-", $AD$7, IF($J110="--", $AD$8, IFERROR(INDEX(Recipes!$A:$Q,SMALL(IF(($V$2=Recipes!$A:$A),ROW(Recipes!$A:$A)-MIN(ROW(Recipes!$A:$A))+1,""),ROWS(Recipes!$A$1:J104)),13), $AD$7)))))</f>
        <v/>
      </c>
      <c r="R110" t="str">
        <f t="shared" si="22"/>
        <v/>
      </c>
      <c r="S110" s="80" t="str">
        <f t="array" ref="S110">IF($J110="","", IF($J110="---", $AF$9, IF($J110="-", $AF$7, IF($J110="--", $AF$8, IFERROR(INDEX(Recipes!$A:$Q,SMALL(IF(($V$2=Recipes!$A:$A),ROW(Recipes!$A:$A)-MIN(ROW(Recipes!$A:$A))+1,""),ROWS(Recipes!$A$1:L104)),15), $AF$7)))))</f>
        <v/>
      </c>
      <c r="T110" t="str">
        <f t="shared" si="23"/>
        <v/>
      </c>
      <c r="U110" s="86" t="str">
        <f t="array" ref="U110">IF($J110="","", IF($J110="---", $AH$9, IF($J110="-", $AH$7, IF($J110="--", $AH$8, IFERROR(INDEX(Recipes!$A:$Q,SMALL(IF(($V$2=Recipes!$A:$A),ROW(Recipes!$A:$A)-MIN(ROW(Recipes!$A:$A))+1,""),ROWS(Recipes!$A$1:N104)),17), $AH$7)))))</f>
        <v/>
      </c>
      <c r="V110" t="str">
        <f t="shared" si="24"/>
        <v/>
      </c>
    </row>
    <row r="111" spans="2:22" x14ac:dyDescent="0.2">
      <c r="B111" s="1"/>
      <c r="G111" t="str">
        <f t="shared" si="17"/>
        <v/>
      </c>
      <c r="H111" t="str">
        <f t="array" ref="H111">IF(H110="","", IF(H110=$F$46, "", IF(H110=$F$44, $F$45, IF(H110=$F$45, $F$46, IFERROR(INDEX(Recipes!$A:$Q,SMALL(IF(($V$2=Recipes!$A:$A),ROW(Recipes!$A:$A)-MIN(ROW(Recipes!$A:$A))+1,""),ROWS(Recipes!$A$1:A105)),4), $F$44)))))</f>
        <v/>
      </c>
      <c r="I111" t="str">
        <f t="shared" si="18"/>
        <v/>
      </c>
      <c r="J111" t="str">
        <f t="array" ref="J111">IF(J110="","", IF(J110="---", "", IF(J110="-", $X$8, IF(J110="--", $X$9, IFERROR(INDEX(Recipes!$A:$Q,SMALL(IF(($V$2=Recipes!$A:$A),ROW(Recipes!$A:$A)-MIN(ROW(Recipes!$A:$A))+1,""),ROWS(Recipes!$A$1:C105)),6), $X$7)))))</f>
        <v/>
      </c>
      <c r="K111" t="str">
        <f t="array" ref="K111">IF($J111="","", IF($J111="---", $J111, IF($J111="-",$J111, IF($J111="--", $J111, IFERROR(INDEX(Recipes!$A:$Q,SMALL(IF(($V$2=Recipes!$A:$A),ROW(Recipes!$A:$A)-MIN(ROW(Recipes!$A:$A))+1,""),ROWS(Recipes!$A$1:D105)),7), $Z$7)))))</f>
        <v/>
      </c>
      <c r="L111" t="str">
        <f t="shared" si="19"/>
        <v/>
      </c>
      <c r="M111" s="3" t="str">
        <f t="array" ref="M111">IF($J111="","", IF($J111="---", $Z$9, IF($J111="-", $Z$7, IF($J111="--", $Z$8, IFERROR(INDEX(Recipes!$A:$Q,SMALL(IF(($V$2=Recipes!$A:$A),ROW(Recipes!$A:$A)-MIN(ROW(Recipes!$A:$A))+1,""),ROWS(Recipes!$A$1:F105)),9), $Z$7)))))</f>
        <v/>
      </c>
      <c r="N111" t="str">
        <f t="shared" si="20"/>
        <v/>
      </c>
      <c r="O111" s="80" t="str">
        <f t="array" ref="O111">IF($J111="","", IF($J111="---", $AB$9, IF($J111="-", $AB$7, IF($J111="--", $AB$8, IFERROR(INDEX(Recipes!$A:$Q,SMALL(IF(($V$2=Recipes!$A:$A),ROW(Recipes!$A:$A)-MIN(ROW(Recipes!$A:$A))+1,""),ROWS(Recipes!$A$1:H105)),11), $AB$7)))))</f>
        <v/>
      </c>
      <c r="P111" t="str">
        <f t="shared" si="21"/>
        <v/>
      </c>
      <c r="Q111" s="80" t="str">
        <f t="array" ref="Q111">IF($J111="","", IF($J111="---", $AD$9, IF($J111="-", $AD$7, IF($J111="--", $AD$8, IFERROR(INDEX(Recipes!$A:$Q,SMALL(IF(($V$2=Recipes!$A:$A),ROW(Recipes!$A:$A)-MIN(ROW(Recipes!$A:$A))+1,""),ROWS(Recipes!$A$1:J105)),13), $AD$7)))))</f>
        <v/>
      </c>
      <c r="R111" t="str">
        <f t="shared" si="22"/>
        <v/>
      </c>
      <c r="S111" s="80" t="str">
        <f t="array" ref="S111">IF($J111="","", IF($J111="---", $AF$9, IF($J111="-", $AF$7, IF($J111="--", $AF$8, IFERROR(INDEX(Recipes!$A:$Q,SMALL(IF(($V$2=Recipes!$A:$A),ROW(Recipes!$A:$A)-MIN(ROW(Recipes!$A:$A))+1,""),ROWS(Recipes!$A$1:L105)),15), $AF$7)))))</f>
        <v/>
      </c>
      <c r="T111" t="str">
        <f t="shared" si="23"/>
        <v/>
      </c>
      <c r="U111" s="86" t="str">
        <f t="array" ref="U111">IF($J111="","", IF($J111="---", $AH$9, IF($J111="-", $AH$7, IF($J111="--", $AH$8, IFERROR(INDEX(Recipes!$A:$Q,SMALL(IF(($V$2=Recipes!$A:$A),ROW(Recipes!$A:$A)-MIN(ROW(Recipes!$A:$A))+1,""),ROWS(Recipes!$A$1:N105)),17), $AH$7)))))</f>
        <v/>
      </c>
      <c r="V111" t="str">
        <f t="shared" si="24"/>
        <v/>
      </c>
    </row>
    <row r="112" spans="2:22" x14ac:dyDescent="0.2">
      <c r="B112" s="1"/>
      <c r="G112" t="str">
        <f t="shared" si="17"/>
        <v/>
      </c>
      <c r="H112" t="str">
        <f t="array" ref="H112">IF(H111="","", IF(H111=$F$46, "", IF(H111=$F$44, $F$45, IF(H111=$F$45, $F$46, IFERROR(INDEX(Recipes!$A:$Q,SMALL(IF(($V$2=Recipes!$A:$A),ROW(Recipes!$A:$A)-MIN(ROW(Recipes!$A:$A))+1,""),ROWS(Recipes!$A$1:A106)),4), $F$44)))))</f>
        <v/>
      </c>
      <c r="I112" t="str">
        <f t="shared" si="18"/>
        <v/>
      </c>
      <c r="J112" t="str">
        <f t="array" ref="J112">IF(J111="","", IF(J111="---", "", IF(J111="-", $X$8, IF(J111="--", $X$9, IFERROR(INDEX(Recipes!$A:$Q,SMALL(IF(($V$2=Recipes!$A:$A),ROW(Recipes!$A:$A)-MIN(ROW(Recipes!$A:$A))+1,""),ROWS(Recipes!$A$1:C106)),6), $X$7)))))</f>
        <v/>
      </c>
      <c r="K112" t="str">
        <f t="array" ref="K112">IF($J112="","", IF($J112="---", $J112, IF($J112="-",$J112, IF($J112="--", $J112, IFERROR(INDEX(Recipes!$A:$Q,SMALL(IF(($V$2=Recipes!$A:$A),ROW(Recipes!$A:$A)-MIN(ROW(Recipes!$A:$A))+1,""),ROWS(Recipes!$A$1:D106)),7), $Z$7)))))</f>
        <v/>
      </c>
      <c r="L112" t="str">
        <f t="shared" si="19"/>
        <v/>
      </c>
      <c r="M112" s="3" t="str">
        <f t="array" ref="M112">IF($J112="","", IF($J112="---", $Z$9, IF($J112="-", $Z$7, IF($J112="--", $Z$8, IFERROR(INDEX(Recipes!$A:$Q,SMALL(IF(($V$2=Recipes!$A:$A),ROW(Recipes!$A:$A)-MIN(ROW(Recipes!$A:$A))+1,""),ROWS(Recipes!$A$1:F106)),9), $Z$7)))))</f>
        <v/>
      </c>
      <c r="N112" t="str">
        <f t="shared" si="20"/>
        <v/>
      </c>
      <c r="O112" s="80" t="str">
        <f t="array" ref="O112">IF($J112="","", IF($J112="---", $AB$9, IF($J112="-", $AB$7, IF($J112="--", $AB$8, IFERROR(INDEX(Recipes!$A:$Q,SMALL(IF(($V$2=Recipes!$A:$A),ROW(Recipes!$A:$A)-MIN(ROW(Recipes!$A:$A))+1,""),ROWS(Recipes!$A$1:H106)),11), $AB$7)))))</f>
        <v/>
      </c>
      <c r="P112" t="str">
        <f t="shared" si="21"/>
        <v/>
      </c>
      <c r="Q112" s="80" t="str">
        <f t="array" ref="Q112">IF($J112="","", IF($J112="---", $AD$9, IF($J112="-", $AD$7, IF($J112="--", $AD$8, IFERROR(INDEX(Recipes!$A:$Q,SMALL(IF(($V$2=Recipes!$A:$A),ROW(Recipes!$A:$A)-MIN(ROW(Recipes!$A:$A))+1,""),ROWS(Recipes!$A$1:J106)),13), $AD$7)))))</f>
        <v/>
      </c>
      <c r="R112" t="str">
        <f t="shared" si="22"/>
        <v/>
      </c>
      <c r="S112" s="80" t="str">
        <f t="array" ref="S112">IF($J112="","", IF($J112="---", $AF$9, IF($J112="-", $AF$7, IF($J112="--", $AF$8, IFERROR(INDEX(Recipes!$A:$Q,SMALL(IF(($V$2=Recipes!$A:$A),ROW(Recipes!$A:$A)-MIN(ROW(Recipes!$A:$A))+1,""),ROWS(Recipes!$A$1:L106)),15), $AF$7)))))</f>
        <v/>
      </c>
      <c r="T112" t="str">
        <f t="shared" si="23"/>
        <v/>
      </c>
      <c r="U112" s="86" t="str">
        <f t="array" ref="U112">IF($J112="","", IF($J112="---", $AH$9, IF($J112="-", $AH$7, IF($J112="--", $AH$8, IFERROR(INDEX(Recipes!$A:$Q,SMALL(IF(($V$2=Recipes!$A:$A),ROW(Recipes!$A:$A)-MIN(ROW(Recipes!$A:$A))+1,""),ROWS(Recipes!$A$1:N106)),17), $AH$7)))))</f>
        <v/>
      </c>
      <c r="V112" t="str">
        <f t="shared" si="24"/>
        <v/>
      </c>
    </row>
    <row r="113" spans="2:22" x14ac:dyDescent="0.2">
      <c r="B113" s="1"/>
      <c r="G113" t="str">
        <f t="shared" si="17"/>
        <v/>
      </c>
      <c r="H113" t="str">
        <f t="array" ref="H113">IF(H112="","", IF(H112=$F$46, "", IF(H112=$F$44, $F$45, IF(H112=$F$45, $F$46, IFERROR(INDEX(Recipes!$A:$Q,SMALL(IF(($V$2=Recipes!$A:$A),ROW(Recipes!$A:$A)-MIN(ROW(Recipes!$A:$A))+1,""),ROWS(Recipes!$A$1:A107)),4), $F$44)))))</f>
        <v/>
      </c>
      <c r="I113" t="str">
        <f t="shared" si="18"/>
        <v/>
      </c>
      <c r="J113" t="str">
        <f t="array" ref="J113">IF(J112="","", IF(J112="---", "", IF(J112="-", $X$8, IF(J112="--", $X$9, IFERROR(INDEX(Recipes!$A:$Q,SMALL(IF(($V$2=Recipes!$A:$A),ROW(Recipes!$A:$A)-MIN(ROW(Recipes!$A:$A))+1,""),ROWS(Recipes!$A$1:C107)),6), $X$7)))))</f>
        <v/>
      </c>
      <c r="K113" t="str">
        <f t="array" ref="K113">IF($J113="","", IF($J113="---", $J113, IF($J113="-",$J113, IF($J113="--", $J113, IFERROR(INDEX(Recipes!$A:$Q,SMALL(IF(($V$2=Recipes!$A:$A),ROW(Recipes!$A:$A)-MIN(ROW(Recipes!$A:$A))+1,""),ROWS(Recipes!$A$1:D107)),7), $Z$7)))))</f>
        <v/>
      </c>
      <c r="L113" t="str">
        <f t="shared" si="19"/>
        <v/>
      </c>
      <c r="M113" s="3" t="str">
        <f t="array" ref="M113">IF($J113="","", IF($J113="---", $Z$9, IF($J113="-", $Z$7, IF($J113="--", $Z$8, IFERROR(INDEX(Recipes!$A:$Q,SMALL(IF(($V$2=Recipes!$A:$A),ROW(Recipes!$A:$A)-MIN(ROW(Recipes!$A:$A))+1,""),ROWS(Recipes!$A$1:F107)),9), $Z$7)))))</f>
        <v/>
      </c>
      <c r="N113" t="str">
        <f t="shared" si="20"/>
        <v/>
      </c>
      <c r="O113" s="80" t="str">
        <f t="array" ref="O113">IF($J113="","", IF($J113="---", $AB$9, IF($J113="-", $AB$7, IF($J113="--", $AB$8, IFERROR(INDEX(Recipes!$A:$Q,SMALL(IF(($V$2=Recipes!$A:$A),ROW(Recipes!$A:$A)-MIN(ROW(Recipes!$A:$A))+1,""),ROWS(Recipes!$A$1:H107)),11), $AB$7)))))</f>
        <v/>
      </c>
      <c r="P113" t="str">
        <f t="shared" si="21"/>
        <v/>
      </c>
      <c r="Q113" s="80" t="str">
        <f t="array" ref="Q113">IF($J113="","", IF($J113="---", $AD$9, IF($J113="-", $AD$7, IF($J113="--", $AD$8, IFERROR(INDEX(Recipes!$A:$Q,SMALL(IF(($V$2=Recipes!$A:$A),ROW(Recipes!$A:$A)-MIN(ROW(Recipes!$A:$A))+1,""),ROWS(Recipes!$A$1:J107)),13), $AD$7)))))</f>
        <v/>
      </c>
      <c r="R113" t="str">
        <f t="shared" si="22"/>
        <v/>
      </c>
      <c r="S113" s="80" t="str">
        <f t="array" ref="S113">IF($J113="","", IF($J113="---", $AF$9, IF($J113="-", $AF$7, IF($J113="--", $AF$8, IFERROR(INDEX(Recipes!$A:$Q,SMALL(IF(($V$2=Recipes!$A:$A),ROW(Recipes!$A:$A)-MIN(ROW(Recipes!$A:$A))+1,""),ROWS(Recipes!$A$1:L107)),15), $AF$7)))))</f>
        <v/>
      </c>
      <c r="T113" t="str">
        <f t="shared" si="23"/>
        <v/>
      </c>
      <c r="U113" s="86" t="str">
        <f t="array" ref="U113">IF($J113="","", IF($J113="---", $AH$9, IF($J113="-", $AH$7, IF($J113="--", $AH$8, IFERROR(INDEX(Recipes!$A:$Q,SMALL(IF(($V$2=Recipes!$A:$A),ROW(Recipes!$A:$A)-MIN(ROW(Recipes!$A:$A))+1,""),ROWS(Recipes!$A$1:N107)),17), $AH$7)))))</f>
        <v/>
      </c>
      <c r="V113" t="str">
        <f t="shared" si="24"/>
        <v/>
      </c>
    </row>
    <row r="114" spans="2:22" x14ac:dyDescent="0.2">
      <c r="B114" s="1"/>
      <c r="G114" t="str">
        <f t="shared" si="17"/>
        <v/>
      </c>
      <c r="H114" t="str">
        <f t="array" ref="H114">IF(H113="","", IF(H113=$F$46, "", IF(H113=$F$44, $F$45, IF(H113=$F$45, $F$46, IFERROR(INDEX(Recipes!$A:$Q,SMALL(IF(($V$2=Recipes!$A:$A),ROW(Recipes!$A:$A)-MIN(ROW(Recipes!$A:$A))+1,""),ROWS(Recipes!$A$1:A108)),4), $F$44)))))</f>
        <v/>
      </c>
      <c r="I114" t="str">
        <f t="shared" si="18"/>
        <v/>
      </c>
      <c r="J114" t="str">
        <f t="array" ref="J114">IF(J113="","", IF(J113="---", "", IF(J113="-", $X$8, IF(J113="--", $X$9, IFERROR(INDEX(Recipes!$A:$Q,SMALL(IF(($V$2=Recipes!$A:$A),ROW(Recipes!$A:$A)-MIN(ROW(Recipes!$A:$A))+1,""),ROWS(Recipes!$A$1:C108)),6), $X$7)))))</f>
        <v/>
      </c>
      <c r="K114" t="str">
        <f t="array" ref="K114">IF($J114="","", IF($J114="---", $J114, IF($J114="-",$J114, IF($J114="--", $J114, IFERROR(INDEX(Recipes!$A:$Q,SMALL(IF(($V$2=Recipes!$A:$A),ROW(Recipes!$A:$A)-MIN(ROW(Recipes!$A:$A))+1,""),ROWS(Recipes!$A$1:D108)),7), $Z$7)))))</f>
        <v/>
      </c>
      <c r="L114" t="str">
        <f t="shared" si="19"/>
        <v/>
      </c>
      <c r="M114" s="3" t="str">
        <f t="array" ref="M114">IF($J114="","", IF($J114="---", $Z$9, IF($J114="-", $Z$7, IF($J114="--", $Z$8, IFERROR(INDEX(Recipes!$A:$Q,SMALL(IF(($V$2=Recipes!$A:$A),ROW(Recipes!$A:$A)-MIN(ROW(Recipes!$A:$A))+1,""),ROWS(Recipes!$A$1:F108)),9), $Z$7)))))</f>
        <v/>
      </c>
      <c r="N114" t="str">
        <f t="shared" si="20"/>
        <v/>
      </c>
      <c r="O114" s="80" t="str">
        <f t="array" ref="O114">IF($J114="","", IF($J114="---", $AB$9, IF($J114="-", $AB$7, IF($J114="--", $AB$8, IFERROR(INDEX(Recipes!$A:$Q,SMALL(IF(($V$2=Recipes!$A:$A),ROW(Recipes!$A:$A)-MIN(ROW(Recipes!$A:$A))+1,""),ROWS(Recipes!$A$1:H108)),11), $AB$7)))))</f>
        <v/>
      </c>
      <c r="P114" t="str">
        <f t="shared" si="21"/>
        <v/>
      </c>
      <c r="Q114" s="80" t="str">
        <f t="array" ref="Q114">IF($J114="","", IF($J114="---", $AD$9, IF($J114="-", $AD$7, IF($J114="--", $AD$8, IFERROR(INDEX(Recipes!$A:$Q,SMALL(IF(($V$2=Recipes!$A:$A),ROW(Recipes!$A:$A)-MIN(ROW(Recipes!$A:$A))+1,""),ROWS(Recipes!$A$1:J108)),13), $AD$7)))))</f>
        <v/>
      </c>
      <c r="R114" t="str">
        <f t="shared" si="22"/>
        <v/>
      </c>
      <c r="S114" s="80" t="str">
        <f t="array" ref="S114">IF($J114="","", IF($J114="---", $AF$9, IF($J114="-", $AF$7, IF($J114="--", $AF$8, IFERROR(INDEX(Recipes!$A:$Q,SMALL(IF(($V$2=Recipes!$A:$A),ROW(Recipes!$A:$A)-MIN(ROW(Recipes!$A:$A))+1,""),ROWS(Recipes!$A$1:L108)),15), $AF$7)))))</f>
        <v/>
      </c>
      <c r="T114" t="str">
        <f t="shared" si="23"/>
        <v/>
      </c>
      <c r="U114" s="86" t="str">
        <f t="array" ref="U114">IF($J114="","", IF($J114="---", $AH$9, IF($J114="-", $AH$7, IF($J114="--", $AH$8, IFERROR(INDEX(Recipes!$A:$Q,SMALL(IF(($V$2=Recipes!$A:$A),ROW(Recipes!$A:$A)-MIN(ROW(Recipes!$A:$A))+1,""),ROWS(Recipes!$A$1:N108)),17), $AH$7)))))</f>
        <v/>
      </c>
      <c r="V114" t="str">
        <f t="shared" si="24"/>
        <v/>
      </c>
    </row>
    <row r="115" spans="2:22" x14ac:dyDescent="0.2">
      <c r="B115" s="1"/>
      <c r="G115" t="str">
        <f t="shared" si="17"/>
        <v/>
      </c>
      <c r="H115" t="str">
        <f t="array" ref="H115">IF(H114="","", IF(H114=$F$46, "", IF(H114=$F$44, $F$45, IF(H114=$F$45, $F$46, IFERROR(INDEX(Recipes!$A:$Q,SMALL(IF(($V$2=Recipes!$A:$A),ROW(Recipes!$A:$A)-MIN(ROW(Recipes!$A:$A))+1,""),ROWS(Recipes!$A$1:A109)),4), $F$44)))))</f>
        <v/>
      </c>
      <c r="I115" t="str">
        <f t="shared" si="18"/>
        <v/>
      </c>
      <c r="J115" t="str">
        <f t="array" ref="J115">IF(J114="","", IF(J114="---", "", IF(J114="-", $X$8, IF(J114="--", $X$9, IFERROR(INDEX(Recipes!$A:$Q,SMALL(IF(($V$2=Recipes!$A:$A),ROW(Recipes!$A:$A)-MIN(ROW(Recipes!$A:$A))+1,""),ROWS(Recipes!$A$1:C109)),6), $X$7)))))</f>
        <v/>
      </c>
      <c r="K115" t="str">
        <f t="array" ref="K115">IF($J115="","", IF($J115="---", $J115, IF($J115="-",$J115, IF($J115="--", $J115, IFERROR(INDEX(Recipes!$A:$Q,SMALL(IF(($V$2=Recipes!$A:$A),ROW(Recipes!$A:$A)-MIN(ROW(Recipes!$A:$A))+1,""),ROWS(Recipes!$A$1:D109)),7), $Z$7)))))</f>
        <v/>
      </c>
      <c r="L115" t="str">
        <f t="shared" si="19"/>
        <v/>
      </c>
      <c r="M115" s="3" t="str">
        <f t="array" ref="M115">IF($J115="","", IF($J115="---", $Z$9, IF($J115="-", $Z$7, IF($J115="--", $Z$8, IFERROR(INDEX(Recipes!$A:$Q,SMALL(IF(($V$2=Recipes!$A:$A),ROW(Recipes!$A:$A)-MIN(ROW(Recipes!$A:$A))+1,""),ROWS(Recipes!$A$1:F109)),9), $Z$7)))))</f>
        <v/>
      </c>
      <c r="N115" t="str">
        <f t="shared" si="20"/>
        <v/>
      </c>
      <c r="O115" s="80" t="str">
        <f t="array" ref="O115">IF($J115="","", IF($J115="---", $AB$9, IF($J115="-", $AB$7, IF($J115="--", $AB$8, IFERROR(INDEX(Recipes!$A:$Q,SMALL(IF(($V$2=Recipes!$A:$A),ROW(Recipes!$A:$A)-MIN(ROW(Recipes!$A:$A))+1,""),ROWS(Recipes!$A$1:H109)),11), $AB$7)))))</f>
        <v/>
      </c>
      <c r="P115" t="str">
        <f t="shared" si="21"/>
        <v/>
      </c>
      <c r="Q115" s="80" t="str">
        <f t="array" ref="Q115">IF($J115="","", IF($J115="---", $AD$9, IF($J115="-", $AD$7, IF($J115="--", $AD$8, IFERROR(INDEX(Recipes!$A:$Q,SMALL(IF(($V$2=Recipes!$A:$A),ROW(Recipes!$A:$A)-MIN(ROW(Recipes!$A:$A))+1,""),ROWS(Recipes!$A$1:J109)),13), $AD$7)))))</f>
        <v/>
      </c>
      <c r="R115" t="str">
        <f t="shared" si="22"/>
        <v/>
      </c>
      <c r="S115" s="80" t="str">
        <f t="array" ref="S115">IF($J115="","", IF($J115="---", $AF$9, IF($J115="-", $AF$7, IF($J115="--", $AF$8, IFERROR(INDEX(Recipes!$A:$Q,SMALL(IF(($V$2=Recipes!$A:$A),ROW(Recipes!$A:$A)-MIN(ROW(Recipes!$A:$A))+1,""),ROWS(Recipes!$A$1:L109)),15), $AF$7)))))</f>
        <v/>
      </c>
      <c r="T115" t="str">
        <f t="shared" si="23"/>
        <v/>
      </c>
      <c r="U115" s="86" t="str">
        <f t="array" ref="U115">IF($J115="","", IF($J115="---", $AH$9, IF($J115="-", $AH$7, IF($J115="--", $AH$8, IFERROR(INDEX(Recipes!$A:$Q,SMALL(IF(($V$2=Recipes!$A:$A),ROW(Recipes!$A:$A)-MIN(ROW(Recipes!$A:$A))+1,""),ROWS(Recipes!$A$1:N109)),17), $AH$7)))))</f>
        <v/>
      </c>
      <c r="V115" t="str">
        <f t="shared" si="24"/>
        <v/>
      </c>
    </row>
    <row r="116" spans="2:22" x14ac:dyDescent="0.2">
      <c r="B116" s="1"/>
      <c r="G116" t="str">
        <f t="shared" si="17"/>
        <v/>
      </c>
      <c r="H116" t="str">
        <f t="array" ref="H116">IF(H115="","", IF(H115=$F$46, "", IF(H115=$F$44, $F$45, IF(H115=$F$45, $F$46, IFERROR(INDEX(Recipes!$A:$Q,SMALL(IF(($V$2=Recipes!$A:$A),ROW(Recipes!$A:$A)-MIN(ROW(Recipes!$A:$A))+1,""),ROWS(Recipes!$A$1:A110)),4), $F$44)))))</f>
        <v/>
      </c>
      <c r="I116" t="str">
        <f t="shared" si="18"/>
        <v/>
      </c>
      <c r="J116" t="str">
        <f t="array" ref="J116">IF(J115="","", IF(J115="---", "", IF(J115="-", $X$8, IF(J115="--", $X$9, IFERROR(INDEX(Recipes!$A:$Q,SMALL(IF(($V$2=Recipes!$A:$A),ROW(Recipes!$A:$A)-MIN(ROW(Recipes!$A:$A))+1,""),ROWS(Recipes!$A$1:C110)),6), $X$7)))))</f>
        <v/>
      </c>
      <c r="K116" t="str">
        <f t="array" ref="K116">IF($J116="","", IF($J116="---", $J116, IF($J116="-",$J116, IF($J116="--", $J116, IFERROR(INDEX(Recipes!$A:$Q,SMALL(IF(($V$2=Recipes!$A:$A),ROW(Recipes!$A:$A)-MIN(ROW(Recipes!$A:$A))+1,""),ROWS(Recipes!$A$1:D110)),7), $Z$7)))))</f>
        <v/>
      </c>
      <c r="L116" t="str">
        <f t="shared" si="19"/>
        <v/>
      </c>
      <c r="M116" s="3" t="str">
        <f t="array" ref="M116">IF($J116="","", IF($J116="---", $Z$9, IF($J116="-", $Z$7, IF($J116="--", $Z$8, IFERROR(INDEX(Recipes!$A:$Q,SMALL(IF(($V$2=Recipes!$A:$A),ROW(Recipes!$A:$A)-MIN(ROW(Recipes!$A:$A))+1,""),ROWS(Recipes!$A$1:F110)),9), $Z$7)))))</f>
        <v/>
      </c>
      <c r="N116" t="str">
        <f t="shared" si="20"/>
        <v/>
      </c>
      <c r="O116" s="80" t="str">
        <f t="array" ref="O116">IF($J116="","", IF($J116="---", $AB$9, IF($J116="-", $AB$7, IF($J116="--", $AB$8, IFERROR(INDEX(Recipes!$A:$Q,SMALL(IF(($V$2=Recipes!$A:$A),ROW(Recipes!$A:$A)-MIN(ROW(Recipes!$A:$A))+1,""),ROWS(Recipes!$A$1:H110)),11), $AB$7)))))</f>
        <v/>
      </c>
      <c r="P116" t="str">
        <f t="shared" si="21"/>
        <v/>
      </c>
      <c r="Q116" s="80" t="str">
        <f t="array" ref="Q116">IF($J116="","", IF($J116="---", $AD$9, IF($J116="-", $AD$7, IF($J116="--", $AD$8, IFERROR(INDEX(Recipes!$A:$Q,SMALL(IF(($V$2=Recipes!$A:$A),ROW(Recipes!$A:$A)-MIN(ROW(Recipes!$A:$A))+1,""),ROWS(Recipes!$A$1:J110)),13), $AD$7)))))</f>
        <v/>
      </c>
      <c r="R116" t="str">
        <f t="shared" si="22"/>
        <v/>
      </c>
      <c r="S116" s="80" t="str">
        <f t="array" ref="S116">IF($J116="","", IF($J116="---", $AF$9, IF($J116="-", $AF$7, IF($J116="--", $AF$8, IFERROR(INDEX(Recipes!$A:$Q,SMALL(IF(($V$2=Recipes!$A:$A),ROW(Recipes!$A:$A)-MIN(ROW(Recipes!$A:$A))+1,""),ROWS(Recipes!$A$1:L110)),15), $AF$7)))))</f>
        <v/>
      </c>
      <c r="T116" t="str">
        <f t="shared" si="23"/>
        <v/>
      </c>
      <c r="U116" s="86" t="str">
        <f t="array" ref="U116">IF($J116="","", IF($J116="---", $AH$9, IF($J116="-", $AH$7, IF($J116="--", $AH$8, IFERROR(INDEX(Recipes!$A:$Q,SMALL(IF(($V$2=Recipes!$A:$A),ROW(Recipes!$A:$A)-MIN(ROW(Recipes!$A:$A))+1,""),ROWS(Recipes!$A$1:N110)),17), $AH$7)))))</f>
        <v/>
      </c>
      <c r="V116" t="str">
        <f t="shared" si="24"/>
        <v/>
      </c>
    </row>
    <row r="117" spans="2:22" x14ac:dyDescent="0.2">
      <c r="B117" s="1"/>
      <c r="G117" t="str">
        <f t="shared" si="17"/>
        <v/>
      </c>
      <c r="H117" t="str">
        <f t="array" ref="H117">IF(H116="","", IF(H116=$F$46, "", IF(H116=$F$44, $F$45, IF(H116=$F$45, $F$46, IFERROR(INDEX(Recipes!$A:$Q,SMALL(IF(($V$2=Recipes!$A:$A),ROW(Recipes!$A:$A)-MIN(ROW(Recipes!$A:$A))+1,""),ROWS(Recipes!$A$1:A111)),4), $F$44)))))</f>
        <v/>
      </c>
      <c r="I117" t="str">
        <f t="shared" si="18"/>
        <v/>
      </c>
      <c r="J117" t="str">
        <f t="array" ref="J117">IF(J116="","", IF(J116="---", "", IF(J116="-", $X$8, IF(J116="--", $X$9, IFERROR(INDEX(Recipes!$A:$Q,SMALL(IF(($V$2=Recipes!$A:$A),ROW(Recipes!$A:$A)-MIN(ROW(Recipes!$A:$A))+1,""),ROWS(Recipes!$A$1:C111)),6), $X$7)))))</f>
        <v/>
      </c>
      <c r="K117" t="str">
        <f t="array" ref="K117">IF($J117="","", IF($J117="---", $J117, IF($J117="-",$J117, IF($J117="--", $J117, IFERROR(INDEX(Recipes!$A:$Q,SMALL(IF(($V$2=Recipes!$A:$A),ROW(Recipes!$A:$A)-MIN(ROW(Recipes!$A:$A))+1,""),ROWS(Recipes!$A$1:D111)),7), $Z$7)))))</f>
        <v/>
      </c>
      <c r="L117" t="str">
        <f t="shared" si="19"/>
        <v/>
      </c>
      <c r="M117" s="3" t="str">
        <f t="array" ref="M117">IF($J117="","", IF($J117="---", $Z$9, IF($J117="-", $Z$7, IF($J117="--", $Z$8, IFERROR(INDEX(Recipes!$A:$Q,SMALL(IF(($V$2=Recipes!$A:$A),ROW(Recipes!$A:$A)-MIN(ROW(Recipes!$A:$A))+1,""),ROWS(Recipes!$A$1:F111)),9), $Z$7)))))</f>
        <v/>
      </c>
      <c r="N117" t="str">
        <f t="shared" si="20"/>
        <v/>
      </c>
      <c r="O117" s="80" t="str">
        <f t="array" ref="O117">IF($J117="","", IF($J117="---", $AB$9, IF($J117="-", $AB$7, IF($J117="--", $AB$8, IFERROR(INDEX(Recipes!$A:$Q,SMALL(IF(($V$2=Recipes!$A:$A),ROW(Recipes!$A:$A)-MIN(ROW(Recipes!$A:$A))+1,""),ROWS(Recipes!$A$1:H111)),11), $AB$7)))))</f>
        <v/>
      </c>
      <c r="P117" t="str">
        <f t="shared" si="21"/>
        <v/>
      </c>
      <c r="Q117" s="80" t="str">
        <f t="array" ref="Q117">IF($J117="","", IF($J117="---", $AD$9, IF($J117="-", $AD$7, IF($J117="--", $AD$8, IFERROR(INDEX(Recipes!$A:$Q,SMALL(IF(($V$2=Recipes!$A:$A),ROW(Recipes!$A:$A)-MIN(ROW(Recipes!$A:$A))+1,""),ROWS(Recipes!$A$1:J111)),13), $AD$7)))))</f>
        <v/>
      </c>
      <c r="R117" t="str">
        <f t="shared" si="22"/>
        <v/>
      </c>
      <c r="S117" s="80" t="str">
        <f t="array" ref="S117">IF($J117="","", IF($J117="---", $AF$9, IF($J117="-", $AF$7, IF($J117="--", $AF$8, IFERROR(INDEX(Recipes!$A:$Q,SMALL(IF(($V$2=Recipes!$A:$A),ROW(Recipes!$A:$A)-MIN(ROW(Recipes!$A:$A))+1,""),ROWS(Recipes!$A$1:L111)),15), $AF$7)))))</f>
        <v/>
      </c>
      <c r="T117" t="str">
        <f t="shared" si="23"/>
        <v/>
      </c>
      <c r="U117" s="86" t="str">
        <f t="array" ref="U117">IF($J117="","", IF($J117="---", $AH$9, IF($J117="-", $AH$7, IF($J117="--", $AH$8, IFERROR(INDEX(Recipes!$A:$Q,SMALL(IF(($V$2=Recipes!$A:$A),ROW(Recipes!$A:$A)-MIN(ROW(Recipes!$A:$A))+1,""),ROWS(Recipes!$A$1:N111)),17), $AH$7)))))</f>
        <v/>
      </c>
      <c r="V117" t="str">
        <f t="shared" si="24"/>
        <v/>
      </c>
    </row>
    <row r="118" spans="2:22" x14ac:dyDescent="0.2">
      <c r="B118" s="1"/>
      <c r="G118" t="str">
        <f t="shared" si="17"/>
        <v/>
      </c>
      <c r="H118" t="str">
        <f t="array" ref="H118">IF(H117="","", IF(H117=$F$46, "", IF(H117=$F$44, $F$45, IF(H117=$F$45, $F$46, IFERROR(INDEX(Recipes!$A:$Q,SMALL(IF(($V$2=Recipes!$A:$A),ROW(Recipes!$A:$A)-MIN(ROW(Recipes!$A:$A))+1,""),ROWS(Recipes!$A$1:A112)),4), $F$44)))))</f>
        <v/>
      </c>
      <c r="I118" t="str">
        <f t="shared" si="18"/>
        <v/>
      </c>
      <c r="J118" t="str">
        <f t="array" ref="J118">IF(J117="","", IF(J117="---", "", IF(J117="-", $X$8, IF(J117="--", $X$9, IFERROR(INDEX(Recipes!$A:$Q,SMALL(IF(($V$2=Recipes!$A:$A),ROW(Recipes!$A:$A)-MIN(ROW(Recipes!$A:$A))+1,""),ROWS(Recipes!$A$1:C112)),6), $X$7)))))</f>
        <v/>
      </c>
      <c r="K118" t="str">
        <f t="array" ref="K118">IF($J118="","", IF($J118="---", $J118, IF($J118="-",$J118, IF($J118="--", $J118, IFERROR(INDEX(Recipes!$A:$Q,SMALL(IF(($V$2=Recipes!$A:$A),ROW(Recipes!$A:$A)-MIN(ROW(Recipes!$A:$A))+1,""),ROWS(Recipes!$A$1:D112)),7), $Z$7)))))</f>
        <v/>
      </c>
      <c r="L118" t="str">
        <f t="shared" si="19"/>
        <v/>
      </c>
      <c r="M118" s="3" t="str">
        <f t="array" ref="M118">IF($J118="","", IF($J118="---", $Z$9, IF($J118="-", $Z$7, IF($J118="--", $Z$8, IFERROR(INDEX(Recipes!$A:$Q,SMALL(IF(($V$2=Recipes!$A:$A),ROW(Recipes!$A:$A)-MIN(ROW(Recipes!$A:$A))+1,""),ROWS(Recipes!$A$1:F112)),9), $Z$7)))))</f>
        <v/>
      </c>
      <c r="N118" t="str">
        <f t="shared" si="20"/>
        <v/>
      </c>
      <c r="O118" s="80" t="str">
        <f t="array" ref="O118">IF($J118="","", IF($J118="---", $AB$9, IF($J118="-", $AB$7, IF($J118="--", $AB$8, IFERROR(INDEX(Recipes!$A:$Q,SMALL(IF(($V$2=Recipes!$A:$A),ROW(Recipes!$A:$A)-MIN(ROW(Recipes!$A:$A))+1,""),ROWS(Recipes!$A$1:H112)),11), $AB$7)))))</f>
        <v/>
      </c>
      <c r="P118" t="str">
        <f t="shared" si="21"/>
        <v/>
      </c>
      <c r="Q118" s="80" t="str">
        <f t="array" ref="Q118">IF($J118="","", IF($J118="---", $AD$9, IF($J118="-", $AD$7, IF($J118="--", $AD$8, IFERROR(INDEX(Recipes!$A:$Q,SMALL(IF(($V$2=Recipes!$A:$A),ROW(Recipes!$A:$A)-MIN(ROW(Recipes!$A:$A))+1,""),ROWS(Recipes!$A$1:J112)),13), $AD$7)))))</f>
        <v/>
      </c>
      <c r="R118" t="str">
        <f t="shared" si="22"/>
        <v/>
      </c>
      <c r="S118" s="80" t="str">
        <f t="array" ref="S118">IF($J118="","", IF($J118="---", $AF$9, IF($J118="-", $AF$7, IF($J118="--", $AF$8, IFERROR(INDEX(Recipes!$A:$Q,SMALL(IF(($V$2=Recipes!$A:$A),ROW(Recipes!$A:$A)-MIN(ROW(Recipes!$A:$A))+1,""),ROWS(Recipes!$A$1:L112)),15), $AF$7)))))</f>
        <v/>
      </c>
      <c r="T118" t="str">
        <f t="shared" si="23"/>
        <v/>
      </c>
      <c r="U118" s="86" t="str">
        <f t="array" ref="U118">IF($J118="","", IF($J118="---", $AH$9, IF($J118="-", $AH$7, IF($J118="--", $AH$8, IFERROR(INDEX(Recipes!$A:$Q,SMALL(IF(($V$2=Recipes!$A:$A),ROW(Recipes!$A:$A)-MIN(ROW(Recipes!$A:$A))+1,""),ROWS(Recipes!$A$1:N112)),17), $AH$7)))))</f>
        <v/>
      </c>
      <c r="V118" t="str">
        <f t="shared" si="24"/>
        <v/>
      </c>
    </row>
    <row r="119" spans="2:22" x14ac:dyDescent="0.2">
      <c r="B119" s="1"/>
      <c r="G119" t="str">
        <f t="shared" si="17"/>
        <v/>
      </c>
      <c r="H119" t="str">
        <f t="array" ref="H119">IF(H118="","", IF(H118=$F$46, "", IF(H118=$F$44, $F$45, IF(H118=$F$45, $F$46, IFERROR(INDEX(Recipes!$A:$Q,SMALL(IF(($V$2=Recipes!$A:$A),ROW(Recipes!$A:$A)-MIN(ROW(Recipes!$A:$A))+1,""),ROWS(Recipes!$A$1:A113)),4), $F$44)))))</f>
        <v/>
      </c>
      <c r="I119" t="str">
        <f t="shared" si="18"/>
        <v/>
      </c>
      <c r="J119" t="str">
        <f t="array" ref="J119">IF(J118="","", IF(J118="---", "", IF(J118="-", $X$8, IF(J118="--", $X$9, IFERROR(INDEX(Recipes!$A:$Q,SMALL(IF(($V$2=Recipes!$A:$A),ROW(Recipes!$A:$A)-MIN(ROW(Recipes!$A:$A))+1,""),ROWS(Recipes!$A$1:C113)),6), $X$7)))))</f>
        <v/>
      </c>
      <c r="K119" t="str">
        <f t="array" ref="K119">IF($J119="","", IF($J119="---", $J119, IF($J119="-",$J119, IF($J119="--", $J119, IFERROR(INDEX(Recipes!$A:$Q,SMALL(IF(($V$2=Recipes!$A:$A),ROW(Recipes!$A:$A)-MIN(ROW(Recipes!$A:$A))+1,""),ROWS(Recipes!$A$1:D113)),7), $Z$7)))))</f>
        <v/>
      </c>
      <c r="L119" t="str">
        <f t="shared" si="19"/>
        <v/>
      </c>
      <c r="M119" s="3" t="str">
        <f t="array" ref="M119">IF($J119="","", IF($J119="---", $Z$9, IF($J119="-", $Z$7, IF($J119="--", $Z$8, IFERROR(INDEX(Recipes!$A:$Q,SMALL(IF(($V$2=Recipes!$A:$A),ROW(Recipes!$A:$A)-MIN(ROW(Recipes!$A:$A))+1,""),ROWS(Recipes!$A$1:F113)),9), $Z$7)))))</f>
        <v/>
      </c>
      <c r="N119" t="str">
        <f t="shared" si="20"/>
        <v/>
      </c>
      <c r="O119" s="80" t="str">
        <f t="array" ref="O119">IF($J119="","", IF($J119="---", $AB$9, IF($J119="-", $AB$7, IF($J119="--", $AB$8, IFERROR(INDEX(Recipes!$A:$Q,SMALL(IF(($V$2=Recipes!$A:$A),ROW(Recipes!$A:$A)-MIN(ROW(Recipes!$A:$A))+1,""),ROWS(Recipes!$A$1:H113)),11), $AB$7)))))</f>
        <v/>
      </c>
      <c r="P119" t="str">
        <f t="shared" si="21"/>
        <v/>
      </c>
      <c r="Q119" s="80" t="str">
        <f t="array" ref="Q119">IF($J119="","", IF($J119="---", $AD$9, IF($J119="-", $AD$7, IF($J119="--", $AD$8, IFERROR(INDEX(Recipes!$A:$Q,SMALL(IF(($V$2=Recipes!$A:$A),ROW(Recipes!$A:$A)-MIN(ROW(Recipes!$A:$A))+1,""),ROWS(Recipes!$A$1:J113)),13), $AD$7)))))</f>
        <v/>
      </c>
      <c r="R119" t="str">
        <f t="shared" si="22"/>
        <v/>
      </c>
      <c r="S119" s="80" t="str">
        <f t="array" ref="S119">IF($J119="","", IF($J119="---", $AF$9, IF($J119="-", $AF$7, IF($J119="--", $AF$8, IFERROR(INDEX(Recipes!$A:$Q,SMALL(IF(($V$2=Recipes!$A:$A),ROW(Recipes!$A:$A)-MIN(ROW(Recipes!$A:$A))+1,""),ROWS(Recipes!$A$1:L113)),15), $AF$7)))))</f>
        <v/>
      </c>
      <c r="T119" t="str">
        <f t="shared" si="23"/>
        <v/>
      </c>
      <c r="U119" s="86" t="str">
        <f t="array" ref="U119">IF($J119="","", IF($J119="---", $AH$9, IF($J119="-", $AH$7, IF($J119="--", $AH$8, IFERROR(INDEX(Recipes!$A:$Q,SMALL(IF(($V$2=Recipes!$A:$A),ROW(Recipes!$A:$A)-MIN(ROW(Recipes!$A:$A))+1,""),ROWS(Recipes!$A$1:N113)),17), $AH$7)))))</f>
        <v/>
      </c>
      <c r="V119" t="str">
        <f t="shared" si="24"/>
        <v/>
      </c>
    </row>
    <row r="120" spans="2:22" x14ac:dyDescent="0.2">
      <c r="B120" s="1"/>
      <c r="G120" t="str">
        <f t="shared" si="17"/>
        <v/>
      </c>
      <c r="H120" t="str">
        <f t="array" ref="H120">IF(H119="","", IF(H119=$F$46, "", IF(H119=$F$44, $F$45, IF(H119=$F$45, $F$46, IFERROR(INDEX(Recipes!$A:$Q,SMALL(IF(($V$2=Recipes!$A:$A),ROW(Recipes!$A:$A)-MIN(ROW(Recipes!$A:$A))+1,""),ROWS(Recipes!$A$1:A114)),4), $F$44)))))</f>
        <v/>
      </c>
      <c r="I120" t="str">
        <f t="shared" si="18"/>
        <v/>
      </c>
      <c r="J120" t="str">
        <f t="array" ref="J120">IF(J119="","", IF(J119="---", "", IF(J119="-", $X$8, IF(J119="--", $X$9, IFERROR(INDEX(Recipes!$A:$Q,SMALL(IF(($V$2=Recipes!$A:$A),ROW(Recipes!$A:$A)-MIN(ROW(Recipes!$A:$A))+1,""),ROWS(Recipes!$A$1:C114)),6), $X$7)))))</f>
        <v/>
      </c>
      <c r="K120" t="str">
        <f t="array" ref="K120">IF($J120="","", IF($J120="---", $J120, IF($J120="-",$J120, IF($J120="--", $J120, IFERROR(INDEX(Recipes!$A:$Q,SMALL(IF(($V$2=Recipes!$A:$A),ROW(Recipes!$A:$A)-MIN(ROW(Recipes!$A:$A))+1,""),ROWS(Recipes!$A$1:D114)),7), $Z$7)))))</f>
        <v/>
      </c>
      <c r="L120" t="str">
        <f t="shared" si="19"/>
        <v/>
      </c>
      <c r="M120" s="3" t="str">
        <f t="array" ref="M120">IF($J120="","", IF($J120="---", $Z$9, IF($J120="-", $Z$7, IF($J120="--", $Z$8, IFERROR(INDEX(Recipes!$A:$Q,SMALL(IF(($V$2=Recipes!$A:$A),ROW(Recipes!$A:$A)-MIN(ROW(Recipes!$A:$A))+1,""),ROWS(Recipes!$A$1:F114)),9), $Z$7)))))</f>
        <v/>
      </c>
      <c r="N120" t="str">
        <f t="shared" si="20"/>
        <v/>
      </c>
      <c r="O120" s="80" t="str">
        <f t="array" ref="O120">IF($J120="","", IF($J120="---", $AB$9, IF($J120="-", $AB$7, IF($J120="--", $AB$8, IFERROR(INDEX(Recipes!$A:$Q,SMALL(IF(($V$2=Recipes!$A:$A),ROW(Recipes!$A:$A)-MIN(ROW(Recipes!$A:$A))+1,""),ROWS(Recipes!$A$1:H114)),11), $AB$7)))))</f>
        <v/>
      </c>
      <c r="P120" t="str">
        <f t="shared" si="21"/>
        <v/>
      </c>
      <c r="Q120" s="80" t="str">
        <f t="array" ref="Q120">IF($J120="","", IF($J120="---", $AD$9, IF($J120="-", $AD$7, IF($J120="--", $AD$8, IFERROR(INDEX(Recipes!$A:$Q,SMALL(IF(($V$2=Recipes!$A:$A),ROW(Recipes!$A:$A)-MIN(ROW(Recipes!$A:$A))+1,""),ROWS(Recipes!$A$1:J114)),13), $AD$7)))))</f>
        <v/>
      </c>
      <c r="R120" t="str">
        <f t="shared" si="22"/>
        <v/>
      </c>
      <c r="S120" s="80" t="str">
        <f t="array" ref="S120">IF($J120="","", IF($J120="---", $AF$9, IF($J120="-", $AF$7, IF($J120="--", $AF$8, IFERROR(INDEX(Recipes!$A:$Q,SMALL(IF(($V$2=Recipes!$A:$A),ROW(Recipes!$A:$A)-MIN(ROW(Recipes!$A:$A))+1,""),ROWS(Recipes!$A$1:L114)),15), $AF$7)))))</f>
        <v/>
      </c>
      <c r="T120" t="str">
        <f t="shared" si="23"/>
        <v/>
      </c>
      <c r="U120" s="86" t="str">
        <f t="array" ref="U120">IF($J120="","", IF($J120="---", $AH$9, IF($J120="-", $AH$7, IF($J120="--", $AH$8, IFERROR(INDEX(Recipes!$A:$Q,SMALL(IF(($V$2=Recipes!$A:$A),ROW(Recipes!$A:$A)-MIN(ROW(Recipes!$A:$A))+1,""),ROWS(Recipes!$A$1:N114)),17), $AH$7)))))</f>
        <v/>
      </c>
      <c r="V120" t="str">
        <f t="shared" si="24"/>
        <v/>
      </c>
    </row>
    <row r="121" spans="2:22" x14ac:dyDescent="0.2">
      <c r="B121" s="1"/>
      <c r="G121" t="str">
        <f t="shared" si="17"/>
        <v/>
      </c>
      <c r="H121" t="str">
        <f t="array" ref="H121">IF(H120="","", IF(H120=$F$46, "", IF(H120=$F$44, $F$45, IF(H120=$F$45, $F$46, IFERROR(INDEX(Recipes!$A:$Q,SMALL(IF(($V$2=Recipes!$A:$A),ROW(Recipes!$A:$A)-MIN(ROW(Recipes!$A:$A))+1,""),ROWS(Recipes!$A$1:A115)),4), $F$44)))))</f>
        <v/>
      </c>
      <c r="I121" t="str">
        <f t="shared" si="18"/>
        <v/>
      </c>
      <c r="J121" t="str">
        <f t="array" ref="J121">IF(J120="","", IF(J120="---", "", IF(J120="-", $X$8, IF(J120="--", $X$9, IFERROR(INDEX(Recipes!$A:$Q,SMALL(IF(($V$2=Recipes!$A:$A),ROW(Recipes!$A:$A)-MIN(ROW(Recipes!$A:$A))+1,""),ROWS(Recipes!$A$1:C115)),6), $X$7)))))</f>
        <v/>
      </c>
      <c r="K121" t="str">
        <f t="array" ref="K121">IF($J121="","", IF($J121="---", $J121, IF($J121="-",$J121, IF($J121="--", $J121, IFERROR(INDEX(Recipes!$A:$Q,SMALL(IF(($V$2=Recipes!$A:$A),ROW(Recipes!$A:$A)-MIN(ROW(Recipes!$A:$A))+1,""),ROWS(Recipes!$A$1:D115)),7), $Z$7)))))</f>
        <v/>
      </c>
      <c r="L121" t="str">
        <f t="shared" si="19"/>
        <v/>
      </c>
      <c r="M121" s="3" t="str">
        <f t="array" ref="M121">IF($J121="","", IF($J121="---", $Z$9, IF($J121="-", $Z$7, IF($J121="--", $Z$8, IFERROR(INDEX(Recipes!$A:$Q,SMALL(IF(($V$2=Recipes!$A:$A),ROW(Recipes!$A:$A)-MIN(ROW(Recipes!$A:$A))+1,""),ROWS(Recipes!$A$1:F115)),9), $Z$7)))))</f>
        <v/>
      </c>
      <c r="N121" t="str">
        <f t="shared" si="20"/>
        <v/>
      </c>
      <c r="O121" s="80" t="str">
        <f t="array" ref="O121">IF($J121="","", IF($J121="---", $AB$9, IF($J121="-", $AB$7, IF($J121="--", $AB$8, IFERROR(INDEX(Recipes!$A:$Q,SMALL(IF(($V$2=Recipes!$A:$A),ROW(Recipes!$A:$A)-MIN(ROW(Recipes!$A:$A))+1,""),ROWS(Recipes!$A$1:H115)),11), $AB$7)))))</f>
        <v/>
      </c>
      <c r="P121" t="str">
        <f t="shared" si="21"/>
        <v/>
      </c>
      <c r="Q121" s="80" t="str">
        <f t="array" ref="Q121">IF($J121="","", IF($J121="---", $AD$9, IF($J121="-", $AD$7, IF($J121="--", $AD$8, IFERROR(INDEX(Recipes!$A:$Q,SMALL(IF(($V$2=Recipes!$A:$A),ROW(Recipes!$A:$A)-MIN(ROW(Recipes!$A:$A))+1,""),ROWS(Recipes!$A$1:J115)),13), $AD$7)))))</f>
        <v/>
      </c>
      <c r="R121" t="str">
        <f t="shared" si="22"/>
        <v/>
      </c>
      <c r="S121" s="80" t="str">
        <f t="array" ref="S121">IF($J121="","", IF($J121="---", $AF$9, IF($J121="-", $AF$7, IF($J121="--", $AF$8, IFERROR(INDEX(Recipes!$A:$Q,SMALL(IF(($V$2=Recipes!$A:$A),ROW(Recipes!$A:$A)-MIN(ROW(Recipes!$A:$A))+1,""),ROWS(Recipes!$A$1:L115)),15), $AF$7)))))</f>
        <v/>
      </c>
      <c r="T121" t="str">
        <f t="shared" si="23"/>
        <v/>
      </c>
      <c r="U121" s="86" t="str">
        <f t="array" ref="U121">IF($J121="","", IF($J121="---", $AH$9, IF($J121="-", $AH$7, IF($J121="--", $AH$8, IFERROR(INDEX(Recipes!$A:$Q,SMALL(IF(($V$2=Recipes!$A:$A),ROW(Recipes!$A:$A)-MIN(ROW(Recipes!$A:$A))+1,""),ROWS(Recipes!$A$1:N115)),17), $AH$7)))))</f>
        <v/>
      </c>
      <c r="V121" t="str">
        <f t="shared" si="24"/>
        <v/>
      </c>
    </row>
    <row r="122" spans="2:22" x14ac:dyDescent="0.2">
      <c r="B122" s="1"/>
      <c r="G122" t="str">
        <f t="shared" si="17"/>
        <v/>
      </c>
      <c r="H122" t="str">
        <f t="array" ref="H122">IF(H121="","", IF(H121=$F$46, "", IF(H121=$F$44, $F$45, IF(H121=$F$45, $F$46, IFERROR(INDEX(Recipes!$A:$Q,SMALL(IF(($V$2=Recipes!$A:$A),ROW(Recipes!$A:$A)-MIN(ROW(Recipes!$A:$A))+1,""),ROWS(Recipes!$A$1:A116)),4), $F$44)))))</f>
        <v/>
      </c>
      <c r="I122" t="str">
        <f t="shared" si="18"/>
        <v/>
      </c>
      <c r="J122" t="str">
        <f t="array" ref="J122">IF(J121="","", IF(J121="---", "", IF(J121="-", $X$8, IF(J121="--", $X$9, IFERROR(INDEX(Recipes!$A:$Q,SMALL(IF(($V$2=Recipes!$A:$A),ROW(Recipes!$A:$A)-MIN(ROW(Recipes!$A:$A))+1,""),ROWS(Recipes!$A$1:C116)),6), $X$7)))))</f>
        <v/>
      </c>
      <c r="K122" t="str">
        <f t="array" ref="K122">IF($J122="","", IF($J122="---", $J122, IF($J122="-",$J122, IF($J122="--", $J122, IFERROR(INDEX(Recipes!$A:$Q,SMALL(IF(($V$2=Recipes!$A:$A),ROW(Recipes!$A:$A)-MIN(ROW(Recipes!$A:$A))+1,""),ROWS(Recipes!$A$1:D116)),7), $Z$7)))))</f>
        <v/>
      </c>
      <c r="L122" t="str">
        <f t="shared" si="19"/>
        <v/>
      </c>
      <c r="M122" s="3" t="str">
        <f t="array" ref="M122">IF($J122="","", IF($J122="---", $Z$9, IF($J122="-", $Z$7, IF($J122="--", $Z$8, IFERROR(INDEX(Recipes!$A:$Q,SMALL(IF(($V$2=Recipes!$A:$A),ROW(Recipes!$A:$A)-MIN(ROW(Recipes!$A:$A))+1,""),ROWS(Recipes!$A$1:F116)),9), $Z$7)))))</f>
        <v/>
      </c>
      <c r="N122" t="str">
        <f t="shared" si="20"/>
        <v/>
      </c>
      <c r="O122" s="80" t="str">
        <f t="array" ref="O122">IF($J122="","", IF($J122="---", $AB$9, IF($J122="-", $AB$7, IF($J122="--", $AB$8, IFERROR(INDEX(Recipes!$A:$Q,SMALL(IF(($V$2=Recipes!$A:$A),ROW(Recipes!$A:$A)-MIN(ROW(Recipes!$A:$A))+1,""),ROWS(Recipes!$A$1:H116)),11), $AB$7)))))</f>
        <v/>
      </c>
      <c r="P122" t="str">
        <f t="shared" si="21"/>
        <v/>
      </c>
      <c r="Q122" s="80" t="str">
        <f t="array" ref="Q122">IF($J122="","", IF($J122="---", $AD$9, IF($J122="-", $AD$7, IF($J122="--", $AD$8, IFERROR(INDEX(Recipes!$A:$Q,SMALL(IF(($V$2=Recipes!$A:$A),ROW(Recipes!$A:$A)-MIN(ROW(Recipes!$A:$A))+1,""),ROWS(Recipes!$A$1:J116)),13), $AD$7)))))</f>
        <v/>
      </c>
      <c r="R122" t="str">
        <f t="shared" si="22"/>
        <v/>
      </c>
      <c r="S122" s="80" t="str">
        <f t="array" ref="S122">IF($J122="","", IF($J122="---", $AF$9, IF($J122="-", $AF$7, IF($J122="--", $AF$8, IFERROR(INDEX(Recipes!$A:$Q,SMALL(IF(($V$2=Recipes!$A:$A),ROW(Recipes!$A:$A)-MIN(ROW(Recipes!$A:$A))+1,""),ROWS(Recipes!$A$1:L116)),15), $AF$7)))))</f>
        <v/>
      </c>
      <c r="T122" t="str">
        <f t="shared" si="23"/>
        <v/>
      </c>
      <c r="U122" s="86" t="str">
        <f t="array" ref="U122">IF($J122="","", IF($J122="---", $AH$9, IF($J122="-", $AH$7, IF($J122="--", $AH$8, IFERROR(INDEX(Recipes!$A:$Q,SMALL(IF(($V$2=Recipes!$A:$A),ROW(Recipes!$A:$A)-MIN(ROW(Recipes!$A:$A))+1,""),ROWS(Recipes!$A$1:N116)),17), $AH$7)))))</f>
        <v/>
      </c>
      <c r="V122" t="str">
        <f t="shared" si="24"/>
        <v/>
      </c>
    </row>
    <row r="123" spans="2:22" x14ac:dyDescent="0.2">
      <c r="B123" s="1"/>
      <c r="G123" t="str">
        <f t="shared" si="17"/>
        <v/>
      </c>
      <c r="H123" t="str">
        <f t="array" ref="H123">IF(H122="","", IF(H122=$F$46, "", IF(H122=$F$44, $F$45, IF(H122=$F$45, $F$46, IFERROR(INDEX(Recipes!$A:$Q,SMALL(IF(($V$2=Recipes!$A:$A),ROW(Recipes!$A:$A)-MIN(ROW(Recipes!$A:$A))+1,""),ROWS(Recipes!$A$1:A117)),4), $F$44)))))</f>
        <v/>
      </c>
      <c r="I123" t="str">
        <f t="shared" si="18"/>
        <v/>
      </c>
      <c r="J123" t="str">
        <f t="array" ref="J123">IF(J122="","", IF(J122="---", "", IF(J122="-", $X$8, IF(J122="--", $X$9, IFERROR(INDEX(Recipes!$A:$Q,SMALL(IF(($V$2=Recipes!$A:$A),ROW(Recipes!$A:$A)-MIN(ROW(Recipes!$A:$A))+1,""),ROWS(Recipes!$A$1:C117)),6), $X$7)))))</f>
        <v/>
      </c>
      <c r="K123" t="str">
        <f t="array" ref="K123">IF($J123="","", IF($J123="---", $J123, IF($J123="-",$J123, IF($J123="--", $J123, IFERROR(INDEX(Recipes!$A:$Q,SMALL(IF(($V$2=Recipes!$A:$A),ROW(Recipes!$A:$A)-MIN(ROW(Recipes!$A:$A))+1,""),ROWS(Recipes!$A$1:D117)),7), $Z$7)))))</f>
        <v/>
      </c>
      <c r="L123" t="str">
        <f t="shared" si="19"/>
        <v/>
      </c>
      <c r="M123" s="3" t="str">
        <f t="array" ref="M123">IF($J123="","", IF($J123="---", $Z$9, IF($J123="-", $Z$7, IF($J123="--", $Z$8, IFERROR(INDEX(Recipes!$A:$Q,SMALL(IF(($V$2=Recipes!$A:$A),ROW(Recipes!$A:$A)-MIN(ROW(Recipes!$A:$A))+1,""),ROWS(Recipes!$A$1:F117)),9), $Z$7)))))</f>
        <v/>
      </c>
      <c r="N123" t="str">
        <f t="shared" si="20"/>
        <v/>
      </c>
      <c r="O123" s="80" t="str">
        <f t="array" ref="O123">IF($J123="","", IF($J123="---", $AB$9, IF($J123="-", $AB$7, IF($J123="--", $AB$8, IFERROR(INDEX(Recipes!$A:$Q,SMALL(IF(($V$2=Recipes!$A:$A),ROW(Recipes!$A:$A)-MIN(ROW(Recipes!$A:$A))+1,""),ROWS(Recipes!$A$1:H117)),11), $AB$7)))))</f>
        <v/>
      </c>
      <c r="P123" t="str">
        <f t="shared" si="21"/>
        <v/>
      </c>
      <c r="Q123" s="80" t="str">
        <f t="array" ref="Q123">IF($J123="","", IF($J123="---", $AD$9, IF($J123="-", $AD$7, IF($J123="--", $AD$8, IFERROR(INDEX(Recipes!$A:$Q,SMALL(IF(($V$2=Recipes!$A:$A),ROW(Recipes!$A:$A)-MIN(ROW(Recipes!$A:$A))+1,""),ROWS(Recipes!$A$1:J117)),13), $AD$7)))))</f>
        <v/>
      </c>
      <c r="R123" t="str">
        <f t="shared" si="22"/>
        <v/>
      </c>
      <c r="S123" s="80" t="str">
        <f t="array" ref="S123">IF($J123="","", IF($J123="---", $AF$9, IF($J123="-", $AF$7, IF($J123="--", $AF$8, IFERROR(INDEX(Recipes!$A:$Q,SMALL(IF(($V$2=Recipes!$A:$A),ROW(Recipes!$A:$A)-MIN(ROW(Recipes!$A:$A))+1,""),ROWS(Recipes!$A$1:L117)),15), $AF$7)))))</f>
        <v/>
      </c>
      <c r="T123" t="str">
        <f t="shared" si="23"/>
        <v/>
      </c>
      <c r="U123" s="86" t="str">
        <f t="array" ref="U123">IF($J123="","", IF($J123="---", $AH$9, IF($J123="-", $AH$7, IF($J123="--", $AH$8, IFERROR(INDEX(Recipes!$A:$Q,SMALL(IF(($V$2=Recipes!$A:$A),ROW(Recipes!$A:$A)-MIN(ROW(Recipes!$A:$A))+1,""),ROWS(Recipes!$A$1:N117)),17), $AH$7)))))</f>
        <v/>
      </c>
      <c r="V123" t="str">
        <f t="shared" si="24"/>
        <v/>
      </c>
    </row>
    <row r="124" spans="2:22" x14ac:dyDescent="0.2">
      <c r="B124" s="1"/>
      <c r="G124" t="str">
        <f t="shared" si="17"/>
        <v/>
      </c>
      <c r="H124" t="str">
        <f t="array" ref="H124">IF(H123="","", IF(H123=$F$46, "", IF(H123=$F$44, $F$45, IF(H123=$F$45, $F$46, IFERROR(INDEX(Recipes!$A:$Q,SMALL(IF(($V$2=Recipes!$A:$A),ROW(Recipes!$A:$A)-MIN(ROW(Recipes!$A:$A))+1,""),ROWS(Recipes!$A$1:A118)),4), $F$44)))))</f>
        <v/>
      </c>
      <c r="I124" t="str">
        <f t="shared" si="18"/>
        <v/>
      </c>
      <c r="J124" t="str">
        <f t="array" ref="J124">IF(J123="","", IF(J123="---", "", IF(J123="-", $X$8, IF(J123="--", $X$9, IFERROR(INDEX(Recipes!$A:$Q,SMALL(IF(($V$2=Recipes!$A:$A),ROW(Recipes!$A:$A)-MIN(ROW(Recipes!$A:$A))+1,""),ROWS(Recipes!$A$1:C118)),6), $X$7)))))</f>
        <v/>
      </c>
      <c r="K124" t="str">
        <f t="array" ref="K124">IF($J124="","", IF($J124="---", $J124, IF($J124="-",$J124, IF($J124="--", $J124, IFERROR(INDEX(Recipes!$A:$Q,SMALL(IF(($V$2=Recipes!$A:$A),ROW(Recipes!$A:$A)-MIN(ROW(Recipes!$A:$A))+1,""),ROWS(Recipes!$A$1:D118)),7), $Z$7)))))</f>
        <v/>
      </c>
      <c r="L124" t="str">
        <f t="shared" si="19"/>
        <v/>
      </c>
      <c r="M124" s="3" t="str">
        <f t="array" ref="M124">IF($J124="","", IF($J124="---", $Z$9, IF($J124="-", $Z$7, IF($J124="--", $Z$8, IFERROR(INDEX(Recipes!$A:$Q,SMALL(IF(($V$2=Recipes!$A:$A),ROW(Recipes!$A:$A)-MIN(ROW(Recipes!$A:$A))+1,""),ROWS(Recipes!$A$1:F118)),9), $Z$7)))))</f>
        <v/>
      </c>
      <c r="N124" t="str">
        <f t="shared" si="20"/>
        <v/>
      </c>
      <c r="O124" s="80" t="str">
        <f t="array" ref="O124">IF($J124="","", IF($J124="---", $AB$9, IF($J124="-", $AB$7, IF($J124="--", $AB$8, IFERROR(INDEX(Recipes!$A:$Q,SMALL(IF(($V$2=Recipes!$A:$A),ROW(Recipes!$A:$A)-MIN(ROW(Recipes!$A:$A))+1,""),ROWS(Recipes!$A$1:H118)),11), $AB$7)))))</f>
        <v/>
      </c>
      <c r="P124" t="str">
        <f t="shared" si="21"/>
        <v/>
      </c>
      <c r="Q124" s="80" t="str">
        <f t="array" ref="Q124">IF($J124="","", IF($J124="---", $AD$9, IF($J124="-", $AD$7, IF($J124="--", $AD$8, IFERROR(INDEX(Recipes!$A:$Q,SMALL(IF(($V$2=Recipes!$A:$A),ROW(Recipes!$A:$A)-MIN(ROW(Recipes!$A:$A))+1,""),ROWS(Recipes!$A$1:J118)),13), $AD$7)))))</f>
        <v/>
      </c>
      <c r="R124" t="str">
        <f t="shared" si="22"/>
        <v/>
      </c>
      <c r="S124" s="80" t="str">
        <f t="array" ref="S124">IF($J124="","", IF($J124="---", $AF$9, IF($J124="-", $AF$7, IF($J124="--", $AF$8, IFERROR(INDEX(Recipes!$A:$Q,SMALL(IF(($V$2=Recipes!$A:$A),ROW(Recipes!$A:$A)-MIN(ROW(Recipes!$A:$A))+1,""),ROWS(Recipes!$A$1:L118)),15), $AF$7)))))</f>
        <v/>
      </c>
      <c r="T124" t="str">
        <f t="shared" si="23"/>
        <v/>
      </c>
      <c r="U124" s="86" t="str">
        <f t="array" ref="U124">IF($J124="","", IF($J124="---", $AH$9, IF($J124="-", $AH$7, IF($J124="--", $AH$8, IFERROR(INDEX(Recipes!$A:$Q,SMALL(IF(($V$2=Recipes!$A:$A),ROW(Recipes!$A:$A)-MIN(ROW(Recipes!$A:$A))+1,""),ROWS(Recipes!$A$1:N118)),17), $AH$7)))))</f>
        <v/>
      </c>
      <c r="V124" t="str">
        <f t="shared" si="24"/>
        <v/>
      </c>
    </row>
    <row r="125" spans="2:22" x14ac:dyDescent="0.2">
      <c r="B125" s="1"/>
      <c r="G125" t="str">
        <f t="shared" si="17"/>
        <v/>
      </c>
      <c r="H125" t="str">
        <f t="array" ref="H125">IF(H124="","", IF(H124=$F$46, "", IF(H124=$F$44, $F$45, IF(H124=$F$45, $F$46, IFERROR(INDEX(Recipes!$A:$Q,SMALL(IF(($V$2=Recipes!$A:$A),ROW(Recipes!$A:$A)-MIN(ROW(Recipes!$A:$A))+1,""),ROWS(Recipes!$A$1:A119)),4), $F$44)))))</f>
        <v/>
      </c>
      <c r="I125" t="str">
        <f t="shared" si="18"/>
        <v/>
      </c>
      <c r="J125" t="str">
        <f t="array" ref="J125">IF(J124="","", IF(J124="---", "", IF(J124="-", $X$8, IF(J124="--", $X$9, IFERROR(INDEX(Recipes!$A:$Q,SMALL(IF(($V$2=Recipes!$A:$A),ROW(Recipes!$A:$A)-MIN(ROW(Recipes!$A:$A))+1,""),ROWS(Recipes!$A$1:C119)),6), $X$7)))))</f>
        <v/>
      </c>
      <c r="K125" t="str">
        <f t="array" ref="K125">IF($J125="","", IF($J125="---", $J125, IF($J125="-",$J125, IF($J125="--", $J125, IFERROR(INDEX(Recipes!$A:$Q,SMALL(IF(($V$2=Recipes!$A:$A),ROW(Recipes!$A:$A)-MIN(ROW(Recipes!$A:$A))+1,""),ROWS(Recipes!$A$1:D119)),7), $Z$7)))))</f>
        <v/>
      </c>
      <c r="L125" t="str">
        <f t="shared" si="19"/>
        <v/>
      </c>
      <c r="M125" s="3" t="str">
        <f t="array" ref="M125">IF($J125="","", IF($J125="---", $Z$9, IF($J125="-", $Z$7, IF($J125="--", $Z$8, IFERROR(INDEX(Recipes!$A:$Q,SMALL(IF(($V$2=Recipes!$A:$A),ROW(Recipes!$A:$A)-MIN(ROW(Recipes!$A:$A))+1,""),ROWS(Recipes!$A$1:F119)),9), $Z$7)))))</f>
        <v/>
      </c>
      <c r="N125" t="str">
        <f t="shared" si="20"/>
        <v/>
      </c>
      <c r="O125" s="80" t="str">
        <f t="array" ref="O125">IF($J125="","", IF($J125="---", $AB$9, IF($J125="-", $AB$7, IF($J125="--", $AB$8, IFERROR(INDEX(Recipes!$A:$Q,SMALL(IF(($V$2=Recipes!$A:$A),ROW(Recipes!$A:$A)-MIN(ROW(Recipes!$A:$A))+1,""),ROWS(Recipes!$A$1:H119)),11), $AB$7)))))</f>
        <v/>
      </c>
      <c r="P125" t="str">
        <f t="shared" si="21"/>
        <v/>
      </c>
      <c r="Q125" s="80" t="str">
        <f t="array" ref="Q125">IF($J125="","", IF($J125="---", $AD$9, IF($J125="-", $AD$7, IF($J125="--", $AD$8, IFERROR(INDEX(Recipes!$A:$Q,SMALL(IF(($V$2=Recipes!$A:$A),ROW(Recipes!$A:$A)-MIN(ROW(Recipes!$A:$A))+1,""),ROWS(Recipes!$A$1:J119)),13), $AD$7)))))</f>
        <v/>
      </c>
      <c r="R125" t="str">
        <f t="shared" si="22"/>
        <v/>
      </c>
      <c r="S125" s="80" t="str">
        <f t="array" ref="S125">IF($J125="","", IF($J125="---", $AF$9, IF($J125="-", $AF$7, IF($J125="--", $AF$8, IFERROR(INDEX(Recipes!$A:$Q,SMALL(IF(($V$2=Recipes!$A:$A),ROW(Recipes!$A:$A)-MIN(ROW(Recipes!$A:$A))+1,""),ROWS(Recipes!$A$1:L119)),15), $AF$7)))))</f>
        <v/>
      </c>
      <c r="T125" t="str">
        <f t="shared" si="23"/>
        <v/>
      </c>
      <c r="U125" s="86" t="str">
        <f t="array" ref="U125">IF($J125="","", IF($J125="---", $AH$9, IF($J125="-", $AH$7, IF($J125="--", $AH$8, IFERROR(INDEX(Recipes!$A:$Q,SMALL(IF(($V$2=Recipes!$A:$A),ROW(Recipes!$A:$A)-MIN(ROW(Recipes!$A:$A))+1,""),ROWS(Recipes!$A$1:N119)),17), $AH$7)))))</f>
        <v/>
      </c>
      <c r="V125" t="str">
        <f t="shared" si="24"/>
        <v/>
      </c>
    </row>
    <row r="126" spans="2:22" x14ac:dyDescent="0.2">
      <c r="B126" s="1"/>
      <c r="G126" t="str">
        <f t="shared" si="17"/>
        <v/>
      </c>
      <c r="H126" t="str">
        <f t="array" ref="H126">IF(H125="","", IF(H125=$F$46, "", IF(H125=$F$44, $F$45, IF(H125=$F$45, $F$46, IFERROR(INDEX(Recipes!$A:$Q,SMALL(IF(($V$2=Recipes!$A:$A),ROW(Recipes!$A:$A)-MIN(ROW(Recipes!$A:$A))+1,""),ROWS(Recipes!$A$1:A120)),4), $F$44)))))</f>
        <v/>
      </c>
      <c r="I126" t="str">
        <f t="shared" si="18"/>
        <v/>
      </c>
      <c r="J126" t="str">
        <f t="array" ref="J126">IF(J125="","", IF(J125="---", "", IF(J125="-", $X$8, IF(J125="--", $X$9, IFERROR(INDEX(Recipes!$A:$Q,SMALL(IF(($V$2=Recipes!$A:$A),ROW(Recipes!$A:$A)-MIN(ROW(Recipes!$A:$A))+1,""),ROWS(Recipes!$A$1:C120)),6), $X$7)))))</f>
        <v/>
      </c>
      <c r="K126" t="str">
        <f t="array" ref="K126">IF($J126="","", IF($J126="---", $J126, IF($J126="-",$J126, IF($J126="--", $J126, IFERROR(INDEX(Recipes!$A:$Q,SMALL(IF(($V$2=Recipes!$A:$A),ROW(Recipes!$A:$A)-MIN(ROW(Recipes!$A:$A))+1,""),ROWS(Recipes!$A$1:D120)),7), $Z$7)))))</f>
        <v/>
      </c>
      <c r="L126" t="str">
        <f t="shared" si="19"/>
        <v/>
      </c>
      <c r="M126" s="3" t="str">
        <f t="array" ref="M126">IF($J126="","", IF($J126="---", $Z$9, IF($J126="-", $Z$7, IF($J126="--", $Z$8, IFERROR(INDEX(Recipes!$A:$Q,SMALL(IF(($V$2=Recipes!$A:$A),ROW(Recipes!$A:$A)-MIN(ROW(Recipes!$A:$A))+1,""),ROWS(Recipes!$A$1:F120)),9), $Z$7)))))</f>
        <v/>
      </c>
      <c r="N126" t="str">
        <f t="shared" si="20"/>
        <v/>
      </c>
      <c r="O126" s="80" t="str">
        <f t="array" ref="O126">IF($J126="","", IF($J126="---", $AB$9, IF($J126="-", $AB$7, IF($J126="--", $AB$8, IFERROR(INDEX(Recipes!$A:$Q,SMALL(IF(($V$2=Recipes!$A:$A),ROW(Recipes!$A:$A)-MIN(ROW(Recipes!$A:$A))+1,""),ROWS(Recipes!$A$1:H120)),11), $AB$7)))))</f>
        <v/>
      </c>
      <c r="P126" t="str">
        <f t="shared" si="21"/>
        <v/>
      </c>
      <c r="Q126" s="80" t="str">
        <f t="array" ref="Q126">IF($J126="","", IF($J126="---", $AD$9, IF($J126="-", $AD$7, IF($J126="--", $AD$8, IFERROR(INDEX(Recipes!$A:$Q,SMALL(IF(($V$2=Recipes!$A:$A),ROW(Recipes!$A:$A)-MIN(ROW(Recipes!$A:$A))+1,""),ROWS(Recipes!$A$1:J120)),13), $AD$7)))))</f>
        <v/>
      </c>
      <c r="R126" t="str">
        <f t="shared" si="22"/>
        <v/>
      </c>
      <c r="S126" s="80" t="str">
        <f t="array" ref="S126">IF($J126="","", IF($J126="---", $AF$9, IF($J126="-", $AF$7, IF($J126="--", $AF$8, IFERROR(INDEX(Recipes!$A:$Q,SMALL(IF(($V$2=Recipes!$A:$A),ROW(Recipes!$A:$A)-MIN(ROW(Recipes!$A:$A))+1,""),ROWS(Recipes!$A$1:L120)),15), $AF$7)))))</f>
        <v/>
      </c>
      <c r="T126" t="str">
        <f t="shared" si="23"/>
        <v/>
      </c>
      <c r="U126" s="86" t="str">
        <f t="array" ref="U126">IF($J126="","", IF($J126="---", $AH$9, IF($J126="-", $AH$7, IF($J126="--", $AH$8, IFERROR(INDEX(Recipes!$A:$Q,SMALL(IF(($V$2=Recipes!$A:$A),ROW(Recipes!$A:$A)-MIN(ROW(Recipes!$A:$A))+1,""),ROWS(Recipes!$A$1:N120)),17), $AH$7)))))</f>
        <v/>
      </c>
      <c r="V126" t="str">
        <f t="shared" si="24"/>
        <v/>
      </c>
    </row>
    <row r="127" spans="2:22" x14ac:dyDescent="0.2">
      <c r="B127" s="1"/>
      <c r="G127" t="str">
        <f t="shared" si="17"/>
        <v/>
      </c>
      <c r="H127" t="str">
        <f t="array" ref="H127">IF(H126="","", IF(H126=$F$46, "", IF(H126=$F$44, $F$45, IF(H126=$F$45, $F$46, IFERROR(INDEX(Recipes!$A:$Q,SMALL(IF(($V$2=Recipes!$A:$A),ROW(Recipes!$A:$A)-MIN(ROW(Recipes!$A:$A))+1,""),ROWS(Recipes!$A$1:A121)),4), $F$44)))))</f>
        <v/>
      </c>
      <c r="I127" t="str">
        <f t="shared" si="18"/>
        <v/>
      </c>
      <c r="J127" t="str">
        <f t="array" ref="J127">IF(J126="","", IF(J126="---", "", IF(J126="-", $X$8, IF(J126="--", $X$9, IFERROR(INDEX(Recipes!$A:$Q,SMALL(IF(($V$2=Recipes!$A:$A),ROW(Recipes!$A:$A)-MIN(ROW(Recipes!$A:$A))+1,""),ROWS(Recipes!$A$1:C121)),6), $X$7)))))</f>
        <v/>
      </c>
      <c r="K127" t="str">
        <f t="array" ref="K127">IF($J127="","", IF($J127="---", $J127, IF($J127="-",$J127, IF($J127="--", $J127, IFERROR(INDEX(Recipes!$A:$Q,SMALL(IF(($V$2=Recipes!$A:$A),ROW(Recipes!$A:$A)-MIN(ROW(Recipes!$A:$A))+1,""),ROWS(Recipes!$A$1:D121)),7), $Z$7)))))</f>
        <v/>
      </c>
      <c r="L127" t="str">
        <f t="shared" si="19"/>
        <v/>
      </c>
      <c r="M127" s="3" t="str">
        <f t="array" ref="M127">IF($J127="","", IF($J127="---", $Z$9, IF($J127="-", $Z$7, IF($J127="--", $Z$8, IFERROR(INDEX(Recipes!$A:$Q,SMALL(IF(($V$2=Recipes!$A:$A),ROW(Recipes!$A:$A)-MIN(ROW(Recipes!$A:$A))+1,""),ROWS(Recipes!$A$1:F121)),9), $Z$7)))))</f>
        <v/>
      </c>
      <c r="N127" t="str">
        <f t="shared" si="20"/>
        <v/>
      </c>
      <c r="O127" s="80" t="str">
        <f t="array" ref="O127">IF($J127="","", IF($J127="---", $AB$9, IF($J127="-", $AB$7, IF($J127="--", $AB$8, IFERROR(INDEX(Recipes!$A:$Q,SMALL(IF(($V$2=Recipes!$A:$A),ROW(Recipes!$A:$A)-MIN(ROW(Recipes!$A:$A))+1,""),ROWS(Recipes!$A$1:H121)),11), $AB$7)))))</f>
        <v/>
      </c>
      <c r="P127" t="str">
        <f t="shared" si="21"/>
        <v/>
      </c>
      <c r="Q127" s="80" t="str">
        <f t="array" ref="Q127">IF($J127="","", IF($J127="---", $AD$9, IF($J127="-", $AD$7, IF($J127="--", $AD$8, IFERROR(INDEX(Recipes!$A:$Q,SMALL(IF(($V$2=Recipes!$A:$A),ROW(Recipes!$A:$A)-MIN(ROW(Recipes!$A:$A))+1,""),ROWS(Recipes!$A$1:J121)),13), $AD$7)))))</f>
        <v/>
      </c>
      <c r="R127" t="str">
        <f t="shared" si="22"/>
        <v/>
      </c>
      <c r="S127" s="80" t="str">
        <f t="array" ref="S127">IF($J127="","", IF($J127="---", $AF$9, IF($J127="-", $AF$7, IF($J127="--", $AF$8, IFERROR(INDEX(Recipes!$A:$Q,SMALL(IF(($V$2=Recipes!$A:$A),ROW(Recipes!$A:$A)-MIN(ROW(Recipes!$A:$A))+1,""),ROWS(Recipes!$A$1:L121)),15), $AF$7)))))</f>
        <v/>
      </c>
      <c r="T127" t="str">
        <f t="shared" si="23"/>
        <v/>
      </c>
      <c r="U127" s="86" t="str">
        <f t="array" ref="U127">IF($J127="","", IF($J127="---", $AH$9, IF($J127="-", $AH$7, IF($J127="--", $AH$8, IFERROR(INDEX(Recipes!$A:$Q,SMALL(IF(($V$2=Recipes!$A:$A),ROW(Recipes!$A:$A)-MIN(ROW(Recipes!$A:$A))+1,""),ROWS(Recipes!$A$1:N121)),17), $AH$7)))))</f>
        <v/>
      </c>
      <c r="V127" t="str">
        <f t="shared" si="24"/>
        <v/>
      </c>
    </row>
    <row r="128" spans="2:22" x14ac:dyDescent="0.2">
      <c r="B128" s="1"/>
      <c r="G128" t="str">
        <f t="shared" si="17"/>
        <v/>
      </c>
      <c r="H128" t="str">
        <f t="array" ref="H128">IF(H127="","", IF(H127=$F$46, "", IF(H127=$F$44, $F$45, IF(H127=$F$45, $F$46, IFERROR(INDEX(Recipes!$A:$Q,SMALL(IF(($V$2=Recipes!$A:$A),ROW(Recipes!$A:$A)-MIN(ROW(Recipes!$A:$A))+1,""),ROWS(Recipes!$A$1:A122)),4), $F$44)))))</f>
        <v/>
      </c>
      <c r="I128" t="str">
        <f t="shared" si="18"/>
        <v/>
      </c>
      <c r="J128" t="str">
        <f t="array" ref="J128">IF(J127="","", IF(J127="---", "", IF(J127="-", $X$8, IF(J127="--", $X$9, IFERROR(INDEX(Recipes!$A:$Q,SMALL(IF(($V$2=Recipes!$A:$A),ROW(Recipes!$A:$A)-MIN(ROW(Recipes!$A:$A))+1,""),ROWS(Recipes!$A$1:C122)),6), $X$7)))))</f>
        <v/>
      </c>
      <c r="K128" t="str">
        <f t="array" ref="K128">IF($J128="","", IF($J128="---", $J128, IF($J128="-",$J128, IF($J128="--", $J128, IFERROR(INDEX(Recipes!$A:$Q,SMALL(IF(($V$2=Recipes!$A:$A),ROW(Recipes!$A:$A)-MIN(ROW(Recipes!$A:$A))+1,""),ROWS(Recipes!$A$1:D122)),7), $Z$7)))))</f>
        <v/>
      </c>
      <c r="L128" t="str">
        <f t="shared" si="19"/>
        <v/>
      </c>
      <c r="M128" s="3" t="str">
        <f t="array" ref="M128">IF($J128="","", IF($J128="---", $Z$9, IF($J128="-", $Z$7, IF($J128="--", $Z$8, IFERROR(INDEX(Recipes!$A:$Q,SMALL(IF(($V$2=Recipes!$A:$A),ROW(Recipes!$A:$A)-MIN(ROW(Recipes!$A:$A))+1,""),ROWS(Recipes!$A$1:F122)),9), $Z$7)))))</f>
        <v/>
      </c>
      <c r="N128" t="str">
        <f t="shared" si="20"/>
        <v/>
      </c>
      <c r="O128" s="80" t="str">
        <f t="array" ref="O128">IF($J128="","", IF($J128="---", $AB$9, IF($J128="-", $AB$7, IF($J128="--", $AB$8, IFERROR(INDEX(Recipes!$A:$Q,SMALL(IF(($V$2=Recipes!$A:$A),ROW(Recipes!$A:$A)-MIN(ROW(Recipes!$A:$A))+1,""),ROWS(Recipes!$A$1:H122)),11), $AB$7)))))</f>
        <v/>
      </c>
      <c r="P128" t="str">
        <f t="shared" si="21"/>
        <v/>
      </c>
      <c r="Q128" s="80" t="str">
        <f t="array" ref="Q128">IF($J128="","", IF($J128="---", $AD$9, IF($J128="-", $AD$7, IF($J128="--", $AD$8, IFERROR(INDEX(Recipes!$A:$Q,SMALL(IF(($V$2=Recipes!$A:$A),ROW(Recipes!$A:$A)-MIN(ROW(Recipes!$A:$A))+1,""),ROWS(Recipes!$A$1:J122)),13), $AD$7)))))</f>
        <v/>
      </c>
      <c r="R128" t="str">
        <f t="shared" si="22"/>
        <v/>
      </c>
      <c r="S128" s="80" t="str">
        <f t="array" ref="S128">IF($J128="","", IF($J128="---", $AF$9, IF($J128="-", $AF$7, IF($J128="--", $AF$8, IFERROR(INDEX(Recipes!$A:$Q,SMALL(IF(($V$2=Recipes!$A:$A),ROW(Recipes!$A:$A)-MIN(ROW(Recipes!$A:$A))+1,""),ROWS(Recipes!$A$1:L122)),15), $AF$7)))))</f>
        <v/>
      </c>
      <c r="T128" t="str">
        <f t="shared" si="23"/>
        <v/>
      </c>
      <c r="U128" s="86" t="str">
        <f t="array" ref="U128">IF($J128="","", IF($J128="---", $AH$9, IF($J128="-", $AH$7, IF($J128="--", $AH$8, IFERROR(INDEX(Recipes!$A:$Q,SMALL(IF(($V$2=Recipes!$A:$A),ROW(Recipes!$A:$A)-MIN(ROW(Recipes!$A:$A))+1,""),ROWS(Recipes!$A$1:N122)),17), $AH$7)))))</f>
        <v/>
      </c>
      <c r="V128" t="str">
        <f t="shared" si="24"/>
        <v/>
      </c>
    </row>
    <row r="129" spans="2:22" x14ac:dyDescent="0.2">
      <c r="B129" s="1"/>
      <c r="G129" t="str">
        <f t="shared" si="17"/>
        <v/>
      </c>
      <c r="H129" t="str">
        <f t="array" ref="H129">IF(H128="","", IF(H128=$F$46, "", IF(H128=$F$44, $F$45, IF(H128=$F$45, $F$46, IFERROR(INDEX(Recipes!$A:$Q,SMALL(IF(($V$2=Recipes!$A:$A),ROW(Recipes!$A:$A)-MIN(ROW(Recipes!$A:$A))+1,""),ROWS(Recipes!$A$1:A123)),4), $F$44)))))</f>
        <v/>
      </c>
      <c r="I129" t="str">
        <f t="shared" si="18"/>
        <v/>
      </c>
      <c r="J129" t="str">
        <f t="array" ref="J129">IF(J128="","", IF(J128="---", "", IF(J128="-", $X$8, IF(J128="--", $X$9, IFERROR(INDEX(Recipes!$A:$Q,SMALL(IF(($V$2=Recipes!$A:$A),ROW(Recipes!$A:$A)-MIN(ROW(Recipes!$A:$A))+1,""),ROWS(Recipes!$A$1:C123)),6), $X$7)))))</f>
        <v/>
      </c>
      <c r="K129" t="str">
        <f t="array" ref="K129">IF($J129="","", IF($J129="---", $J129, IF($J129="-",$J129, IF($J129="--", $J129, IFERROR(INDEX(Recipes!$A:$Q,SMALL(IF(($V$2=Recipes!$A:$A),ROW(Recipes!$A:$A)-MIN(ROW(Recipes!$A:$A))+1,""),ROWS(Recipes!$A$1:D123)),7), $Z$7)))))</f>
        <v/>
      </c>
      <c r="L129" t="str">
        <f t="shared" si="19"/>
        <v/>
      </c>
      <c r="M129" s="3" t="str">
        <f t="array" ref="M129">IF($J129="","", IF($J129="---", $Z$9, IF($J129="-", $Z$7, IF($J129="--", $Z$8, IFERROR(INDEX(Recipes!$A:$Q,SMALL(IF(($V$2=Recipes!$A:$A),ROW(Recipes!$A:$A)-MIN(ROW(Recipes!$A:$A))+1,""),ROWS(Recipes!$A$1:F123)),9), $Z$7)))))</f>
        <v/>
      </c>
      <c r="N129" t="str">
        <f t="shared" si="20"/>
        <v/>
      </c>
      <c r="O129" s="80" t="str">
        <f t="array" ref="O129">IF($J129="","", IF($J129="---", $AB$9, IF($J129="-", $AB$7, IF($J129="--", $AB$8, IFERROR(INDEX(Recipes!$A:$Q,SMALL(IF(($V$2=Recipes!$A:$A),ROW(Recipes!$A:$A)-MIN(ROW(Recipes!$A:$A))+1,""),ROWS(Recipes!$A$1:H123)),11), $AB$7)))))</f>
        <v/>
      </c>
      <c r="P129" t="str">
        <f t="shared" si="21"/>
        <v/>
      </c>
      <c r="Q129" s="80" t="str">
        <f t="array" ref="Q129">IF($J129="","", IF($J129="---", $AD$9, IF($J129="-", $AD$7, IF($J129="--", $AD$8, IFERROR(INDEX(Recipes!$A:$Q,SMALL(IF(($V$2=Recipes!$A:$A),ROW(Recipes!$A:$A)-MIN(ROW(Recipes!$A:$A))+1,""),ROWS(Recipes!$A$1:J123)),13), $AD$7)))))</f>
        <v/>
      </c>
      <c r="R129" t="str">
        <f t="shared" si="22"/>
        <v/>
      </c>
      <c r="S129" s="80" t="str">
        <f t="array" ref="S129">IF($J129="","", IF($J129="---", $AF$9, IF($J129="-", $AF$7, IF($J129="--", $AF$8, IFERROR(INDEX(Recipes!$A:$Q,SMALL(IF(($V$2=Recipes!$A:$A),ROW(Recipes!$A:$A)-MIN(ROW(Recipes!$A:$A))+1,""),ROWS(Recipes!$A$1:L123)),15), $AF$7)))))</f>
        <v/>
      </c>
      <c r="T129" t="str">
        <f t="shared" si="23"/>
        <v/>
      </c>
      <c r="U129" s="86" t="str">
        <f t="array" ref="U129">IF($J129="","", IF($J129="---", $AH$9, IF($J129="-", $AH$7, IF($J129="--", $AH$8, IFERROR(INDEX(Recipes!$A:$Q,SMALL(IF(($V$2=Recipes!$A:$A),ROW(Recipes!$A:$A)-MIN(ROW(Recipes!$A:$A))+1,""),ROWS(Recipes!$A$1:N123)),17), $AH$7)))))</f>
        <v/>
      </c>
      <c r="V129" t="str">
        <f t="shared" si="24"/>
        <v/>
      </c>
    </row>
    <row r="130" spans="2:22" x14ac:dyDescent="0.2">
      <c r="B130" s="1"/>
      <c r="G130" t="str">
        <f t="shared" si="17"/>
        <v/>
      </c>
      <c r="H130" t="str">
        <f t="array" ref="H130">IF(H129="","", IF(H129=$F$46, "", IF(H129=$F$44, $F$45, IF(H129=$F$45, $F$46, IFERROR(INDEX(Recipes!$A:$Q,SMALL(IF(($V$2=Recipes!$A:$A),ROW(Recipes!$A:$A)-MIN(ROW(Recipes!$A:$A))+1,""),ROWS(Recipes!$A$1:A124)),4), $F$44)))))</f>
        <v/>
      </c>
      <c r="I130" t="str">
        <f t="shared" si="18"/>
        <v/>
      </c>
      <c r="J130" t="str">
        <f t="array" ref="J130">IF(J129="","", IF(J129="---", "", IF(J129="-", $X$8, IF(J129="--", $X$9, IFERROR(INDEX(Recipes!$A:$Q,SMALL(IF(($V$2=Recipes!$A:$A),ROW(Recipes!$A:$A)-MIN(ROW(Recipes!$A:$A))+1,""),ROWS(Recipes!$A$1:C124)),6), $X$7)))))</f>
        <v/>
      </c>
      <c r="K130" t="str">
        <f t="array" ref="K130">IF($J130="","", IF($J130="---", $J130, IF($J130="-",$J130, IF($J130="--", $J130, IFERROR(INDEX(Recipes!$A:$Q,SMALL(IF(($V$2=Recipes!$A:$A),ROW(Recipes!$A:$A)-MIN(ROW(Recipes!$A:$A))+1,""),ROWS(Recipes!$A$1:D124)),7), $Z$7)))))</f>
        <v/>
      </c>
      <c r="L130" t="str">
        <f t="shared" si="19"/>
        <v/>
      </c>
      <c r="M130" s="3" t="str">
        <f t="array" ref="M130">IF($J130="","", IF($J130="---", $Z$9, IF($J130="-", $Z$7, IF($J130="--", $Z$8, IFERROR(INDEX(Recipes!$A:$Q,SMALL(IF(($V$2=Recipes!$A:$A),ROW(Recipes!$A:$A)-MIN(ROW(Recipes!$A:$A))+1,""),ROWS(Recipes!$A$1:F124)),9), $Z$7)))))</f>
        <v/>
      </c>
      <c r="N130" t="str">
        <f t="shared" si="20"/>
        <v/>
      </c>
      <c r="O130" s="80" t="str">
        <f t="array" ref="O130">IF($J130="","", IF($J130="---", $AB$9, IF($J130="-", $AB$7, IF($J130="--", $AB$8, IFERROR(INDEX(Recipes!$A:$Q,SMALL(IF(($V$2=Recipes!$A:$A),ROW(Recipes!$A:$A)-MIN(ROW(Recipes!$A:$A))+1,""),ROWS(Recipes!$A$1:H124)),11), $AB$7)))))</f>
        <v/>
      </c>
      <c r="P130" t="str">
        <f t="shared" si="21"/>
        <v/>
      </c>
      <c r="Q130" s="80" t="str">
        <f t="array" ref="Q130">IF($J130="","", IF($J130="---", $AD$9, IF($J130="-", $AD$7, IF($J130="--", $AD$8, IFERROR(INDEX(Recipes!$A:$Q,SMALL(IF(($V$2=Recipes!$A:$A),ROW(Recipes!$A:$A)-MIN(ROW(Recipes!$A:$A))+1,""),ROWS(Recipes!$A$1:J124)),13), $AD$7)))))</f>
        <v/>
      </c>
      <c r="R130" t="str">
        <f t="shared" si="22"/>
        <v/>
      </c>
      <c r="S130" s="80" t="str">
        <f t="array" ref="S130">IF($J130="","", IF($J130="---", $AF$9, IF($J130="-", $AF$7, IF($J130="--", $AF$8, IFERROR(INDEX(Recipes!$A:$Q,SMALL(IF(($V$2=Recipes!$A:$A),ROW(Recipes!$A:$A)-MIN(ROW(Recipes!$A:$A))+1,""),ROWS(Recipes!$A$1:L124)),15), $AF$7)))))</f>
        <v/>
      </c>
      <c r="T130" t="str">
        <f t="shared" si="23"/>
        <v/>
      </c>
      <c r="U130" s="86" t="str">
        <f t="array" ref="U130">IF($J130="","", IF($J130="---", $AH$9, IF($J130="-", $AH$7, IF($J130="--", $AH$8, IFERROR(INDEX(Recipes!$A:$Q,SMALL(IF(($V$2=Recipes!$A:$A),ROW(Recipes!$A:$A)-MIN(ROW(Recipes!$A:$A))+1,""),ROWS(Recipes!$A$1:N124)),17), $AH$7)))))</f>
        <v/>
      </c>
      <c r="V130" t="str">
        <f t="shared" si="24"/>
        <v/>
      </c>
    </row>
    <row r="131" spans="2:22" x14ac:dyDescent="0.2">
      <c r="B131" s="1"/>
      <c r="G131" t="str">
        <f t="shared" si="17"/>
        <v/>
      </c>
      <c r="H131" t="str">
        <f t="array" ref="H131">IF(H130="","", IF(H130=$F$46, "", IF(H130=$F$44, $F$45, IF(H130=$F$45, $F$46, IFERROR(INDEX(Recipes!$A:$Q,SMALL(IF(($V$2=Recipes!$A:$A),ROW(Recipes!$A:$A)-MIN(ROW(Recipes!$A:$A))+1,""),ROWS(Recipes!$A$1:A125)),4), $F$44)))))</f>
        <v/>
      </c>
      <c r="I131" t="str">
        <f t="shared" si="18"/>
        <v/>
      </c>
      <c r="J131" t="str">
        <f t="array" ref="J131">IF(J130="","", IF(J130="---", "", IF(J130="-", $X$8, IF(J130="--", $X$9, IFERROR(INDEX(Recipes!$A:$Q,SMALL(IF(($V$2=Recipes!$A:$A),ROW(Recipes!$A:$A)-MIN(ROW(Recipes!$A:$A))+1,""),ROWS(Recipes!$A$1:C125)),6), $X$7)))))</f>
        <v/>
      </c>
      <c r="K131" t="str">
        <f t="array" ref="K131">IF($J131="","", IF($J131="---", $J131, IF($J131="-",$J131, IF($J131="--", $J131, IFERROR(INDEX(Recipes!$A:$Q,SMALL(IF(($V$2=Recipes!$A:$A),ROW(Recipes!$A:$A)-MIN(ROW(Recipes!$A:$A))+1,""),ROWS(Recipes!$A$1:D125)),7), $Z$7)))))</f>
        <v/>
      </c>
      <c r="L131" t="str">
        <f t="shared" si="19"/>
        <v/>
      </c>
      <c r="M131" s="3" t="str">
        <f t="array" ref="M131">IF($J131="","", IF($J131="---", $Z$9, IF($J131="-", $Z$7, IF($J131="--", $Z$8, IFERROR(INDEX(Recipes!$A:$Q,SMALL(IF(($V$2=Recipes!$A:$A),ROW(Recipes!$A:$A)-MIN(ROW(Recipes!$A:$A))+1,""),ROWS(Recipes!$A$1:F125)),9), $Z$7)))))</f>
        <v/>
      </c>
      <c r="N131" t="str">
        <f t="shared" si="20"/>
        <v/>
      </c>
      <c r="O131" s="80" t="str">
        <f t="array" ref="O131">IF($J131="","", IF($J131="---", $AB$9, IF($J131="-", $AB$7, IF($J131="--", $AB$8, IFERROR(INDEX(Recipes!$A:$Q,SMALL(IF(($V$2=Recipes!$A:$A),ROW(Recipes!$A:$A)-MIN(ROW(Recipes!$A:$A))+1,""),ROWS(Recipes!$A$1:H125)),11), $AB$7)))))</f>
        <v/>
      </c>
      <c r="P131" t="str">
        <f t="shared" si="21"/>
        <v/>
      </c>
      <c r="Q131" s="80" t="str">
        <f t="array" ref="Q131">IF($J131="","", IF($J131="---", $AD$9, IF($J131="-", $AD$7, IF($J131="--", $AD$8, IFERROR(INDEX(Recipes!$A:$Q,SMALL(IF(($V$2=Recipes!$A:$A),ROW(Recipes!$A:$A)-MIN(ROW(Recipes!$A:$A))+1,""),ROWS(Recipes!$A$1:J125)),13), $AD$7)))))</f>
        <v/>
      </c>
      <c r="R131" t="str">
        <f t="shared" si="22"/>
        <v/>
      </c>
      <c r="S131" s="80" t="str">
        <f t="array" ref="S131">IF($J131="","", IF($J131="---", $AF$9, IF($J131="-", $AF$7, IF($J131="--", $AF$8, IFERROR(INDEX(Recipes!$A:$Q,SMALL(IF(($V$2=Recipes!$A:$A),ROW(Recipes!$A:$A)-MIN(ROW(Recipes!$A:$A))+1,""),ROWS(Recipes!$A$1:L125)),15), $AF$7)))))</f>
        <v/>
      </c>
      <c r="T131" t="str">
        <f t="shared" si="23"/>
        <v/>
      </c>
      <c r="U131" s="86" t="str">
        <f t="array" ref="U131">IF($J131="","", IF($J131="---", $AH$9, IF($J131="-", $AH$7, IF($J131="--", $AH$8, IFERROR(INDEX(Recipes!$A:$Q,SMALL(IF(($V$2=Recipes!$A:$A),ROW(Recipes!$A:$A)-MIN(ROW(Recipes!$A:$A))+1,""),ROWS(Recipes!$A$1:N125)),17), $AH$7)))))</f>
        <v/>
      </c>
      <c r="V131" t="str">
        <f t="shared" si="24"/>
        <v/>
      </c>
    </row>
    <row r="132" spans="2:22" x14ac:dyDescent="0.2">
      <c r="B132" s="1"/>
      <c r="G132" t="str">
        <f t="shared" si="17"/>
        <v/>
      </c>
      <c r="H132" t="str">
        <f t="array" ref="H132">IF(H131="","", IF(H131=$F$46, "", IF(H131=$F$44, $F$45, IF(H131=$F$45, $F$46, IFERROR(INDEX(Recipes!$A:$Q,SMALL(IF(($V$2=Recipes!$A:$A),ROW(Recipes!$A:$A)-MIN(ROW(Recipes!$A:$A))+1,""),ROWS(Recipes!$A$1:A126)),4), $F$44)))))</f>
        <v/>
      </c>
      <c r="I132" t="str">
        <f t="shared" si="18"/>
        <v/>
      </c>
      <c r="J132" t="str">
        <f t="array" ref="J132">IF(J131="","", IF(J131="---", "", IF(J131="-", $X$8, IF(J131="--", $X$9, IFERROR(INDEX(Recipes!$A:$Q,SMALL(IF(($V$2=Recipes!$A:$A),ROW(Recipes!$A:$A)-MIN(ROW(Recipes!$A:$A))+1,""),ROWS(Recipes!$A$1:C126)),6), $X$7)))))</f>
        <v/>
      </c>
      <c r="K132" t="str">
        <f t="array" ref="K132">IF($J132="","", IF($J132="---", $J132, IF($J132="-",$J132, IF($J132="--", $J132, IFERROR(INDEX(Recipes!$A:$Q,SMALL(IF(($V$2=Recipes!$A:$A),ROW(Recipes!$A:$A)-MIN(ROW(Recipes!$A:$A))+1,""),ROWS(Recipes!$A$1:D126)),7), $Z$7)))))</f>
        <v/>
      </c>
      <c r="L132" t="str">
        <f t="shared" si="19"/>
        <v/>
      </c>
      <c r="M132" s="3" t="str">
        <f t="array" ref="M132">IF($J132="","", IF($J132="---", $Z$9, IF($J132="-", $Z$7, IF($J132="--", $Z$8, IFERROR(INDEX(Recipes!$A:$Q,SMALL(IF(($V$2=Recipes!$A:$A),ROW(Recipes!$A:$A)-MIN(ROW(Recipes!$A:$A))+1,""),ROWS(Recipes!$A$1:F126)),9), $Z$7)))))</f>
        <v/>
      </c>
      <c r="N132" t="str">
        <f t="shared" si="20"/>
        <v/>
      </c>
      <c r="O132" s="80" t="str">
        <f t="array" ref="O132">IF($J132="","", IF($J132="---", $AB$9, IF($J132="-", $AB$7, IF($J132="--", $AB$8, IFERROR(INDEX(Recipes!$A:$Q,SMALL(IF(($V$2=Recipes!$A:$A),ROW(Recipes!$A:$A)-MIN(ROW(Recipes!$A:$A))+1,""),ROWS(Recipes!$A$1:H126)),11), $AB$7)))))</f>
        <v/>
      </c>
      <c r="P132" t="str">
        <f t="shared" si="21"/>
        <v/>
      </c>
      <c r="Q132" s="80" t="str">
        <f t="array" ref="Q132">IF($J132="","", IF($J132="---", $AD$9, IF($J132="-", $AD$7, IF($J132="--", $AD$8, IFERROR(INDEX(Recipes!$A:$Q,SMALL(IF(($V$2=Recipes!$A:$A),ROW(Recipes!$A:$A)-MIN(ROW(Recipes!$A:$A))+1,""),ROWS(Recipes!$A$1:J126)),13), $AD$7)))))</f>
        <v/>
      </c>
      <c r="R132" t="str">
        <f t="shared" si="22"/>
        <v/>
      </c>
      <c r="S132" s="80" t="str">
        <f t="array" ref="S132">IF($J132="","", IF($J132="---", $AF$9, IF($J132="-", $AF$7, IF($J132="--", $AF$8, IFERROR(INDEX(Recipes!$A:$Q,SMALL(IF(($V$2=Recipes!$A:$A),ROW(Recipes!$A:$A)-MIN(ROW(Recipes!$A:$A))+1,""),ROWS(Recipes!$A$1:L126)),15), $AF$7)))))</f>
        <v/>
      </c>
      <c r="T132" t="str">
        <f t="shared" si="23"/>
        <v/>
      </c>
      <c r="U132" s="86" t="str">
        <f t="array" ref="U132">IF($J132="","", IF($J132="---", $AH$9, IF($J132="-", $AH$7, IF($J132="--", $AH$8, IFERROR(INDEX(Recipes!$A:$Q,SMALL(IF(($V$2=Recipes!$A:$A),ROW(Recipes!$A:$A)-MIN(ROW(Recipes!$A:$A))+1,""),ROWS(Recipes!$A$1:N126)),17), $AH$7)))))</f>
        <v/>
      </c>
      <c r="V132" t="str">
        <f t="shared" si="24"/>
        <v/>
      </c>
    </row>
    <row r="133" spans="2:22" x14ac:dyDescent="0.2">
      <c r="B133" s="1"/>
      <c r="G133" t="str">
        <f t="shared" si="17"/>
        <v/>
      </c>
      <c r="H133" t="str">
        <f t="array" ref="H133">IF(H132="","", IF(H132=$F$46, "", IF(H132=$F$44, $F$45, IF(H132=$F$45, $F$46, IFERROR(INDEX(Recipes!$A:$Q,SMALL(IF(($V$2=Recipes!$A:$A),ROW(Recipes!$A:$A)-MIN(ROW(Recipes!$A:$A))+1,""),ROWS(Recipes!$A$1:A127)),4), $F$44)))))</f>
        <v/>
      </c>
      <c r="I133" t="str">
        <f t="shared" si="18"/>
        <v/>
      </c>
      <c r="J133" t="str">
        <f t="array" ref="J133">IF(J132="","", IF(J132="---", "", IF(J132="-", $X$8, IF(J132="--", $X$9, IFERROR(INDEX(Recipes!$A:$Q,SMALL(IF(($V$2=Recipes!$A:$A),ROW(Recipes!$A:$A)-MIN(ROW(Recipes!$A:$A))+1,""),ROWS(Recipes!$A$1:C127)),6), $X$7)))))</f>
        <v/>
      </c>
      <c r="K133" t="str">
        <f t="array" ref="K133">IF($J133="","", IF($J133="---", $J133, IF($J133="-",$J133, IF($J133="--", $J133, IFERROR(INDEX(Recipes!$A:$Q,SMALL(IF(($V$2=Recipes!$A:$A),ROW(Recipes!$A:$A)-MIN(ROW(Recipes!$A:$A))+1,""),ROWS(Recipes!$A$1:D127)),7), $Z$7)))))</f>
        <v/>
      </c>
      <c r="L133" t="str">
        <f t="shared" si="19"/>
        <v/>
      </c>
      <c r="M133" s="3" t="str">
        <f t="array" ref="M133">IF($J133="","", IF($J133="---", $Z$9, IF($J133="-", $Z$7, IF($J133="--", $Z$8, IFERROR(INDEX(Recipes!$A:$Q,SMALL(IF(($V$2=Recipes!$A:$A),ROW(Recipes!$A:$A)-MIN(ROW(Recipes!$A:$A))+1,""),ROWS(Recipes!$A$1:F127)),9), $Z$7)))))</f>
        <v/>
      </c>
      <c r="N133" t="str">
        <f t="shared" si="20"/>
        <v/>
      </c>
      <c r="O133" s="80" t="str">
        <f t="array" ref="O133">IF($J133="","", IF($J133="---", $AB$9, IF($J133="-", $AB$7, IF($J133="--", $AB$8, IFERROR(INDEX(Recipes!$A:$Q,SMALL(IF(($V$2=Recipes!$A:$A),ROW(Recipes!$A:$A)-MIN(ROW(Recipes!$A:$A))+1,""),ROWS(Recipes!$A$1:H127)),11), $AB$7)))))</f>
        <v/>
      </c>
      <c r="P133" t="str">
        <f t="shared" si="21"/>
        <v/>
      </c>
      <c r="Q133" s="80" t="str">
        <f t="array" ref="Q133">IF($J133="","", IF($J133="---", $AD$9, IF($J133="-", $AD$7, IF($J133="--", $AD$8, IFERROR(INDEX(Recipes!$A:$Q,SMALL(IF(($V$2=Recipes!$A:$A),ROW(Recipes!$A:$A)-MIN(ROW(Recipes!$A:$A))+1,""),ROWS(Recipes!$A$1:J127)),13), $AD$7)))))</f>
        <v/>
      </c>
      <c r="R133" t="str">
        <f t="shared" si="22"/>
        <v/>
      </c>
      <c r="S133" s="80" t="str">
        <f t="array" ref="S133">IF($J133="","", IF($J133="---", $AF$9, IF($J133="-", $AF$7, IF($J133="--", $AF$8, IFERROR(INDEX(Recipes!$A:$Q,SMALL(IF(($V$2=Recipes!$A:$A),ROW(Recipes!$A:$A)-MIN(ROW(Recipes!$A:$A))+1,""),ROWS(Recipes!$A$1:L127)),15), $AF$7)))))</f>
        <v/>
      </c>
      <c r="T133" t="str">
        <f t="shared" si="23"/>
        <v/>
      </c>
      <c r="U133" s="86" t="str">
        <f t="array" ref="U133">IF($J133="","", IF($J133="---", $AH$9, IF($J133="-", $AH$7, IF($J133="--", $AH$8, IFERROR(INDEX(Recipes!$A:$Q,SMALL(IF(($V$2=Recipes!$A:$A),ROW(Recipes!$A:$A)-MIN(ROW(Recipes!$A:$A))+1,""),ROWS(Recipes!$A$1:N127)),17), $AH$7)))))</f>
        <v/>
      </c>
      <c r="V133" t="str">
        <f t="shared" si="24"/>
        <v/>
      </c>
    </row>
    <row r="134" spans="2:22" x14ac:dyDescent="0.2">
      <c r="B134" s="1"/>
      <c r="G134" t="str">
        <f t="shared" si="17"/>
        <v/>
      </c>
      <c r="H134" t="str">
        <f t="array" ref="H134">IF(H133="","", IF(H133=$F$46, "", IF(H133=$F$44, $F$45, IF(H133=$F$45, $F$46, IFERROR(INDEX(Recipes!$A:$Q,SMALL(IF(($V$2=Recipes!$A:$A),ROW(Recipes!$A:$A)-MIN(ROW(Recipes!$A:$A))+1,""),ROWS(Recipes!$A$1:A128)),4), $F$44)))))</f>
        <v/>
      </c>
      <c r="I134" t="str">
        <f t="shared" si="18"/>
        <v/>
      </c>
      <c r="J134" t="str">
        <f t="array" ref="J134">IF(J133="","", IF(J133="---", "", IF(J133="-", $X$8, IF(J133="--", $X$9, IFERROR(INDEX(Recipes!$A:$Q,SMALL(IF(($V$2=Recipes!$A:$A),ROW(Recipes!$A:$A)-MIN(ROW(Recipes!$A:$A))+1,""),ROWS(Recipes!$A$1:C128)),6), $X$7)))))</f>
        <v/>
      </c>
      <c r="K134" t="str">
        <f t="array" ref="K134">IF($J134="","", IF($J134="---", $J134, IF($J134="-",$J134, IF($J134="--", $J134, IFERROR(INDEX(Recipes!$A:$Q,SMALL(IF(($V$2=Recipes!$A:$A),ROW(Recipes!$A:$A)-MIN(ROW(Recipes!$A:$A))+1,""),ROWS(Recipes!$A$1:D128)),7), $Z$7)))))</f>
        <v/>
      </c>
      <c r="L134" t="str">
        <f t="shared" si="19"/>
        <v/>
      </c>
      <c r="M134" s="3" t="str">
        <f t="array" ref="M134">IF($J134="","", IF($J134="---", $Z$9, IF($J134="-", $Z$7, IF($J134="--", $Z$8, IFERROR(INDEX(Recipes!$A:$Q,SMALL(IF(($V$2=Recipes!$A:$A),ROW(Recipes!$A:$A)-MIN(ROW(Recipes!$A:$A))+1,""),ROWS(Recipes!$A$1:F128)),9), $Z$7)))))</f>
        <v/>
      </c>
      <c r="N134" t="str">
        <f t="shared" si="20"/>
        <v/>
      </c>
      <c r="O134" s="80" t="str">
        <f t="array" ref="O134">IF($J134="","", IF($J134="---", $AB$9, IF($J134="-", $AB$7, IF($J134="--", $AB$8, IFERROR(INDEX(Recipes!$A:$Q,SMALL(IF(($V$2=Recipes!$A:$A),ROW(Recipes!$A:$A)-MIN(ROW(Recipes!$A:$A))+1,""),ROWS(Recipes!$A$1:H128)),11), $AB$7)))))</f>
        <v/>
      </c>
      <c r="P134" t="str">
        <f t="shared" si="21"/>
        <v/>
      </c>
      <c r="Q134" s="80" t="str">
        <f t="array" ref="Q134">IF($J134="","", IF($J134="---", $AD$9, IF($J134="-", $AD$7, IF($J134="--", $AD$8, IFERROR(INDEX(Recipes!$A:$Q,SMALL(IF(($V$2=Recipes!$A:$A),ROW(Recipes!$A:$A)-MIN(ROW(Recipes!$A:$A))+1,""),ROWS(Recipes!$A$1:J128)),13), $AD$7)))))</f>
        <v/>
      </c>
      <c r="R134" t="str">
        <f t="shared" si="22"/>
        <v/>
      </c>
      <c r="S134" s="80" t="str">
        <f t="array" ref="S134">IF($J134="","", IF($J134="---", $AF$9, IF($J134="-", $AF$7, IF($J134="--", $AF$8, IFERROR(INDEX(Recipes!$A:$Q,SMALL(IF(($V$2=Recipes!$A:$A),ROW(Recipes!$A:$A)-MIN(ROW(Recipes!$A:$A))+1,""),ROWS(Recipes!$A$1:L128)),15), $AF$7)))))</f>
        <v/>
      </c>
      <c r="T134" t="str">
        <f t="shared" si="23"/>
        <v/>
      </c>
      <c r="U134" s="86" t="str">
        <f t="array" ref="U134">IF($J134="","", IF($J134="---", $AH$9, IF($J134="-", $AH$7, IF($J134="--", $AH$8, IFERROR(INDEX(Recipes!$A:$Q,SMALL(IF(($V$2=Recipes!$A:$A),ROW(Recipes!$A:$A)-MIN(ROW(Recipes!$A:$A))+1,""),ROWS(Recipes!$A$1:N128)),17), $AH$7)))))</f>
        <v/>
      </c>
      <c r="V134" t="str">
        <f t="shared" si="24"/>
        <v/>
      </c>
    </row>
    <row r="135" spans="2:22" x14ac:dyDescent="0.2">
      <c r="B135" s="1"/>
      <c r="G135" t="str">
        <f t="shared" si="17"/>
        <v/>
      </c>
      <c r="H135" t="str">
        <f t="array" ref="H135">IF(H134="","", IF(H134=$F$46, "", IF(H134=$F$44, $F$45, IF(H134=$F$45, $F$46, IFERROR(INDEX(Recipes!$A:$Q,SMALL(IF(($V$2=Recipes!$A:$A),ROW(Recipes!$A:$A)-MIN(ROW(Recipes!$A:$A))+1,""),ROWS(Recipes!$A$1:A129)),4), $F$44)))))</f>
        <v/>
      </c>
      <c r="I135" t="str">
        <f t="shared" si="18"/>
        <v/>
      </c>
      <c r="J135" t="str">
        <f t="array" ref="J135">IF(J134="","", IF(J134="---", "", IF(J134="-", $X$8, IF(J134="--", $X$9, IFERROR(INDEX(Recipes!$A:$Q,SMALL(IF(($V$2=Recipes!$A:$A),ROW(Recipes!$A:$A)-MIN(ROW(Recipes!$A:$A))+1,""),ROWS(Recipes!$A$1:C129)),6), $X$7)))))</f>
        <v/>
      </c>
      <c r="K135" t="str">
        <f t="array" ref="K135">IF($J135="","", IF($J135="---", $J135, IF($J135="-",$J135, IF($J135="--", $J135, IFERROR(INDEX(Recipes!$A:$Q,SMALL(IF(($V$2=Recipes!$A:$A),ROW(Recipes!$A:$A)-MIN(ROW(Recipes!$A:$A))+1,""),ROWS(Recipes!$A$1:D129)),7), $Z$7)))))</f>
        <v/>
      </c>
      <c r="L135" t="str">
        <f t="shared" si="19"/>
        <v/>
      </c>
      <c r="M135" s="3" t="str">
        <f t="array" ref="M135">IF($J135="","", IF($J135="---", $Z$9, IF($J135="-", $Z$7, IF($J135="--", $Z$8, IFERROR(INDEX(Recipes!$A:$Q,SMALL(IF(($V$2=Recipes!$A:$A),ROW(Recipes!$A:$A)-MIN(ROW(Recipes!$A:$A))+1,""),ROWS(Recipes!$A$1:F129)),9), $Z$7)))))</f>
        <v/>
      </c>
      <c r="N135" t="str">
        <f t="shared" si="20"/>
        <v/>
      </c>
      <c r="O135" s="80" t="str">
        <f t="array" ref="O135">IF($J135="","", IF($J135="---", $AB$9, IF($J135="-", $AB$7, IF($J135="--", $AB$8, IFERROR(INDEX(Recipes!$A:$Q,SMALL(IF(($V$2=Recipes!$A:$A),ROW(Recipes!$A:$A)-MIN(ROW(Recipes!$A:$A))+1,""),ROWS(Recipes!$A$1:H129)),11), $AB$7)))))</f>
        <v/>
      </c>
      <c r="P135" t="str">
        <f t="shared" si="21"/>
        <v/>
      </c>
      <c r="Q135" s="80" t="str">
        <f t="array" ref="Q135">IF($J135="","", IF($J135="---", $AD$9, IF($J135="-", $AD$7, IF($J135="--", $AD$8, IFERROR(INDEX(Recipes!$A:$Q,SMALL(IF(($V$2=Recipes!$A:$A),ROW(Recipes!$A:$A)-MIN(ROW(Recipes!$A:$A))+1,""),ROWS(Recipes!$A$1:J129)),13), $AD$7)))))</f>
        <v/>
      </c>
      <c r="R135" t="str">
        <f t="shared" si="22"/>
        <v/>
      </c>
      <c r="S135" s="80" t="str">
        <f t="array" ref="S135">IF($J135="","", IF($J135="---", $AF$9, IF($J135="-", $AF$7, IF($J135="--", $AF$8, IFERROR(INDEX(Recipes!$A:$Q,SMALL(IF(($V$2=Recipes!$A:$A),ROW(Recipes!$A:$A)-MIN(ROW(Recipes!$A:$A))+1,""),ROWS(Recipes!$A$1:L129)),15), $AF$7)))))</f>
        <v/>
      </c>
      <c r="T135" t="str">
        <f t="shared" si="23"/>
        <v/>
      </c>
      <c r="U135" s="86" t="str">
        <f t="array" ref="U135">IF($J135="","", IF($J135="---", $AH$9, IF($J135="-", $AH$7, IF($J135="--", $AH$8, IFERROR(INDEX(Recipes!$A:$Q,SMALL(IF(($V$2=Recipes!$A:$A),ROW(Recipes!$A:$A)-MIN(ROW(Recipes!$A:$A))+1,""),ROWS(Recipes!$A$1:N129)),17), $AH$7)))))</f>
        <v/>
      </c>
      <c r="V135" t="str">
        <f t="shared" si="24"/>
        <v/>
      </c>
    </row>
    <row r="136" spans="2:22" x14ac:dyDescent="0.2">
      <c r="B136" s="1"/>
      <c r="G136" t="str">
        <f t="shared" si="17"/>
        <v/>
      </c>
      <c r="H136" t="str">
        <f t="array" ref="H136">IF(H135="","", IF(H135=$F$46, "", IF(H135=$F$44, $F$45, IF(H135=$F$45, $F$46, IFERROR(INDEX(Recipes!$A:$Q,SMALL(IF(($V$2=Recipes!$A:$A),ROW(Recipes!$A:$A)-MIN(ROW(Recipes!$A:$A))+1,""),ROWS(Recipes!$A$1:A130)),4), $F$44)))))</f>
        <v/>
      </c>
      <c r="I136" t="str">
        <f t="shared" si="18"/>
        <v/>
      </c>
      <c r="J136" t="str">
        <f t="array" ref="J136">IF(J135="","", IF(J135="---", "", IF(J135="-", $X$8, IF(J135="--", $X$9, IFERROR(INDEX(Recipes!$A:$Q,SMALL(IF(($V$2=Recipes!$A:$A),ROW(Recipes!$A:$A)-MIN(ROW(Recipes!$A:$A))+1,""),ROWS(Recipes!$A$1:C130)),6), $X$7)))))</f>
        <v/>
      </c>
      <c r="K136" t="str">
        <f t="array" ref="K136">IF($J136="","", IF($J136="---", $J136, IF($J136="-",$J136, IF($J136="--", $J136, IFERROR(INDEX(Recipes!$A:$Q,SMALL(IF(($V$2=Recipes!$A:$A),ROW(Recipes!$A:$A)-MIN(ROW(Recipes!$A:$A))+1,""),ROWS(Recipes!$A$1:D130)),7), $Z$7)))))</f>
        <v/>
      </c>
      <c r="L136" t="str">
        <f t="shared" si="19"/>
        <v/>
      </c>
      <c r="M136" s="3" t="str">
        <f t="array" ref="M136">IF($J136="","", IF($J136="---", $Z$9, IF($J136="-", $Z$7, IF($J136="--", $Z$8, IFERROR(INDEX(Recipes!$A:$Q,SMALL(IF(($V$2=Recipes!$A:$A),ROW(Recipes!$A:$A)-MIN(ROW(Recipes!$A:$A))+1,""),ROWS(Recipes!$A$1:F130)),9), $Z$7)))))</f>
        <v/>
      </c>
      <c r="N136" t="str">
        <f t="shared" si="20"/>
        <v/>
      </c>
      <c r="O136" s="80" t="str">
        <f t="array" ref="O136">IF($J136="","", IF($J136="---", $AB$9, IF($J136="-", $AB$7, IF($J136="--", $AB$8, IFERROR(INDEX(Recipes!$A:$Q,SMALL(IF(($V$2=Recipes!$A:$A),ROW(Recipes!$A:$A)-MIN(ROW(Recipes!$A:$A))+1,""),ROWS(Recipes!$A$1:H130)),11), $AB$7)))))</f>
        <v/>
      </c>
      <c r="P136" t="str">
        <f t="shared" si="21"/>
        <v/>
      </c>
      <c r="Q136" s="80" t="str">
        <f t="array" ref="Q136">IF($J136="","", IF($J136="---", $AD$9, IF($J136="-", $AD$7, IF($J136="--", $AD$8, IFERROR(INDEX(Recipes!$A:$Q,SMALL(IF(($V$2=Recipes!$A:$A),ROW(Recipes!$A:$A)-MIN(ROW(Recipes!$A:$A))+1,""),ROWS(Recipes!$A$1:J130)),13), $AD$7)))))</f>
        <v/>
      </c>
      <c r="R136" t="str">
        <f t="shared" si="22"/>
        <v/>
      </c>
      <c r="S136" s="80" t="str">
        <f t="array" ref="S136">IF($J136="","", IF($J136="---", $AF$9, IF($J136="-", $AF$7, IF($J136="--", $AF$8, IFERROR(INDEX(Recipes!$A:$Q,SMALL(IF(($V$2=Recipes!$A:$A),ROW(Recipes!$A:$A)-MIN(ROW(Recipes!$A:$A))+1,""),ROWS(Recipes!$A$1:L130)),15), $AF$7)))))</f>
        <v/>
      </c>
      <c r="T136" t="str">
        <f t="shared" si="23"/>
        <v/>
      </c>
      <c r="U136" s="86" t="str">
        <f t="array" ref="U136">IF($J136="","", IF($J136="---", $AH$9, IF($J136="-", $AH$7, IF($J136="--", $AH$8, IFERROR(INDEX(Recipes!$A:$Q,SMALL(IF(($V$2=Recipes!$A:$A),ROW(Recipes!$A:$A)-MIN(ROW(Recipes!$A:$A))+1,""),ROWS(Recipes!$A$1:N130)),17), $AH$7)))))</f>
        <v/>
      </c>
      <c r="V136" t="str">
        <f t="shared" si="24"/>
        <v/>
      </c>
    </row>
    <row r="137" spans="2:22" x14ac:dyDescent="0.2">
      <c r="B137" s="1"/>
      <c r="G137" t="str">
        <f t="shared" si="17"/>
        <v/>
      </c>
      <c r="H137" t="str">
        <f t="array" ref="H137">IF(H136="","", IF(H136=$F$46, "", IF(H136=$F$44, $F$45, IF(H136=$F$45, $F$46, IFERROR(INDEX(Recipes!$A:$Q,SMALL(IF(($V$2=Recipes!$A:$A),ROW(Recipes!$A:$A)-MIN(ROW(Recipes!$A:$A))+1,""),ROWS(Recipes!$A$1:A131)),4), $F$44)))))</f>
        <v/>
      </c>
      <c r="I137" t="str">
        <f t="shared" si="18"/>
        <v/>
      </c>
      <c r="J137" t="str">
        <f t="array" ref="J137">IF(J136="","", IF(J136="---", "", IF(J136="-", $X$8, IF(J136="--", $X$9, IFERROR(INDEX(Recipes!$A:$Q,SMALL(IF(($V$2=Recipes!$A:$A),ROW(Recipes!$A:$A)-MIN(ROW(Recipes!$A:$A))+1,""),ROWS(Recipes!$A$1:C131)),6), $X$7)))))</f>
        <v/>
      </c>
      <c r="K137" t="str">
        <f t="array" ref="K137">IF($J137="","", IF($J137="---", $J137, IF($J137="-",$J137, IF($J137="--", $J137, IFERROR(INDEX(Recipes!$A:$Q,SMALL(IF(($V$2=Recipes!$A:$A),ROW(Recipes!$A:$A)-MIN(ROW(Recipes!$A:$A))+1,""),ROWS(Recipes!$A$1:D131)),7), $Z$7)))))</f>
        <v/>
      </c>
      <c r="L137" t="str">
        <f t="shared" si="19"/>
        <v/>
      </c>
      <c r="M137" s="3" t="str">
        <f t="array" ref="M137">IF($J137="","", IF($J137="---", $Z$9, IF($J137="-", $Z$7, IF($J137="--", $Z$8, IFERROR(INDEX(Recipes!$A:$Q,SMALL(IF(($V$2=Recipes!$A:$A),ROW(Recipes!$A:$A)-MIN(ROW(Recipes!$A:$A))+1,""),ROWS(Recipes!$A$1:F131)),9), $Z$7)))))</f>
        <v/>
      </c>
      <c r="N137" t="str">
        <f t="shared" si="20"/>
        <v/>
      </c>
      <c r="O137" s="80" t="str">
        <f t="array" ref="O137">IF($J137="","", IF($J137="---", $AB$9, IF($J137="-", $AB$7, IF($J137="--", $AB$8, IFERROR(INDEX(Recipes!$A:$Q,SMALL(IF(($V$2=Recipes!$A:$A),ROW(Recipes!$A:$A)-MIN(ROW(Recipes!$A:$A))+1,""),ROWS(Recipes!$A$1:H131)),11), $AB$7)))))</f>
        <v/>
      </c>
      <c r="P137" t="str">
        <f t="shared" si="21"/>
        <v/>
      </c>
      <c r="Q137" s="80" t="str">
        <f t="array" ref="Q137">IF($J137="","", IF($J137="---", $AD$9, IF($J137="-", $AD$7, IF($J137="--", $AD$8, IFERROR(INDEX(Recipes!$A:$Q,SMALL(IF(($V$2=Recipes!$A:$A),ROW(Recipes!$A:$A)-MIN(ROW(Recipes!$A:$A))+1,""),ROWS(Recipes!$A$1:J131)),13), $AD$7)))))</f>
        <v/>
      </c>
      <c r="R137" t="str">
        <f t="shared" si="22"/>
        <v/>
      </c>
      <c r="S137" s="80" t="str">
        <f t="array" ref="S137">IF($J137="","", IF($J137="---", $AF$9, IF($J137="-", $AF$7, IF($J137="--", $AF$8, IFERROR(INDEX(Recipes!$A:$Q,SMALL(IF(($V$2=Recipes!$A:$A),ROW(Recipes!$A:$A)-MIN(ROW(Recipes!$A:$A))+1,""),ROWS(Recipes!$A$1:L131)),15), $AF$7)))))</f>
        <v/>
      </c>
      <c r="T137" t="str">
        <f t="shared" si="23"/>
        <v/>
      </c>
      <c r="U137" s="86" t="str">
        <f t="array" ref="U137">IF($J137="","", IF($J137="---", $AH$9, IF($J137="-", $AH$7, IF($J137="--", $AH$8, IFERROR(INDEX(Recipes!$A:$Q,SMALL(IF(($V$2=Recipes!$A:$A),ROW(Recipes!$A:$A)-MIN(ROW(Recipes!$A:$A))+1,""),ROWS(Recipes!$A$1:N131)),17), $AH$7)))))</f>
        <v/>
      </c>
      <c r="V137" t="str">
        <f t="shared" si="24"/>
        <v/>
      </c>
    </row>
    <row r="138" spans="2:22" x14ac:dyDescent="0.2">
      <c r="B138" s="1"/>
      <c r="G138" t="str">
        <f t="shared" si="17"/>
        <v/>
      </c>
      <c r="H138" t="str">
        <f t="array" ref="H138">IF(H137="","", IF(H137=$F$46, "", IF(H137=$F$44, $F$45, IF(H137=$F$45, $F$46, IFERROR(INDEX(Recipes!$A:$Q,SMALL(IF(($V$2=Recipes!$A:$A),ROW(Recipes!$A:$A)-MIN(ROW(Recipes!$A:$A))+1,""),ROWS(Recipes!$A$1:A132)),4), $F$44)))))</f>
        <v/>
      </c>
      <c r="I138" t="str">
        <f t="shared" si="18"/>
        <v/>
      </c>
      <c r="J138" t="str">
        <f t="array" ref="J138">IF(J137="","", IF(J137="---", "", IF(J137="-", $X$8, IF(J137="--", $X$9, IFERROR(INDEX(Recipes!$A:$Q,SMALL(IF(($V$2=Recipes!$A:$A),ROW(Recipes!$A:$A)-MIN(ROW(Recipes!$A:$A))+1,""),ROWS(Recipes!$A$1:C132)),6), $X$7)))))</f>
        <v/>
      </c>
      <c r="K138" t="str">
        <f t="array" ref="K138">IF($J138="","", IF($J138="---", $J138, IF($J138="-",$J138, IF($J138="--", $J138, IFERROR(INDEX(Recipes!$A:$Q,SMALL(IF(($V$2=Recipes!$A:$A),ROW(Recipes!$A:$A)-MIN(ROW(Recipes!$A:$A))+1,""),ROWS(Recipes!$A$1:D132)),7), $Z$7)))))</f>
        <v/>
      </c>
      <c r="L138" t="str">
        <f t="shared" si="19"/>
        <v/>
      </c>
      <c r="M138" s="3" t="str">
        <f t="array" ref="M138">IF($J138="","", IF($J138="---", $Z$9, IF($J138="-", $Z$7, IF($J138="--", $Z$8, IFERROR(INDEX(Recipes!$A:$Q,SMALL(IF(($V$2=Recipes!$A:$A),ROW(Recipes!$A:$A)-MIN(ROW(Recipes!$A:$A))+1,""),ROWS(Recipes!$A$1:F132)),9), $Z$7)))))</f>
        <v/>
      </c>
      <c r="N138" t="str">
        <f t="shared" si="20"/>
        <v/>
      </c>
      <c r="O138" s="80" t="str">
        <f t="array" ref="O138">IF($J138="","", IF($J138="---", $AB$9, IF($J138="-", $AB$7, IF($J138="--", $AB$8, IFERROR(INDEX(Recipes!$A:$Q,SMALL(IF(($V$2=Recipes!$A:$A),ROW(Recipes!$A:$A)-MIN(ROW(Recipes!$A:$A))+1,""),ROWS(Recipes!$A$1:H132)),11), $AB$7)))))</f>
        <v/>
      </c>
      <c r="P138" t="str">
        <f t="shared" si="21"/>
        <v/>
      </c>
      <c r="Q138" s="80" t="str">
        <f t="array" ref="Q138">IF($J138="","", IF($J138="---", $AD$9, IF($J138="-", $AD$7, IF($J138="--", $AD$8, IFERROR(INDEX(Recipes!$A:$Q,SMALL(IF(($V$2=Recipes!$A:$A),ROW(Recipes!$A:$A)-MIN(ROW(Recipes!$A:$A))+1,""),ROWS(Recipes!$A$1:J132)),13), $AD$7)))))</f>
        <v/>
      </c>
      <c r="R138" t="str">
        <f t="shared" si="22"/>
        <v/>
      </c>
      <c r="S138" s="80" t="str">
        <f t="array" ref="S138">IF($J138="","", IF($J138="---", $AF$9, IF($J138="-", $AF$7, IF($J138="--", $AF$8, IFERROR(INDEX(Recipes!$A:$Q,SMALL(IF(($V$2=Recipes!$A:$A),ROW(Recipes!$A:$A)-MIN(ROW(Recipes!$A:$A))+1,""),ROWS(Recipes!$A$1:L132)),15), $AF$7)))))</f>
        <v/>
      </c>
      <c r="T138" t="str">
        <f t="shared" si="23"/>
        <v/>
      </c>
      <c r="U138" s="86" t="str">
        <f t="array" ref="U138">IF($J138="","", IF($J138="---", $AH$9, IF($J138="-", $AH$7, IF($J138="--", $AH$8, IFERROR(INDEX(Recipes!$A:$Q,SMALL(IF(($V$2=Recipes!$A:$A),ROW(Recipes!$A:$A)-MIN(ROW(Recipes!$A:$A))+1,""),ROWS(Recipes!$A$1:N132)),17), $AH$7)))))</f>
        <v/>
      </c>
      <c r="V138" t="str">
        <f t="shared" si="24"/>
        <v/>
      </c>
    </row>
    <row r="139" spans="2:22" x14ac:dyDescent="0.2">
      <c r="B139" s="1"/>
      <c r="G139" t="str">
        <f t="shared" si="17"/>
        <v/>
      </c>
      <c r="H139" t="str">
        <f t="array" ref="H139">IF(H138="","", IF(H138=$F$46, "", IF(H138=$F$44, $F$45, IF(H138=$F$45, $F$46, IFERROR(INDEX(Recipes!$A:$Q,SMALL(IF(($V$2=Recipes!$A:$A),ROW(Recipes!$A:$A)-MIN(ROW(Recipes!$A:$A))+1,""),ROWS(Recipes!$A$1:A133)),4), $F$44)))))</f>
        <v/>
      </c>
      <c r="I139" t="str">
        <f t="shared" si="18"/>
        <v/>
      </c>
      <c r="J139" t="str">
        <f t="array" ref="J139">IF(J138="","", IF(J138="---", "", IF(J138="-", $X$8, IF(J138="--", $X$9, IFERROR(INDEX(Recipes!$A:$Q,SMALL(IF(($V$2=Recipes!$A:$A),ROW(Recipes!$A:$A)-MIN(ROW(Recipes!$A:$A))+1,""),ROWS(Recipes!$A$1:C133)),6), $X$7)))))</f>
        <v/>
      </c>
      <c r="K139" t="str">
        <f t="array" ref="K139">IF($J139="","", IF($J139="---", $J139, IF($J139="-",$J139, IF($J139="--", $J139, IFERROR(INDEX(Recipes!$A:$Q,SMALL(IF(($V$2=Recipes!$A:$A),ROW(Recipes!$A:$A)-MIN(ROW(Recipes!$A:$A))+1,""),ROWS(Recipes!$A$1:D133)),7), $Z$7)))))</f>
        <v/>
      </c>
      <c r="L139" t="str">
        <f t="shared" si="19"/>
        <v/>
      </c>
      <c r="M139" s="3" t="str">
        <f t="array" ref="M139">IF($J139="","", IF($J139="---", $Z$9, IF($J139="-", $Z$7, IF($J139="--", $Z$8, IFERROR(INDEX(Recipes!$A:$Q,SMALL(IF(($V$2=Recipes!$A:$A),ROW(Recipes!$A:$A)-MIN(ROW(Recipes!$A:$A))+1,""),ROWS(Recipes!$A$1:F133)),9), $Z$7)))))</f>
        <v/>
      </c>
      <c r="N139" t="str">
        <f t="shared" si="20"/>
        <v/>
      </c>
      <c r="O139" s="80" t="str">
        <f t="array" ref="O139">IF($J139="","", IF($J139="---", $AB$9, IF($J139="-", $AB$7, IF($J139="--", $AB$8, IFERROR(INDEX(Recipes!$A:$Q,SMALL(IF(($V$2=Recipes!$A:$A),ROW(Recipes!$A:$A)-MIN(ROW(Recipes!$A:$A))+1,""),ROWS(Recipes!$A$1:H133)),11), $AB$7)))))</f>
        <v/>
      </c>
      <c r="P139" t="str">
        <f t="shared" si="21"/>
        <v/>
      </c>
      <c r="Q139" s="80" t="str">
        <f t="array" ref="Q139">IF($J139="","", IF($J139="---", $AD$9, IF($J139="-", $AD$7, IF($J139="--", $AD$8, IFERROR(INDEX(Recipes!$A:$Q,SMALL(IF(($V$2=Recipes!$A:$A),ROW(Recipes!$A:$A)-MIN(ROW(Recipes!$A:$A))+1,""),ROWS(Recipes!$A$1:J133)),13), $AD$7)))))</f>
        <v/>
      </c>
      <c r="R139" t="str">
        <f t="shared" si="22"/>
        <v/>
      </c>
      <c r="S139" s="80" t="str">
        <f t="array" ref="S139">IF($J139="","", IF($J139="---", $AF$9, IF($J139="-", $AF$7, IF($J139="--", $AF$8, IFERROR(INDEX(Recipes!$A:$Q,SMALL(IF(($V$2=Recipes!$A:$A),ROW(Recipes!$A:$A)-MIN(ROW(Recipes!$A:$A))+1,""),ROWS(Recipes!$A$1:L133)),15), $AF$7)))))</f>
        <v/>
      </c>
      <c r="T139" t="str">
        <f t="shared" si="23"/>
        <v/>
      </c>
      <c r="U139" s="86" t="str">
        <f t="array" ref="U139">IF($J139="","", IF($J139="---", $AH$9, IF($J139="-", $AH$7, IF($J139="--", $AH$8, IFERROR(INDEX(Recipes!$A:$Q,SMALL(IF(($V$2=Recipes!$A:$A),ROW(Recipes!$A:$A)-MIN(ROW(Recipes!$A:$A))+1,""),ROWS(Recipes!$A$1:N133)),17), $AH$7)))))</f>
        <v/>
      </c>
      <c r="V139" t="str">
        <f t="shared" si="24"/>
        <v/>
      </c>
    </row>
    <row r="140" spans="2:22" x14ac:dyDescent="0.2">
      <c r="B140" s="1"/>
      <c r="G140" t="str">
        <f t="shared" si="17"/>
        <v/>
      </c>
      <c r="H140" t="str">
        <f t="array" ref="H140">IF(H139="","", IF(H139=$F$46, "", IF(H139=$F$44, $F$45, IF(H139=$F$45, $F$46, IFERROR(INDEX(Recipes!$A:$Q,SMALL(IF(($V$2=Recipes!$A:$A),ROW(Recipes!$A:$A)-MIN(ROW(Recipes!$A:$A))+1,""),ROWS(Recipes!$A$1:A134)),4), $F$44)))))</f>
        <v/>
      </c>
      <c r="I140" t="str">
        <f t="shared" si="18"/>
        <v/>
      </c>
      <c r="J140" t="str">
        <f t="array" ref="J140">IF(J139="","", IF(J139="---", "", IF(J139="-", $X$8, IF(J139="--", $X$9, IFERROR(INDEX(Recipes!$A:$Q,SMALL(IF(($V$2=Recipes!$A:$A),ROW(Recipes!$A:$A)-MIN(ROW(Recipes!$A:$A))+1,""),ROWS(Recipes!$A$1:C134)),6), $X$7)))))</f>
        <v/>
      </c>
      <c r="K140" t="str">
        <f t="array" ref="K140">IF($J140="","", IF($J140="---", $J140, IF($J140="-",$J140, IF($J140="--", $J140, IFERROR(INDEX(Recipes!$A:$Q,SMALL(IF(($V$2=Recipes!$A:$A),ROW(Recipes!$A:$A)-MIN(ROW(Recipes!$A:$A))+1,""),ROWS(Recipes!$A$1:D134)),7), $Z$7)))))</f>
        <v/>
      </c>
      <c r="L140" t="str">
        <f t="shared" si="19"/>
        <v/>
      </c>
      <c r="M140" s="3" t="str">
        <f t="array" ref="M140">IF($J140="","", IF($J140="---", $Z$9, IF($J140="-", $Z$7, IF($J140="--", $Z$8, IFERROR(INDEX(Recipes!$A:$Q,SMALL(IF(($V$2=Recipes!$A:$A),ROW(Recipes!$A:$A)-MIN(ROW(Recipes!$A:$A))+1,""),ROWS(Recipes!$A$1:F134)),9), $Z$7)))))</f>
        <v/>
      </c>
      <c r="N140" t="str">
        <f t="shared" si="20"/>
        <v/>
      </c>
      <c r="O140" s="80" t="str">
        <f t="array" ref="O140">IF($J140="","", IF($J140="---", $AB$9, IF($J140="-", $AB$7, IF($J140="--", $AB$8, IFERROR(INDEX(Recipes!$A:$Q,SMALL(IF(($V$2=Recipes!$A:$A),ROW(Recipes!$A:$A)-MIN(ROW(Recipes!$A:$A))+1,""),ROWS(Recipes!$A$1:H134)),11), $AB$7)))))</f>
        <v/>
      </c>
      <c r="P140" t="str">
        <f t="shared" si="21"/>
        <v/>
      </c>
      <c r="Q140" s="80" t="str">
        <f t="array" ref="Q140">IF($J140="","", IF($J140="---", $AD$9, IF($J140="-", $AD$7, IF($J140="--", $AD$8, IFERROR(INDEX(Recipes!$A:$Q,SMALL(IF(($V$2=Recipes!$A:$A),ROW(Recipes!$A:$A)-MIN(ROW(Recipes!$A:$A))+1,""),ROWS(Recipes!$A$1:J134)),13), $AD$7)))))</f>
        <v/>
      </c>
      <c r="R140" t="str">
        <f t="shared" si="22"/>
        <v/>
      </c>
      <c r="S140" s="80" t="str">
        <f t="array" ref="S140">IF($J140="","", IF($J140="---", $AF$9, IF($J140="-", $AF$7, IF($J140="--", $AF$8, IFERROR(INDEX(Recipes!$A:$Q,SMALL(IF(($V$2=Recipes!$A:$A),ROW(Recipes!$A:$A)-MIN(ROW(Recipes!$A:$A))+1,""),ROWS(Recipes!$A$1:L134)),15), $AF$7)))))</f>
        <v/>
      </c>
      <c r="T140" t="str">
        <f t="shared" si="23"/>
        <v/>
      </c>
      <c r="U140" s="86" t="str">
        <f t="array" ref="U140">IF($J140="","", IF($J140="---", $AH$9, IF($J140="-", $AH$7, IF($J140="--", $AH$8, IFERROR(INDEX(Recipes!$A:$Q,SMALL(IF(($V$2=Recipes!$A:$A),ROW(Recipes!$A:$A)-MIN(ROW(Recipes!$A:$A))+1,""),ROWS(Recipes!$A$1:N134)),17), $AH$7)))))</f>
        <v/>
      </c>
      <c r="V140" t="str">
        <f t="shared" si="24"/>
        <v/>
      </c>
    </row>
    <row r="141" spans="2:22" x14ac:dyDescent="0.2">
      <c r="B141" s="1"/>
      <c r="G141" t="str">
        <f t="shared" si="17"/>
        <v/>
      </c>
      <c r="H141" t="str">
        <f t="array" ref="H141">IF(H140="","", IF(H140=$F$46, "", IF(H140=$F$44, $F$45, IF(H140=$F$45, $F$46, IFERROR(INDEX(Recipes!$A:$Q,SMALL(IF(($V$2=Recipes!$A:$A),ROW(Recipes!$A:$A)-MIN(ROW(Recipes!$A:$A))+1,""),ROWS(Recipes!$A$1:A135)),4), $F$44)))))</f>
        <v/>
      </c>
      <c r="I141" t="str">
        <f t="shared" si="18"/>
        <v/>
      </c>
      <c r="J141" t="str">
        <f t="array" ref="J141">IF(J140="","", IF(J140="---", "", IF(J140="-", $X$8, IF(J140="--", $X$9, IFERROR(INDEX(Recipes!$A:$Q,SMALL(IF(($V$2=Recipes!$A:$A),ROW(Recipes!$A:$A)-MIN(ROW(Recipes!$A:$A))+1,""),ROWS(Recipes!$A$1:C135)),6), $X$7)))))</f>
        <v/>
      </c>
      <c r="K141" t="str">
        <f t="array" ref="K141">IF($J141="","", IF($J141="---", $J141, IF($J141="-",$J141, IF($J141="--", $J141, IFERROR(INDEX(Recipes!$A:$Q,SMALL(IF(($V$2=Recipes!$A:$A),ROW(Recipes!$A:$A)-MIN(ROW(Recipes!$A:$A))+1,""),ROWS(Recipes!$A$1:D135)),7), $Z$7)))))</f>
        <v/>
      </c>
      <c r="L141" t="str">
        <f t="shared" si="19"/>
        <v/>
      </c>
      <c r="M141" s="3" t="str">
        <f t="array" ref="M141">IF($J141="","", IF($J141="---", $Z$9, IF($J141="-", $Z$7, IF($J141="--", $Z$8, IFERROR(INDEX(Recipes!$A:$Q,SMALL(IF(($V$2=Recipes!$A:$A),ROW(Recipes!$A:$A)-MIN(ROW(Recipes!$A:$A))+1,""),ROWS(Recipes!$A$1:F135)),9), $Z$7)))))</f>
        <v/>
      </c>
      <c r="N141" t="str">
        <f t="shared" si="20"/>
        <v/>
      </c>
      <c r="O141" s="80" t="str">
        <f t="array" ref="O141">IF($J141="","", IF($J141="---", $AB$9, IF($J141="-", $AB$7, IF($J141="--", $AB$8, IFERROR(INDEX(Recipes!$A:$Q,SMALL(IF(($V$2=Recipes!$A:$A),ROW(Recipes!$A:$A)-MIN(ROW(Recipes!$A:$A))+1,""),ROWS(Recipes!$A$1:H135)),11), $AB$7)))))</f>
        <v/>
      </c>
      <c r="P141" t="str">
        <f t="shared" si="21"/>
        <v/>
      </c>
      <c r="Q141" s="80" t="str">
        <f t="array" ref="Q141">IF($J141="","", IF($J141="---", $AD$9, IF($J141="-", $AD$7, IF($J141="--", $AD$8, IFERROR(INDEX(Recipes!$A:$Q,SMALL(IF(($V$2=Recipes!$A:$A),ROW(Recipes!$A:$A)-MIN(ROW(Recipes!$A:$A))+1,""),ROWS(Recipes!$A$1:J135)),13), $AD$7)))))</f>
        <v/>
      </c>
      <c r="R141" t="str">
        <f t="shared" si="22"/>
        <v/>
      </c>
      <c r="S141" s="80" t="str">
        <f t="array" ref="S141">IF($J141="","", IF($J141="---", $AF$9, IF($J141="-", $AF$7, IF($J141="--", $AF$8, IFERROR(INDEX(Recipes!$A:$Q,SMALL(IF(($V$2=Recipes!$A:$A),ROW(Recipes!$A:$A)-MIN(ROW(Recipes!$A:$A))+1,""),ROWS(Recipes!$A$1:L135)),15), $AF$7)))))</f>
        <v/>
      </c>
      <c r="T141" t="str">
        <f t="shared" si="23"/>
        <v/>
      </c>
      <c r="U141" s="86" t="str">
        <f t="array" ref="U141">IF($J141="","", IF($J141="---", $AH$9, IF($J141="-", $AH$7, IF($J141="--", $AH$8, IFERROR(INDEX(Recipes!$A:$Q,SMALL(IF(($V$2=Recipes!$A:$A),ROW(Recipes!$A:$A)-MIN(ROW(Recipes!$A:$A))+1,""),ROWS(Recipes!$A$1:N135)),17), $AH$7)))))</f>
        <v/>
      </c>
      <c r="V141" t="str">
        <f t="shared" si="24"/>
        <v/>
      </c>
    </row>
    <row r="142" spans="2:22" x14ac:dyDescent="0.2">
      <c r="B142" s="1"/>
      <c r="G142" t="str">
        <f t="shared" si="17"/>
        <v/>
      </c>
      <c r="H142" t="str">
        <f t="array" ref="H142">IF(H141="","", IF(H141=$F$46, "", IF(H141=$F$44, $F$45, IF(H141=$F$45, $F$46, IFERROR(INDEX(Recipes!$A:$Q,SMALL(IF(($V$2=Recipes!$A:$A),ROW(Recipes!$A:$A)-MIN(ROW(Recipes!$A:$A))+1,""),ROWS(Recipes!$A$1:A136)),4), $F$44)))))</f>
        <v/>
      </c>
      <c r="I142" t="str">
        <f t="shared" si="18"/>
        <v/>
      </c>
      <c r="J142" t="str">
        <f t="array" ref="J142">IF(J141="","", IF(J141="---", "", IF(J141="-", $X$8, IF(J141="--", $X$9, IFERROR(INDEX(Recipes!$A:$Q,SMALL(IF(($V$2=Recipes!$A:$A),ROW(Recipes!$A:$A)-MIN(ROW(Recipes!$A:$A))+1,""),ROWS(Recipes!$A$1:C136)),6), $X$7)))))</f>
        <v/>
      </c>
      <c r="K142" t="str">
        <f t="array" ref="K142">IF($J142="","", IF($J142="---", $J142, IF($J142="-",$J142, IF($J142="--", $J142, IFERROR(INDEX(Recipes!$A:$Q,SMALL(IF(($V$2=Recipes!$A:$A),ROW(Recipes!$A:$A)-MIN(ROW(Recipes!$A:$A))+1,""),ROWS(Recipes!$A$1:D136)),7), $Z$7)))))</f>
        <v/>
      </c>
      <c r="L142" t="str">
        <f t="shared" si="19"/>
        <v/>
      </c>
      <c r="M142" s="3" t="str">
        <f t="array" ref="M142">IF($J142="","", IF($J142="---", $Z$9, IF($J142="-", $Z$7, IF($J142="--", $Z$8, IFERROR(INDEX(Recipes!$A:$Q,SMALL(IF(($V$2=Recipes!$A:$A),ROW(Recipes!$A:$A)-MIN(ROW(Recipes!$A:$A))+1,""),ROWS(Recipes!$A$1:F136)),9), $Z$7)))))</f>
        <v/>
      </c>
      <c r="N142" t="str">
        <f t="shared" si="20"/>
        <v/>
      </c>
      <c r="O142" s="80" t="str">
        <f t="array" ref="O142">IF($J142="","", IF($J142="---", $AB$9, IF($J142="-", $AB$7, IF($J142="--", $AB$8, IFERROR(INDEX(Recipes!$A:$Q,SMALL(IF(($V$2=Recipes!$A:$A),ROW(Recipes!$A:$A)-MIN(ROW(Recipes!$A:$A))+1,""),ROWS(Recipes!$A$1:H136)),11), $AB$7)))))</f>
        <v/>
      </c>
      <c r="P142" t="str">
        <f t="shared" si="21"/>
        <v/>
      </c>
      <c r="Q142" s="80" t="str">
        <f t="array" ref="Q142">IF($J142="","", IF($J142="---", $AD$9, IF($J142="-", $AD$7, IF($J142="--", $AD$8, IFERROR(INDEX(Recipes!$A:$Q,SMALL(IF(($V$2=Recipes!$A:$A),ROW(Recipes!$A:$A)-MIN(ROW(Recipes!$A:$A))+1,""),ROWS(Recipes!$A$1:J136)),13), $AD$7)))))</f>
        <v/>
      </c>
      <c r="R142" t="str">
        <f t="shared" si="22"/>
        <v/>
      </c>
      <c r="S142" s="80" t="str">
        <f t="array" ref="S142">IF($J142="","", IF($J142="---", $AF$9, IF($J142="-", $AF$7, IF($J142="--", $AF$8, IFERROR(INDEX(Recipes!$A:$Q,SMALL(IF(($V$2=Recipes!$A:$A),ROW(Recipes!$A:$A)-MIN(ROW(Recipes!$A:$A))+1,""),ROWS(Recipes!$A$1:L136)),15), $AF$7)))))</f>
        <v/>
      </c>
      <c r="T142" t="str">
        <f t="shared" si="23"/>
        <v/>
      </c>
      <c r="U142" s="86" t="str">
        <f t="array" ref="U142">IF($J142="","", IF($J142="---", $AH$9, IF($J142="-", $AH$7, IF($J142="--", $AH$8, IFERROR(INDEX(Recipes!$A:$Q,SMALL(IF(($V$2=Recipes!$A:$A),ROW(Recipes!$A:$A)-MIN(ROW(Recipes!$A:$A))+1,""),ROWS(Recipes!$A$1:N136)),17), $AH$7)))))</f>
        <v/>
      </c>
      <c r="V142" t="str">
        <f t="shared" si="24"/>
        <v/>
      </c>
    </row>
    <row r="143" spans="2:22" x14ac:dyDescent="0.2">
      <c r="B143" s="1"/>
      <c r="G143" t="str">
        <f t="shared" ref="G143:G206" si="25">IF(H143="", "", $W$7)</f>
        <v/>
      </c>
      <c r="H143" t="str">
        <f t="array" ref="H143">IF(H142="","", IF(H142=$F$46, "", IF(H142=$F$44, $F$45, IF(H142=$F$45, $F$46, IFERROR(INDEX(Recipes!$A:$Q,SMALL(IF(($V$2=Recipes!$A:$A),ROW(Recipes!$A:$A)-MIN(ROW(Recipes!$A:$A))+1,""),ROWS(Recipes!$A$1:A137)),4), $F$44)))))</f>
        <v/>
      </c>
      <c r="I143" t="str">
        <f t="shared" ref="I143:I206" si="26">G143</f>
        <v/>
      </c>
      <c r="J143" t="str">
        <f t="array" ref="J143">IF(J142="","", IF(J142="---", "", IF(J142="-", $X$8, IF(J142="--", $X$9, IFERROR(INDEX(Recipes!$A:$Q,SMALL(IF(($V$2=Recipes!$A:$A),ROW(Recipes!$A:$A)-MIN(ROW(Recipes!$A:$A))+1,""),ROWS(Recipes!$A$1:C137)),6), $X$7)))))</f>
        <v/>
      </c>
      <c r="K143" t="str">
        <f t="array" ref="K143">IF($J143="","", IF($J143="---", $J143, IF($J143="-",$J143, IF($J143="--", $J143, IFERROR(INDEX(Recipes!$A:$Q,SMALL(IF(($V$2=Recipes!$A:$A),ROW(Recipes!$A:$A)-MIN(ROW(Recipes!$A:$A))+1,""),ROWS(Recipes!$A$1:D137)),7), $Z$7)))))</f>
        <v/>
      </c>
      <c r="L143" t="str">
        <f t="shared" ref="L143:L206" si="27">I143</f>
        <v/>
      </c>
      <c r="M143" s="3" t="str">
        <f t="array" ref="M143">IF($J143="","", IF($J143="---", $Z$9, IF($J143="-", $Z$7, IF($J143="--", $Z$8, IFERROR(INDEX(Recipes!$A:$Q,SMALL(IF(($V$2=Recipes!$A:$A),ROW(Recipes!$A:$A)-MIN(ROW(Recipes!$A:$A))+1,""),ROWS(Recipes!$A$1:F137)),9), $Z$7)))))</f>
        <v/>
      </c>
      <c r="N143" t="str">
        <f t="shared" ref="N143:N206" si="28">L143</f>
        <v/>
      </c>
      <c r="O143" s="80" t="str">
        <f t="array" ref="O143">IF($J143="","", IF($J143="---", $AB$9, IF($J143="-", $AB$7, IF($J143="--", $AB$8, IFERROR(INDEX(Recipes!$A:$Q,SMALL(IF(($V$2=Recipes!$A:$A),ROW(Recipes!$A:$A)-MIN(ROW(Recipes!$A:$A))+1,""),ROWS(Recipes!$A$1:H137)),11), $AB$7)))))</f>
        <v/>
      </c>
      <c r="P143" t="str">
        <f t="shared" ref="P143:P206" si="29">N143</f>
        <v/>
      </c>
      <c r="Q143" s="80" t="str">
        <f t="array" ref="Q143">IF($J143="","", IF($J143="---", $AD$9, IF($J143="-", $AD$7, IF($J143="--", $AD$8, IFERROR(INDEX(Recipes!$A:$Q,SMALL(IF(($V$2=Recipes!$A:$A),ROW(Recipes!$A:$A)-MIN(ROW(Recipes!$A:$A))+1,""),ROWS(Recipes!$A$1:J137)),13), $AD$7)))))</f>
        <v/>
      </c>
      <c r="R143" t="str">
        <f t="shared" ref="R143:R206" si="30">P143</f>
        <v/>
      </c>
      <c r="S143" s="80" t="str">
        <f t="array" ref="S143">IF($J143="","", IF($J143="---", $AF$9, IF($J143="-", $AF$7, IF($J143="--", $AF$8, IFERROR(INDEX(Recipes!$A:$Q,SMALL(IF(($V$2=Recipes!$A:$A),ROW(Recipes!$A:$A)-MIN(ROW(Recipes!$A:$A))+1,""),ROWS(Recipes!$A$1:L137)),15), $AF$7)))))</f>
        <v/>
      </c>
      <c r="T143" t="str">
        <f t="shared" ref="T143:T206" si="31">R143</f>
        <v/>
      </c>
      <c r="U143" s="86" t="str">
        <f t="array" ref="U143">IF($J143="","", IF($J143="---", $AH$9, IF($J143="-", $AH$7, IF($J143="--", $AH$8, IFERROR(INDEX(Recipes!$A:$Q,SMALL(IF(($V$2=Recipes!$A:$A),ROW(Recipes!$A:$A)-MIN(ROW(Recipes!$A:$A))+1,""),ROWS(Recipes!$A$1:N137)),17), $AH$7)))))</f>
        <v/>
      </c>
      <c r="V143" t="str">
        <f t="shared" ref="V143:V206" si="32">T143</f>
        <v/>
      </c>
    </row>
    <row r="144" spans="2:22" x14ac:dyDescent="0.2">
      <c r="B144" s="1"/>
      <c r="G144" t="str">
        <f t="shared" si="25"/>
        <v/>
      </c>
      <c r="H144" t="str">
        <f t="array" ref="H144">IF(H143="","", IF(H143=$F$46, "", IF(H143=$F$44, $F$45, IF(H143=$F$45, $F$46, IFERROR(INDEX(Recipes!$A:$Q,SMALL(IF(($V$2=Recipes!$A:$A),ROW(Recipes!$A:$A)-MIN(ROW(Recipes!$A:$A))+1,""),ROWS(Recipes!$A$1:A138)),4), $F$44)))))</f>
        <v/>
      </c>
      <c r="I144" t="str">
        <f t="shared" si="26"/>
        <v/>
      </c>
      <c r="J144" t="str">
        <f t="array" ref="J144">IF(J143="","", IF(J143="---", "", IF(J143="-", $X$8, IF(J143="--", $X$9, IFERROR(INDEX(Recipes!$A:$Q,SMALL(IF(($V$2=Recipes!$A:$A),ROW(Recipes!$A:$A)-MIN(ROW(Recipes!$A:$A))+1,""),ROWS(Recipes!$A$1:C138)),6), $X$7)))))</f>
        <v/>
      </c>
      <c r="K144" t="str">
        <f t="array" ref="K144">IF($J144="","", IF($J144="---", $J144, IF($J144="-",$J144, IF($J144="--", $J144, IFERROR(INDEX(Recipes!$A:$Q,SMALL(IF(($V$2=Recipes!$A:$A),ROW(Recipes!$A:$A)-MIN(ROW(Recipes!$A:$A))+1,""),ROWS(Recipes!$A$1:D138)),7), $Z$7)))))</f>
        <v/>
      </c>
      <c r="L144" t="str">
        <f t="shared" si="27"/>
        <v/>
      </c>
      <c r="M144" s="3" t="str">
        <f t="array" ref="M144">IF($J144="","", IF($J144="---", $Z$9, IF($J144="-", $Z$7, IF($J144="--", $Z$8, IFERROR(INDEX(Recipes!$A:$Q,SMALL(IF(($V$2=Recipes!$A:$A),ROW(Recipes!$A:$A)-MIN(ROW(Recipes!$A:$A))+1,""),ROWS(Recipes!$A$1:F138)),9), $Z$7)))))</f>
        <v/>
      </c>
      <c r="N144" t="str">
        <f t="shared" si="28"/>
        <v/>
      </c>
      <c r="O144" s="80" t="str">
        <f t="array" ref="O144">IF($J144="","", IF($J144="---", $AB$9, IF($J144="-", $AB$7, IF($J144="--", $AB$8, IFERROR(INDEX(Recipes!$A:$Q,SMALL(IF(($V$2=Recipes!$A:$A),ROW(Recipes!$A:$A)-MIN(ROW(Recipes!$A:$A))+1,""),ROWS(Recipes!$A$1:H138)),11), $AB$7)))))</f>
        <v/>
      </c>
      <c r="P144" t="str">
        <f t="shared" si="29"/>
        <v/>
      </c>
      <c r="Q144" s="80" t="str">
        <f t="array" ref="Q144">IF($J144="","", IF($J144="---", $AD$9, IF($J144="-", $AD$7, IF($J144="--", $AD$8, IFERROR(INDEX(Recipes!$A:$Q,SMALL(IF(($V$2=Recipes!$A:$A),ROW(Recipes!$A:$A)-MIN(ROW(Recipes!$A:$A))+1,""),ROWS(Recipes!$A$1:J138)),13), $AD$7)))))</f>
        <v/>
      </c>
      <c r="R144" t="str">
        <f t="shared" si="30"/>
        <v/>
      </c>
      <c r="S144" s="80" t="str">
        <f t="array" ref="S144">IF($J144="","", IF($J144="---", $AF$9, IF($J144="-", $AF$7, IF($J144="--", $AF$8, IFERROR(INDEX(Recipes!$A:$Q,SMALL(IF(($V$2=Recipes!$A:$A),ROW(Recipes!$A:$A)-MIN(ROW(Recipes!$A:$A))+1,""),ROWS(Recipes!$A$1:L138)),15), $AF$7)))))</f>
        <v/>
      </c>
      <c r="T144" t="str">
        <f t="shared" si="31"/>
        <v/>
      </c>
      <c r="U144" s="86" t="str">
        <f t="array" ref="U144">IF($J144="","", IF($J144="---", $AH$9, IF($J144="-", $AH$7, IF($J144="--", $AH$8, IFERROR(INDEX(Recipes!$A:$Q,SMALL(IF(($V$2=Recipes!$A:$A),ROW(Recipes!$A:$A)-MIN(ROW(Recipes!$A:$A))+1,""),ROWS(Recipes!$A$1:N138)),17), $AH$7)))))</f>
        <v/>
      </c>
      <c r="V144" t="str">
        <f t="shared" si="32"/>
        <v/>
      </c>
    </row>
    <row r="145" spans="2:22" x14ac:dyDescent="0.2">
      <c r="B145" s="1"/>
      <c r="G145" t="str">
        <f t="shared" si="25"/>
        <v/>
      </c>
      <c r="H145" t="str">
        <f t="array" ref="H145">IF(H144="","", IF(H144=$F$46, "", IF(H144=$F$44, $F$45, IF(H144=$F$45, $F$46, IFERROR(INDEX(Recipes!$A:$Q,SMALL(IF(($V$2=Recipes!$A:$A),ROW(Recipes!$A:$A)-MIN(ROW(Recipes!$A:$A))+1,""),ROWS(Recipes!$A$1:A139)),4), $F$44)))))</f>
        <v/>
      </c>
      <c r="I145" t="str">
        <f t="shared" si="26"/>
        <v/>
      </c>
      <c r="J145" t="str">
        <f t="array" ref="J145">IF(J144="","", IF(J144="---", "", IF(J144="-", $X$8, IF(J144="--", $X$9, IFERROR(INDEX(Recipes!$A:$Q,SMALL(IF(($V$2=Recipes!$A:$A),ROW(Recipes!$A:$A)-MIN(ROW(Recipes!$A:$A))+1,""),ROWS(Recipes!$A$1:C139)),6), $X$7)))))</f>
        <v/>
      </c>
      <c r="K145" t="str">
        <f t="array" ref="K145">IF($J145="","", IF($J145="---", $J145, IF($J145="-",$J145, IF($J145="--", $J145, IFERROR(INDEX(Recipes!$A:$Q,SMALL(IF(($V$2=Recipes!$A:$A),ROW(Recipes!$A:$A)-MIN(ROW(Recipes!$A:$A))+1,""),ROWS(Recipes!$A$1:D139)),7), $Z$7)))))</f>
        <v/>
      </c>
      <c r="L145" t="str">
        <f t="shared" si="27"/>
        <v/>
      </c>
      <c r="M145" s="3" t="str">
        <f t="array" ref="M145">IF($J145="","", IF($J145="---", $Z$9, IF($J145="-", $Z$7, IF($J145="--", $Z$8, IFERROR(INDEX(Recipes!$A:$Q,SMALL(IF(($V$2=Recipes!$A:$A),ROW(Recipes!$A:$A)-MIN(ROW(Recipes!$A:$A))+1,""),ROWS(Recipes!$A$1:F139)),9), $Z$7)))))</f>
        <v/>
      </c>
      <c r="N145" t="str">
        <f t="shared" si="28"/>
        <v/>
      </c>
      <c r="O145" s="80" t="str">
        <f t="array" ref="O145">IF($J145="","", IF($J145="---", $AB$9, IF($J145="-", $AB$7, IF($J145="--", $AB$8, IFERROR(INDEX(Recipes!$A:$Q,SMALL(IF(($V$2=Recipes!$A:$A),ROW(Recipes!$A:$A)-MIN(ROW(Recipes!$A:$A))+1,""),ROWS(Recipes!$A$1:H139)),11), $AB$7)))))</f>
        <v/>
      </c>
      <c r="P145" t="str">
        <f t="shared" si="29"/>
        <v/>
      </c>
      <c r="Q145" s="80" t="str">
        <f t="array" ref="Q145">IF($J145="","", IF($J145="---", $AD$9, IF($J145="-", $AD$7, IF($J145="--", $AD$8, IFERROR(INDEX(Recipes!$A:$Q,SMALL(IF(($V$2=Recipes!$A:$A),ROW(Recipes!$A:$A)-MIN(ROW(Recipes!$A:$A))+1,""),ROWS(Recipes!$A$1:J139)),13), $AD$7)))))</f>
        <v/>
      </c>
      <c r="R145" t="str">
        <f t="shared" si="30"/>
        <v/>
      </c>
      <c r="S145" s="80" t="str">
        <f t="array" ref="S145">IF($J145="","", IF($J145="---", $AF$9, IF($J145="-", $AF$7, IF($J145="--", $AF$8, IFERROR(INDEX(Recipes!$A:$Q,SMALL(IF(($V$2=Recipes!$A:$A),ROW(Recipes!$A:$A)-MIN(ROW(Recipes!$A:$A))+1,""),ROWS(Recipes!$A$1:L139)),15), $AF$7)))))</f>
        <v/>
      </c>
      <c r="T145" t="str">
        <f t="shared" si="31"/>
        <v/>
      </c>
      <c r="U145" s="86" t="str">
        <f t="array" ref="U145">IF($J145="","", IF($J145="---", $AH$9, IF($J145="-", $AH$7, IF($J145="--", $AH$8, IFERROR(INDEX(Recipes!$A:$Q,SMALL(IF(($V$2=Recipes!$A:$A),ROW(Recipes!$A:$A)-MIN(ROW(Recipes!$A:$A))+1,""),ROWS(Recipes!$A$1:N139)),17), $AH$7)))))</f>
        <v/>
      </c>
      <c r="V145" t="str">
        <f t="shared" si="32"/>
        <v/>
      </c>
    </row>
    <row r="146" spans="2:22" x14ac:dyDescent="0.2">
      <c r="B146" s="1"/>
      <c r="G146" t="str">
        <f t="shared" si="25"/>
        <v/>
      </c>
      <c r="H146" t="str">
        <f t="array" ref="H146">IF(H145="","", IF(H145=$F$46, "", IF(H145=$F$44, $F$45, IF(H145=$F$45, $F$46, IFERROR(INDEX(Recipes!$A:$Q,SMALL(IF(($V$2=Recipes!$A:$A),ROW(Recipes!$A:$A)-MIN(ROW(Recipes!$A:$A))+1,""),ROWS(Recipes!$A$1:A140)),4), $F$44)))))</f>
        <v/>
      </c>
      <c r="I146" t="str">
        <f t="shared" si="26"/>
        <v/>
      </c>
      <c r="J146" t="str">
        <f t="array" ref="J146">IF(J145="","", IF(J145="---", "", IF(J145="-", $X$8, IF(J145="--", $X$9, IFERROR(INDEX(Recipes!$A:$Q,SMALL(IF(($V$2=Recipes!$A:$A),ROW(Recipes!$A:$A)-MIN(ROW(Recipes!$A:$A))+1,""),ROWS(Recipes!$A$1:C140)),6), $X$7)))))</f>
        <v/>
      </c>
      <c r="K146" t="str">
        <f t="array" ref="K146">IF($J146="","", IF($J146="---", $J146, IF($J146="-",$J146, IF($J146="--", $J146, IFERROR(INDEX(Recipes!$A:$Q,SMALL(IF(($V$2=Recipes!$A:$A),ROW(Recipes!$A:$A)-MIN(ROW(Recipes!$A:$A))+1,""),ROWS(Recipes!$A$1:D140)),7), $Z$7)))))</f>
        <v/>
      </c>
      <c r="L146" t="str">
        <f t="shared" si="27"/>
        <v/>
      </c>
      <c r="M146" s="3" t="str">
        <f t="array" ref="M146">IF($J146="","", IF($J146="---", $Z$9, IF($J146="-", $Z$7, IF($J146="--", $Z$8, IFERROR(INDEX(Recipes!$A:$Q,SMALL(IF(($V$2=Recipes!$A:$A),ROW(Recipes!$A:$A)-MIN(ROW(Recipes!$A:$A))+1,""),ROWS(Recipes!$A$1:F140)),9), $Z$7)))))</f>
        <v/>
      </c>
      <c r="N146" t="str">
        <f t="shared" si="28"/>
        <v/>
      </c>
      <c r="O146" s="80" t="str">
        <f t="array" ref="O146">IF($J146="","", IF($J146="---", $AB$9, IF($J146="-", $AB$7, IF($J146="--", $AB$8, IFERROR(INDEX(Recipes!$A:$Q,SMALL(IF(($V$2=Recipes!$A:$A),ROW(Recipes!$A:$A)-MIN(ROW(Recipes!$A:$A))+1,""),ROWS(Recipes!$A$1:H140)),11), $AB$7)))))</f>
        <v/>
      </c>
      <c r="P146" t="str">
        <f t="shared" si="29"/>
        <v/>
      </c>
      <c r="Q146" s="80" t="str">
        <f t="array" ref="Q146">IF($J146="","", IF($J146="---", $AD$9, IF($J146="-", $AD$7, IF($J146="--", $AD$8, IFERROR(INDEX(Recipes!$A:$Q,SMALL(IF(($V$2=Recipes!$A:$A),ROW(Recipes!$A:$A)-MIN(ROW(Recipes!$A:$A))+1,""),ROWS(Recipes!$A$1:J140)),13), $AD$7)))))</f>
        <v/>
      </c>
      <c r="R146" t="str">
        <f t="shared" si="30"/>
        <v/>
      </c>
      <c r="S146" s="80" t="str">
        <f t="array" ref="S146">IF($J146="","", IF($J146="---", $AF$9, IF($J146="-", $AF$7, IF($J146="--", $AF$8, IFERROR(INDEX(Recipes!$A:$Q,SMALL(IF(($V$2=Recipes!$A:$A),ROW(Recipes!$A:$A)-MIN(ROW(Recipes!$A:$A))+1,""),ROWS(Recipes!$A$1:L140)),15), $AF$7)))))</f>
        <v/>
      </c>
      <c r="T146" t="str">
        <f t="shared" si="31"/>
        <v/>
      </c>
      <c r="U146" s="86" t="str">
        <f t="array" ref="U146">IF($J146="","", IF($J146="---", $AH$9, IF($J146="-", $AH$7, IF($J146="--", $AH$8, IFERROR(INDEX(Recipes!$A:$Q,SMALL(IF(($V$2=Recipes!$A:$A),ROW(Recipes!$A:$A)-MIN(ROW(Recipes!$A:$A))+1,""),ROWS(Recipes!$A$1:N140)),17), $AH$7)))))</f>
        <v/>
      </c>
      <c r="V146" t="str">
        <f t="shared" si="32"/>
        <v/>
      </c>
    </row>
    <row r="147" spans="2:22" x14ac:dyDescent="0.2">
      <c r="B147" s="1"/>
      <c r="G147" t="str">
        <f t="shared" si="25"/>
        <v/>
      </c>
      <c r="H147" t="str">
        <f t="array" ref="H147">IF(H146="","", IF(H146=$F$46, "", IF(H146=$F$44, $F$45, IF(H146=$F$45, $F$46, IFERROR(INDEX(Recipes!$A:$Q,SMALL(IF(($V$2=Recipes!$A:$A),ROW(Recipes!$A:$A)-MIN(ROW(Recipes!$A:$A))+1,""),ROWS(Recipes!$A$1:A141)),4), $F$44)))))</f>
        <v/>
      </c>
      <c r="I147" t="str">
        <f t="shared" si="26"/>
        <v/>
      </c>
      <c r="J147" t="str">
        <f t="array" ref="J147">IF(J146="","", IF(J146="---", "", IF(J146="-", $X$8, IF(J146="--", $X$9, IFERROR(INDEX(Recipes!$A:$Q,SMALL(IF(($V$2=Recipes!$A:$A),ROW(Recipes!$A:$A)-MIN(ROW(Recipes!$A:$A))+1,""),ROWS(Recipes!$A$1:C141)),6), $X$7)))))</f>
        <v/>
      </c>
      <c r="K147" t="str">
        <f t="array" ref="K147">IF($J147="","", IF($J147="---", $J147, IF($J147="-",$J147, IF($J147="--", $J147, IFERROR(INDEX(Recipes!$A:$Q,SMALL(IF(($V$2=Recipes!$A:$A),ROW(Recipes!$A:$A)-MIN(ROW(Recipes!$A:$A))+1,""),ROWS(Recipes!$A$1:D141)),7), $Z$7)))))</f>
        <v/>
      </c>
      <c r="L147" t="str">
        <f t="shared" si="27"/>
        <v/>
      </c>
      <c r="M147" s="3" t="str">
        <f t="array" ref="M147">IF($J147="","", IF($J147="---", $Z$9, IF($J147="-", $Z$7, IF($J147="--", $Z$8, IFERROR(INDEX(Recipes!$A:$Q,SMALL(IF(($V$2=Recipes!$A:$A),ROW(Recipes!$A:$A)-MIN(ROW(Recipes!$A:$A))+1,""),ROWS(Recipes!$A$1:F141)),9), $Z$7)))))</f>
        <v/>
      </c>
      <c r="N147" t="str">
        <f t="shared" si="28"/>
        <v/>
      </c>
      <c r="O147" s="80" t="str">
        <f t="array" ref="O147">IF($J147="","", IF($J147="---", $AB$9, IF($J147="-", $AB$7, IF($J147="--", $AB$8, IFERROR(INDEX(Recipes!$A:$Q,SMALL(IF(($V$2=Recipes!$A:$A),ROW(Recipes!$A:$A)-MIN(ROW(Recipes!$A:$A))+1,""),ROWS(Recipes!$A$1:H141)),11), $AB$7)))))</f>
        <v/>
      </c>
      <c r="P147" t="str">
        <f t="shared" si="29"/>
        <v/>
      </c>
      <c r="Q147" s="80" t="str">
        <f t="array" ref="Q147">IF($J147="","", IF($J147="---", $AD$9, IF($J147="-", $AD$7, IF($J147="--", $AD$8, IFERROR(INDEX(Recipes!$A:$Q,SMALL(IF(($V$2=Recipes!$A:$A),ROW(Recipes!$A:$A)-MIN(ROW(Recipes!$A:$A))+1,""),ROWS(Recipes!$A$1:J141)),13), $AD$7)))))</f>
        <v/>
      </c>
      <c r="R147" t="str">
        <f t="shared" si="30"/>
        <v/>
      </c>
      <c r="S147" s="80" t="str">
        <f t="array" ref="S147">IF($J147="","", IF($J147="---", $AF$9, IF($J147="-", $AF$7, IF($J147="--", $AF$8, IFERROR(INDEX(Recipes!$A:$Q,SMALL(IF(($V$2=Recipes!$A:$A),ROW(Recipes!$A:$A)-MIN(ROW(Recipes!$A:$A))+1,""),ROWS(Recipes!$A$1:L141)),15), $AF$7)))))</f>
        <v/>
      </c>
      <c r="T147" t="str">
        <f t="shared" si="31"/>
        <v/>
      </c>
      <c r="U147" s="86" t="str">
        <f t="array" ref="U147">IF($J147="","", IF($J147="---", $AH$9, IF($J147="-", $AH$7, IF($J147="--", $AH$8, IFERROR(INDEX(Recipes!$A:$Q,SMALL(IF(($V$2=Recipes!$A:$A),ROW(Recipes!$A:$A)-MIN(ROW(Recipes!$A:$A))+1,""),ROWS(Recipes!$A$1:N141)),17), $AH$7)))))</f>
        <v/>
      </c>
      <c r="V147" t="str">
        <f t="shared" si="32"/>
        <v/>
      </c>
    </row>
    <row r="148" spans="2:22" x14ac:dyDescent="0.2">
      <c r="B148" s="1"/>
      <c r="G148" t="str">
        <f t="shared" si="25"/>
        <v/>
      </c>
      <c r="H148" t="str">
        <f t="array" ref="H148">IF(H147="","", IF(H147=$F$46, "", IF(H147=$F$44, $F$45, IF(H147=$F$45, $F$46, IFERROR(INDEX(Recipes!$A:$Q,SMALL(IF(($V$2=Recipes!$A:$A),ROW(Recipes!$A:$A)-MIN(ROW(Recipes!$A:$A))+1,""),ROWS(Recipes!$A$1:A142)),4), $F$44)))))</f>
        <v/>
      </c>
      <c r="I148" t="str">
        <f t="shared" si="26"/>
        <v/>
      </c>
      <c r="J148" t="str">
        <f t="array" ref="J148">IF(J147="","", IF(J147="---", "", IF(J147="-", $X$8, IF(J147="--", $X$9, IFERROR(INDEX(Recipes!$A:$Q,SMALL(IF(($V$2=Recipes!$A:$A),ROW(Recipes!$A:$A)-MIN(ROW(Recipes!$A:$A))+1,""),ROWS(Recipes!$A$1:C142)),6), $X$7)))))</f>
        <v/>
      </c>
      <c r="K148" t="str">
        <f t="array" ref="K148">IF($J148="","", IF($J148="---", $J148, IF($J148="-",$J148, IF($J148="--", $J148, IFERROR(INDEX(Recipes!$A:$Q,SMALL(IF(($V$2=Recipes!$A:$A),ROW(Recipes!$A:$A)-MIN(ROW(Recipes!$A:$A))+1,""),ROWS(Recipes!$A$1:D142)),7), $Z$7)))))</f>
        <v/>
      </c>
      <c r="L148" t="str">
        <f t="shared" si="27"/>
        <v/>
      </c>
      <c r="M148" s="3" t="str">
        <f t="array" ref="M148">IF($J148="","", IF($J148="---", $Z$9, IF($J148="-", $Z$7, IF($J148="--", $Z$8, IFERROR(INDEX(Recipes!$A:$Q,SMALL(IF(($V$2=Recipes!$A:$A),ROW(Recipes!$A:$A)-MIN(ROW(Recipes!$A:$A))+1,""),ROWS(Recipes!$A$1:F142)),9), $Z$7)))))</f>
        <v/>
      </c>
      <c r="N148" t="str">
        <f t="shared" si="28"/>
        <v/>
      </c>
      <c r="O148" s="80" t="str">
        <f t="array" ref="O148">IF($J148="","", IF($J148="---", $AB$9, IF($J148="-", $AB$7, IF($J148="--", $AB$8, IFERROR(INDEX(Recipes!$A:$Q,SMALL(IF(($V$2=Recipes!$A:$A),ROW(Recipes!$A:$A)-MIN(ROW(Recipes!$A:$A))+1,""),ROWS(Recipes!$A$1:H142)),11), $AB$7)))))</f>
        <v/>
      </c>
      <c r="P148" t="str">
        <f t="shared" si="29"/>
        <v/>
      </c>
      <c r="Q148" s="80" t="str">
        <f t="array" ref="Q148">IF($J148="","", IF($J148="---", $AD$9, IF($J148="-", $AD$7, IF($J148="--", $AD$8, IFERROR(INDEX(Recipes!$A:$Q,SMALL(IF(($V$2=Recipes!$A:$A),ROW(Recipes!$A:$A)-MIN(ROW(Recipes!$A:$A))+1,""),ROWS(Recipes!$A$1:J142)),13), $AD$7)))))</f>
        <v/>
      </c>
      <c r="R148" t="str">
        <f t="shared" si="30"/>
        <v/>
      </c>
      <c r="S148" s="80" t="str">
        <f t="array" ref="S148">IF($J148="","", IF($J148="---", $AF$9, IF($J148="-", $AF$7, IF($J148="--", $AF$8, IFERROR(INDEX(Recipes!$A:$Q,SMALL(IF(($V$2=Recipes!$A:$A),ROW(Recipes!$A:$A)-MIN(ROW(Recipes!$A:$A))+1,""),ROWS(Recipes!$A$1:L142)),15), $AF$7)))))</f>
        <v/>
      </c>
      <c r="T148" t="str">
        <f t="shared" si="31"/>
        <v/>
      </c>
      <c r="U148" s="86" t="str">
        <f t="array" ref="U148">IF($J148="","", IF($J148="---", $AH$9, IF($J148="-", $AH$7, IF($J148="--", $AH$8, IFERROR(INDEX(Recipes!$A:$Q,SMALL(IF(($V$2=Recipes!$A:$A),ROW(Recipes!$A:$A)-MIN(ROW(Recipes!$A:$A))+1,""),ROWS(Recipes!$A$1:N142)),17), $AH$7)))))</f>
        <v/>
      </c>
      <c r="V148" t="str">
        <f t="shared" si="32"/>
        <v/>
      </c>
    </row>
    <row r="149" spans="2:22" x14ac:dyDescent="0.2">
      <c r="B149" s="1"/>
      <c r="G149" t="str">
        <f t="shared" si="25"/>
        <v/>
      </c>
      <c r="H149" t="str">
        <f t="array" ref="H149">IF(H148="","", IF(H148=$F$46, "", IF(H148=$F$44, $F$45, IF(H148=$F$45, $F$46, IFERROR(INDEX(Recipes!$A:$Q,SMALL(IF(($V$2=Recipes!$A:$A),ROW(Recipes!$A:$A)-MIN(ROW(Recipes!$A:$A))+1,""),ROWS(Recipes!$A$1:A143)),4), $F$44)))))</f>
        <v/>
      </c>
      <c r="I149" t="str">
        <f t="shared" si="26"/>
        <v/>
      </c>
      <c r="J149" t="str">
        <f t="array" ref="J149">IF(J148="","", IF(J148="---", "", IF(J148="-", $X$8, IF(J148="--", $X$9, IFERROR(INDEX(Recipes!$A:$Q,SMALL(IF(($V$2=Recipes!$A:$A),ROW(Recipes!$A:$A)-MIN(ROW(Recipes!$A:$A))+1,""),ROWS(Recipes!$A$1:C143)),6), $X$7)))))</f>
        <v/>
      </c>
      <c r="K149" t="str">
        <f t="array" ref="K149">IF($J149="","", IF($J149="---", $J149, IF($J149="-",$J149, IF($J149="--", $J149, IFERROR(INDEX(Recipes!$A:$Q,SMALL(IF(($V$2=Recipes!$A:$A),ROW(Recipes!$A:$A)-MIN(ROW(Recipes!$A:$A))+1,""),ROWS(Recipes!$A$1:D143)),7), $Z$7)))))</f>
        <v/>
      </c>
      <c r="L149" t="str">
        <f t="shared" si="27"/>
        <v/>
      </c>
      <c r="M149" s="3" t="str">
        <f t="array" ref="M149">IF($J149="","", IF($J149="---", $Z$9, IF($J149="-", $Z$7, IF($J149="--", $Z$8, IFERROR(INDEX(Recipes!$A:$Q,SMALL(IF(($V$2=Recipes!$A:$A),ROW(Recipes!$A:$A)-MIN(ROW(Recipes!$A:$A))+1,""),ROWS(Recipes!$A$1:F143)),9), $Z$7)))))</f>
        <v/>
      </c>
      <c r="N149" t="str">
        <f t="shared" si="28"/>
        <v/>
      </c>
      <c r="O149" s="80" t="str">
        <f t="array" ref="O149">IF($J149="","", IF($J149="---", $AB$9, IF($J149="-", $AB$7, IF($J149="--", $AB$8, IFERROR(INDEX(Recipes!$A:$Q,SMALL(IF(($V$2=Recipes!$A:$A),ROW(Recipes!$A:$A)-MIN(ROW(Recipes!$A:$A))+1,""),ROWS(Recipes!$A$1:H143)),11), $AB$7)))))</f>
        <v/>
      </c>
      <c r="P149" t="str">
        <f t="shared" si="29"/>
        <v/>
      </c>
      <c r="Q149" s="80" t="str">
        <f t="array" ref="Q149">IF($J149="","", IF($J149="---", $AD$9, IF($J149="-", $AD$7, IF($J149="--", $AD$8, IFERROR(INDEX(Recipes!$A:$Q,SMALL(IF(($V$2=Recipes!$A:$A),ROW(Recipes!$A:$A)-MIN(ROW(Recipes!$A:$A))+1,""),ROWS(Recipes!$A$1:J143)),13), $AD$7)))))</f>
        <v/>
      </c>
      <c r="R149" t="str">
        <f t="shared" si="30"/>
        <v/>
      </c>
      <c r="S149" s="80" t="str">
        <f t="array" ref="S149">IF($J149="","", IF($J149="---", $AF$9, IF($J149="-", $AF$7, IF($J149="--", $AF$8, IFERROR(INDEX(Recipes!$A:$Q,SMALL(IF(($V$2=Recipes!$A:$A),ROW(Recipes!$A:$A)-MIN(ROW(Recipes!$A:$A))+1,""),ROWS(Recipes!$A$1:L143)),15), $AF$7)))))</f>
        <v/>
      </c>
      <c r="T149" t="str">
        <f t="shared" si="31"/>
        <v/>
      </c>
      <c r="U149" s="86" t="str">
        <f t="array" ref="U149">IF($J149="","", IF($J149="---", $AH$9, IF($J149="-", $AH$7, IF($J149="--", $AH$8, IFERROR(INDEX(Recipes!$A:$Q,SMALL(IF(($V$2=Recipes!$A:$A),ROW(Recipes!$A:$A)-MIN(ROW(Recipes!$A:$A))+1,""),ROWS(Recipes!$A$1:N143)),17), $AH$7)))))</f>
        <v/>
      </c>
      <c r="V149" t="str">
        <f t="shared" si="32"/>
        <v/>
      </c>
    </row>
    <row r="150" spans="2:22" x14ac:dyDescent="0.2">
      <c r="B150" s="1"/>
      <c r="G150" t="str">
        <f t="shared" si="25"/>
        <v/>
      </c>
      <c r="H150" t="str">
        <f t="array" ref="H150">IF(H149="","", IF(H149=$F$46, "", IF(H149=$F$44, $F$45, IF(H149=$F$45, $F$46, IFERROR(INDEX(Recipes!$A:$Q,SMALL(IF(($V$2=Recipes!$A:$A),ROW(Recipes!$A:$A)-MIN(ROW(Recipes!$A:$A))+1,""),ROWS(Recipes!$A$1:A144)),4), $F$44)))))</f>
        <v/>
      </c>
      <c r="I150" t="str">
        <f t="shared" si="26"/>
        <v/>
      </c>
      <c r="J150" t="str">
        <f t="array" ref="J150">IF(J149="","", IF(J149="---", "", IF(J149="-", $X$8, IF(J149="--", $X$9, IFERROR(INDEX(Recipes!$A:$Q,SMALL(IF(($V$2=Recipes!$A:$A),ROW(Recipes!$A:$A)-MIN(ROW(Recipes!$A:$A))+1,""),ROWS(Recipes!$A$1:C144)),6), $X$7)))))</f>
        <v/>
      </c>
      <c r="K150" t="str">
        <f t="array" ref="K150">IF($J150="","", IF($J150="---", $J150, IF($J150="-",$J150, IF($J150="--", $J150, IFERROR(INDEX(Recipes!$A:$Q,SMALL(IF(($V$2=Recipes!$A:$A),ROW(Recipes!$A:$A)-MIN(ROW(Recipes!$A:$A))+1,""),ROWS(Recipes!$A$1:D144)),7), $Z$7)))))</f>
        <v/>
      </c>
      <c r="L150" t="str">
        <f t="shared" si="27"/>
        <v/>
      </c>
      <c r="M150" s="3" t="str">
        <f t="array" ref="M150">IF($J150="","", IF($J150="---", $Z$9, IF($J150="-", $Z$7, IF($J150="--", $Z$8, IFERROR(INDEX(Recipes!$A:$Q,SMALL(IF(($V$2=Recipes!$A:$A),ROW(Recipes!$A:$A)-MIN(ROW(Recipes!$A:$A))+1,""),ROWS(Recipes!$A$1:F144)),9), $Z$7)))))</f>
        <v/>
      </c>
      <c r="N150" t="str">
        <f t="shared" si="28"/>
        <v/>
      </c>
      <c r="O150" s="80" t="str">
        <f t="array" ref="O150">IF($J150="","", IF($J150="---", $AB$9, IF($J150="-", $AB$7, IF($J150="--", $AB$8, IFERROR(INDEX(Recipes!$A:$Q,SMALL(IF(($V$2=Recipes!$A:$A),ROW(Recipes!$A:$A)-MIN(ROW(Recipes!$A:$A))+1,""),ROWS(Recipes!$A$1:H144)),11), $AB$7)))))</f>
        <v/>
      </c>
      <c r="P150" t="str">
        <f t="shared" si="29"/>
        <v/>
      </c>
      <c r="Q150" s="80" t="str">
        <f t="array" ref="Q150">IF($J150="","", IF($J150="---", $AD$9, IF($J150="-", $AD$7, IF($J150="--", $AD$8, IFERROR(INDEX(Recipes!$A:$Q,SMALL(IF(($V$2=Recipes!$A:$A),ROW(Recipes!$A:$A)-MIN(ROW(Recipes!$A:$A))+1,""),ROWS(Recipes!$A$1:J144)),13), $AD$7)))))</f>
        <v/>
      </c>
      <c r="R150" t="str">
        <f t="shared" si="30"/>
        <v/>
      </c>
      <c r="S150" s="80" t="str">
        <f t="array" ref="S150">IF($J150="","", IF($J150="---", $AF$9, IF($J150="-", $AF$7, IF($J150="--", $AF$8, IFERROR(INDEX(Recipes!$A:$Q,SMALL(IF(($V$2=Recipes!$A:$A),ROW(Recipes!$A:$A)-MIN(ROW(Recipes!$A:$A))+1,""),ROWS(Recipes!$A$1:L144)),15), $AF$7)))))</f>
        <v/>
      </c>
      <c r="T150" t="str">
        <f t="shared" si="31"/>
        <v/>
      </c>
      <c r="U150" s="86" t="str">
        <f t="array" ref="U150">IF($J150="","", IF($J150="---", $AH$9, IF($J150="-", $AH$7, IF($J150="--", $AH$8, IFERROR(INDEX(Recipes!$A:$Q,SMALL(IF(($V$2=Recipes!$A:$A),ROW(Recipes!$A:$A)-MIN(ROW(Recipes!$A:$A))+1,""),ROWS(Recipes!$A$1:N144)),17), $AH$7)))))</f>
        <v/>
      </c>
      <c r="V150" t="str">
        <f t="shared" si="32"/>
        <v/>
      </c>
    </row>
    <row r="151" spans="2:22" x14ac:dyDescent="0.2">
      <c r="B151" s="1"/>
      <c r="G151" t="str">
        <f t="shared" si="25"/>
        <v/>
      </c>
      <c r="H151" t="str">
        <f t="array" ref="H151">IF(H150="","", IF(H150=$F$46, "", IF(H150=$F$44, $F$45, IF(H150=$F$45, $F$46, IFERROR(INDEX(Recipes!$A:$Q,SMALL(IF(($V$2=Recipes!$A:$A),ROW(Recipes!$A:$A)-MIN(ROW(Recipes!$A:$A))+1,""),ROWS(Recipes!$A$1:A145)),4), $F$44)))))</f>
        <v/>
      </c>
      <c r="I151" t="str">
        <f t="shared" si="26"/>
        <v/>
      </c>
      <c r="J151" t="str">
        <f t="array" ref="J151">IF(J150="","", IF(J150="---", "", IF(J150="-", $X$8, IF(J150="--", $X$9, IFERROR(INDEX(Recipes!$A:$Q,SMALL(IF(($V$2=Recipes!$A:$A),ROW(Recipes!$A:$A)-MIN(ROW(Recipes!$A:$A))+1,""),ROWS(Recipes!$A$1:C145)),6), $X$7)))))</f>
        <v/>
      </c>
      <c r="K151" t="str">
        <f t="array" ref="K151">IF($J151="","", IF($J151="---", $J151, IF($J151="-",$J151, IF($J151="--", $J151, IFERROR(INDEX(Recipes!$A:$Q,SMALL(IF(($V$2=Recipes!$A:$A),ROW(Recipes!$A:$A)-MIN(ROW(Recipes!$A:$A))+1,""),ROWS(Recipes!$A$1:D145)),7), $Z$7)))))</f>
        <v/>
      </c>
      <c r="L151" t="str">
        <f t="shared" si="27"/>
        <v/>
      </c>
      <c r="M151" s="3" t="str">
        <f t="array" ref="M151">IF($J151="","", IF($J151="---", $Z$9, IF($J151="-", $Z$7, IF($J151="--", $Z$8, IFERROR(INDEX(Recipes!$A:$Q,SMALL(IF(($V$2=Recipes!$A:$A),ROW(Recipes!$A:$A)-MIN(ROW(Recipes!$A:$A))+1,""),ROWS(Recipes!$A$1:F145)),9), $Z$7)))))</f>
        <v/>
      </c>
      <c r="N151" t="str">
        <f t="shared" si="28"/>
        <v/>
      </c>
      <c r="O151" s="80" t="str">
        <f t="array" ref="O151">IF($J151="","", IF($J151="---", $AB$9, IF($J151="-", $AB$7, IF($J151="--", $AB$8, IFERROR(INDEX(Recipes!$A:$Q,SMALL(IF(($V$2=Recipes!$A:$A),ROW(Recipes!$A:$A)-MIN(ROW(Recipes!$A:$A))+1,""),ROWS(Recipes!$A$1:H145)),11), $AB$7)))))</f>
        <v/>
      </c>
      <c r="P151" t="str">
        <f t="shared" si="29"/>
        <v/>
      </c>
      <c r="Q151" s="80" t="str">
        <f t="array" ref="Q151">IF($J151="","", IF($J151="---", $AD$9, IF($J151="-", $AD$7, IF($J151="--", $AD$8, IFERROR(INDEX(Recipes!$A:$Q,SMALL(IF(($V$2=Recipes!$A:$A),ROW(Recipes!$A:$A)-MIN(ROW(Recipes!$A:$A))+1,""),ROWS(Recipes!$A$1:J145)),13), $AD$7)))))</f>
        <v/>
      </c>
      <c r="R151" t="str">
        <f t="shared" si="30"/>
        <v/>
      </c>
      <c r="S151" s="80" t="str">
        <f t="array" ref="S151">IF($J151="","", IF($J151="---", $AF$9, IF($J151="-", $AF$7, IF($J151="--", $AF$8, IFERROR(INDEX(Recipes!$A:$Q,SMALL(IF(($V$2=Recipes!$A:$A),ROW(Recipes!$A:$A)-MIN(ROW(Recipes!$A:$A))+1,""),ROWS(Recipes!$A$1:L145)),15), $AF$7)))))</f>
        <v/>
      </c>
      <c r="T151" t="str">
        <f t="shared" si="31"/>
        <v/>
      </c>
      <c r="U151" s="86" t="str">
        <f t="array" ref="U151">IF($J151="","", IF($J151="---", $AH$9, IF($J151="-", $AH$7, IF($J151="--", $AH$8, IFERROR(INDEX(Recipes!$A:$Q,SMALL(IF(($V$2=Recipes!$A:$A),ROW(Recipes!$A:$A)-MIN(ROW(Recipes!$A:$A))+1,""),ROWS(Recipes!$A$1:N145)),17), $AH$7)))))</f>
        <v/>
      </c>
      <c r="V151" t="str">
        <f t="shared" si="32"/>
        <v/>
      </c>
    </row>
    <row r="152" spans="2:22" x14ac:dyDescent="0.2">
      <c r="B152" s="1"/>
      <c r="G152" t="str">
        <f t="shared" si="25"/>
        <v/>
      </c>
      <c r="H152" t="str">
        <f t="array" ref="H152">IF(H151="","", IF(H151=$F$46, "", IF(H151=$F$44, $F$45, IF(H151=$F$45, $F$46, IFERROR(INDEX(Recipes!$A:$Q,SMALL(IF(($V$2=Recipes!$A:$A),ROW(Recipes!$A:$A)-MIN(ROW(Recipes!$A:$A))+1,""),ROWS(Recipes!$A$1:A146)),4), $F$44)))))</f>
        <v/>
      </c>
      <c r="I152" t="str">
        <f t="shared" si="26"/>
        <v/>
      </c>
      <c r="J152" t="str">
        <f t="array" ref="J152">IF(J151="","", IF(J151="---", "", IF(J151="-", $X$8, IF(J151="--", $X$9, IFERROR(INDEX(Recipes!$A:$Q,SMALL(IF(($V$2=Recipes!$A:$A),ROW(Recipes!$A:$A)-MIN(ROW(Recipes!$A:$A))+1,""),ROWS(Recipes!$A$1:C146)),6), $X$7)))))</f>
        <v/>
      </c>
      <c r="K152" t="str">
        <f t="array" ref="K152">IF($J152="","", IF($J152="---", $J152, IF($J152="-",$J152, IF($J152="--", $J152, IFERROR(INDEX(Recipes!$A:$Q,SMALL(IF(($V$2=Recipes!$A:$A),ROW(Recipes!$A:$A)-MIN(ROW(Recipes!$A:$A))+1,""),ROWS(Recipes!$A$1:D146)),7), $Z$7)))))</f>
        <v/>
      </c>
      <c r="L152" t="str">
        <f t="shared" si="27"/>
        <v/>
      </c>
      <c r="M152" s="3" t="str">
        <f t="array" ref="M152">IF($J152="","", IF($J152="---", $Z$9, IF($J152="-", $Z$7, IF($J152="--", $Z$8, IFERROR(INDEX(Recipes!$A:$Q,SMALL(IF(($V$2=Recipes!$A:$A),ROW(Recipes!$A:$A)-MIN(ROW(Recipes!$A:$A))+1,""),ROWS(Recipes!$A$1:F146)),9), $Z$7)))))</f>
        <v/>
      </c>
      <c r="N152" t="str">
        <f t="shared" si="28"/>
        <v/>
      </c>
      <c r="O152" s="80" t="str">
        <f t="array" ref="O152">IF($J152="","", IF($J152="---", $AB$9, IF($J152="-", $AB$7, IF($J152="--", $AB$8, IFERROR(INDEX(Recipes!$A:$Q,SMALL(IF(($V$2=Recipes!$A:$A),ROW(Recipes!$A:$A)-MIN(ROW(Recipes!$A:$A))+1,""),ROWS(Recipes!$A$1:H146)),11), $AB$7)))))</f>
        <v/>
      </c>
      <c r="P152" t="str">
        <f t="shared" si="29"/>
        <v/>
      </c>
      <c r="Q152" s="80" t="str">
        <f t="array" ref="Q152">IF($J152="","", IF($J152="---", $AD$9, IF($J152="-", $AD$7, IF($J152="--", $AD$8, IFERROR(INDEX(Recipes!$A:$Q,SMALL(IF(($V$2=Recipes!$A:$A),ROW(Recipes!$A:$A)-MIN(ROW(Recipes!$A:$A))+1,""),ROWS(Recipes!$A$1:J146)),13), $AD$7)))))</f>
        <v/>
      </c>
      <c r="R152" t="str">
        <f t="shared" si="30"/>
        <v/>
      </c>
      <c r="S152" s="80" t="str">
        <f t="array" ref="S152">IF($J152="","", IF($J152="---", $AF$9, IF($J152="-", $AF$7, IF($J152="--", $AF$8, IFERROR(INDEX(Recipes!$A:$Q,SMALL(IF(($V$2=Recipes!$A:$A),ROW(Recipes!$A:$A)-MIN(ROW(Recipes!$A:$A))+1,""),ROWS(Recipes!$A$1:L146)),15), $AF$7)))))</f>
        <v/>
      </c>
      <c r="T152" t="str">
        <f t="shared" si="31"/>
        <v/>
      </c>
      <c r="U152" s="86" t="str">
        <f t="array" ref="U152">IF($J152="","", IF($J152="---", $AH$9, IF($J152="-", $AH$7, IF($J152="--", $AH$8, IFERROR(INDEX(Recipes!$A:$Q,SMALL(IF(($V$2=Recipes!$A:$A),ROW(Recipes!$A:$A)-MIN(ROW(Recipes!$A:$A))+1,""),ROWS(Recipes!$A$1:N146)),17), $AH$7)))))</f>
        <v/>
      </c>
      <c r="V152" t="str">
        <f t="shared" si="32"/>
        <v/>
      </c>
    </row>
    <row r="153" spans="2:22" x14ac:dyDescent="0.2">
      <c r="B153" s="1"/>
      <c r="G153" t="str">
        <f t="shared" si="25"/>
        <v/>
      </c>
      <c r="H153" t="str">
        <f t="array" ref="H153">IF(H152="","", IF(H152=$F$46, "", IF(H152=$F$44, $F$45, IF(H152=$F$45, $F$46, IFERROR(INDEX(Recipes!$A:$Q,SMALL(IF(($V$2=Recipes!$A:$A),ROW(Recipes!$A:$A)-MIN(ROW(Recipes!$A:$A))+1,""),ROWS(Recipes!$A$1:A147)),4), $F$44)))))</f>
        <v/>
      </c>
      <c r="I153" t="str">
        <f t="shared" si="26"/>
        <v/>
      </c>
      <c r="J153" t="str">
        <f t="array" ref="J153">IF(J152="","", IF(J152="---", "", IF(J152="-", $X$8, IF(J152="--", $X$9, IFERROR(INDEX(Recipes!$A:$Q,SMALL(IF(($V$2=Recipes!$A:$A),ROW(Recipes!$A:$A)-MIN(ROW(Recipes!$A:$A))+1,""),ROWS(Recipes!$A$1:C147)),6), $X$7)))))</f>
        <v/>
      </c>
      <c r="K153" t="str">
        <f t="array" ref="K153">IF($J153="","", IF($J153="---", $J153, IF($J153="-",$J153, IF($J153="--", $J153, IFERROR(INDEX(Recipes!$A:$Q,SMALL(IF(($V$2=Recipes!$A:$A),ROW(Recipes!$A:$A)-MIN(ROW(Recipes!$A:$A))+1,""),ROWS(Recipes!$A$1:D147)),7), $Z$7)))))</f>
        <v/>
      </c>
      <c r="L153" t="str">
        <f t="shared" si="27"/>
        <v/>
      </c>
      <c r="M153" s="3" t="str">
        <f t="array" ref="M153">IF($J153="","", IF($J153="---", $Z$9, IF($J153="-", $Z$7, IF($J153="--", $Z$8, IFERROR(INDEX(Recipes!$A:$Q,SMALL(IF(($V$2=Recipes!$A:$A),ROW(Recipes!$A:$A)-MIN(ROW(Recipes!$A:$A))+1,""),ROWS(Recipes!$A$1:F147)),9), $Z$7)))))</f>
        <v/>
      </c>
      <c r="N153" t="str">
        <f t="shared" si="28"/>
        <v/>
      </c>
      <c r="O153" s="80" t="str">
        <f t="array" ref="O153">IF($J153="","", IF($J153="---", $AB$9, IF($J153="-", $AB$7, IF($J153="--", $AB$8, IFERROR(INDEX(Recipes!$A:$Q,SMALL(IF(($V$2=Recipes!$A:$A),ROW(Recipes!$A:$A)-MIN(ROW(Recipes!$A:$A))+1,""),ROWS(Recipes!$A$1:H147)),11), $AB$7)))))</f>
        <v/>
      </c>
      <c r="P153" t="str">
        <f t="shared" si="29"/>
        <v/>
      </c>
      <c r="Q153" s="80" t="str">
        <f t="array" ref="Q153">IF($J153="","", IF($J153="---", $AD$9, IF($J153="-", $AD$7, IF($J153="--", $AD$8, IFERROR(INDEX(Recipes!$A:$Q,SMALL(IF(($V$2=Recipes!$A:$A),ROW(Recipes!$A:$A)-MIN(ROW(Recipes!$A:$A))+1,""),ROWS(Recipes!$A$1:J147)),13), $AD$7)))))</f>
        <v/>
      </c>
      <c r="R153" t="str">
        <f t="shared" si="30"/>
        <v/>
      </c>
      <c r="S153" s="80" t="str">
        <f t="array" ref="S153">IF($J153="","", IF($J153="---", $AF$9, IF($J153="-", $AF$7, IF($J153="--", $AF$8, IFERROR(INDEX(Recipes!$A:$Q,SMALL(IF(($V$2=Recipes!$A:$A),ROW(Recipes!$A:$A)-MIN(ROW(Recipes!$A:$A))+1,""),ROWS(Recipes!$A$1:L147)),15), $AF$7)))))</f>
        <v/>
      </c>
      <c r="T153" t="str">
        <f t="shared" si="31"/>
        <v/>
      </c>
      <c r="U153" s="86" t="str">
        <f t="array" ref="U153">IF($J153="","", IF($J153="---", $AH$9, IF($J153="-", $AH$7, IF($J153="--", $AH$8, IFERROR(INDEX(Recipes!$A:$Q,SMALL(IF(($V$2=Recipes!$A:$A),ROW(Recipes!$A:$A)-MIN(ROW(Recipes!$A:$A))+1,""),ROWS(Recipes!$A$1:N147)),17), $AH$7)))))</f>
        <v/>
      </c>
      <c r="V153" t="str">
        <f t="shared" si="32"/>
        <v/>
      </c>
    </row>
    <row r="154" spans="2:22" x14ac:dyDescent="0.2">
      <c r="B154" s="1"/>
      <c r="G154" t="str">
        <f t="shared" si="25"/>
        <v/>
      </c>
      <c r="H154" t="str">
        <f t="array" ref="H154">IF(H153="","", IF(H153=$F$46, "", IF(H153=$F$44, $F$45, IF(H153=$F$45, $F$46, IFERROR(INDEX(Recipes!$A:$Q,SMALL(IF(($V$2=Recipes!$A:$A),ROW(Recipes!$A:$A)-MIN(ROW(Recipes!$A:$A))+1,""),ROWS(Recipes!$A$1:A148)),4), $F$44)))))</f>
        <v/>
      </c>
      <c r="I154" t="str">
        <f t="shared" si="26"/>
        <v/>
      </c>
      <c r="J154" t="str">
        <f t="array" ref="J154">IF(J153="","", IF(J153="---", "", IF(J153="-", $X$8, IF(J153="--", $X$9, IFERROR(INDEX(Recipes!$A:$Q,SMALL(IF(($V$2=Recipes!$A:$A),ROW(Recipes!$A:$A)-MIN(ROW(Recipes!$A:$A))+1,""),ROWS(Recipes!$A$1:C148)),6), $X$7)))))</f>
        <v/>
      </c>
      <c r="K154" t="str">
        <f t="array" ref="K154">IF($J154="","", IF($J154="---", $J154, IF($J154="-",$J154, IF($J154="--", $J154, IFERROR(INDEX(Recipes!$A:$Q,SMALL(IF(($V$2=Recipes!$A:$A),ROW(Recipes!$A:$A)-MIN(ROW(Recipes!$A:$A))+1,""),ROWS(Recipes!$A$1:D148)),7), $Z$7)))))</f>
        <v/>
      </c>
      <c r="L154" t="str">
        <f t="shared" si="27"/>
        <v/>
      </c>
      <c r="M154" s="3" t="str">
        <f t="array" ref="M154">IF($J154="","", IF($J154="---", $Z$9, IF($J154="-", $Z$7, IF($J154="--", $Z$8, IFERROR(INDEX(Recipes!$A:$Q,SMALL(IF(($V$2=Recipes!$A:$A),ROW(Recipes!$A:$A)-MIN(ROW(Recipes!$A:$A))+1,""),ROWS(Recipes!$A$1:F148)),9), $Z$7)))))</f>
        <v/>
      </c>
      <c r="N154" t="str">
        <f t="shared" si="28"/>
        <v/>
      </c>
      <c r="O154" s="80" t="str">
        <f t="array" ref="O154">IF($J154="","", IF($J154="---", $AB$9, IF($J154="-", $AB$7, IF($J154="--", $AB$8, IFERROR(INDEX(Recipes!$A:$Q,SMALL(IF(($V$2=Recipes!$A:$A),ROW(Recipes!$A:$A)-MIN(ROW(Recipes!$A:$A))+1,""),ROWS(Recipes!$A$1:H148)),11), $AB$7)))))</f>
        <v/>
      </c>
      <c r="P154" t="str">
        <f t="shared" si="29"/>
        <v/>
      </c>
      <c r="Q154" s="80" t="str">
        <f t="array" ref="Q154">IF($J154="","", IF($J154="---", $AD$9, IF($J154="-", $AD$7, IF($J154="--", $AD$8, IFERROR(INDEX(Recipes!$A:$Q,SMALL(IF(($V$2=Recipes!$A:$A),ROW(Recipes!$A:$A)-MIN(ROW(Recipes!$A:$A))+1,""),ROWS(Recipes!$A$1:J148)),13), $AD$7)))))</f>
        <v/>
      </c>
      <c r="R154" t="str">
        <f t="shared" si="30"/>
        <v/>
      </c>
      <c r="S154" s="80" t="str">
        <f t="array" ref="S154">IF($J154="","", IF($J154="---", $AF$9, IF($J154="-", $AF$7, IF($J154="--", $AF$8, IFERROR(INDEX(Recipes!$A:$Q,SMALL(IF(($V$2=Recipes!$A:$A),ROW(Recipes!$A:$A)-MIN(ROW(Recipes!$A:$A))+1,""),ROWS(Recipes!$A$1:L148)),15), $AF$7)))))</f>
        <v/>
      </c>
      <c r="T154" t="str">
        <f t="shared" si="31"/>
        <v/>
      </c>
      <c r="U154" s="86" t="str">
        <f t="array" ref="U154">IF($J154="","", IF($J154="---", $AH$9, IF($J154="-", $AH$7, IF($J154="--", $AH$8, IFERROR(INDEX(Recipes!$A:$Q,SMALL(IF(($V$2=Recipes!$A:$A),ROW(Recipes!$A:$A)-MIN(ROW(Recipes!$A:$A))+1,""),ROWS(Recipes!$A$1:N148)),17), $AH$7)))))</f>
        <v/>
      </c>
      <c r="V154" t="str">
        <f t="shared" si="32"/>
        <v/>
      </c>
    </row>
    <row r="155" spans="2:22" x14ac:dyDescent="0.2">
      <c r="B155" s="1"/>
      <c r="G155" t="str">
        <f t="shared" si="25"/>
        <v/>
      </c>
      <c r="H155" t="str">
        <f t="array" ref="H155">IF(H154="","", IF(H154=$F$46, "", IF(H154=$F$44, $F$45, IF(H154=$F$45, $F$46, IFERROR(INDEX(Recipes!$A:$Q,SMALL(IF(($V$2=Recipes!$A:$A),ROW(Recipes!$A:$A)-MIN(ROW(Recipes!$A:$A))+1,""),ROWS(Recipes!$A$1:A149)),4), $F$44)))))</f>
        <v/>
      </c>
      <c r="I155" t="str">
        <f t="shared" si="26"/>
        <v/>
      </c>
      <c r="J155" t="str">
        <f t="array" ref="J155">IF(J154="","", IF(J154="---", "", IF(J154="-", $X$8, IF(J154="--", $X$9, IFERROR(INDEX(Recipes!$A:$Q,SMALL(IF(($V$2=Recipes!$A:$A),ROW(Recipes!$A:$A)-MIN(ROW(Recipes!$A:$A))+1,""),ROWS(Recipes!$A$1:C149)),6), $X$7)))))</f>
        <v/>
      </c>
      <c r="K155" t="str">
        <f t="array" ref="K155">IF($J155="","", IF($J155="---", $J155, IF($J155="-",$J155, IF($J155="--", $J155, IFERROR(INDEX(Recipes!$A:$Q,SMALL(IF(($V$2=Recipes!$A:$A),ROW(Recipes!$A:$A)-MIN(ROW(Recipes!$A:$A))+1,""),ROWS(Recipes!$A$1:D149)),7), $Z$7)))))</f>
        <v/>
      </c>
      <c r="L155" t="str">
        <f t="shared" si="27"/>
        <v/>
      </c>
      <c r="M155" s="3" t="str">
        <f t="array" ref="M155">IF($J155="","", IF($J155="---", $Z$9, IF($J155="-", $Z$7, IF($J155="--", $Z$8, IFERROR(INDEX(Recipes!$A:$Q,SMALL(IF(($V$2=Recipes!$A:$A),ROW(Recipes!$A:$A)-MIN(ROW(Recipes!$A:$A))+1,""),ROWS(Recipes!$A$1:F149)),9), $Z$7)))))</f>
        <v/>
      </c>
      <c r="N155" t="str">
        <f t="shared" si="28"/>
        <v/>
      </c>
      <c r="O155" s="80" t="str">
        <f t="array" ref="O155">IF($J155="","", IF($J155="---", $AB$9, IF($J155="-", $AB$7, IF($J155="--", $AB$8, IFERROR(INDEX(Recipes!$A:$Q,SMALL(IF(($V$2=Recipes!$A:$A),ROW(Recipes!$A:$A)-MIN(ROW(Recipes!$A:$A))+1,""),ROWS(Recipes!$A$1:H149)),11), $AB$7)))))</f>
        <v/>
      </c>
      <c r="P155" t="str">
        <f t="shared" si="29"/>
        <v/>
      </c>
      <c r="Q155" s="80" t="str">
        <f t="array" ref="Q155">IF($J155="","", IF($J155="---", $AD$9, IF($J155="-", $AD$7, IF($J155="--", $AD$8, IFERROR(INDEX(Recipes!$A:$Q,SMALL(IF(($V$2=Recipes!$A:$A),ROW(Recipes!$A:$A)-MIN(ROW(Recipes!$A:$A))+1,""),ROWS(Recipes!$A$1:J149)),13), $AD$7)))))</f>
        <v/>
      </c>
      <c r="R155" t="str">
        <f t="shared" si="30"/>
        <v/>
      </c>
      <c r="S155" s="80" t="str">
        <f t="array" ref="S155">IF($J155="","", IF($J155="---", $AF$9, IF($J155="-", $AF$7, IF($J155="--", $AF$8, IFERROR(INDEX(Recipes!$A:$Q,SMALL(IF(($V$2=Recipes!$A:$A),ROW(Recipes!$A:$A)-MIN(ROW(Recipes!$A:$A))+1,""),ROWS(Recipes!$A$1:L149)),15), $AF$7)))))</f>
        <v/>
      </c>
      <c r="T155" t="str">
        <f t="shared" si="31"/>
        <v/>
      </c>
      <c r="U155" s="86" t="str">
        <f t="array" ref="U155">IF($J155="","", IF($J155="---", $AH$9, IF($J155="-", $AH$7, IF($J155="--", $AH$8, IFERROR(INDEX(Recipes!$A:$Q,SMALL(IF(($V$2=Recipes!$A:$A),ROW(Recipes!$A:$A)-MIN(ROW(Recipes!$A:$A))+1,""),ROWS(Recipes!$A$1:N149)),17), $AH$7)))))</f>
        <v/>
      </c>
      <c r="V155" t="str">
        <f t="shared" si="32"/>
        <v/>
      </c>
    </row>
    <row r="156" spans="2:22" x14ac:dyDescent="0.2">
      <c r="B156" s="1"/>
      <c r="G156" t="str">
        <f t="shared" si="25"/>
        <v/>
      </c>
      <c r="H156" t="str">
        <f t="array" ref="H156">IF(H155="","", IF(H155=$F$46, "", IF(H155=$F$44, $F$45, IF(H155=$F$45, $F$46, IFERROR(INDEX(Recipes!$A:$Q,SMALL(IF(($V$2=Recipes!$A:$A),ROW(Recipes!$A:$A)-MIN(ROW(Recipes!$A:$A))+1,""),ROWS(Recipes!$A$1:A150)),4), $F$44)))))</f>
        <v/>
      </c>
      <c r="I156" t="str">
        <f t="shared" si="26"/>
        <v/>
      </c>
      <c r="J156" t="str">
        <f t="array" ref="J156">IF(J155="","", IF(J155="---", "", IF(J155="-", $X$8, IF(J155="--", $X$9, IFERROR(INDEX(Recipes!$A:$Q,SMALL(IF(($V$2=Recipes!$A:$A),ROW(Recipes!$A:$A)-MIN(ROW(Recipes!$A:$A))+1,""),ROWS(Recipes!$A$1:C150)),6), $X$7)))))</f>
        <v/>
      </c>
      <c r="K156" t="str">
        <f t="array" ref="K156">IF($J156="","", IF($J156="---", $J156, IF($J156="-",$J156, IF($J156="--", $J156, IFERROR(INDEX(Recipes!$A:$Q,SMALL(IF(($V$2=Recipes!$A:$A),ROW(Recipes!$A:$A)-MIN(ROW(Recipes!$A:$A))+1,""),ROWS(Recipes!$A$1:D150)),7), $Z$7)))))</f>
        <v/>
      </c>
      <c r="L156" t="str">
        <f t="shared" si="27"/>
        <v/>
      </c>
      <c r="M156" s="3" t="str">
        <f t="array" ref="M156">IF($J156="","", IF($J156="---", $Z$9, IF($J156="-", $Z$7, IF($J156="--", $Z$8, IFERROR(INDEX(Recipes!$A:$Q,SMALL(IF(($V$2=Recipes!$A:$A),ROW(Recipes!$A:$A)-MIN(ROW(Recipes!$A:$A))+1,""),ROWS(Recipes!$A$1:F150)),9), $Z$7)))))</f>
        <v/>
      </c>
      <c r="N156" t="str">
        <f t="shared" si="28"/>
        <v/>
      </c>
      <c r="O156" s="80" t="str">
        <f t="array" ref="O156">IF($J156="","", IF($J156="---", $AB$9, IF($J156="-", $AB$7, IF($J156="--", $AB$8, IFERROR(INDEX(Recipes!$A:$Q,SMALL(IF(($V$2=Recipes!$A:$A),ROW(Recipes!$A:$A)-MIN(ROW(Recipes!$A:$A))+1,""),ROWS(Recipes!$A$1:H150)),11), $AB$7)))))</f>
        <v/>
      </c>
      <c r="P156" t="str">
        <f t="shared" si="29"/>
        <v/>
      </c>
      <c r="Q156" s="80" t="str">
        <f t="array" ref="Q156">IF($J156="","", IF($J156="---", $AD$9, IF($J156="-", $AD$7, IF($J156="--", $AD$8, IFERROR(INDEX(Recipes!$A:$Q,SMALL(IF(($V$2=Recipes!$A:$A),ROW(Recipes!$A:$A)-MIN(ROW(Recipes!$A:$A))+1,""),ROWS(Recipes!$A$1:J150)),13), $AD$7)))))</f>
        <v/>
      </c>
      <c r="R156" t="str">
        <f t="shared" si="30"/>
        <v/>
      </c>
      <c r="S156" s="80" t="str">
        <f t="array" ref="S156">IF($J156="","", IF($J156="---", $AF$9, IF($J156="-", $AF$7, IF($J156="--", $AF$8, IFERROR(INDEX(Recipes!$A:$Q,SMALL(IF(($V$2=Recipes!$A:$A),ROW(Recipes!$A:$A)-MIN(ROW(Recipes!$A:$A))+1,""),ROWS(Recipes!$A$1:L150)),15), $AF$7)))))</f>
        <v/>
      </c>
      <c r="T156" t="str">
        <f t="shared" si="31"/>
        <v/>
      </c>
      <c r="U156" s="86" t="str">
        <f t="array" ref="U156">IF($J156="","", IF($J156="---", $AH$9, IF($J156="-", $AH$7, IF($J156="--", $AH$8, IFERROR(INDEX(Recipes!$A:$Q,SMALL(IF(($V$2=Recipes!$A:$A),ROW(Recipes!$A:$A)-MIN(ROW(Recipes!$A:$A))+1,""),ROWS(Recipes!$A$1:N150)),17), $AH$7)))))</f>
        <v/>
      </c>
      <c r="V156" t="str">
        <f t="shared" si="32"/>
        <v/>
      </c>
    </row>
    <row r="157" spans="2:22" x14ac:dyDescent="0.2">
      <c r="B157" s="1"/>
      <c r="G157" t="str">
        <f t="shared" si="25"/>
        <v/>
      </c>
      <c r="H157" t="str">
        <f t="array" ref="H157">IF(H156="","", IF(H156=$F$46, "", IF(H156=$F$44, $F$45, IF(H156=$F$45, $F$46, IFERROR(INDEX(Recipes!$A:$Q,SMALL(IF(($V$2=Recipes!$A:$A),ROW(Recipes!$A:$A)-MIN(ROW(Recipes!$A:$A))+1,""),ROWS(Recipes!$A$1:A151)),4), $F$44)))))</f>
        <v/>
      </c>
      <c r="I157" t="str">
        <f t="shared" si="26"/>
        <v/>
      </c>
      <c r="J157" t="str">
        <f t="array" ref="J157">IF(J156="","", IF(J156="---", "", IF(J156="-", $X$8, IF(J156="--", $X$9, IFERROR(INDEX(Recipes!$A:$Q,SMALL(IF(($V$2=Recipes!$A:$A),ROW(Recipes!$A:$A)-MIN(ROW(Recipes!$A:$A))+1,""),ROWS(Recipes!$A$1:C151)),6), $X$7)))))</f>
        <v/>
      </c>
      <c r="K157" t="str">
        <f t="array" ref="K157">IF($J157="","", IF($J157="---", $J157, IF($J157="-",$J157, IF($J157="--", $J157, IFERROR(INDEX(Recipes!$A:$Q,SMALL(IF(($V$2=Recipes!$A:$A),ROW(Recipes!$A:$A)-MIN(ROW(Recipes!$A:$A))+1,""),ROWS(Recipes!$A$1:D151)),7), $Z$7)))))</f>
        <v/>
      </c>
      <c r="L157" t="str">
        <f t="shared" si="27"/>
        <v/>
      </c>
      <c r="M157" s="3" t="str">
        <f t="array" ref="M157">IF($J157="","", IF($J157="---", $Z$9, IF($J157="-", $Z$7, IF($J157="--", $Z$8, IFERROR(INDEX(Recipes!$A:$Q,SMALL(IF(($V$2=Recipes!$A:$A),ROW(Recipes!$A:$A)-MIN(ROW(Recipes!$A:$A))+1,""),ROWS(Recipes!$A$1:F151)),9), $Z$7)))))</f>
        <v/>
      </c>
      <c r="N157" t="str">
        <f t="shared" si="28"/>
        <v/>
      </c>
      <c r="O157" s="80" t="str">
        <f t="array" ref="O157">IF($J157="","", IF($J157="---", $AB$9, IF($J157="-", $AB$7, IF($J157="--", $AB$8, IFERROR(INDEX(Recipes!$A:$Q,SMALL(IF(($V$2=Recipes!$A:$A),ROW(Recipes!$A:$A)-MIN(ROW(Recipes!$A:$A))+1,""),ROWS(Recipes!$A$1:H151)),11), $AB$7)))))</f>
        <v/>
      </c>
      <c r="P157" t="str">
        <f t="shared" si="29"/>
        <v/>
      </c>
      <c r="Q157" s="80" t="str">
        <f t="array" ref="Q157">IF($J157="","", IF($J157="---", $AD$9, IF($J157="-", $AD$7, IF($J157="--", $AD$8, IFERROR(INDEX(Recipes!$A:$Q,SMALL(IF(($V$2=Recipes!$A:$A),ROW(Recipes!$A:$A)-MIN(ROW(Recipes!$A:$A))+1,""),ROWS(Recipes!$A$1:J151)),13), $AD$7)))))</f>
        <v/>
      </c>
      <c r="R157" t="str">
        <f t="shared" si="30"/>
        <v/>
      </c>
      <c r="S157" s="80" t="str">
        <f t="array" ref="S157">IF($J157="","", IF($J157="---", $AF$9, IF($J157="-", $AF$7, IF($J157="--", $AF$8, IFERROR(INDEX(Recipes!$A:$Q,SMALL(IF(($V$2=Recipes!$A:$A),ROW(Recipes!$A:$A)-MIN(ROW(Recipes!$A:$A))+1,""),ROWS(Recipes!$A$1:L151)),15), $AF$7)))))</f>
        <v/>
      </c>
      <c r="T157" t="str">
        <f t="shared" si="31"/>
        <v/>
      </c>
      <c r="U157" s="86" t="str">
        <f t="array" ref="U157">IF($J157="","", IF($J157="---", $AH$9, IF($J157="-", $AH$7, IF($J157="--", $AH$8, IFERROR(INDEX(Recipes!$A:$Q,SMALL(IF(($V$2=Recipes!$A:$A),ROW(Recipes!$A:$A)-MIN(ROW(Recipes!$A:$A))+1,""),ROWS(Recipes!$A$1:N151)),17), $AH$7)))))</f>
        <v/>
      </c>
      <c r="V157" t="str">
        <f t="shared" si="32"/>
        <v/>
      </c>
    </row>
    <row r="158" spans="2:22" x14ac:dyDescent="0.2">
      <c r="B158" s="1"/>
      <c r="G158" t="str">
        <f t="shared" si="25"/>
        <v/>
      </c>
      <c r="H158" t="str">
        <f t="array" ref="H158">IF(H157="","", IF(H157=$F$46, "", IF(H157=$F$44, $F$45, IF(H157=$F$45, $F$46, IFERROR(INDEX(Recipes!$A:$Q,SMALL(IF(($V$2=Recipes!$A:$A),ROW(Recipes!$A:$A)-MIN(ROW(Recipes!$A:$A))+1,""),ROWS(Recipes!$A$1:A152)),4), $F$44)))))</f>
        <v/>
      </c>
      <c r="I158" t="str">
        <f t="shared" si="26"/>
        <v/>
      </c>
      <c r="J158" t="str">
        <f t="array" ref="J158">IF(J157="","", IF(J157="---", "", IF(J157="-", $X$8, IF(J157="--", $X$9, IFERROR(INDEX(Recipes!$A:$Q,SMALL(IF(($V$2=Recipes!$A:$A),ROW(Recipes!$A:$A)-MIN(ROW(Recipes!$A:$A))+1,""),ROWS(Recipes!$A$1:C152)),6), $X$7)))))</f>
        <v/>
      </c>
      <c r="K158" t="str">
        <f t="array" ref="K158">IF($J158="","", IF($J158="---", $J158, IF($J158="-",$J158, IF($J158="--", $J158, IFERROR(INDEX(Recipes!$A:$Q,SMALL(IF(($V$2=Recipes!$A:$A),ROW(Recipes!$A:$A)-MIN(ROW(Recipes!$A:$A))+1,""),ROWS(Recipes!$A$1:D152)),7), $Z$7)))))</f>
        <v/>
      </c>
      <c r="L158" t="str">
        <f t="shared" si="27"/>
        <v/>
      </c>
      <c r="M158" s="3" t="str">
        <f t="array" ref="M158">IF($J158="","", IF($J158="---", $Z$9, IF($J158="-", $Z$7, IF($J158="--", $Z$8, IFERROR(INDEX(Recipes!$A:$Q,SMALL(IF(($V$2=Recipes!$A:$A),ROW(Recipes!$A:$A)-MIN(ROW(Recipes!$A:$A))+1,""),ROWS(Recipes!$A$1:F152)),9), $Z$7)))))</f>
        <v/>
      </c>
      <c r="N158" t="str">
        <f t="shared" si="28"/>
        <v/>
      </c>
      <c r="O158" s="80" t="str">
        <f t="array" ref="O158">IF($J158="","", IF($J158="---", $AB$9, IF($J158="-", $AB$7, IF($J158="--", $AB$8, IFERROR(INDEX(Recipes!$A:$Q,SMALL(IF(($V$2=Recipes!$A:$A),ROW(Recipes!$A:$A)-MIN(ROW(Recipes!$A:$A))+1,""),ROWS(Recipes!$A$1:H152)),11), $AB$7)))))</f>
        <v/>
      </c>
      <c r="P158" t="str">
        <f t="shared" si="29"/>
        <v/>
      </c>
      <c r="Q158" s="80" t="str">
        <f t="array" ref="Q158">IF($J158="","", IF($J158="---", $AD$9, IF($J158="-", $AD$7, IF($J158="--", $AD$8, IFERROR(INDEX(Recipes!$A:$Q,SMALL(IF(($V$2=Recipes!$A:$A),ROW(Recipes!$A:$A)-MIN(ROW(Recipes!$A:$A))+1,""),ROWS(Recipes!$A$1:J152)),13), $AD$7)))))</f>
        <v/>
      </c>
      <c r="R158" t="str">
        <f t="shared" si="30"/>
        <v/>
      </c>
      <c r="S158" s="80" t="str">
        <f t="array" ref="S158">IF($J158="","", IF($J158="---", $AF$9, IF($J158="-", $AF$7, IF($J158="--", $AF$8, IFERROR(INDEX(Recipes!$A:$Q,SMALL(IF(($V$2=Recipes!$A:$A),ROW(Recipes!$A:$A)-MIN(ROW(Recipes!$A:$A))+1,""),ROWS(Recipes!$A$1:L152)),15), $AF$7)))))</f>
        <v/>
      </c>
      <c r="T158" t="str">
        <f t="shared" si="31"/>
        <v/>
      </c>
      <c r="U158" s="86" t="str">
        <f t="array" ref="U158">IF($J158="","", IF($J158="---", $AH$9, IF($J158="-", $AH$7, IF($J158="--", $AH$8, IFERROR(INDEX(Recipes!$A:$Q,SMALL(IF(($V$2=Recipes!$A:$A),ROW(Recipes!$A:$A)-MIN(ROW(Recipes!$A:$A))+1,""),ROWS(Recipes!$A$1:N152)),17), $AH$7)))))</f>
        <v/>
      </c>
      <c r="V158" t="str">
        <f t="shared" si="32"/>
        <v/>
      </c>
    </row>
    <row r="159" spans="2:22" x14ac:dyDescent="0.2">
      <c r="B159" s="1"/>
      <c r="G159" t="str">
        <f t="shared" si="25"/>
        <v/>
      </c>
      <c r="H159" t="str">
        <f t="array" ref="H159">IF(H158="","", IF(H158=$F$46, "", IF(H158=$F$44, $F$45, IF(H158=$F$45, $F$46, IFERROR(INDEX(Recipes!$A:$Q,SMALL(IF(($V$2=Recipes!$A:$A),ROW(Recipes!$A:$A)-MIN(ROW(Recipes!$A:$A))+1,""),ROWS(Recipes!$A$1:A153)),4), $F$44)))))</f>
        <v/>
      </c>
      <c r="I159" t="str">
        <f t="shared" si="26"/>
        <v/>
      </c>
      <c r="J159" t="str">
        <f t="array" ref="J159">IF(J158="","", IF(J158="---", "", IF(J158="-", $X$8, IF(J158="--", $X$9, IFERROR(INDEX(Recipes!$A:$Q,SMALL(IF(($V$2=Recipes!$A:$A),ROW(Recipes!$A:$A)-MIN(ROW(Recipes!$A:$A))+1,""),ROWS(Recipes!$A$1:C153)),6), $X$7)))))</f>
        <v/>
      </c>
      <c r="K159" t="str">
        <f t="array" ref="K159">IF($J159="","", IF($J159="---", $J159, IF($J159="-",$J159, IF($J159="--", $J159, IFERROR(INDEX(Recipes!$A:$Q,SMALL(IF(($V$2=Recipes!$A:$A),ROW(Recipes!$A:$A)-MIN(ROW(Recipes!$A:$A))+1,""),ROWS(Recipes!$A$1:D153)),7), $Z$7)))))</f>
        <v/>
      </c>
      <c r="L159" t="str">
        <f t="shared" si="27"/>
        <v/>
      </c>
      <c r="M159" s="3" t="str">
        <f t="array" ref="M159">IF($J159="","", IF($J159="---", $Z$9, IF($J159="-", $Z$7, IF($J159="--", $Z$8, IFERROR(INDEX(Recipes!$A:$Q,SMALL(IF(($V$2=Recipes!$A:$A),ROW(Recipes!$A:$A)-MIN(ROW(Recipes!$A:$A))+1,""),ROWS(Recipes!$A$1:F153)),9), $Z$7)))))</f>
        <v/>
      </c>
      <c r="N159" t="str">
        <f t="shared" si="28"/>
        <v/>
      </c>
      <c r="O159" s="80" t="str">
        <f t="array" ref="O159">IF($J159="","", IF($J159="---", $AB$9, IF($J159="-", $AB$7, IF($J159="--", $AB$8, IFERROR(INDEX(Recipes!$A:$Q,SMALL(IF(($V$2=Recipes!$A:$A),ROW(Recipes!$A:$A)-MIN(ROW(Recipes!$A:$A))+1,""),ROWS(Recipes!$A$1:H153)),11), $AB$7)))))</f>
        <v/>
      </c>
      <c r="P159" t="str">
        <f t="shared" si="29"/>
        <v/>
      </c>
      <c r="Q159" s="80" t="str">
        <f t="array" ref="Q159">IF($J159="","", IF($J159="---", $AD$9, IF($J159="-", $AD$7, IF($J159="--", $AD$8, IFERROR(INDEX(Recipes!$A:$Q,SMALL(IF(($V$2=Recipes!$A:$A),ROW(Recipes!$A:$A)-MIN(ROW(Recipes!$A:$A))+1,""),ROWS(Recipes!$A$1:J153)),13), $AD$7)))))</f>
        <v/>
      </c>
      <c r="R159" t="str">
        <f t="shared" si="30"/>
        <v/>
      </c>
      <c r="S159" s="80" t="str">
        <f t="array" ref="S159">IF($J159="","", IF($J159="---", $AF$9, IF($J159="-", $AF$7, IF($J159="--", $AF$8, IFERROR(INDEX(Recipes!$A:$Q,SMALL(IF(($V$2=Recipes!$A:$A),ROW(Recipes!$A:$A)-MIN(ROW(Recipes!$A:$A))+1,""),ROWS(Recipes!$A$1:L153)),15), $AF$7)))))</f>
        <v/>
      </c>
      <c r="T159" t="str">
        <f t="shared" si="31"/>
        <v/>
      </c>
      <c r="U159" s="86" t="str">
        <f t="array" ref="U159">IF($J159="","", IF($J159="---", $AH$9, IF($J159="-", $AH$7, IF($J159="--", $AH$8, IFERROR(INDEX(Recipes!$A:$Q,SMALL(IF(($V$2=Recipes!$A:$A),ROW(Recipes!$A:$A)-MIN(ROW(Recipes!$A:$A))+1,""),ROWS(Recipes!$A$1:N153)),17), $AH$7)))))</f>
        <v/>
      </c>
      <c r="V159" t="str">
        <f t="shared" si="32"/>
        <v/>
      </c>
    </row>
    <row r="160" spans="2:22" x14ac:dyDescent="0.2">
      <c r="B160" s="1"/>
      <c r="G160" t="str">
        <f t="shared" si="25"/>
        <v/>
      </c>
      <c r="H160" t="str">
        <f t="array" ref="H160">IF(H159="","", IF(H159=$F$46, "", IF(H159=$F$44, $F$45, IF(H159=$F$45, $F$46, IFERROR(INDEX(Recipes!$A:$Q,SMALL(IF(($V$2=Recipes!$A:$A),ROW(Recipes!$A:$A)-MIN(ROW(Recipes!$A:$A))+1,""),ROWS(Recipes!$A$1:A154)),4), $F$44)))))</f>
        <v/>
      </c>
      <c r="I160" t="str">
        <f t="shared" si="26"/>
        <v/>
      </c>
      <c r="J160" t="str">
        <f t="array" ref="J160">IF(J159="","", IF(J159="---", "", IF(J159="-", $X$8, IF(J159="--", $X$9, IFERROR(INDEX(Recipes!$A:$Q,SMALL(IF(($V$2=Recipes!$A:$A),ROW(Recipes!$A:$A)-MIN(ROW(Recipes!$A:$A))+1,""),ROWS(Recipes!$A$1:C154)),6), $X$7)))))</f>
        <v/>
      </c>
      <c r="K160" t="str">
        <f t="array" ref="K160">IF($J160="","", IF($J160="---", $J160, IF($J160="-",$J160, IF($J160="--", $J160, IFERROR(INDEX(Recipes!$A:$Q,SMALL(IF(($V$2=Recipes!$A:$A),ROW(Recipes!$A:$A)-MIN(ROW(Recipes!$A:$A))+1,""),ROWS(Recipes!$A$1:D154)),7), $Z$7)))))</f>
        <v/>
      </c>
      <c r="L160" t="str">
        <f t="shared" si="27"/>
        <v/>
      </c>
      <c r="M160" s="3" t="str">
        <f t="array" ref="M160">IF($J160="","", IF($J160="---", $Z$9, IF($J160="-", $Z$7, IF($J160="--", $Z$8, IFERROR(INDEX(Recipes!$A:$Q,SMALL(IF(($V$2=Recipes!$A:$A),ROW(Recipes!$A:$A)-MIN(ROW(Recipes!$A:$A))+1,""),ROWS(Recipes!$A$1:F154)),9), $Z$7)))))</f>
        <v/>
      </c>
      <c r="N160" t="str">
        <f t="shared" si="28"/>
        <v/>
      </c>
      <c r="O160" s="80" t="str">
        <f t="array" ref="O160">IF($J160="","", IF($J160="---", $AB$9, IF($J160="-", $AB$7, IF($J160="--", $AB$8, IFERROR(INDEX(Recipes!$A:$Q,SMALL(IF(($V$2=Recipes!$A:$A),ROW(Recipes!$A:$A)-MIN(ROW(Recipes!$A:$A))+1,""),ROWS(Recipes!$A$1:H154)),11), $AB$7)))))</f>
        <v/>
      </c>
      <c r="P160" t="str">
        <f t="shared" si="29"/>
        <v/>
      </c>
      <c r="Q160" s="80" t="str">
        <f t="array" ref="Q160">IF($J160="","", IF($J160="---", $AD$9, IF($J160="-", $AD$7, IF($J160="--", $AD$8, IFERROR(INDEX(Recipes!$A:$Q,SMALL(IF(($V$2=Recipes!$A:$A),ROW(Recipes!$A:$A)-MIN(ROW(Recipes!$A:$A))+1,""),ROWS(Recipes!$A$1:J154)),13), $AD$7)))))</f>
        <v/>
      </c>
      <c r="R160" t="str">
        <f t="shared" si="30"/>
        <v/>
      </c>
      <c r="S160" s="80" t="str">
        <f t="array" ref="S160">IF($J160="","", IF($J160="---", $AF$9, IF($J160="-", $AF$7, IF($J160="--", $AF$8, IFERROR(INDEX(Recipes!$A:$Q,SMALL(IF(($V$2=Recipes!$A:$A),ROW(Recipes!$A:$A)-MIN(ROW(Recipes!$A:$A))+1,""),ROWS(Recipes!$A$1:L154)),15), $AF$7)))))</f>
        <v/>
      </c>
      <c r="T160" t="str">
        <f t="shared" si="31"/>
        <v/>
      </c>
      <c r="U160" s="86" t="str">
        <f t="array" ref="U160">IF($J160="","", IF($J160="---", $AH$9, IF($J160="-", $AH$7, IF($J160="--", $AH$8, IFERROR(INDEX(Recipes!$A:$Q,SMALL(IF(($V$2=Recipes!$A:$A),ROW(Recipes!$A:$A)-MIN(ROW(Recipes!$A:$A))+1,""),ROWS(Recipes!$A$1:N154)),17), $AH$7)))))</f>
        <v/>
      </c>
      <c r="V160" t="str">
        <f t="shared" si="32"/>
        <v/>
      </c>
    </row>
    <row r="161" spans="2:22" x14ac:dyDescent="0.2">
      <c r="B161" s="1"/>
      <c r="G161" t="str">
        <f t="shared" si="25"/>
        <v/>
      </c>
      <c r="H161" t="str">
        <f t="array" ref="H161">IF(H160="","", IF(H160=$F$46, "", IF(H160=$F$44, $F$45, IF(H160=$F$45, $F$46, IFERROR(INDEX(Recipes!$A:$Q,SMALL(IF(($V$2=Recipes!$A:$A),ROW(Recipes!$A:$A)-MIN(ROW(Recipes!$A:$A))+1,""),ROWS(Recipes!$A$1:A155)),4), $F$44)))))</f>
        <v/>
      </c>
      <c r="I161" t="str">
        <f t="shared" si="26"/>
        <v/>
      </c>
      <c r="J161" t="str">
        <f t="array" ref="J161">IF(J160="","", IF(J160="---", "", IF(J160="-", $X$8, IF(J160="--", $X$9, IFERROR(INDEX(Recipes!$A:$Q,SMALL(IF(($V$2=Recipes!$A:$A),ROW(Recipes!$A:$A)-MIN(ROW(Recipes!$A:$A))+1,""),ROWS(Recipes!$A$1:C155)),6), $X$7)))))</f>
        <v/>
      </c>
      <c r="K161" t="str">
        <f t="array" ref="K161">IF($J161="","", IF($J161="---", $J161, IF($J161="-",$J161, IF($J161="--", $J161, IFERROR(INDEX(Recipes!$A:$Q,SMALL(IF(($V$2=Recipes!$A:$A),ROW(Recipes!$A:$A)-MIN(ROW(Recipes!$A:$A))+1,""),ROWS(Recipes!$A$1:D155)),7), $Z$7)))))</f>
        <v/>
      </c>
      <c r="L161" t="str">
        <f t="shared" si="27"/>
        <v/>
      </c>
      <c r="M161" s="3" t="str">
        <f t="array" ref="M161">IF($J161="","", IF($J161="---", $Z$9, IF($J161="-", $Z$7, IF($J161="--", $Z$8, IFERROR(INDEX(Recipes!$A:$Q,SMALL(IF(($V$2=Recipes!$A:$A),ROW(Recipes!$A:$A)-MIN(ROW(Recipes!$A:$A))+1,""),ROWS(Recipes!$A$1:F155)),9), $Z$7)))))</f>
        <v/>
      </c>
      <c r="N161" t="str">
        <f t="shared" si="28"/>
        <v/>
      </c>
      <c r="O161" s="80" t="str">
        <f t="array" ref="O161">IF($J161="","", IF($J161="---", $AB$9, IF($J161="-", $AB$7, IF($J161="--", $AB$8, IFERROR(INDEX(Recipes!$A:$Q,SMALL(IF(($V$2=Recipes!$A:$A),ROW(Recipes!$A:$A)-MIN(ROW(Recipes!$A:$A))+1,""),ROWS(Recipes!$A$1:H155)),11), $AB$7)))))</f>
        <v/>
      </c>
      <c r="P161" t="str">
        <f t="shared" si="29"/>
        <v/>
      </c>
      <c r="Q161" s="80" t="str">
        <f t="array" ref="Q161">IF($J161="","", IF($J161="---", $AD$9, IF($J161="-", $AD$7, IF($J161="--", $AD$8, IFERROR(INDEX(Recipes!$A:$Q,SMALL(IF(($V$2=Recipes!$A:$A),ROW(Recipes!$A:$A)-MIN(ROW(Recipes!$A:$A))+1,""),ROWS(Recipes!$A$1:J155)),13), $AD$7)))))</f>
        <v/>
      </c>
      <c r="R161" t="str">
        <f t="shared" si="30"/>
        <v/>
      </c>
      <c r="S161" s="80" t="str">
        <f t="array" ref="S161">IF($J161="","", IF($J161="---", $AF$9, IF($J161="-", $AF$7, IF($J161="--", $AF$8, IFERROR(INDEX(Recipes!$A:$Q,SMALL(IF(($V$2=Recipes!$A:$A),ROW(Recipes!$A:$A)-MIN(ROW(Recipes!$A:$A))+1,""),ROWS(Recipes!$A$1:L155)),15), $AF$7)))))</f>
        <v/>
      </c>
      <c r="T161" t="str">
        <f t="shared" si="31"/>
        <v/>
      </c>
      <c r="U161" s="86" t="str">
        <f t="array" ref="U161">IF($J161="","", IF($J161="---", $AH$9, IF($J161="-", $AH$7, IF($J161="--", $AH$8, IFERROR(INDEX(Recipes!$A:$Q,SMALL(IF(($V$2=Recipes!$A:$A),ROW(Recipes!$A:$A)-MIN(ROW(Recipes!$A:$A))+1,""),ROWS(Recipes!$A$1:N155)),17), $AH$7)))))</f>
        <v/>
      </c>
      <c r="V161" t="str">
        <f t="shared" si="32"/>
        <v/>
      </c>
    </row>
    <row r="162" spans="2:22" x14ac:dyDescent="0.2">
      <c r="B162" s="1"/>
      <c r="G162" t="str">
        <f t="shared" si="25"/>
        <v/>
      </c>
      <c r="H162" t="str">
        <f t="array" ref="H162">IF(H161="","", IF(H161=$F$46, "", IF(H161=$F$44, $F$45, IF(H161=$F$45, $F$46, IFERROR(INDEX(Recipes!$A:$Q,SMALL(IF(($V$2=Recipes!$A:$A),ROW(Recipes!$A:$A)-MIN(ROW(Recipes!$A:$A))+1,""),ROWS(Recipes!$A$1:A156)),4), $F$44)))))</f>
        <v/>
      </c>
      <c r="I162" t="str">
        <f t="shared" si="26"/>
        <v/>
      </c>
      <c r="J162" t="str">
        <f t="array" ref="J162">IF(J161="","", IF(J161="---", "", IF(J161="-", $X$8, IF(J161="--", $X$9, IFERROR(INDEX(Recipes!$A:$Q,SMALL(IF(($V$2=Recipes!$A:$A),ROW(Recipes!$A:$A)-MIN(ROW(Recipes!$A:$A))+1,""),ROWS(Recipes!$A$1:C156)),6), $X$7)))))</f>
        <v/>
      </c>
      <c r="K162" t="str">
        <f t="array" ref="K162">IF($J162="","", IF($J162="---", $J162, IF($J162="-",$J162, IF($J162="--", $J162, IFERROR(INDEX(Recipes!$A:$Q,SMALL(IF(($V$2=Recipes!$A:$A),ROW(Recipes!$A:$A)-MIN(ROW(Recipes!$A:$A))+1,""),ROWS(Recipes!$A$1:D156)),7), $Z$7)))))</f>
        <v/>
      </c>
      <c r="L162" t="str">
        <f t="shared" si="27"/>
        <v/>
      </c>
      <c r="M162" s="3" t="str">
        <f t="array" ref="M162">IF($J162="","", IF($J162="---", $Z$9, IF($J162="-", $Z$7, IF($J162="--", $Z$8, IFERROR(INDEX(Recipes!$A:$Q,SMALL(IF(($V$2=Recipes!$A:$A),ROW(Recipes!$A:$A)-MIN(ROW(Recipes!$A:$A))+1,""),ROWS(Recipes!$A$1:F156)),9), $Z$7)))))</f>
        <v/>
      </c>
      <c r="N162" t="str">
        <f t="shared" si="28"/>
        <v/>
      </c>
      <c r="O162" s="80" t="str">
        <f t="array" ref="O162">IF($J162="","", IF($J162="---", $AB$9, IF($J162="-", $AB$7, IF($J162="--", $AB$8, IFERROR(INDEX(Recipes!$A:$Q,SMALL(IF(($V$2=Recipes!$A:$A),ROW(Recipes!$A:$A)-MIN(ROW(Recipes!$A:$A))+1,""),ROWS(Recipes!$A$1:H156)),11), $AB$7)))))</f>
        <v/>
      </c>
      <c r="P162" t="str">
        <f t="shared" si="29"/>
        <v/>
      </c>
      <c r="Q162" s="80" t="str">
        <f t="array" ref="Q162">IF($J162="","", IF($J162="---", $AD$9, IF($J162="-", $AD$7, IF($J162="--", $AD$8, IFERROR(INDEX(Recipes!$A:$Q,SMALL(IF(($V$2=Recipes!$A:$A),ROW(Recipes!$A:$A)-MIN(ROW(Recipes!$A:$A))+1,""),ROWS(Recipes!$A$1:J156)),13), $AD$7)))))</f>
        <v/>
      </c>
      <c r="R162" t="str">
        <f t="shared" si="30"/>
        <v/>
      </c>
      <c r="S162" s="80" t="str">
        <f t="array" ref="S162">IF($J162="","", IF($J162="---", $AF$9, IF($J162="-", $AF$7, IF($J162="--", $AF$8, IFERROR(INDEX(Recipes!$A:$Q,SMALL(IF(($V$2=Recipes!$A:$A),ROW(Recipes!$A:$A)-MIN(ROW(Recipes!$A:$A))+1,""),ROWS(Recipes!$A$1:L156)),15), $AF$7)))))</f>
        <v/>
      </c>
      <c r="T162" t="str">
        <f t="shared" si="31"/>
        <v/>
      </c>
      <c r="U162" s="86" t="str">
        <f t="array" ref="U162">IF($J162="","", IF($J162="---", $AH$9, IF($J162="-", $AH$7, IF($J162="--", $AH$8, IFERROR(INDEX(Recipes!$A:$Q,SMALL(IF(($V$2=Recipes!$A:$A),ROW(Recipes!$A:$A)-MIN(ROW(Recipes!$A:$A))+1,""),ROWS(Recipes!$A$1:N156)),17), $AH$7)))))</f>
        <v/>
      </c>
      <c r="V162" t="str">
        <f t="shared" si="32"/>
        <v/>
      </c>
    </row>
    <row r="163" spans="2:22" x14ac:dyDescent="0.2">
      <c r="B163" s="1"/>
      <c r="G163" t="str">
        <f t="shared" si="25"/>
        <v/>
      </c>
      <c r="H163" t="str">
        <f t="array" ref="H163">IF(H162="","", IF(H162=$F$46, "", IF(H162=$F$44, $F$45, IF(H162=$F$45, $F$46, IFERROR(INDEX(Recipes!$A:$Q,SMALL(IF(($V$2=Recipes!$A:$A),ROW(Recipes!$A:$A)-MIN(ROW(Recipes!$A:$A))+1,""),ROWS(Recipes!$A$1:A157)),4), $F$44)))))</f>
        <v/>
      </c>
      <c r="I163" t="str">
        <f t="shared" si="26"/>
        <v/>
      </c>
      <c r="J163" t="str">
        <f t="array" ref="J163">IF(J162="","", IF(J162="---", "", IF(J162="-", $X$8, IF(J162="--", $X$9, IFERROR(INDEX(Recipes!$A:$Q,SMALL(IF(($V$2=Recipes!$A:$A),ROW(Recipes!$A:$A)-MIN(ROW(Recipes!$A:$A))+1,""),ROWS(Recipes!$A$1:C157)),6), $X$7)))))</f>
        <v/>
      </c>
      <c r="K163" t="str">
        <f t="array" ref="K163">IF($J163="","", IF($J163="---", $J163, IF($J163="-",$J163, IF($J163="--", $J163, IFERROR(INDEX(Recipes!$A:$Q,SMALL(IF(($V$2=Recipes!$A:$A),ROW(Recipes!$A:$A)-MIN(ROW(Recipes!$A:$A))+1,""),ROWS(Recipes!$A$1:D157)),7), $Z$7)))))</f>
        <v/>
      </c>
      <c r="L163" t="str">
        <f t="shared" si="27"/>
        <v/>
      </c>
      <c r="M163" s="3" t="str">
        <f t="array" ref="M163">IF($J163="","", IF($J163="---", $Z$9, IF($J163="-", $Z$7, IF($J163="--", $Z$8, IFERROR(INDEX(Recipes!$A:$Q,SMALL(IF(($V$2=Recipes!$A:$A),ROW(Recipes!$A:$A)-MIN(ROW(Recipes!$A:$A))+1,""),ROWS(Recipes!$A$1:F157)),9), $Z$7)))))</f>
        <v/>
      </c>
      <c r="N163" t="str">
        <f t="shared" si="28"/>
        <v/>
      </c>
      <c r="O163" s="80" t="str">
        <f t="array" ref="O163">IF($J163="","", IF($J163="---", $AB$9, IF($J163="-", $AB$7, IF($J163="--", $AB$8, IFERROR(INDEX(Recipes!$A:$Q,SMALL(IF(($V$2=Recipes!$A:$A),ROW(Recipes!$A:$A)-MIN(ROW(Recipes!$A:$A))+1,""),ROWS(Recipes!$A$1:H157)),11), $AB$7)))))</f>
        <v/>
      </c>
      <c r="P163" t="str">
        <f t="shared" si="29"/>
        <v/>
      </c>
      <c r="Q163" s="80" t="str">
        <f t="array" ref="Q163">IF($J163="","", IF($J163="---", $AD$9, IF($J163="-", $AD$7, IF($J163="--", $AD$8, IFERROR(INDEX(Recipes!$A:$Q,SMALL(IF(($V$2=Recipes!$A:$A),ROW(Recipes!$A:$A)-MIN(ROW(Recipes!$A:$A))+1,""),ROWS(Recipes!$A$1:J157)),13), $AD$7)))))</f>
        <v/>
      </c>
      <c r="R163" t="str">
        <f t="shared" si="30"/>
        <v/>
      </c>
      <c r="S163" s="80" t="str">
        <f t="array" ref="S163">IF($J163="","", IF($J163="---", $AF$9, IF($J163="-", $AF$7, IF($J163="--", $AF$8, IFERROR(INDEX(Recipes!$A:$Q,SMALL(IF(($V$2=Recipes!$A:$A),ROW(Recipes!$A:$A)-MIN(ROW(Recipes!$A:$A))+1,""),ROWS(Recipes!$A$1:L157)),15), $AF$7)))))</f>
        <v/>
      </c>
      <c r="T163" t="str">
        <f t="shared" si="31"/>
        <v/>
      </c>
      <c r="U163" s="86" t="str">
        <f t="array" ref="U163">IF($J163="","", IF($J163="---", $AH$9, IF($J163="-", $AH$7, IF($J163="--", $AH$8, IFERROR(INDEX(Recipes!$A:$Q,SMALL(IF(($V$2=Recipes!$A:$A),ROW(Recipes!$A:$A)-MIN(ROW(Recipes!$A:$A))+1,""),ROWS(Recipes!$A$1:N157)),17), $AH$7)))))</f>
        <v/>
      </c>
      <c r="V163" t="str">
        <f t="shared" si="32"/>
        <v/>
      </c>
    </row>
    <row r="164" spans="2:22" x14ac:dyDescent="0.2">
      <c r="B164" s="1"/>
      <c r="G164" t="str">
        <f t="shared" si="25"/>
        <v/>
      </c>
      <c r="H164" t="str">
        <f t="array" ref="H164">IF(H163="","", IF(H163=$F$46, "", IF(H163=$F$44, $F$45, IF(H163=$F$45, $F$46, IFERROR(INDEX(Recipes!$A:$Q,SMALL(IF(($V$2=Recipes!$A:$A),ROW(Recipes!$A:$A)-MIN(ROW(Recipes!$A:$A))+1,""),ROWS(Recipes!$A$1:A158)),4), $F$44)))))</f>
        <v/>
      </c>
      <c r="I164" t="str">
        <f t="shared" si="26"/>
        <v/>
      </c>
      <c r="J164" t="str">
        <f t="array" ref="J164">IF(J163="","", IF(J163="---", "", IF(J163="-", $X$8, IF(J163="--", $X$9, IFERROR(INDEX(Recipes!$A:$Q,SMALL(IF(($V$2=Recipes!$A:$A),ROW(Recipes!$A:$A)-MIN(ROW(Recipes!$A:$A))+1,""),ROWS(Recipes!$A$1:C158)),6), $X$7)))))</f>
        <v/>
      </c>
      <c r="K164" t="str">
        <f t="array" ref="K164">IF($J164="","", IF($J164="---", $J164, IF($J164="-",$J164, IF($J164="--", $J164, IFERROR(INDEX(Recipes!$A:$Q,SMALL(IF(($V$2=Recipes!$A:$A),ROW(Recipes!$A:$A)-MIN(ROW(Recipes!$A:$A))+1,""),ROWS(Recipes!$A$1:D158)),7), $Z$7)))))</f>
        <v/>
      </c>
      <c r="L164" t="str">
        <f t="shared" si="27"/>
        <v/>
      </c>
      <c r="M164" s="3" t="str">
        <f t="array" ref="M164">IF($J164="","", IF($J164="---", $Z$9, IF($J164="-", $Z$7, IF($J164="--", $Z$8, IFERROR(INDEX(Recipes!$A:$Q,SMALL(IF(($V$2=Recipes!$A:$A),ROW(Recipes!$A:$A)-MIN(ROW(Recipes!$A:$A))+1,""),ROWS(Recipes!$A$1:F158)),9), $Z$7)))))</f>
        <v/>
      </c>
      <c r="N164" t="str">
        <f t="shared" si="28"/>
        <v/>
      </c>
      <c r="O164" s="80" t="str">
        <f t="array" ref="O164">IF($J164="","", IF($J164="---", $AB$9, IF($J164="-", $AB$7, IF($J164="--", $AB$8, IFERROR(INDEX(Recipes!$A:$Q,SMALL(IF(($V$2=Recipes!$A:$A),ROW(Recipes!$A:$A)-MIN(ROW(Recipes!$A:$A))+1,""),ROWS(Recipes!$A$1:H158)),11), $AB$7)))))</f>
        <v/>
      </c>
      <c r="P164" t="str">
        <f t="shared" si="29"/>
        <v/>
      </c>
      <c r="Q164" s="80" t="str">
        <f t="array" ref="Q164">IF($J164="","", IF($J164="---", $AD$9, IF($J164="-", $AD$7, IF($J164="--", $AD$8, IFERROR(INDEX(Recipes!$A:$Q,SMALL(IF(($V$2=Recipes!$A:$A),ROW(Recipes!$A:$A)-MIN(ROW(Recipes!$A:$A))+1,""),ROWS(Recipes!$A$1:J158)),13), $AD$7)))))</f>
        <v/>
      </c>
      <c r="R164" t="str">
        <f t="shared" si="30"/>
        <v/>
      </c>
      <c r="S164" s="80" t="str">
        <f t="array" ref="S164">IF($J164="","", IF($J164="---", $AF$9, IF($J164="-", $AF$7, IF($J164="--", $AF$8, IFERROR(INDEX(Recipes!$A:$Q,SMALL(IF(($V$2=Recipes!$A:$A),ROW(Recipes!$A:$A)-MIN(ROW(Recipes!$A:$A))+1,""),ROWS(Recipes!$A$1:L158)),15), $AF$7)))))</f>
        <v/>
      </c>
      <c r="T164" t="str">
        <f t="shared" si="31"/>
        <v/>
      </c>
      <c r="U164" s="86" t="str">
        <f t="array" ref="U164">IF($J164="","", IF($J164="---", $AH$9, IF($J164="-", $AH$7, IF($J164="--", $AH$8, IFERROR(INDEX(Recipes!$A:$Q,SMALL(IF(($V$2=Recipes!$A:$A),ROW(Recipes!$A:$A)-MIN(ROW(Recipes!$A:$A))+1,""),ROWS(Recipes!$A$1:N158)),17), $AH$7)))))</f>
        <v/>
      </c>
      <c r="V164" t="str">
        <f t="shared" si="32"/>
        <v/>
      </c>
    </row>
    <row r="165" spans="2:22" x14ac:dyDescent="0.2">
      <c r="B165" s="1"/>
      <c r="G165" t="str">
        <f t="shared" si="25"/>
        <v/>
      </c>
      <c r="H165" t="str">
        <f t="array" ref="H165">IF(H164="","", IF(H164=$F$46, "", IF(H164=$F$44, $F$45, IF(H164=$F$45, $F$46, IFERROR(INDEX(Recipes!$A:$Q,SMALL(IF(($V$2=Recipes!$A:$A),ROW(Recipes!$A:$A)-MIN(ROW(Recipes!$A:$A))+1,""),ROWS(Recipes!$A$1:A159)),4), $F$44)))))</f>
        <v/>
      </c>
      <c r="I165" t="str">
        <f t="shared" si="26"/>
        <v/>
      </c>
      <c r="J165" t="str">
        <f t="array" ref="J165">IF(J164="","", IF(J164="---", "", IF(J164="-", $X$8, IF(J164="--", $X$9, IFERROR(INDEX(Recipes!$A:$Q,SMALL(IF(($V$2=Recipes!$A:$A),ROW(Recipes!$A:$A)-MIN(ROW(Recipes!$A:$A))+1,""),ROWS(Recipes!$A$1:C159)),6), $X$7)))))</f>
        <v/>
      </c>
      <c r="K165" t="str">
        <f t="array" ref="K165">IF($J165="","", IF($J165="---", $J165, IF($J165="-",$J165, IF($J165="--", $J165, IFERROR(INDEX(Recipes!$A:$Q,SMALL(IF(($V$2=Recipes!$A:$A),ROW(Recipes!$A:$A)-MIN(ROW(Recipes!$A:$A))+1,""),ROWS(Recipes!$A$1:D159)),7), $Z$7)))))</f>
        <v/>
      </c>
      <c r="L165" t="str">
        <f t="shared" si="27"/>
        <v/>
      </c>
      <c r="M165" s="3" t="str">
        <f t="array" ref="M165">IF($J165="","", IF($J165="---", $Z$9, IF($J165="-", $Z$7, IF($J165="--", $Z$8, IFERROR(INDEX(Recipes!$A:$Q,SMALL(IF(($V$2=Recipes!$A:$A),ROW(Recipes!$A:$A)-MIN(ROW(Recipes!$A:$A))+1,""),ROWS(Recipes!$A$1:F159)),9), $Z$7)))))</f>
        <v/>
      </c>
      <c r="N165" t="str">
        <f t="shared" si="28"/>
        <v/>
      </c>
      <c r="O165" s="80" t="str">
        <f t="array" ref="O165">IF($J165="","", IF($J165="---", $AB$9, IF($J165="-", $AB$7, IF($J165="--", $AB$8, IFERROR(INDEX(Recipes!$A:$Q,SMALL(IF(($V$2=Recipes!$A:$A),ROW(Recipes!$A:$A)-MIN(ROW(Recipes!$A:$A))+1,""),ROWS(Recipes!$A$1:H159)),11), $AB$7)))))</f>
        <v/>
      </c>
      <c r="P165" t="str">
        <f t="shared" si="29"/>
        <v/>
      </c>
      <c r="Q165" s="80" t="str">
        <f t="array" ref="Q165">IF($J165="","", IF($J165="---", $AD$9, IF($J165="-", $AD$7, IF($J165="--", $AD$8, IFERROR(INDEX(Recipes!$A:$Q,SMALL(IF(($V$2=Recipes!$A:$A),ROW(Recipes!$A:$A)-MIN(ROW(Recipes!$A:$A))+1,""),ROWS(Recipes!$A$1:J159)),13), $AD$7)))))</f>
        <v/>
      </c>
      <c r="R165" t="str">
        <f t="shared" si="30"/>
        <v/>
      </c>
      <c r="S165" s="80" t="str">
        <f t="array" ref="S165">IF($J165="","", IF($J165="---", $AF$9, IF($J165="-", $AF$7, IF($J165="--", $AF$8, IFERROR(INDEX(Recipes!$A:$Q,SMALL(IF(($V$2=Recipes!$A:$A),ROW(Recipes!$A:$A)-MIN(ROW(Recipes!$A:$A))+1,""),ROWS(Recipes!$A$1:L159)),15), $AF$7)))))</f>
        <v/>
      </c>
      <c r="T165" t="str">
        <f t="shared" si="31"/>
        <v/>
      </c>
      <c r="U165" s="86" t="str">
        <f t="array" ref="U165">IF($J165="","", IF($J165="---", $AH$9, IF($J165="-", $AH$7, IF($J165="--", $AH$8, IFERROR(INDEX(Recipes!$A:$Q,SMALL(IF(($V$2=Recipes!$A:$A),ROW(Recipes!$A:$A)-MIN(ROW(Recipes!$A:$A))+1,""),ROWS(Recipes!$A$1:N159)),17), $AH$7)))))</f>
        <v/>
      </c>
      <c r="V165" t="str">
        <f t="shared" si="32"/>
        <v/>
      </c>
    </row>
    <row r="166" spans="2:22" x14ac:dyDescent="0.2">
      <c r="B166" s="1"/>
      <c r="G166" t="str">
        <f t="shared" si="25"/>
        <v/>
      </c>
      <c r="H166" t="str">
        <f t="array" ref="H166">IF(H165="","", IF(H165=$F$46, "", IF(H165=$F$44, $F$45, IF(H165=$F$45, $F$46, IFERROR(INDEX(Recipes!$A:$Q,SMALL(IF(($V$2=Recipes!$A:$A),ROW(Recipes!$A:$A)-MIN(ROW(Recipes!$A:$A))+1,""),ROWS(Recipes!$A$1:A160)),4), $F$44)))))</f>
        <v/>
      </c>
      <c r="I166" t="str">
        <f t="shared" si="26"/>
        <v/>
      </c>
      <c r="J166" t="str">
        <f t="array" ref="J166">IF(J165="","", IF(J165="---", "", IF(J165="-", $X$8, IF(J165="--", $X$9, IFERROR(INDEX(Recipes!$A:$Q,SMALL(IF(($V$2=Recipes!$A:$A),ROW(Recipes!$A:$A)-MIN(ROW(Recipes!$A:$A))+1,""),ROWS(Recipes!$A$1:C160)),6), $X$7)))))</f>
        <v/>
      </c>
      <c r="K166" t="str">
        <f t="array" ref="K166">IF($J166="","", IF($J166="---", $J166, IF($J166="-",$J166, IF($J166="--", $J166, IFERROR(INDEX(Recipes!$A:$Q,SMALL(IF(($V$2=Recipes!$A:$A),ROW(Recipes!$A:$A)-MIN(ROW(Recipes!$A:$A))+1,""),ROWS(Recipes!$A$1:D160)),7), $Z$7)))))</f>
        <v/>
      </c>
      <c r="L166" t="str">
        <f t="shared" si="27"/>
        <v/>
      </c>
      <c r="M166" s="3" t="str">
        <f t="array" ref="M166">IF($J166="","", IF($J166="---", $Z$9, IF($J166="-", $Z$7, IF($J166="--", $Z$8, IFERROR(INDEX(Recipes!$A:$Q,SMALL(IF(($V$2=Recipes!$A:$A),ROW(Recipes!$A:$A)-MIN(ROW(Recipes!$A:$A))+1,""),ROWS(Recipes!$A$1:F160)),9), $Z$7)))))</f>
        <v/>
      </c>
      <c r="N166" t="str">
        <f t="shared" si="28"/>
        <v/>
      </c>
      <c r="O166" s="80" t="str">
        <f t="array" ref="O166">IF($J166="","", IF($J166="---", $AB$9, IF($J166="-", $AB$7, IF($J166="--", $AB$8, IFERROR(INDEX(Recipes!$A:$Q,SMALL(IF(($V$2=Recipes!$A:$A),ROW(Recipes!$A:$A)-MIN(ROW(Recipes!$A:$A))+1,""),ROWS(Recipes!$A$1:H160)),11), $AB$7)))))</f>
        <v/>
      </c>
      <c r="P166" t="str">
        <f t="shared" si="29"/>
        <v/>
      </c>
      <c r="Q166" s="80" t="str">
        <f t="array" ref="Q166">IF($J166="","", IF($J166="---", $AD$9, IF($J166="-", $AD$7, IF($J166="--", $AD$8, IFERROR(INDEX(Recipes!$A:$Q,SMALL(IF(($V$2=Recipes!$A:$A),ROW(Recipes!$A:$A)-MIN(ROW(Recipes!$A:$A))+1,""),ROWS(Recipes!$A$1:J160)),13), $AD$7)))))</f>
        <v/>
      </c>
      <c r="R166" t="str">
        <f t="shared" si="30"/>
        <v/>
      </c>
      <c r="S166" s="80" t="str">
        <f t="array" ref="S166">IF($J166="","", IF($J166="---", $AF$9, IF($J166="-", $AF$7, IF($J166="--", $AF$8, IFERROR(INDEX(Recipes!$A:$Q,SMALL(IF(($V$2=Recipes!$A:$A),ROW(Recipes!$A:$A)-MIN(ROW(Recipes!$A:$A))+1,""),ROWS(Recipes!$A$1:L160)),15), $AF$7)))))</f>
        <v/>
      </c>
      <c r="T166" t="str">
        <f t="shared" si="31"/>
        <v/>
      </c>
      <c r="U166" s="86" t="str">
        <f t="array" ref="U166">IF($J166="","", IF($J166="---", $AH$9, IF($J166="-", $AH$7, IF($J166="--", $AH$8, IFERROR(INDEX(Recipes!$A:$Q,SMALL(IF(($V$2=Recipes!$A:$A),ROW(Recipes!$A:$A)-MIN(ROW(Recipes!$A:$A))+1,""),ROWS(Recipes!$A$1:N160)),17), $AH$7)))))</f>
        <v/>
      </c>
      <c r="V166" t="str">
        <f t="shared" si="32"/>
        <v/>
      </c>
    </row>
    <row r="167" spans="2:22" x14ac:dyDescent="0.2">
      <c r="B167" s="1"/>
      <c r="G167" t="str">
        <f t="shared" si="25"/>
        <v/>
      </c>
      <c r="H167" t="str">
        <f t="array" ref="H167">IF(H166="","", IF(H166=$F$46, "", IF(H166=$F$44, $F$45, IF(H166=$F$45, $F$46, IFERROR(INDEX(Recipes!$A:$Q,SMALL(IF(($V$2=Recipes!$A:$A),ROW(Recipes!$A:$A)-MIN(ROW(Recipes!$A:$A))+1,""),ROWS(Recipes!$A$1:A161)),4), $F$44)))))</f>
        <v/>
      </c>
      <c r="I167" t="str">
        <f t="shared" si="26"/>
        <v/>
      </c>
      <c r="J167" t="str">
        <f t="array" ref="J167">IF(J166="","", IF(J166="---", "", IF(J166="-", $X$8, IF(J166="--", $X$9, IFERROR(INDEX(Recipes!$A:$Q,SMALL(IF(($V$2=Recipes!$A:$A),ROW(Recipes!$A:$A)-MIN(ROW(Recipes!$A:$A))+1,""),ROWS(Recipes!$A$1:C161)),6), $X$7)))))</f>
        <v/>
      </c>
      <c r="K167" t="str">
        <f t="array" ref="K167">IF($J167="","", IF($J167="---", $J167, IF($J167="-",$J167, IF($J167="--", $J167, IFERROR(INDEX(Recipes!$A:$Q,SMALL(IF(($V$2=Recipes!$A:$A),ROW(Recipes!$A:$A)-MIN(ROW(Recipes!$A:$A))+1,""),ROWS(Recipes!$A$1:D161)),7), $Z$7)))))</f>
        <v/>
      </c>
      <c r="L167" t="str">
        <f t="shared" si="27"/>
        <v/>
      </c>
      <c r="M167" s="3" t="str">
        <f t="array" ref="M167">IF($J167="","", IF($J167="---", $Z$9, IF($J167="-", $Z$7, IF($J167="--", $Z$8, IFERROR(INDEX(Recipes!$A:$Q,SMALL(IF(($V$2=Recipes!$A:$A),ROW(Recipes!$A:$A)-MIN(ROW(Recipes!$A:$A))+1,""),ROWS(Recipes!$A$1:F161)),9), $Z$7)))))</f>
        <v/>
      </c>
      <c r="N167" t="str">
        <f t="shared" si="28"/>
        <v/>
      </c>
      <c r="O167" s="80" t="str">
        <f t="array" ref="O167">IF($J167="","", IF($J167="---", $AB$9, IF($J167="-", $AB$7, IF($J167="--", $AB$8, IFERROR(INDEX(Recipes!$A:$Q,SMALL(IF(($V$2=Recipes!$A:$A),ROW(Recipes!$A:$A)-MIN(ROW(Recipes!$A:$A))+1,""),ROWS(Recipes!$A$1:H161)),11), $AB$7)))))</f>
        <v/>
      </c>
      <c r="P167" t="str">
        <f t="shared" si="29"/>
        <v/>
      </c>
      <c r="Q167" s="80" t="str">
        <f t="array" ref="Q167">IF($J167="","", IF($J167="---", $AD$9, IF($J167="-", $AD$7, IF($J167="--", $AD$8, IFERROR(INDEX(Recipes!$A:$Q,SMALL(IF(($V$2=Recipes!$A:$A),ROW(Recipes!$A:$A)-MIN(ROW(Recipes!$A:$A))+1,""),ROWS(Recipes!$A$1:J161)),13), $AD$7)))))</f>
        <v/>
      </c>
      <c r="R167" t="str">
        <f t="shared" si="30"/>
        <v/>
      </c>
      <c r="S167" s="80" t="str">
        <f t="array" ref="S167">IF($J167="","", IF($J167="---", $AF$9, IF($J167="-", $AF$7, IF($J167="--", $AF$8, IFERROR(INDEX(Recipes!$A:$Q,SMALL(IF(($V$2=Recipes!$A:$A),ROW(Recipes!$A:$A)-MIN(ROW(Recipes!$A:$A))+1,""),ROWS(Recipes!$A$1:L161)),15), $AF$7)))))</f>
        <v/>
      </c>
      <c r="T167" t="str">
        <f t="shared" si="31"/>
        <v/>
      </c>
      <c r="U167" s="86" t="str">
        <f t="array" ref="U167">IF($J167="","", IF($J167="---", $AH$9, IF($J167="-", $AH$7, IF($J167="--", $AH$8, IFERROR(INDEX(Recipes!$A:$Q,SMALL(IF(($V$2=Recipes!$A:$A),ROW(Recipes!$A:$A)-MIN(ROW(Recipes!$A:$A))+1,""),ROWS(Recipes!$A$1:N161)),17), $AH$7)))))</f>
        <v/>
      </c>
      <c r="V167" t="str">
        <f t="shared" si="32"/>
        <v/>
      </c>
    </row>
    <row r="168" spans="2:22" x14ac:dyDescent="0.2">
      <c r="B168" s="1"/>
      <c r="G168" t="str">
        <f t="shared" si="25"/>
        <v/>
      </c>
      <c r="H168" t="str">
        <f t="array" ref="H168">IF(H167="","", IF(H167=$F$46, "", IF(H167=$F$44, $F$45, IF(H167=$F$45, $F$46, IFERROR(INDEX(Recipes!$A:$Q,SMALL(IF(($V$2=Recipes!$A:$A),ROW(Recipes!$A:$A)-MIN(ROW(Recipes!$A:$A))+1,""),ROWS(Recipes!$A$1:A162)),4), $F$44)))))</f>
        <v/>
      </c>
      <c r="I168" t="str">
        <f t="shared" si="26"/>
        <v/>
      </c>
      <c r="J168" t="str">
        <f t="array" ref="J168">IF(J167="","", IF(J167="---", "", IF(J167="-", $X$8, IF(J167="--", $X$9, IFERROR(INDEX(Recipes!$A:$Q,SMALL(IF(($V$2=Recipes!$A:$A),ROW(Recipes!$A:$A)-MIN(ROW(Recipes!$A:$A))+1,""),ROWS(Recipes!$A$1:C162)),6), $X$7)))))</f>
        <v/>
      </c>
      <c r="K168" t="str">
        <f t="array" ref="K168">IF($J168="","", IF($J168="---", $J168, IF($J168="-",$J168, IF($J168="--", $J168, IFERROR(INDEX(Recipes!$A:$Q,SMALL(IF(($V$2=Recipes!$A:$A),ROW(Recipes!$A:$A)-MIN(ROW(Recipes!$A:$A))+1,""),ROWS(Recipes!$A$1:D162)),7), $Z$7)))))</f>
        <v/>
      </c>
      <c r="L168" t="str">
        <f t="shared" si="27"/>
        <v/>
      </c>
      <c r="M168" s="3" t="str">
        <f t="array" ref="M168">IF($J168="","", IF($J168="---", $Z$9, IF($J168="-", $Z$7, IF($J168="--", $Z$8, IFERROR(INDEX(Recipes!$A:$Q,SMALL(IF(($V$2=Recipes!$A:$A),ROW(Recipes!$A:$A)-MIN(ROW(Recipes!$A:$A))+1,""),ROWS(Recipes!$A$1:F162)),9), $Z$7)))))</f>
        <v/>
      </c>
      <c r="N168" t="str">
        <f t="shared" si="28"/>
        <v/>
      </c>
      <c r="O168" s="80" t="str">
        <f t="array" ref="O168">IF($J168="","", IF($J168="---", $AB$9, IF($J168="-", $AB$7, IF($J168="--", $AB$8, IFERROR(INDEX(Recipes!$A:$Q,SMALL(IF(($V$2=Recipes!$A:$A),ROW(Recipes!$A:$A)-MIN(ROW(Recipes!$A:$A))+1,""),ROWS(Recipes!$A$1:H162)),11), $AB$7)))))</f>
        <v/>
      </c>
      <c r="P168" t="str">
        <f t="shared" si="29"/>
        <v/>
      </c>
      <c r="Q168" s="80" t="str">
        <f t="array" ref="Q168">IF($J168="","", IF($J168="---", $AD$9, IF($J168="-", $AD$7, IF($J168="--", $AD$8, IFERROR(INDEX(Recipes!$A:$Q,SMALL(IF(($V$2=Recipes!$A:$A),ROW(Recipes!$A:$A)-MIN(ROW(Recipes!$A:$A))+1,""),ROWS(Recipes!$A$1:J162)),13), $AD$7)))))</f>
        <v/>
      </c>
      <c r="R168" t="str">
        <f t="shared" si="30"/>
        <v/>
      </c>
      <c r="S168" s="80" t="str">
        <f t="array" ref="S168">IF($J168="","", IF($J168="---", $AF$9, IF($J168="-", $AF$7, IF($J168="--", $AF$8, IFERROR(INDEX(Recipes!$A:$Q,SMALL(IF(($V$2=Recipes!$A:$A),ROW(Recipes!$A:$A)-MIN(ROW(Recipes!$A:$A))+1,""),ROWS(Recipes!$A$1:L162)),15), $AF$7)))))</f>
        <v/>
      </c>
      <c r="T168" t="str">
        <f t="shared" si="31"/>
        <v/>
      </c>
      <c r="U168" s="86" t="str">
        <f t="array" ref="U168">IF($J168="","", IF($J168="---", $AH$9, IF($J168="-", $AH$7, IF($J168="--", $AH$8, IFERROR(INDEX(Recipes!$A:$Q,SMALL(IF(($V$2=Recipes!$A:$A),ROW(Recipes!$A:$A)-MIN(ROW(Recipes!$A:$A))+1,""),ROWS(Recipes!$A$1:N162)),17), $AH$7)))))</f>
        <v/>
      </c>
      <c r="V168" t="str">
        <f t="shared" si="32"/>
        <v/>
      </c>
    </row>
    <row r="169" spans="2:22" x14ac:dyDescent="0.2">
      <c r="B169" s="1"/>
      <c r="G169" t="str">
        <f t="shared" si="25"/>
        <v/>
      </c>
      <c r="H169" t="str">
        <f t="array" ref="H169">IF(H168="","", IF(H168=$F$46, "", IF(H168=$F$44, $F$45, IF(H168=$F$45, $F$46, IFERROR(INDEX(Recipes!$A:$Q,SMALL(IF(($V$2=Recipes!$A:$A),ROW(Recipes!$A:$A)-MIN(ROW(Recipes!$A:$A))+1,""),ROWS(Recipes!$A$1:A163)),4), $F$44)))))</f>
        <v/>
      </c>
      <c r="I169" t="str">
        <f t="shared" si="26"/>
        <v/>
      </c>
      <c r="J169" t="str">
        <f t="array" ref="J169">IF(J168="","", IF(J168="---", "", IF(J168="-", $X$8, IF(J168="--", $X$9, IFERROR(INDEX(Recipes!$A:$Q,SMALL(IF(($V$2=Recipes!$A:$A),ROW(Recipes!$A:$A)-MIN(ROW(Recipes!$A:$A))+1,""),ROWS(Recipes!$A$1:C163)),6), $X$7)))))</f>
        <v/>
      </c>
      <c r="K169" t="str">
        <f t="array" ref="K169">IF($J169="","", IF($J169="---", $J169, IF($J169="-",$J169, IF($J169="--", $J169, IFERROR(INDEX(Recipes!$A:$Q,SMALL(IF(($V$2=Recipes!$A:$A),ROW(Recipes!$A:$A)-MIN(ROW(Recipes!$A:$A))+1,""),ROWS(Recipes!$A$1:D163)),7), $Z$7)))))</f>
        <v/>
      </c>
      <c r="L169" t="str">
        <f t="shared" si="27"/>
        <v/>
      </c>
      <c r="M169" s="3" t="str">
        <f t="array" ref="M169">IF($J169="","", IF($J169="---", $Z$9, IF($J169="-", $Z$7, IF($J169="--", $Z$8, IFERROR(INDEX(Recipes!$A:$Q,SMALL(IF(($V$2=Recipes!$A:$A),ROW(Recipes!$A:$A)-MIN(ROW(Recipes!$A:$A))+1,""),ROWS(Recipes!$A$1:F163)),9), $Z$7)))))</f>
        <v/>
      </c>
      <c r="N169" t="str">
        <f t="shared" si="28"/>
        <v/>
      </c>
      <c r="O169" s="80" t="str">
        <f t="array" ref="O169">IF($J169="","", IF($J169="---", $AB$9, IF($J169="-", $AB$7, IF($J169="--", $AB$8, IFERROR(INDEX(Recipes!$A:$Q,SMALL(IF(($V$2=Recipes!$A:$A),ROW(Recipes!$A:$A)-MIN(ROW(Recipes!$A:$A))+1,""),ROWS(Recipes!$A$1:H163)),11), $AB$7)))))</f>
        <v/>
      </c>
      <c r="P169" t="str">
        <f t="shared" si="29"/>
        <v/>
      </c>
      <c r="Q169" s="80" t="str">
        <f t="array" ref="Q169">IF($J169="","", IF($J169="---", $AD$9, IF($J169="-", $AD$7, IF($J169="--", $AD$8, IFERROR(INDEX(Recipes!$A:$Q,SMALL(IF(($V$2=Recipes!$A:$A),ROW(Recipes!$A:$A)-MIN(ROW(Recipes!$A:$A))+1,""),ROWS(Recipes!$A$1:J163)),13), $AD$7)))))</f>
        <v/>
      </c>
      <c r="R169" t="str">
        <f t="shared" si="30"/>
        <v/>
      </c>
      <c r="S169" s="80" t="str">
        <f t="array" ref="S169">IF($J169="","", IF($J169="---", $AF$9, IF($J169="-", $AF$7, IF($J169="--", $AF$8, IFERROR(INDEX(Recipes!$A:$Q,SMALL(IF(($V$2=Recipes!$A:$A),ROW(Recipes!$A:$A)-MIN(ROW(Recipes!$A:$A))+1,""),ROWS(Recipes!$A$1:L163)),15), $AF$7)))))</f>
        <v/>
      </c>
      <c r="T169" t="str">
        <f t="shared" si="31"/>
        <v/>
      </c>
      <c r="U169" s="86" t="str">
        <f t="array" ref="U169">IF($J169="","", IF($J169="---", $AH$9, IF($J169="-", $AH$7, IF($J169="--", $AH$8, IFERROR(INDEX(Recipes!$A:$Q,SMALL(IF(($V$2=Recipes!$A:$A),ROW(Recipes!$A:$A)-MIN(ROW(Recipes!$A:$A))+1,""),ROWS(Recipes!$A$1:N163)),17), $AH$7)))))</f>
        <v/>
      </c>
      <c r="V169" t="str">
        <f t="shared" si="32"/>
        <v/>
      </c>
    </row>
    <row r="170" spans="2:22" x14ac:dyDescent="0.2">
      <c r="B170" s="1"/>
      <c r="G170" t="str">
        <f t="shared" si="25"/>
        <v/>
      </c>
      <c r="H170" t="str">
        <f t="array" ref="H170">IF(H169="","", IF(H169=$F$46, "", IF(H169=$F$44, $F$45, IF(H169=$F$45, $F$46, IFERROR(INDEX(Recipes!$A:$Q,SMALL(IF(($V$2=Recipes!$A:$A),ROW(Recipes!$A:$A)-MIN(ROW(Recipes!$A:$A))+1,""),ROWS(Recipes!$A$1:A164)),4), $F$44)))))</f>
        <v/>
      </c>
      <c r="I170" t="str">
        <f t="shared" si="26"/>
        <v/>
      </c>
      <c r="J170" t="str">
        <f t="array" ref="J170">IF(J169="","", IF(J169="---", "", IF(J169="-", $X$8, IF(J169="--", $X$9, IFERROR(INDEX(Recipes!$A:$Q,SMALL(IF(($V$2=Recipes!$A:$A),ROW(Recipes!$A:$A)-MIN(ROW(Recipes!$A:$A))+1,""),ROWS(Recipes!$A$1:C164)),6), $X$7)))))</f>
        <v/>
      </c>
      <c r="K170" t="str">
        <f t="array" ref="K170">IF($J170="","", IF($J170="---", $J170, IF($J170="-",$J170, IF($J170="--", $J170, IFERROR(INDEX(Recipes!$A:$Q,SMALL(IF(($V$2=Recipes!$A:$A),ROW(Recipes!$A:$A)-MIN(ROW(Recipes!$A:$A))+1,""),ROWS(Recipes!$A$1:D164)),7), $Z$7)))))</f>
        <v/>
      </c>
      <c r="L170" t="str">
        <f t="shared" si="27"/>
        <v/>
      </c>
      <c r="M170" s="3" t="str">
        <f t="array" ref="M170">IF($J170="","", IF($J170="---", $Z$9, IF($J170="-", $Z$7, IF($J170="--", $Z$8, IFERROR(INDEX(Recipes!$A:$Q,SMALL(IF(($V$2=Recipes!$A:$A),ROW(Recipes!$A:$A)-MIN(ROW(Recipes!$A:$A))+1,""),ROWS(Recipes!$A$1:F164)),9), $Z$7)))))</f>
        <v/>
      </c>
      <c r="N170" t="str">
        <f t="shared" si="28"/>
        <v/>
      </c>
      <c r="O170" s="80" t="str">
        <f t="array" ref="O170">IF($J170="","", IF($J170="---", $AB$9, IF($J170="-", $AB$7, IF($J170="--", $AB$8, IFERROR(INDEX(Recipes!$A:$Q,SMALL(IF(($V$2=Recipes!$A:$A),ROW(Recipes!$A:$A)-MIN(ROW(Recipes!$A:$A))+1,""),ROWS(Recipes!$A$1:H164)),11), $AB$7)))))</f>
        <v/>
      </c>
      <c r="P170" t="str">
        <f t="shared" si="29"/>
        <v/>
      </c>
      <c r="Q170" s="80" t="str">
        <f t="array" ref="Q170">IF($J170="","", IF($J170="---", $AD$9, IF($J170="-", $AD$7, IF($J170="--", $AD$8, IFERROR(INDEX(Recipes!$A:$Q,SMALL(IF(($V$2=Recipes!$A:$A),ROW(Recipes!$A:$A)-MIN(ROW(Recipes!$A:$A))+1,""),ROWS(Recipes!$A$1:J164)),13), $AD$7)))))</f>
        <v/>
      </c>
      <c r="R170" t="str">
        <f t="shared" si="30"/>
        <v/>
      </c>
      <c r="S170" s="80" t="str">
        <f t="array" ref="S170">IF($J170="","", IF($J170="---", $AF$9, IF($J170="-", $AF$7, IF($J170="--", $AF$8, IFERROR(INDEX(Recipes!$A:$Q,SMALL(IF(($V$2=Recipes!$A:$A),ROW(Recipes!$A:$A)-MIN(ROW(Recipes!$A:$A))+1,""),ROWS(Recipes!$A$1:L164)),15), $AF$7)))))</f>
        <v/>
      </c>
      <c r="T170" t="str">
        <f t="shared" si="31"/>
        <v/>
      </c>
      <c r="U170" s="86" t="str">
        <f t="array" ref="U170">IF($J170="","", IF($J170="---", $AH$9, IF($J170="-", $AH$7, IF($J170="--", $AH$8, IFERROR(INDEX(Recipes!$A:$Q,SMALL(IF(($V$2=Recipes!$A:$A),ROW(Recipes!$A:$A)-MIN(ROW(Recipes!$A:$A))+1,""),ROWS(Recipes!$A$1:N164)),17), $AH$7)))))</f>
        <v/>
      </c>
      <c r="V170" t="str">
        <f t="shared" si="32"/>
        <v/>
      </c>
    </row>
    <row r="171" spans="2:22" x14ac:dyDescent="0.2">
      <c r="B171" s="1"/>
      <c r="G171" t="str">
        <f t="shared" si="25"/>
        <v/>
      </c>
      <c r="H171" t="str">
        <f t="array" ref="H171">IF(H170="","", IF(H170=$F$46, "", IF(H170=$F$44, $F$45, IF(H170=$F$45, $F$46, IFERROR(INDEX(Recipes!$A:$Q,SMALL(IF(($V$2=Recipes!$A:$A),ROW(Recipes!$A:$A)-MIN(ROW(Recipes!$A:$A))+1,""),ROWS(Recipes!$A$1:A165)),4), $F$44)))))</f>
        <v/>
      </c>
      <c r="I171" t="str">
        <f t="shared" si="26"/>
        <v/>
      </c>
      <c r="J171" t="str">
        <f t="array" ref="J171">IF(J170="","", IF(J170="---", "", IF(J170="-", $X$8, IF(J170="--", $X$9, IFERROR(INDEX(Recipes!$A:$Q,SMALL(IF(($V$2=Recipes!$A:$A),ROW(Recipes!$A:$A)-MIN(ROW(Recipes!$A:$A))+1,""),ROWS(Recipes!$A$1:C165)),6), $X$7)))))</f>
        <v/>
      </c>
      <c r="K171" t="str">
        <f t="array" ref="K171">IF($J171="","", IF($J171="---", $J171, IF($J171="-",$J171, IF($J171="--", $J171, IFERROR(INDEX(Recipes!$A:$Q,SMALL(IF(($V$2=Recipes!$A:$A),ROW(Recipes!$A:$A)-MIN(ROW(Recipes!$A:$A))+1,""),ROWS(Recipes!$A$1:D165)),7), $Z$7)))))</f>
        <v/>
      </c>
      <c r="L171" t="str">
        <f t="shared" si="27"/>
        <v/>
      </c>
      <c r="M171" s="3" t="str">
        <f t="array" ref="M171">IF($J171="","", IF($J171="---", $Z$9, IF($J171="-", $Z$7, IF($J171="--", $Z$8, IFERROR(INDEX(Recipes!$A:$Q,SMALL(IF(($V$2=Recipes!$A:$A),ROW(Recipes!$A:$A)-MIN(ROW(Recipes!$A:$A))+1,""),ROWS(Recipes!$A$1:F165)),9), $Z$7)))))</f>
        <v/>
      </c>
      <c r="N171" t="str">
        <f t="shared" si="28"/>
        <v/>
      </c>
      <c r="O171" s="80" t="str">
        <f t="array" ref="O171">IF($J171="","", IF($J171="---", $AB$9, IF($J171="-", $AB$7, IF($J171="--", $AB$8, IFERROR(INDEX(Recipes!$A:$Q,SMALL(IF(($V$2=Recipes!$A:$A),ROW(Recipes!$A:$A)-MIN(ROW(Recipes!$A:$A))+1,""),ROWS(Recipes!$A$1:H165)),11), $AB$7)))))</f>
        <v/>
      </c>
      <c r="P171" t="str">
        <f t="shared" si="29"/>
        <v/>
      </c>
      <c r="Q171" s="80" t="str">
        <f t="array" ref="Q171">IF($J171="","", IF($J171="---", $AD$9, IF($J171="-", $AD$7, IF($J171="--", $AD$8, IFERROR(INDEX(Recipes!$A:$Q,SMALL(IF(($V$2=Recipes!$A:$A),ROW(Recipes!$A:$A)-MIN(ROW(Recipes!$A:$A))+1,""),ROWS(Recipes!$A$1:J165)),13), $AD$7)))))</f>
        <v/>
      </c>
      <c r="R171" t="str">
        <f t="shared" si="30"/>
        <v/>
      </c>
      <c r="S171" s="80" t="str">
        <f t="array" ref="S171">IF($J171="","", IF($J171="---", $AF$9, IF($J171="-", $AF$7, IF($J171="--", $AF$8, IFERROR(INDEX(Recipes!$A:$Q,SMALL(IF(($V$2=Recipes!$A:$A),ROW(Recipes!$A:$A)-MIN(ROW(Recipes!$A:$A))+1,""),ROWS(Recipes!$A$1:L165)),15), $AF$7)))))</f>
        <v/>
      </c>
      <c r="T171" t="str">
        <f t="shared" si="31"/>
        <v/>
      </c>
      <c r="U171" s="86" t="str">
        <f t="array" ref="U171">IF($J171="","", IF($J171="---", $AH$9, IF($J171="-", $AH$7, IF($J171="--", $AH$8, IFERROR(INDEX(Recipes!$A:$Q,SMALL(IF(($V$2=Recipes!$A:$A),ROW(Recipes!$A:$A)-MIN(ROW(Recipes!$A:$A))+1,""),ROWS(Recipes!$A$1:N165)),17), $AH$7)))))</f>
        <v/>
      </c>
      <c r="V171" t="str">
        <f t="shared" si="32"/>
        <v/>
      </c>
    </row>
    <row r="172" spans="2:22" x14ac:dyDescent="0.2">
      <c r="B172" s="1"/>
      <c r="G172" t="str">
        <f t="shared" si="25"/>
        <v/>
      </c>
      <c r="H172" t="str">
        <f t="array" ref="H172">IF(H171="","", IF(H171=$F$46, "", IF(H171=$F$44, $F$45, IF(H171=$F$45, $F$46, IFERROR(INDEX(Recipes!$A:$Q,SMALL(IF(($V$2=Recipes!$A:$A),ROW(Recipes!$A:$A)-MIN(ROW(Recipes!$A:$A))+1,""),ROWS(Recipes!$A$1:A166)),4), $F$44)))))</f>
        <v/>
      </c>
      <c r="I172" t="str">
        <f t="shared" si="26"/>
        <v/>
      </c>
      <c r="J172" t="str">
        <f t="array" ref="J172">IF(J171="","", IF(J171="---", "", IF(J171="-", $X$8, IF(J171="--", $X$9, IFERROR(INDEX(Recipes!$A:$Q,SMALL(IF(($V$2=Recipes!$A:$A),ROW(Recipes!$A:$A)-MIN(ROW(Recipes!$A:$A))+1,""),ROWS(Recipes!$A$1:C166)),6), $X$7)))))</f>
        <v/>
      </c>
      <c r="K172" t="str">
        <f t="array" ref="K172">IF($J172="","", IF($J172="---", $J172, IF($J172="-",$J172, IF($J172="--", $J172, IFERROR(INDEX(Recipes!$A:$Q,SMALL(IF(($V$2=Recipes!$A:$A),ROW(Recipes!$A:$A)-MIN(ROW(Recipes!$A:$A))+1,""),ROWS(Recipes!$A$1:D166)),7), $Z$7)))))</f>
        <v/>
      </c>
      <c r="L172" t="str">
        <f t="shared" si="27"/>
        <v/>
      </c>
      <c r="M172" s="3" t="str">
        <f t="array" ref="M172">IF($J172="","", IF($J172="---", $Z$9, IF($J172="-", $Z$7, IF($J172="--", $Z$8, IFERROR(INDEX(Recipes!$A:$Q,SMALL(IF(($V$2=Recipes!$A:$A),ROW(Recipes!$A:$A)-MIN(ROW(Recipes!$A:$A))+1,""),ROWS(Recipes!$A$1:F166)),9), $Z$7)))))</f>
        <v/>
      </c>
      <c r="N172" t="str">
        <f t="shared" si="28"/>
        <v/>
      </c>
      <c r="O172" s="80" t="str">
        <f t="array" ref="O172">IF($J172="","", IF($J172="---", $AB$9, IF($J172="-", $AB$7, IF($J172="--", $AB$8, IFERROR(INDEX(Recipes!$A:$Q,SMALL(IF(($V$2=Recipes!$A:$A),ROW(Recipes!$A:$A)-MIN(ROW(Recipes!$A:$A))+1,""),ROWS(Recipes!$A$1:H166)),11), $AB$7)))))</f>
        <v/>
      </c>
      <c r="P172" t="str">
        <f t="shared" si="29"/>
        <v/>
      </c>
      <c r="Q172" s="80" t="str">
        <f t="array" ref="Q172">IF($J172="","", IF($J172="---", $AD$9, IF($J172="-", $AD$7, IF($J172="--", $AD$8, IFERROR(INDEX(Recipes!$A:$Q,SMALL(IF(($V$2=Recipes!$A:$A),ROW(Recipes!$A:$A)-MIN(ROW(Recipes!$A:$A))+1,""),ROWS(Recipes!$A$1:J166)),13), $AD$7)))))</f>
        <v/>
      </c>
      <c r="R172" t="str">
        <f t="shared" si="30"/>
        <v/>
      </c>
      <c r="S172" s="80" t="str">
        <f t="array" ref="S172">IF($J172="","", IF($J172="---", $AF$9, IF($J172="-", $AF$7, IF($J172="--", $AF$8, IFERROR(INDEX(Recipes!$A:$Q,SMALL(IF(($V$2=Recipes!$A:$A),ROW(Recipes!$A:$A)-MIN(ROW(Recipes!$A:$A))+1,""),ROWS(Recipes!$A$1:L166)),15), $AF$7)))))</f>
        <v/>
      </c>
      <c r="T172" t="str">
        <f t="shared" si="31"/>
        <v/>
      </c>
      <c r="U172" s="86" t="str">
        <f t="array" ref="U172">IF($J172="","", IF($J172="---", $AH$9, IF($J172="-", $AH$7, IF($J172="--", $AH$8, IFERROR(INDEX(Recipes!$A:$Q,SMALL(IF(($V$2=Recipes!$A:$A),ROW(Recipes!$A:$A)-MIN(ROW(Recipes!$A:$A))+1,""),ROWS(Recipes!$A$1:N166)),17), $AH$7)))))</f>
        <v/>
      </c>
      <c r="V172" t="str">
        <f t="shared" si="32"/>
        <v/>
      </c>
    </row>
    <row r="173" spans="2:22" x14ac:dyDescent="0.2">
      <c r="B173" s="1"/>
      <c r="G173" t="str">
        <f t="shared" si="25"/>
        <v/>
      </c>
      <c r="H173" t="str">
        <f t="array" ref="H173">IF(H172="","", IF(H172=$F$46, "", IF(H172=$F$44, $F$45, IF(H172=$F$45, $F$46, IFERROR(INDEX(Recipes!$A:$Q,SMALL(IF(($V$2=Recipes!$A:$A),ROW(Recipes!$A:$A)-MIN(ROW(Recipes!$A:$A))+1,""),ROWS(Recipes!$A$1:A167)),4), $F$44)))))</f>
        <v/>
      </c>
      <c r="I173" t="str">
        <f t="shared" si="26"/>
        <v/>
      </c>
      <c r="J173" t="str">
        <f t="array" ref="J173">IF(J172="","", IF(J172="---", "", IF(J172="-", $X$8, IF(J172="--", $X$9, IFERROR(INDEX(Recipes!$A:$Q,SMALL(IF(($V$2=Recipes!$A:$A),ROW(Recipes!$A:$A)-MIN(ROW(Recipes!$A:$A))+1,""),ROWS(Recipes!$A$1:C167)),6), $X$7)))))</f>
        <v/>
      </c>
      <c r="K173" t="str">
        <f t="array" ref="K173">IF($J173="","", IF($J173="---", $J173, IF($J173="-",$J173, IF($J173="--", $J173, IFERROR(INDEX(Recipes!$A:$Q,SMALL(IF(($V$2=Recipes!$A:$A),ROW(Recipes!$A:$A)-MIN(ROW(Recipes!$A:$A))+1,""),ROWS(Recipes!$A$1:D167)),7), $Z$7)))))</f>
        <v/>
      </c>
      <c r="L173" t="str">
        <f t="shared" si="27"/>
        <v/>
      </c>
      <c r="M173" s="3" t="str">
        <f t="array" ref="M173">IF($J173="","", IF($J173="---", $Z$9, IF($J173="-", $Z$7, IF($J173="--", $Z$8, IFERROR(INDEX(Recipes!$A:$Q,SMALL(IF(($V$2=Recipes!$A:$A),ROW(Recipes!$A:$A)-MIN(ROW(Recipes!$A:$A))+1,""),ROWS(Recipes!$A$1:F167)),9), $Z$7)))))</f>
        <v/>
      </c>
      <c r="N173" t="str">
        <f t="shared" si="28"/>
        <v/>
      </c>
      <c r="O173" s="80" t="str">
        <f t="array" ref="O173">IF($J173="","", IF($J173="---", $AB$9, IF($J173="-", $AB$7, IF($J173="--", $AB$8, IFERROR(INDEX(Recipes!$A:$Q,SMALL(IF(($V$2=Recipes!$A:$A),ROW(Recipes!$A:$A)-MIN(ROW(Recipes!$A:$A))+1,""),ROWS(Recipes!$A$1:H167)),11), $AB$7)))))</f>
        <v/>
      </c>
      <c r="P173" t="str">
        <f t="shared" si="29"/>
        <v/>
      </c>
      <c r="Q173" s="80" t="str">
        <f t="array" ref="Q173">IF($J173="","", IF($J173="---", $AD$9, IF($J173="-", $AD$7, IF($J173="--", $AD$8, IFERROR(INDEX(Recipes!$A:$Q,SMALL(IF(($V$2=Recipes!$A:$A),ROW(Recipes!$A:$A)-MIN(ROW(Recipes!$A:$A))+1,""),ROWS(Recipes!$A$1:J167)),13), $AD$7)))))</f>
        <v/>
      </c>
      <c r="R173" t="str">
        <f t="shared" si="30"/>
        <v/>
      </c>
      <c r="S173" s="80" t="str">
        <f t="array" ref="S173">IF($J173="","", IF($J173="---", $AF$9, IF($J173="-", $AF$7, IF($J173="--", $AF$8, IFERROR(INDEX(Recipes!$A:$Q,SMALL(IF(($V$2=Recipes!$A:$A),ROW(Recipes!$A:$A)-MIN(ROW(Recipes!$A:$A))+1,""),ROWS(Recipes!$A$1:L167)),15), $AF$7)))))</f>
        <v/>
      </c>
      <c r="T173" t="str">
        <f t="shared" si="31"/>
        <v/>
      </c>
      <c r="U173" s="86" t="str">
        <f t="array" ref="U173">IF($J173="","", IF($J173="---", $AH$9, IF($J173="-", $AH$7, IF($J173="--", $AH$8, IFERROR(INDEX(Recipes!$A:$Q,SMALL(IF(($V$2=Recipes!$A:$A),ROW(Recipes!$A:$A)-MIN(ROW(Recipes!$A:$A))+1,""),ROWS(Recipes!$A$1:N167)),17), $AH$7)))))</f>
        <v/>
      </c>
      <c r="V173" t="str">
        <f t="shared" si="32"/>
        <v/>
      </c>
    </row>
    <row r="174" spans="2:22" x14ac:dyDescent="0.2">
      <c r="B174" s="1"/>
      <c r="G174" t="str">
        <f t="shared" si="25"/>
        <v/>
      </c>
      <c r="H174" t="str">
        <f t="array" ref="H174">IF(H173="","", IF(H173=$F$46, "", IF(H173=$F$44, $F$45, IF(H173=$F$45, $F$46, IFERROR(INDEX(Recipes!$A:$Q,SMALL(IF(($V$2=Recipes!$A:$A),ROW(Recipes!$A:$A)-MIN(ROW(Recipes!$A:$A))+1,""),ROWS(Recipes!$A$1:A168)),4), $F$44)))))</f>
        <v/>
      </c>
      <c r="I174" t="str">
        <f t="shared" si="26"/>
        <v/>
      </c>
      <c r="J174" t="str">
        <f t="array" ref="J174">IF(J173="","", IF(J173="---", "", IF(J173="-", $X$8, IF(J173="--", $X$9, IFERROR(INDEX(Recipes!$A:$Q,SMALL(IF(($V$2=Recipes!$A:$A),ROW(Recipes!$A:$A)-MIN(ROW(Recipes!$A:$A))+1,""),ROWS(Recipes!$A$1:C168)),6), $X$7)))))</f>
        <v/>
      </c>
      <c r="K174" t="str">
        <f t="array" ref="K174">IF($J174="","", IF($J174="---", $J174, IF($J174="-",$J174, IF($J174="--", $J174, IFERROR(INDEX(Recipes!$A:$Q,SMALL(IF(($V$2=Recipes!$A:$A),ROW(Recipes!$A:$A)-MIN(ROW(Recipes!$A:$A))+1,""),ROWS(Recipes!$A$1:D168)),7), $Z$7)))))</f>
        <v/>
      </c>
      <c r="L174" t="str">
        <f t="shared" si="27"/>
        <v/>
      </c>
      <c r="M174" s="3" t="str">
        <f t="array" ref="M174">IF($J174="","", IF($J174="---", $Z$9, IF($J174="-", $Z$7, IF($J174="--", $Z$8, IFERROR(INDEX(Recipes!$A:$Q,SMALL(IF(($V$2=Recipes!$A:$A),ROW(Recipes!$A:$A)-MIN(ROW(Recipes!$A:$A))+1,""),ROWS(Recipes!$A$1:F168)),9), $Z$7)))))</f>
        <v/>
      </c>
      <c r="N174" t="str">
        <f t="shared" si="28"/>
        <v/>
      </c>
      <c r="O174" s="80" t="str">
        <f t="array" ref="O174">IF($J174="","", IF($J174="---", $AB$9, IF($J174="-", $AB$7, IF($J174="--", $AB$8, IFERROR(INDEX(Recipes!$A:$Q,SMALL(IF(($V$2=Recipes!$A:$A),ROW(Recipes!$A:$A)-MIN(ROW(Recipes!$A:$A))+1,""),ROWS(Recipes!$A$1:H168)),11), $AB$7)))))</f>
        <v/>
      </c>
      <c r="P174" t="str">
        <f t="shared" si="29"/>
        <v/>
      </c>
      <c r="Q174" s="80" t="str">
        <f t="array" ref="Q174">IF($J174="","", IF($J174="---", $AD$9, IF($J174="-", $AD$7, IF($J174="--", $AD$8, IFERROR(INDEX(Recipes!$A:$Q,SMALL(IF(($V$2=Recipes!$A:$A),ROW(Recipes!$A:$A)-MIN(ROW(Recipes!$A:$A))+1,""),ROWS(Recipes!$A$1:J168)),13), $AD$7)))))</f>
        <v/>
      </c>
      <c r="R174" t="str">
        <f t="shared" si="30"/>
        <v/>
      </c>
      <c r="S174" s="80" t="str">
        <f t="array" ref="S174">IF($J174="","", IF($J174="---", $AF$9, IF($J174="-", $AF$7, IF($J174="--", $AF$8, IFERROR(INDEX(Recipes!$A:$Q,SMALL(IF(($V$2=Recipes!$A:$A),ROW(Recipes!$A:$A)-MIN(ROW(Recipes!$A:$A))+1,""),ROWS(Recipes!$A$1:L168)),15), $AF$7)))))</f>
        <v/>
      </c>
      <c r="T174" t="str">
        <f t="shared" si="31"/>
        <v/>
      </c>
      <c r="U174" s="86" t="str">
        <f t="array" ref="U174">IF($J174="","", IF($J174="---", $AH$9, IF($J174="-", $AH$7, IF($J174="--", $AH$8, IFERROR(INDEX(Recipes!$A:$Q,SMALL(IF(($V$2=Recipes!$A:$A),ROW(Recipes!$A:$A)-MIN(ROW(Recipes!$A:$A))+1,""),ROWS(Recipes!$A$1:N168)),17), $AH$7)))))</f>
        <v/>
      </c>
      <c r="V174" t="str">
        <f t="shared" si="32"/>
        <v/>
      </c>
    </row>
    <row r="175" spans="2:22" x14ac:dyDescent="0.2">
      <c r="B175" s="1"/>
      <c r="G175" t="str">
        <f t="shared" si="25"/>
        <v/>
      </c>
      <c r="H175" t="str">
        <f t="array" ref="H175">IF(H174="","", IF(H174=$F$46, "", IF(H174=$F$44, $F$45, IF(H174=$F$45, $F$46, IFERROR(INDEX(Recipes!$A:$Q,SMALL(IF(($V$2=Recipes!$A:$A),ROW(Recipes!$A:$A)-MIN(ROW(Recipes!$A:$A))+1,""),ROWS(Recipes!$A$1:A169)),4), $F$44)))))</f>
        <v/>
      </c>
      <c r="I175" t="str">
        <f t="shared" si="26"/>
        <v/>
      </c>
      <c r="J175" t="str">
        <f t="array" ref="J175">IF(J174="","", IF(J174="---", "", IF(J174="-", $X$8, IF(J174="--", $X$9, IFERROR(INDEX(Recipes!$A:$Q,SMALL(IF(($V$2=Recipes!$A:$A),ROW(Recipes!$A:$A)-MIN(ROW(Recipes!$A:$A))+1,""),ROWS(Recipes!$A$1:C169)),6), $X$7)))))</f>
        <v/>
      </c>
      <c r="K175" t="str">
        <f t="array" ref="K175">IF($J175="","", IF($J175="---", $J175, IF($J175="-",$J175, IF($J175="--", $J175, IFERROR(INDEX(Recipes!$A:$Q,SMALL(IF(($V$2=Recipes!$A:$A),ROW(Recipes!$A:$A)-MIN(ROW(Recipes!$A:$A))+1,""),ROWS(Recipes!$A$1:D169)),7), $Z$7)))))</f>
        <v/>
      </c>
      <c r="L175" t="str">
        <f t="shared" si="27"/>
        <v/>
      </c>
      <c r="M175" s="3" t="str">
        <f t="array" ref="M175">IF($J175="","", IF($J175="---", $Z$9, IF($J175="-", $Z$7, IF($J175="--", $Z$8, IFERROR(INDEX(Recipes!$A:$Q,SMALL(IF(($V$2=Recipes!$A:$A),ROW(Recipes!$A:$A)-MIN(ROW(Recipes!$A:$A))+1,""),ROWS(Recipes!$A$1:F169)),9), $Z$7)))))</f>
        <v/>
      </c>
      <c r="N175" t="str">
        <f t="shared" si="28"/>
        <v/>
      </c>
      <c r="O175" s="80" t="str">
        <f t="array" ref="O175">IF($J175="","", IF($J175="---", $AB$9, IF($J175="-", $AB$7, IF($J175="--", $AB$8, IFERROR(INDEX(Recipes!$A:$Q,SMALL(IF(($V$2=Recipes!$A:$A),ROW(Recipes!$A:$A)-MIN(ROW(Recipes!$A:$A))+1,""),ROWS(Recipes!$A$1:H169)),11), $AB$7)))))</f>
        <v/>
      </c>
      <c r="P175" t="str">
        <f t="shared" si="29"/>
        <v/>
      </c>
      <c r="Q175" s="80" t="str">
        <f t="array" ref="Q175">IF($J175="","", IF($J175="---", $AD$9, IF($J175="-", $AD$7, IF($J175="--", $AD$8, IFERROR(INDEX(Recipes!$A:$Q,SMALL(IF(($V$2=Recipes!$A:$A),ROW(Recipes!$A:$A)-MIN(ROW(Recipes!$A:$A))+1,""),ROWS(Recipes!$A$1:J169)),13), $AD$7)))))</f>
        <v/>
      </c>
      <c r="R175" t="str">
        <f t="shared" si="30"/>
        <v/>
      </c>
      <c r="S175" s="80" t="str">
        <f t="array" ref="S175">IF($J175="","", IF($J175="---", $AF$9, IF($J175="-", $AF$7, IF($J175="--", $AF$8, IFERROR(INDEX(Recipes!$A:$Q,SMALL(IF(($V$2=Recipes!$A:$A),ROW(Recipes!$A:$A)-MIN(ROW(Recipes!$A:$A))+1,""),ROWS(Recipes!$A$1:L169)),15), $AF$7)))))</f>
        <v/>
      </c>
      <c r="T175" t="str">
        <f t="shared" si="31"/>
        <v/>
      </c>
      <c r="U175" s="86" t="str">
        <f t="array" ref="U175">IF($J175="","", IF($J175="---", $AH$9, IF($J175="-", $AH$7, IF($J175="--", $AH$8, IFERROR(INDEX(Recipes!$A:$Q,SMALL(IF(($V$2=Recipes!$A:$A),ROW(Recipes!$A:$A)-MIN(ROW(Recipes!$A:$A))+1,""),ROWS(Recipes!$A$1:N169)),17), $AH$7)))))</f>
        <v/>
      </c>
      <c r="V175" t="str">
        <f t="shared" si="32"/>
        <v/>
      </c>
    </row>
    <row r="176" spans="2:22" x14ac:dyDescent="0.2">
      <c r="B176" s="1"/>
      <c r="G176" t="str">
        <f t="shared" si="25"/>
        <v/>
      </c>
      <c r="H176" t="str">
        <f t="array" ref="H176">IF(H175="","", IF(H175=$F$46, "", IF(H175=$F$44, $F$45, IF(H175=$F$45, $F$46, IFERROR(INDEX(Recipes!$A:$Q,SMALL(IF(($V$2=Recipes!$A:$A),ROW(Recipes!$A:$A)-MIN(ROW(Recipes!$A:$A))+1,""),ROWS(Recipes!$A$1:A170)),4), $F$44)))))</f>
        <v/>
      </c>
      <c r="I176" t="str">
        <f t="shared" si="26"/>
        <v/>
      </c>
      <c r="J176" t="str">
        <f t="array" ref="J176">IF(J175="","", IF(J175="---", "", IF(J175="-", $X$8, IF(J175="--", $X$9, IFERROR(INDEX(Recipes!$A:$Q,SMALL(IF(($V$2=Recipes!$A:$A),ROW(Recipes!$A:$A)-MIN(ROW(Recipes!$A:$A))+1,""),ROWS(Recipes!$A$1:C170)),6), $X$7)))))</f>
        <v/>
      </c>
      <c r="K176" t="str">
        <f t="array" ref="K176">IF($J176="","", IF($J176="---", $J176, IF($J176="-",$J176, IF($J176="--", $J176, IFERROR(INDEX(Recipes!$A:$Q,SMALL(IF(($V$2=Recipes!$A:$A),ROW(Recipes!$A:$A)-MIN(ROW(Recipes!$A:$A))+1,""),ROWS(Recipes!$A$1:D170)),7), $Z$7)))))</f>
        <v/>
      </c>
      <c r="L176" t="str">
        <f t="shared" si="27"/>
        <v/>
      </c>
      <c r="M176" s="3" t="str">
        <f t="array" ref="M176">IF($J176="","", IF($J176="---", $Z$9, IF($J176="-", $Z$7, IF($J176="--", $Z$8, IFERROR(INDEX(Recipes!$A:$Q,SMALL(IF(($V$2=Recipes!$A:$A),ROW(Recipes!$A:$A)-MIN(ROW(Recipes!$A:$A))+1,""),ROWS(Recipes!$A$1:F170)),9), $Z$7)))))</f>
        <v/>
      </c>
      <c r="N176" t="str">
        <f t="shared" si="28"/>
        <v/>
      </c>
      <c r="O176" s="80" t="str">
        <f t="array" ref="O176">IF($J176="","", IF($J176="---", $AB$9, IF($J176="-", $AB$7, IF($J176="--", $AB$8, IFERROR(INDEX(Recipes!$A:$Q,SMALL(IF(($V$2=Recipes!$A:$A),ROW(Recipes!$A:$A)-MIN(ROW(Recipes!$A:$A))+1,""),ROWS(Recipes!$A$1:H170)),11), $AB$7)))))</f>
        <v/>
      </c>
      <c r="P176" t="str">
        <f t="shared" si="29"/>
        <v/>
      </c>
      <c r="Q176" s="80" t="str">
        <f t="array" ref="Q176">IF($J176="","", IF($J176="---", $AD$9, IF($J176="-", $AD$7, IF($J176="--", $AD$8, IFERROR(INDEX(Recipes!$A:$Q,SMALL(IF(($V$2=Recipes!$A:$A),ROW(Recipes!$A:$A)-MIN(ROW(Recipes!$A:$A))+1,""),ROWS(Recipes!$A$1:J170)),13), $AD$7)))))</f>
        <v/>
      </c>
      <c r="R176" t="str">
        <f t="shared" si="30"/>
        <v/>
      </c>
      <c r="S176" s="80" t="str">
        <f t="array" ref="S176">IF($J176="","", IF($J176="---", $AF$9, IF($J176="-", $AF$7, IF($J176="--", $AF$8, IFERROR(INDEX(Recipes!$A:$Q,SMALL(IF(($V$2=Recipes!$A:$A),ROW(Recipes!$A:$A)-MIN(ROW(Recipes!$A:$A))+1,""),ROWS(Recipes!$A$1:L170)),15), $AF$7)))))</f>
        <v/>
      </c>
      <c r="T176" t="str">
        <f t="shared" si="31"/>
        <v/>
      </c>
      <c r="U176" s="86" t="str">
        <f t="array" ref="U176">IF($J176="","", IF($J176="---", $AH$9, IF($J176="-", $AH$7, IF($J176="--", $AH$8, IFERROR(INDEX(Recipes!$A:$Q,SMALL(IF(($V$2=Recipes!$A:$A),ROW(Recipes!$A:$A)-MIN(ROW(Recipes!$A:$A))+1,""),ROWS(Recipes!$A$1:N170)),17), $AH$7)))))</f>
        <v/>
      </c>
      <c r="V176" t="str">
        <f t="shared" si="32"/>
        <v/>
      </c>
    </row>
    <row r="177" spans="2:22" x14ac:dyDescent="0.2">
      <c r="B177" s="1"/>
      <c r="G177" t="str">
        <f t="shared" si="25"/>
        <v/>
      </c>
      <c r="H177" t="str">
        <f t="array" ref="H177">IF(H176="","", IF(H176=$F$46, "", IF(H176=$F$44, $F$45, IF(H176=$F$45, $F$46, IFERROR(INDEX(Recipes!$A:$Q,SMALL(IF(($V$2=Recipes!$A:$A),ROW(Recipes!$A:$A)-MIN(ROW(Recipes!$A:$A))+1,""),ROWS(Recipes!$A$1:A171)),4), $F$44)))))</f>
        <v/>
      </c>
      <c r="I177" t="str">
        <f t="shared" si="26"/>
        <v/>
      </c>
      <c r="J177" t="str">
        <f t="array" ref="J177">IF(J176="","", IF(J176="---", "", IF(J176="-", $X$8, IF(J176="--", $X$9, IFERROR(INDEX(Recipes!$A:$Q,SMALL(IF(($V$2=Recipes!$A:$A),ROW(Recipes!$A:$A)-MIN(ROW(Recipes!$A:$A))+1,""),ROWS(Recipes!$A$1:C171)),6), $X$7)))))</f>
        <v/>
      </c>
      <c r="K177" t="str">
        <f t="array" ref="K177">IF($J177="","", IF($J177="---", $J177, IF($J177="-",$J177, IF($J177="--", $J177, IFERROR(INDEX(Recipes!$A:$Q,SMALL(IF(($V$2=Recipes!$A:$A),ROW(Recipes!$A:$A)-MIN(ROW(Recipes!$A:$A))+1,""),ROWS(Recipes!$A$1:D171)),7), $Z$7)))))</f>
        <v/>
      </c>
      <c r="L177" t="str">
        <f t="shared" si="27"/>
        <v/>
      </c>
      <c r="M177" s="3" t="str">
        <f t="array" ref="M177">IF($J177="","", IF($J177="---", $Z$9, IF($J177="-", $Z$7, IF($J177="--", $Z$8, IFERROR(INDEX(Recipes!$A:$Q,SMALL(IF(($V$2=Recipes!$A:$A),ROW(Recipes!$A:$A)-MIN(ROW(Recipes!$A:$A))+1,""),ROWS(Recipes!$A$1:F171)),9), $Z$7)))))</f>
        <v/>
      </c>
      <c r="N177" t="str">
        <f t="shared" si="28"/>
        <v/>
      </c>
      <c r="O177" s="80" t="str">
        <f t="array" ref="O177">IF($J177="","", IF($J177="---", $AB$9, IF($J177="-", $AB$7, IF($J177="--", $AB$8, IFERROR(INDEX(Recipes!$A:$Q,SMALL(IF(($V$2=Recipes!$A:$A),ROW(Recipes!$A:$A)-MIN(ROW(Recipes!$A:$A))+1,""),ROWS(Recipes!$A$1:H171)),11), $AB$7)))))</f>
        <v/>
      </c>
      <c r="P177" t="str">
        <f t="shared" si="29"/>
        <v/>
      </c>
      <c r="Q177" s="80" t="str">
        <f t="array" ref="Q177">IF($J177="","", IF($J177="---", $AD$9, IF($J177="-", $AD$7, IF($J177="--", $AD$8, IFERROR(INDEX(Recipes!$A:$Q,SMALL(IF(($V$2=Recipes!$A:$A),ROW(Recipes!$A:$A)-MIN(ROW(Recipes!$A:$A))+1,""),ROWS(Recipes!$A$1:J171)),13), $AD$7)))))</f>
        <v/>
      </c>
      <c r="R177" t="str">
        <f t="shared" si="30"/>
        <v/>
      </c>
      <c r="S177" s="80" t="str">
        <f t="array" ref="S177">IF($J177="","", IF($J177="---", $AF$9, IF($J177="-", $AF$7, IF($J177="--", $AF$8, IFERROR(INDEX(Recipes!$A:$Q,SMALL(IF(($V$2=Recipes!$A:$A),ROW(Recipes!$A:$A)-MIN(ROW(Recipes!$A:$A))+1,""),ROWS(Recipes!$A$1:L171)),15), $AF$7)))))</f>
        <v/>
      </c>
      <c r="T177" t="str">
        <f t="shared" si="31"/>
        <v/>
      </c>
      <c r="U177" s="86" t="str">
        <f t="array" ref="U177">IF($J177="","", IF($J177="---", $AH$9, IF($J177="-", $AH$7, IF($J177="--", $AH$8, IFERROR(INDEX(Recipes!$A:$Q,SMALL(IF(($V$2=Recipes!$A:$A),ROW(Recipes!$A:$A)-MIN(ROW(Recipes!$A:$A))+1,""),ROWS(Recipes!$A$1:N171)),17), $AH$7)))))</f>
        <v/>
      </c>
      <c r="V177" t="str">
        <f t="shared" si="32"/>
        <v/>
      </c>
    </row>
    <row r="178" spans="2:22" x14ac:dyDescent="0.2">
      <c r="B178" s="1"/>
      <c r="G178" t="str">
        <f t="shared" si="25"/>
        <v/>
      </c>
      <c r="H178" t="str">
        <f t="array" ref="H178">IF(H177="","", IF(H177=$F$46, "", IF(H177=$F$44, $F$45, IF(H177=$F$45, $F$46, IFERROR(INDEX(Recipes!$A:$Q,SMALL(IF(($V$2=Recipes!$A:$A),ROW(Recipes!$A:$A)-MIN(ROW(Recipes!$A:$A))+1,""),ROWS(Recipes!$A$1:A172)),4), $F$44)))))</f>
        <v/>
      </c>
      <c r="I178" t="str">
        <f t="shared" si="26"/>
        <v/>
      </c>
      <c r="J178" t="str">
        <f t="array" ref="J178">IF(J177="","", IF(J177="---", "", IF(J177="-", $X$8, IF(J177="--", $X$9, IFERROR(INDEX(Recipes!$A:$Q,SMALL(IF(($V$2=Recipes!$A:$A),ROW(Recipes!$A:$A)-MIN(ROW(Recipes!$A:$A))+1,""),ROWS(Recipes!$A$1:C172)),6), $X$7)))))</f>
        <v/>
      </c>
      <c r="K178" t="str">
        <f t="array" ref="K178">IF($J178="","", IF($J178="---", $J178, IF($J178="-",$J178, IF($J178="--", $J178, IFERROR(INDEX(Recipes!$A:$Q,SMALL(IF(($V$2=Recipes!$A:$A),ROW(Recipes!$A:$A)-MIN(ROW(Recipes!$A:$A))+1,""),ROWS(Recipes!$A$1:D172)),7), $Z$7)))))</f>
        <v/>
      </c>
      <c r="L178" t="str">
        <f t="shared" si="27"/>
        <v/>
      </c>
      <c r="M178" s="3" t="str">
        <f t="array" ref="M178">IF($J178="","", IF($J178="---", $Z$9, IF($J178="-", $Z$7, IF($J178="--", $Z$8, IFERROR(INDEX(Recipes!$A:$Q,SMALL(IF(($V$2=Recipes!$A:$A),ROW(Recipes!$A:$A)-MIN(ROW(Recipes!$A:$A))+1,""),ROWS(Recipes!$A$1:F172)),9), $Z$7)))))</f>
        <v/>
      </c>
      <c r="N178" t="str">
        <f t="shared" si="28"/>
        <v/>
      </c>
      <c r="O178" s="80" t="str">
        <f t="array" ref="O178">IF($J178="","", IF($J178="---", $AB$9, IF($J178="-", $AB$7, IF($J178="--", $AB$8, IFERROR(INDEX(Recipes!$A:$Q,SMALL(IF(($V$2=Recipes!$A:$A),ROW(Recipes!$A:$A)-MIN(ROW(Recipes!$A:$A))+1,""),ROWS(Recipes!$A$1:H172)),11), $AB$7)))))</f>
        <v/>
      </c>
      <c r="P178" t="str">
        <f t="shared" si="29"/>
        <v/>
      </c>
      <c r="Q178" s="80" t="str">
        <f t="array" ref="Q178">IF($J178="","", IF($J178="---", $AD$9, IF($J178="-", $AD$7, IF($J178="--", $AD$8, IFERROR(INDEX(Recipes!$A:$Q,SMALL(IF(($V$2=Recipes!$A:$A),ROW(Recipes!$A:$A)-MIN(ROW(Recipes!$A:$A))+1,""),ROWS(Recipes!$A$1:J172)),13), $AD$7)))))</f>
        <v/>
      </c>
      <c r="R178" t="str">
        <f t="shared" si="30"/>
        <v/>
      </c>
      <c r="S178" s="80" t="str">
        <f t="array" ref="S178">IF($J178="","", IF($J178="---", $AF$9, IF($J178="-", $AF$7, IF($J178="--", $AF$8, IFERROR(INDEX(Recipes!$A:$Q,SMALL(IF(($V$2=Recipes!$A:$A),ROW(Recipes!$A:$A)-MIN(ROW(Recipes!$A:$A))+1,""),ROWS(Recipes!$A$1:L172)),15), $AF$7)))))</f>
        <v/>
      </c>
      <c r="T178" t="str">
        <f t="shared" si="31"/>
        <v/>
      </c>
      <c r="U178" s="86" t="str">
        <f t="array" ref="U178">IF($J178="","", IF($J178="---", $AH$9, IF($J178="-", $AH$7, IF($J178="--", $AH$8, IFERROR(INDEX(Recipes!$A:$Q,SMALL(IF(($V$2=Recipes!$A:$A),ROW(Recipes!$A:$A)-MIN(ROW(Recipes!$A:$A))+1,""),ROWS(Recipes!$A$1:N172)),17), $AH$7)))))</f>
        <v/>
      </c>
      <c r="V178" t="str">
        <f t="shared" si="32"/>
        <v/>
      </c>
    </row>
    <row r="179" spans="2:22" x14ac:dyDescent="0.2">
      <c r="B179" s="1"/>
      <c r="G179" t="str">
        <f t="shared" si="25"/>
        <v/>
      </c>
      <c r="H179" t="str">
        <f t="array" ref="H179">IF(H178="","", IF(H178=$F$46, "", IF(H178=$F$44, $F$45, IF(H178=$F$45, $F$46, IFERROR(INDEX(Recipes!$A:$Q,SMALL(IF(($V$2=Recipes!$A:$A),ROW(Recipes!$A:$A)-MIN(ROW(Recipes!$A:$A))+1,""),ROWS(Recipes!$A$1:A173)),4), $F$44)))))</f>
        <v/>
      </c>
      <c r="I179" t="str">
        <f t="shared" si="26"/>
        <v/>
      </c>
      <c r="J179" t="str">
        <f t="array" ref="J179">IF(J178="","", IF(J178="---", "", IF(J178="-", $X$8, IF(J178="--", $X$9, IFERROR(INDEX(Recipes!$A:$Q,SMALL(IF(($V$2=Recipes!$A:$A),ROW(Recipes!$A:$A)-MIN(ROW(Recipes!$A:$A))+1,""),ROWS(Recipes!$A$1:C173)),6), $X$7)))))</f>
        <v/>
      </c>
      <c r="K179" t="str">
        <f t="array" ref="K179">IF($J179="","", IF($J179="---", $J179, IF($J179="-",$J179, IF($J179="--", $J179, IFERROR(INDEX(Recipes!$A:$Q,SMALL(IF(($V$2=Recipes!$A:$A),ROW(Recipes!$A:$A)-MIN(ROW(Recipes!$A:$A))+1,""),ROWS(Recipes!$A$1:D173)),7), $Z$7)))))</f>
        <v/>
      </c>
      <c r="L179" t="str">
        <f t="shared" si="27"/>
        <v/>
      </c>
      <c r="M179" s="3" t="str">
        <f t="array" ref="M179">IF($J179="","", IF($J179="---", $Z$9, IF($J179="-", $Z$7, IF($J179="--", $Z$8, IFERROR(INDEX(Recipes!$A:$Q,SMALL(IF(($V$2=Recipes!$A:$A),ROW(Recipes!$A:$A)-MIN(ROW(Recipes!$A:$A))+1,""),ROWS(Recipes!$A$1:F173)),9), $Z$7)))))</f>
        <v/>
      </c>
      <c r="N179" t="str">
        <f t="shared" si="28"/>
        <v/>
      </c>
      <c r="O179" s="80" t="str">
        <f t="array" ref="O179">IF($J179="","", IF($J179="---", $AB$9, IF($J179="-", $AB$7, IF($J179="--", $AB$8, IFERROR(INDEX(Recipes!$A:$Q,SMALL(IF(($V$2=Recipes!$A:$A),ROW(Recipes!$A:$A)-MIN(ROW(Recipes!$A:$A))+1,""),ROWS(Recipes!$A$1:H173)),11), $AB$7)))))</f>
        <v/>
      </c>
      <c r="P179" t="str">
        <f t="shared" si="29"/>
        <v/>
      </c>
      <c r="Q179" s="80" t="str">
        <f t="array" ref="Q179">IF($J179="","", IF($J179="---", $AD$9, IF($J179="-", $AD$7, IF($J179="--", $AD$8, IFERROR(INDEX(Recipes!$A:$Q,SMALL(IF(($V$2=Recipes!$A:$A),ROW(Recipes!$A:$A)-MIN(ROW(Recipes!$A:$A))+1,""),ROWS(Recipes!$A$1:J173)),13), $AD$7)))))</f>
        <v/>
      </c>
      <c r="R179" t="str">
        <f t="shared" si="30"/>
        <v/>
      </c>
      <c r="S179" s="80" t="str">
        <f t="array" ref="S179">IF($J179="","", IF($J179="---", $AF$9, IF($J179="-", $AF$7, IF($J179="--", $AF$8, IFERROR(INDEX(Recipes!$A:$Q,SMALL(IF(($V$2=Recipes!$A:$A),ROW(Recipes!$A:$A)-MIN(ROW(Recipes!$A:$A))+1,""),ROWS(Recipes!$A$1:L173)),15), $AF$7)))))</f>
        <v/>
      </c>
      <c r="T179" t="str">
        <f t="shared" si="31"/>
        <v/>
      </c>
      <c r="U179" s="86" t="str">
        <f t="array" ref="U179">IF($J179="","", IF($J179="---", $AH$9, IF($J179="-", $AH$7, IF($J179="--", $AH$8, IFERROR(INDEX(Recipes!$A:$Q,SMALL(IF(($V$2=Recipes!$A:$A),ROW(Recipes!$A:$A)-MIN(ROW(Recipes!$A:$A))+1,""),ROWS(Recipes!$A$1:N173)),17), $AH$7)))))</f>
        <v/>
      </c>
      <c r="V179" t="str">
        <f t="shared" si="32"/>
        <v/>
      </c>
    </row>
    <row r="180" spans="2:22" x14ac:dyDescent="0.2">
      <c r="B180" s="1"/>
      <c r="G180" t="str">
        <f t="shared" si="25"/>
        <v/>
      </c>
      <c r="H180" t="str">
        <f t="array" ref="H180">IF(H179="","", IF(H179=$F$46, "", IF(H179=$F$44, $F$45, IF(H179=$F$45, $F$46, IFERROR(INDEX(Recipes!$A:$Q,SMALL(IF(($V$2=Recipes!$A:$A),ROW(Recipes!$A:$A)-MIN(ROW(Recipes!$A:$A))+1,""),ROWS(Recipes!$A$1:A174)),4), $F$44)))))</f>
        <v/>
      </c>
      <c r="I180" t="str">
        <f t="shared" si="26"/>
        <v/>
      </c>
      <c r="J180" t="str">
        <f t="array" ref="J180">IF(J179="","", IF(J179="---", "", IF(J179="-", $X$8, IF(J179="--", $X$9, IFERROR(INDEX(Recipes!$A:$Q,SMALL(IF(($V$2=Recipes!$A:$A),ROW(Recipes!$A:$A)-MIN(ROW(Recipes!$A:$A))+1,""),ROWS(Recipes!$A$1:C174)),6), $X$7)))))</f>
        <v/>
      </c>
      <c r="K180" t="str">
        <f t="array" ref="K180">IF($J180="","", IF($J180="---", $J180, IF($J180="-",$J180, IF($J180="--", $J180, IFERROR(INDEX(Recipes!$A:$Q,SMALL(IF(($V$2=Recipes!$A:$A),ROW(Recipes!$A:$A)-MIN(ROW(Recipes!$A:$A))+1,""),ROWS(Recipes!$A$1:D174)),7), $Z$7)))))</f>
        <v/>
      </c>
      <c r="L180" t="str">
        <f t="shared" si="27"/>
        <v/>
      </c>
      <c r="M180" s="3" t="str">
        <f t="array" ref="M180">IF($J180="","", IF($J180="---", $Z$9, IF($J180="-", $Z$7, IF($J180="--", $Z$8, IFERROR(INDEX(Recipes!$A:$Q,SMALL(IF(($V$2=Recipes!$A:$A),ROW(Recipes!$A:$A)-MIN(ROW(Recipes!$A:$A))+1,""),ROWS(Recipes!$A$1:F174)),9), $Z$7)))))</f>
        <v/>
      </c>
      <c r="N180" t="str">
        <f t="shared" si="28"/>
        <v/>
      </c>
      <c r="O180" s="80" t="str">
        <f t="array" ref="O180">IF($J180="","", IF($J180="---", $AB$9, IF($J180="-", $AB$7, IF($J180="--", $AB$8, IFERROR(INDEX(Recipes!$A:$Q,SMALL(IF(($V$2=Recipes!$A:$A),ROW(Recipes!$A:$A)-MIN(ROW(Recipes!$A:$A))+1,""),ROWS(Recipes!$A$1:H174)),11), $AB$7)))))</f>
        <v/>
      </c>
      <c r="P180" t="str">
        <f t="shared" si="29"/>
        <v/>
      </c>
      <c r="Q180" s="80" t="str">
        <f t="array" ref="Q180">IF($J180="","", IF($J180="---", $AD$9, IF($J180="-", $AD$7, IF($J180="--", $AD$8, IFERROR(INDEX(Recipes!$A:$Q,SMALL(IF(($V$2=Recipes!$A:$A),ROW(Recipes!$A:$A)-MIN(ROW(Recipes!$A:$A))+1,""),ROWS(Recipes!$A$1:J174)),13), $AD$7)))))</f>
        <v/>
      </c>
      <c r="R180" t="str">
        <f t="shared" si="30"/>
        <v/>
      </c>
      <c r="S180" s="80" t="str">
        <f t="array" ref="S180">IF($J180="","", IF($J180="---", $AF$9, IF($J180="-", $AF$7, IF($J180="--", $AF$8, IFERROR(INDEX(Recipes!$A:$Q,SMALL(IF(($V$2=Recipes!$A:$A),ROW(Recipes!$A:$A)-MIN(ROW(Recipes!$A:$A))+1,""),ROWS(Recipes!$A$1:L174)),15), $AF$7)))))</f>
        <v/>
      </c>
      <c r="T180" t="str">
        <f t="shared" si="31"/>
        <v/>
      </c>
      <c r="U180" s="86" t="str">
        <f t="array" ref="U180">IF($J180="","", IF($J180="---", $AH$9, IF($J180="-", $AH$7, IF($J180="--", $AH$8, IFERROR(INDEX(Recipes!$A:$Q,SMALL(IF(($V$2=Recipes!$A:$A),ROW(Recipes!$A:$A)-MIN(ROW(Recipes!$A:$A))+1,""),ROWS(Recipes!$A$1:N174)),17), $AH$7)))))</f>
        <v/>
      </c>
      <c r="V180" t="str">
        <f t="shared" si="32"/>
        <v/>
      </c>
    </row>
    <row r="181" spans="2:22" x14ac:dyDescent="0.2">
      <c r="B181" s="1"/>
      <c r="G181" t="str">
        <f t="shared" si="25"/>
        <v/>
      </c>
      <c r="H181" t="str">
        <f t="array" ref="H181">IF(H180="","", IF(H180=$F$46, "", IF(H180=$F$44, $F$45, IF(H180=$F$45, $F$46, IFERROR(INDEX(Recipes!$A:$Q,SMALL(IF(($V$2=Recipes!$A:$A),ROW(Recipes!$A:$A)-MIN(ROW(Recipes!$A:$A))+1,""),ROWS(Recipes!$A$1:A175)),4), $F$44)))))</f>
        <v/>
      </c>
      <c r="I181" t="str">
        <f t="shared" si="26"/>
        <v/>
      </c>
      <c r="J181" t="str">
        <f t="array" ref="J181">IF(J180="","", IF(J180="---", "", IF(J180="-", $X$8, IF(J180="--", $X$9, IFERROR(INDEX(Recipes!$A:$Q,SMALL(IF(($V$2=Recipes!$A:$A),ROW(Recipes!$A:$A)-MIN(ROW(Recipes!$A:$A))+1,""),ROWS(Recipes!$A$1:C175)),6), $X$7)))))</f>
        <v/>
      </c>
      <c r="K181" t="str">
        <f t="array" ref="K181">IF($J181="","", IF($J181="---", $J181, IF($J181="-",$J181, IF($J181="--", $J181, IFERROR(INDEX(Recipes!$A:$Q,SMALL(IF(($V$2=Recipes!$A:$A),ROW(Recipes!$A:$A)-MIN(ROW(Recipes!$A:$A))+1,""),ROWS(Recipes!$A$1:D175)),7), $Z$7)))))</f>
        <v/>
      </c>
      <c r="L181" t="str">
        <f t="shared" si="27"/>
        <v/>
      </c>
      <c r="M181" s="3" t="str">
        <f t="array" ref="M181">IF($J181="","", IF($J181="---", $Z$9, IF($J181="-", $Z$7, IF($J181="--", $Z$8, IFERROR(INDEX(Recipes!$A:$Q,SMALL(IF(($V$2=Recipes!$A:$A),ROW(Recipes!$A:$A)-MIN(ROW(Recipes!$A:$A))+1,""),ROWS(Recipes!$A$1:F175)),9), $Z$7)))))</f>
        <v/>
      </c>
      <c r="N181" t="str">
        <f t="shared" si="28"/>
        <v/>
      </c>
      <c r="O181" s="80" t="str">
        <f t="array" ref="O181">IF($J181="","", IF($J181="---", $AB$9, IF($J181="-", $AB$7, IF($J181="--", $AB$8, IFERROR(INDEX(Recipes!$A:$Q,SMALL(IF(($V$2=Recipes!$A:$A),ROW(Recipes!$A:$A)-MIN(ROW(Recipes!$A:$A))+1,""),ROWS(Recipes!$A$1:H175)),11), $AB$7)))))</f>
        <v/>
      </c>
      <c r="P181" t="str">
        <f t="shared" si="29"/>
        <v/>
      </c>
      <c r="Q181" s="80" t="str">
        <f t="array" ref="Q181">IF($J181="","", IF($J181="---", $AD$9, IF($J181="-", $AD$7, IF($J181="--", $AD$8, IFERROR(INDEX(Recipes!$A:$Q,SMALL(IF(($V$2=Recipes!$A:$A),ROW(Recipes!$A:$A)-MIN(ROW(Recipes!$A:$A))+1,""),ROWS(Recipes!$A$1:J175)),13), $AD$7)))))</f>
        <v/>
      </c>
      <c r="R181" t="str">
        <f t="shared" si="30"/>
        <v/>
      </c>
      <c r="S181" s="80" t="str">
        <f t="array" ref="S181">IF($J181="","", IF($J181="---", $AF$9, IF($J181="-", $AF$7, IF($J181="--", $AF$8, IFERROR(INDEX(Recipes!$A:$Q,SMALL(IF(($V$2=Recipes!$A:$A),ROW(Recipes!$A:$A)-MIN(ROW(Recipes!$A:$A))+1,""),ROWS(Recipes!$A$1:L175)),15), $AF$7)))))</f>
        <v/>
      </c>
      <c r="T181" t="str">
        <f t="shared" si="31"/>
        <v/>
      </c>
      <c r="U181" s="86" t="str">
        <f t="array" ref="U181">IF($J181="","", IF($J181="---", $AH$9, IF($J181="-", $AH$7, IF($J181="--", $AH$8, IFERROR(INDEX(Recipes!$A:$Q,SMALL(IF(($V$2=Recipes!$A:$A),ROW(Recipes!$A:$A)-MIN(ROW(Recipes!$A:$A))+1,""),ROWS(Recipes!$A$1:N175)),17), $AH$7)))))</f>
        <v/>
      </c>
      <c r="V181" t="str">
        <f t="shared" si="32"/>
        <v/>
      </c>
    </row>
    <row r="182" spans="2:22" x14ac:dyDescent="0.2">
      <c r="B182" s="1"/>
      <c r="G182" t="str">
        <f t="shared" si="25"/>
        <v/>
      </c>
      <c r="H182" t="str">
        <f t="array" ref="H182">IF(H181="","", IF(H181=$F$46, "", IF(H181=$F$44, $F$45, IF(H181=$F$45, $F$46, IFERROR(INDEX(Recipes!$A:$Q,SMALL(IF(($V$2=Recipes!$A:$A),ROW(Recipes!$A:$A)-MIN(ROW(Recipes!$A:$A))+1,""),ROWS(Recipes!$A$1:A176)),4), $F$44)))))</f>
        <v/>
      </c>
      <c r="I182" t="str">
        <f t="shared" si="26"/>
        <v/>
      </c>
      <c r="J182" t="str">
        <f t="array" ref="J182">IF(J181="","", IF(J181="---", "", IF(J181="-", $X$8, IF(J181="--", $X$9, IFERROR(INDEX(Recipes!$A:$Q,SMALL(IF(($V$2=Recipes!$A:$A),ROW(Recipes!$A:$A)-MIN(ROW(Recipes!$A:$A))+1,""),ROWS(Recipes!$A$1:C176)),6), $X$7)))))</f>
        <v/>
      </c>
      <c r="K182" t="str">
        <f t="array" ref="K182">IF($J182="","", IF($J182="---", $J182, IF($J182="-",$J182, IF($J182="--", $J182, IFERROR(INDEX(Recipes!$A:$Q,SMALL(IF(($V$2=Recipes!$A:$A),ROW(Recipes!$A:$A)-MIN(ROW(Recipes!$A:$A))+1,""),ROWS(Recipes!$A$1:D176)),7), $Z$7)))))</f>
        <v/>
      </c>
      <c r="L182" t="str">
        <f t="shared" si="27"/>
        <v/>
      </c>
      <c r="M182" s="3" t="str">
        <f t="array" ref="M182">IF($J182="","", IF($J182="---", $Z$9, IF($J182="-", $Z$7, IF($J182="--", $Z$8, IFERROR(INDEX(Recipes!$A:$Q,SMALL(IF(($V$2=Recipes!$A:$A),ROW(Recipes!$A:$A)-MIN(ROW(Recipes!$A:$A))+1,""),ROWS(Recipes!$A$1:F176)),9), $Z$7)))))</f>
        <v/>
      </c>
      <c r="N182" t="str">
        <f t="shared" si="28"/>
        <v/>
      </c>
      <c r="O182" s="80" t="str">
        <f t="array" ref="O182">IF($J182="","", IF($J182="---", $AB$9, IF($J182="-", $AB$7, IF($J182="--", $AB$8, IFERROR(INDEX(Recipes!$A:$Q,SMALL(IF(($V$2=Recipes!$A:$A),ROW(Recipes!$A:$A)-MIN(ROW(Recipes!$A:$A))+1,""),ROWS(Recipes!$A$1:H176)),11), $AB$7)))))</f>
        <v/>
      </c>
      <c r="P182" t="str">
        <f t="shared" si="29"/>
        <v/>
      </c>
      <c r="Q182" s="80" t="str">
        <f t="array" ref="Q182">IF($J182="","", IF($J182="---", $AD$9, IF($J182="-", $AD$7, IF($J182="--", $AD$8, IFERROR(INDEX(Recipes!$A:$Q,SMALL(IF(($V$2=Recipes!$A:$A),ROW(Recipes!$A:$A)-MIN(ROW(Recipes!$A:$A))+1,""),ROWS(Recipes!$A$1:J176)),13), $AD$7)))))</f>
        <v/>
      </c>
      <c r="R182" t="str">
        <f t="shared" si="30"/>
        <v/>
      </c>
      <c r="S182" s="80" t="str">
        <f t="array" ref="S182">IF($J182="","", IF($J182="---", $AF$9, IF($J182="-", $AF$7, IF($J182="--", $AF$8, IFERROR(INDEX(Recipes!$A:$Q,SMALL(IF(($V$2=Recipes!$A:$A),ROW(Recipes!$A:$A)-MIN(ROW(Recipes!$A:$A))+1,""),ROWS(Recipes!$A$1:L176)),15), $AF$7)))))</f>
        <v/>
      </c>
      <c r="T182" t="str">
        <f t="shared" si="31"/>
        <v/>
      </c>
      <c r="U182" s="86" t="str">
        <f t="array" ref="U182">IF($J182="","", IF($J182="---", $AH$9, IF($J182="-", $AH$7, IF($J182="--", $AH$8, IFERROR(INDEX(Recipes!$A:$Q,SMALL(IF(($V$2=Recipes!$A:$A),ROW(Recipes!$A:$A)-MIN(ROW(Recipes!$A:$A))+1,""),ROWS(Recipes!$A$1:N176)),17), $AH$7)))))</f>
        <v/>
      </c>
      <c r="V182" t="str">
        <f t="shared" si="32"/>
        <v/>
      </c>
    </row>
    <row r="183" spans="2:22" x14ac:dyDescent="0.2">
      <c r="B183" s="1"/>
      <c r="G183" t="str">
        <f t="shared" si="25"/>
        <v/>
      </c>
      <c r="H183" t="str">
        <f t="array" ref="H183">IF(H182="","", IF(H182=$F$46, "", IF(H182=$F$44, $F$45, IF(H182=$F$45, $F$46, IFERROR(INDEX(Recipes!$A:$Q,SMALL(IF(($V$2=Recipes!$A:$A),ROW(Recipes!$A:$A)-MIN(ROW(Recipes!$A:$A))+1,""),ROWS(Recipes!$A$1:A177)),4), $F$44)))))</f>
        <v/>
      </c>
      <c r="I183" t="str">
        <f t="shared" si="26"/>
        <v/>
      </c>
      <c r="J183" t="str">
        <f t="array" ref="J183">IF(J182="","", IF(J182="---", "", IF(J182="-", $X$8, IF(J182="--", $X$9, IFERROR(INDEX(Recipes!$A:$Q,SMALL(IF(($V$2=Recipes!$A:$A),ROW(Recipes!$A:$A)-MIN(ROW(Recipes!$A:$A))+1,""),ROWS(Recipes!$A$1:C177)),6), $X$7)))))</f>
        <v/>
      </c>
      <c r="K183" t="str">
        <f t="array" ref="K183">IF($J183="","", IF($J183="---", $J183, IF($J183="-",$J183, IF($J183="--", $J183, IFERROR(INDEX(Recipes!$A:$Q,SMALL(IF(($V$2=Recipes!$A:$A),ROW(Recipes!$A:$A)-MIN(ROW(Recipes!$A:$A))+1,""),ROWS(Recipes!$A$1:D177)),7), $Z$7)))))</f>
        <v/>
      </c>
      <c r="L183" t="str">
        <f t="shared" si="27"/>
        <v/>
      </c>
      <c r="M183" s="3" t="str">
        <f t="array" ref="M183">IF($J183="","", IF($J183="---", $Z$9, IF($J183="-", $Z$7, IF($J183="--", $Z$8, IFERROR(INDEX(Recipes!$A:$Q,SMALL(IF(($V$2=Recipes!$A:$A),ROW(Recipes!$A:$A)-MIN(ROW(Recipes!$A:$A))+1,""),ROWS(Recipes!$A$1:F177)),9), $Z$7)))))</f>
        <v/>
      </c>
      <c r="N183" t="str">
        <f t="shared" si="28"/>
        <v/>
      </c>
      <c r="O183" s="80" t="str">
        <f t="array" ref="O183">IF($J183="","", IF($J183="---", $AB$9, IF($J183="-", $AB$7, IF($J183="--", $AB$8, IFERROR(INDEX(Recipes!$A:$Q,SMALL(IF(($V$2=Recipes!$A:$A),ROW(Recipes!$A:$A)-MIN(ROW(Recipes!$A:$A))+1,""),ROWS(Recipes!$A$1:H177)),11), $AB$7)))))</f>
        <v/>
      </c>
      <c r="P183" t="str">
        <f t="shared" si="29"/>
        <v/>
      </c>
      <c r="Q183" s="80" t="str">
        <f t="array" ref="Q183">IF($J183="","", IF($J183="---", $AD$9, IF($J183="-", $AD$7, IF($J183="--", $AD$8, IFERROR(INDEX(Recipes!$A:$Q,SMALL(IF(($V$2=Recipes!$A:$A),ROW(Recipes!$A:$A)-MIN(ROW(Recipes!$A:$A))+1,""),ROWS(Recipes!$A$1:J177)),13), $AD$7)))))</f>
        <v/>
      </c>
      <c r="R183" t="str">
        <f t="shared" si="30"/>
        <v/>
      </c>
      <c r="S183" s="80" t="str">
        <f t="array" ref="S183">IF($J183="","", IF($J183="---", $AF$9, IF($J183="-", $AF$7, IF($J183="--", $AF$8, IFERROR(INDEX(Recipes!$A:$Q,SMALL(IF(($V$2=Recipes!$A:$A),ROW(Recipes!$A:$A)-MIN(ROW(Recipes!$A:$A))+1,""),ROWS(Recipes!$A$1:L177)),15), $AF$7)))))</f>
        <v/>
      </c>
      <c r="T183" t="str">
        <f t="shared" si="31"/>
        <v/>
      </c>
      <c r="U183" s="86" t="str">
        <f t="array" ref="U183">IF($J183="","", IF($J183="---", $AH$9, IF($J183="-", $AH$7, IF($J183="--", $AH$8, IFERROR(INDEX(Recipes!$A:$Q,SMALL(IF(($V$2=Recipes!$A:$A),ROW(Recipes!$A:$A)-MIN(ROW(Recipes!$A:$A))+1,""),ROWS(Recipes!$A$1:N177)),17), $AH$7)))))</f>
        <v/>
      </c>
      <c r="V183" t="str">
        <f t="shared" si="32"/>
        <v/>
      </c>
    </row>
    <row r="184" spans="2:22" x14ac:dyDescent="0.2">
      <c r="B184" s="1"/>
      <c r="G184" t="str">
        <f t="shared" si="25"/>
        <v/>
      </c>
      <c r="H184" t="str">
        <f t="array" ref="H184">IF(H183="","", IF(H183=$F$46, "", IF(H183=$F$44, $F$45, IF(H183=$F$45, $F$46, IFERROR(INDEX(Recipes!$A:$Q,SMALL(IF(($V$2=Recipes!$A:$A),ROW(Recipes!$A:$A)-MIN(ROW(Recipes!$A:$A))+1,""),ROWS(Recipes!$A$1:A178)),4), $F$44)))))</f>
        <v/>
      </c>
      <c r="I184" t="str">
        <f t="shared" si="26"/>
        <v/>
      </c>
      <c r="J184" t="str">
        <f t="array" ref="J184">IF(J183="","", IF(J183="---", "", IF(J183="-", $X$8, IF(J183="--", $X$9, IFERROR(INDEX(Recipes!$A:$Q,SMALL(IF(($V$2=Recipes!$A:$A),ROW(Recipes!$A:$A)-MIN(ROW(Recipes!$A:$A))+1,""),ROWS(Recipes!$A$1:C178)),6), $X$7)))))</f>
        <v/>
      </c>
      <c r="K184" t="str">
        <f t="array" ref="K184">IF($J184="","", IF($J184="---", $J184, IF($J184="-",$J184, IF($J184="--", $J184, IFERROR(INDEX(Recipes!$A:$Q,SMALL(IF(($V$2=Recipes!$A:$A),ROW(Recipes!$A:$A)-MIN(ROW(Recipes!$A:$A))+1,""),ROWS(Recipes!$A$1:D178)),7), $Z$7)))))</f>
        <v/>
      </c>
      <c r="L184" t="str">
        <f t="shared" si="27"/>
        <v/>
      </c>
      <c r="M184" s="3" t="str">
        <f t="array" ref="M184">IF($J184="","", IF($J184="---", $Z$9, IF($J184="-", $Z$7, IF($J184="--", $Z$8, IFERROR(INDEX(Recipes!$A:$Q,SMALL(IF(($V$2=Recipes!$A:$A),ROW(Recipes!$A:$A)-MIN(ROW(Recipes!$A:$A))+1,""),ROWS(Recipes!$A$1:F178)),9), $Z$7)))))</f>
        <v/>
      </c>
      <c r="N184" t="str">
        <f t="shared" si="28"/>
        <v/>
      </c>
      <c r="O184" s="80" t="str">
        <f t="array" ref="O184">IF($J184="","", IF($J184="---", $AB$9, IF($J184="-", $AB$7, IF($J184="--", $AB$8, IFERROR(INDEX(Recipes!$A:$Q,SMALL(IF(($V$2=Recipes!$A:$A),ROW(Recipes!$A:$A)-MIN(ROW(Recipes!$A:$A))+1,""),ROWS(Recipes!$A$1:H178)),11), $AB$7)))))</f>
        <v/>
      </c>
      <c r="P184" t="str">
        <f t="shared" si="29"/>
        <v/>
      </c>
      <c r="Q184" s="80" t="str">
        <f t="array" ref="Q184">IF($J184="","", IF($J184="---", $AD$9, IF($J184="-", $AD$7, IF($J184="--", $AD$8, IFERROR(INDEX(Recipes!$A:$Q,SMALL(IF(($V$2=Recipes!$A:$A),ROW(Recipes!$A:$A)-MIN(ROW(Recipes!$A:$A))+1,""),ROWS(Recipes!$A$1:J178)),13), $AD$7)))))</f>
        <v/>
      </c>
      <c r="R184" t="str">
        <f t="shared" si="30"/>
        <v/>
      </c>
      <c r="S184" s="80" t="str">
        <f t="array" ref="S184">IF($J184="","", IF($J184="---", $AF$9, IF($J184="-", $AF$7, IF($J184="--", $AF$8, IFERROR(INDEX(Recipes!$A:$Q,SMALL(IF(($V$2=Recipes!$A:$A),ROW(Recipes!$A:$A)-MIN(ROW(Recipes!$A:$A))+1,""),ROWS(Recipes!$A$1:L178)),15), $AF$7)))))</f>
        <v/>
      </c>
      <c r="T184" t="str">
        <f t="shared" si="31"/>
        <v/>
      </c>
      <c r="U184" s="86" t="str">
        <f t="array" ref="U184">IF($J184="","", IF($J184="---", $AH$9, IF($J184="-", $AH$7, IF($J184="--", $AH$8, IFERROR(INDEX(Recipes!$A:$Q,SMALL(IF(($V$2=Recipes!$A:$A),ROW(Recipes!$A:$A)-MIN(ROW(Recipes!$A:$A))+1,""),ROWS(Recipes!$A$1:N178)),17), $AH$7)))))</f>
        <v/>
      </c>
      <c r="V184" t="str">
        <f t="shared" si="32"/>
        <v/>
      </c>
    </row>
    <row r="185" spans="2:22" x14ac:dyDescent="0.2">
      <c r="B185" s="1"/>
      <c r="G185" t="str">
        <f t="shared" si="25"/>
        <v/>
      </c>
      <c r="H185" t="str">
        <f t="array" ref="H185">IF(H184="","", IF(H184=$F$46, "", IF(H184=$F$44, $F$45, IF(H184=$F$45, $F$46, IFERROR(INDEX(Recipes!$A:$Q,SMALL(IF(($V$2=Recipes!$A:$A),ROW(Recipes!$A:$A)-MIN(ROW(Recipes!$A:$A))+1,""),ROWS(Recipes!$A$1:A179)),4), $F$44)))))</f>
        <v/>
      </c>
      <c r="I185" t="str">
        <f t="shared" si="26"/>
        <v/>
      </c>
      <c r="J185" t="str">
        <f t="array" ref="J185">IF(J184="","", IF(J184="---", "", IF(J184="-", $X$8, IF(J184="--", $X$9, IFERROR(INDEX(Recipes!$A:$Q,SMALL(IF(($V$2=Recipes!$A:$A),ROW(Recipes!$A:$A)-MIN(ROW(Recipes!$A:$A))+1,""),ROWS(Recipes!$A$1:C179)),6), $X$7)))))</f>
        <v/>
      </c>
      <c r="K185" t="str">
        <f t="array" ref="K185">IF($J185="","", IF($J185="---", $J185, IF($J185="-",$J185, IF($J185="--", $J185, IFERROR(INDEX(Recipes!$A:$Q,SMALL(IF(($V$2=Recipes!$A:$A),ROW(Recipes!$A:$A)-MIN(ROW(Recipes!$A:$A))+1,""),ROWS(Recipes!$A$1:D179)),7), $Z$7)))))</f>
        <v/>
      </c>
      <c r="L185" t="str">
        <f t="shared" si="27"/>
        <v/>
      </c>
      <c r="M185" s="3" t="str">
        <f t="array" ref="M185">IF($J185="","", IF($J185="---", $Z$9, IF($J185="-", $Z$7, IF($J185="--", $Z$8, IFERROR(INDEX(Recipes!$A:$Q,SMALL(IF(($V$2=Recipes!$A:$A),ROW(Recipes!$A:$A)-MIN(ROW(Recipes!$A:$A))+1,""),ROWS(Recipes!$A$1:F179)),9), $Z$7)))))</f>
        <v/>
      </c>
      <c r="N185" t="str">
        <f t="shared" si="28"/>
        <v/>
      </c>
      <c r="O185" s="80" t="str">
        <f t="array" ref="O185">IF($J185="","", IF($J185="---", $AB$9, IF($J185="-", $AB$7, IF($J185="--", $AB$8, IFERROR(INDEX(Recipes!$A:$Q,SMALL(IF(($V$2=Recipes!$A:$A),ROW(Recipes!$A:$A)-MIN(ROW(Recipes!$A:$A))+1,""),ROWS(Recipes!$A$1:H179)),11), $AB$7)))))</f>
        <v/>
      </c>
      <c r="P185" t="str">
        <f t="shared" si="29"/>
        <v/>
      </c>
      <c r="Q185" s="80" t="str">
        <f t="array" ref="Q185">IF($J185="","", IF($J185="---", $AD$9, IF($J185="-", $AD$7, IF($J185="--", $AD$8, IFERROR(INDEX(Recipes!$A:$Q,SMALL(IF(($V$2=Recipes!$A:$A),ROW(Recipes!$A:$A)-MIN(ROW(Recipes!$A:$A))+1,""),ROWS(Recipes!$A$1:J179)),13), $AD$7)))))</f>
        <v/>
      </c>
      <c r="R185" t="str">
        <f t="shared" si="30"/>
        <v/>
      </c>
      <c r="S185" s="80" t="str">
        <f t="array" ref="S185">IF($J185="","", IF($J185="---", $AF$9, IF($J185="-", $AF$7, IF($J185="--", $AF$8, IFERROR(INDEX(Recipes!$A:$Q,SMALL(IF(($V$2=Recipes!$A:$A),ROW(Recipes!$A:$A)-MIN(ROW(Recipes!$A:$A))+1,""),ROWS(Recipes!$A$1:L179)),15), $AF$7)))))</f>
        <v/>
      </c>
      <c r="T185" t="str">
        <f t="shared" si="31"/>
        <v/>
      </c>
      <c r="U185" s="86" t="str">
        <f t="array" ref="U185">IF($J185="","", IF($J185="---", $AH$9, IF($J185="-", $AH$7, IF($J185="--", $AH$8, IFERROR(INDEX(Recipes!$A:$Q,SMALL(IF(($V$2=Recipes!$A:$A),ROW(Recipes!$A:$A)-MIN(ROW(Recipes!$A:$A))+1,""),ROWS(Recipes!$A$1:N179)),17), $AH$7)))))</f>
        <v/>
      </c>
      <c r="V185" t="str">
        <f t="shared" si="32"/>
        <v/>
      </c>
    </row>
    <row r="186" spans="2:22" x14ac:dyDescent="0.2">
      <c r="B186" s="1"/>
      <c r="G186" t="str">
        <f t="shared" si="25"/>
        <v/>
      </c>
      <c r="H186" t="str">
        <f t="array" ref="H186">IF(H185="","", IF(H185=$F$46, "", IF(H185=$F$44, $F$45, IF(H185=$F$45, $F$46, IFERROR(INDEX(Recipes!$A:$Q,SMALL(IF(($V$2=Recipes!$A:$A),ROW(Recipes!$A:$A)-MIN(ROW(Recipes!$A:$A))+1,""),ROWS(Recipes!$A$1:A180)),4), $F$44)))))</f>
        <v/>
      </c>
      <c r="I186" t="str">
        <f t="shared" si="26"/>
        <v/>
      </c>
      <c r="J186" t="str">
        <f t="array" ref="J186">IF(J185="","", IF(J185="---", "", IF(J185="-", $X$8, IF(J185="--", $X$9, IFERROR(INDEX(Recipes!$A:$Q,SMALL(IF(($V$2=Recipes!$A:$A),ROW(Recipes!$A:$A)-MIN(ROW(Recipes!$A:$A))+1,""),ROWS(Recipes!$A$1:C180)),6), $X$7)))))</f>
        <v/>
      </c>
      <c r="K186" t="str">
        <f t="array" ref="K186">IF($J186="","", IF($J186="---", $J186, IF($J186="-",$J186, IF($J186="--", $J186, IFERROR(INDEX(Recipes!$A:$Q,SMALL(IF(($V$2=Recipes!$A:$A),ROW(Recipes!$A:$A)-MIN(ROW(Recipes!$A:$A))+1,""),ROWS(Recipes!$A$1:D180)),7), $Z$7)))))</f>
        <v/>
      </c>
      <c r="L186" t="str">
        <f t="shared" si="27"/>
        <v/>
      </c>
      <c r="M186" s="3" t="str">
        <f t="array" ref="M186">IF($J186="","", IF($J186="---", $Z$9, IF($J186="-", $Z$7, IF($J186="--", $Z$8, IFERROR(INDEX(Recipes!$A:$Q,SMALL(IF(($V$2=Recipes!$A:$A),ROW(Recipes!$A:$A)-MIN(ROW(Recipes!$A:$A))+1,""),ROWS(Recipes!$A$1:F180)),9), $Z$7)))))</f>
        <v/>
      </c>
      <c r="N186" t="str">
        <f t="shared" si="28"/>
        <v/>
      </c>
      <c r="O186" s="80" t="str">
        <f t="array" ref="O186">IF($J186="","", IF($J186="---", $AB$9, IF($J186="-", $AB$7, IF($J186="--", $AB$8, IFERROR(INDEX(Recipes!$A:$Q,SMALL(IF(($V$2=Recipes!$A:$A),ROW(Recipes!$A:$A)-MIN(ROW(Recipes!$A:$A))+1,""),ROWS(Recipes!$A$1:H180)),11), $AB$7)))))</f>
        <v/>
      </c>
      <c r="P186" t="str">
        <f t="shared" si="29"/>
        <v/>
      </c>
      <c r="Q186" s="80" t="str">
        <f t="array" ref="Q186">IF($J186="","", IF($J186="---", $AD$9, IF($J186="-", $AD$7, IF($J186="--", $AD$8, IFERROR(INDEX(Recipes!$A:$Q,SMALL(IF(($V$2=Recipes!$A:$A),ROW(Recipes!$A:$A)-MIN(ROW(Recipes!$A:$A))+1,""),ROWS(Recipes!$A$1:J180)),13), $AD$7)))))</f>
        <v/>
      </c>
      <c r="R186" t="str">
        <f t="shared" si="30"/>
        <v/>
      </c>
      <c r="S186" s="80" t="str">
        <f t="array" ref="S186">IF($J186="","", IF($J186="---", $AF$9, IF($J186="-", $AF$7, IF($J186="--", $AF$8, IFERROR(INDEX(Recipes!$A:$Q,SMALL(IF(($V$2=Recipes!$A:$A),ROW(Recipes!$A:$A)-MIN(ROW(Recipes!$A:$A))+1,""),ROWS(Recipes!$A$1:L180)),15), $AF$7)))))</f>
        <v/>
      </c>
      <c r="T186" t="str">
        <f t="shared" si="31"/>
        <v/>
      </c>
      <c r="U186" s="86" t="str">
        <f t="array" ref="U186">IF($J186="","", IF($J186="---", $AH$9, IF($J186="-", $AH$7, IF($J186="--", $AH$8, IFERROR(INDEX(Recipes!$A:$Q,SMALL(IF(($V$2=Recipes!$A:$A),ROW(Recipes!$A:$A)-MIN(ROW(Recipes!$A:$A))+1,""),ROWS(Recipes!$A$1:N180)),17), $AH$7)))))</f>
        <v/>
      </c>
      <c r="V186" t="str">
        <f t="shared" si="32"/>
        <v/>
      </c>
    </row>
    <row r="187" spans="2:22" x14ac:dyDescent="0.2">
      <c r="B187" s="1"/>
      <c r="G187" t="str">
        <f t="shared" si="25"/>
        <v/>
      </c>
      <c r="H187" t="str">
        <f t="array" ref="H187">IF(H186="","", IF(H186=$F$46, "", IF(H186=$F$44, $F$45, IF(H186=$F$45, $F$46, IFERROR(INDEX(Recipes!$A:$Q,SMALL(IF(($V$2=Recipes!$A:$A),ROW(Recipes!$A:$A)-MIN(ROW(Recipes!$A:$A))+1,""),ROWS(Recipes!$A$1:A181)),4), $F$44)))))</f>
        <v/>
      </c>
      <c r="I187" t="str">
        <f t="shared" si="26"/>
        <v/>
      </c>
      <c r="J187" t="str">
        <f t="array" ref="J187">IF(J186="","", IF(J186="---", "", IF(J186="-", $X$8, IF(J186="--", $X$9, IFERROR(INDEX(Recipes!$A:$Q,SMALL(IF(($V$2=Recipes!$A:$A),ROW(Recipes!$A:$A)-MIN(ROW(Recipes!$A:$A))+1,""),ROWS(Recipes!$A$1:C181)),6), $X$7)))))</f>
        <v/>
      </c>
      <c r="K187" t="str">
        <f t="array" ref="K187">IF($J187="","", IF($J187="---", $J187, IF($J187="-",$J187, IF($J187="--", $J187, IFERROR(INDEX(Recipes!$A:$Q,SMALL(IF(($V$2=Recipes!$A:$A),ROW(Recipes!$A:$A)-MIN(ROW(Recipes!$A:$A))+1,""),ROWS(Recipes!$A$1:D181)),7), $Z$7)))))</f>
        <v/>
      </c>
      <c r="L187" t="str">
        <f t="shared" si="27"/>
        <v/>
      </c>
      <c r="M187" s="3" t="str">
        <f t="array" ref="M187">IF($J187="","", IF($J187="---", $Z$9, IF($J187="-", $Z$7, IF($J187="--", $Z$8, IFERROR(INDEX(Recipes!$A:$Q,SMALL(IF(($V$2=Recipes!$A:$A),ROW(Recipes!$A:$A)-MIN(ROW(Recipes!$A:$A))+1,""),ROWS(Recipes!$A$1:F181)),9), $Z$7)))))</f>
        <v/>
      </c>
      <c r="N187" t="str">
        <f t="shared" si="28"/>
        <v/>
      </c>
      <c r="O187" s="80" t="str">
        <f t="array" ref="O187">IF($J187="","", IF($J187="---", $AB$9, IF($J187="-", $AB$7, IF($J187="--", $AB$8, IFERROR(INDEX(Recipes!$A:$Q,SMALL(IF(($V$2=Recipes!$A:$A),ROW(Recipes!$A:$A)-MIN(ROW(Recipes!$A:$A))+1,""),ROWS(Recipes!$A$1:H181)),11), $AB$7)))))</f>
        <v/>
      </c>
      <c r="P187" t="str">
        <f t="shared" si="29"/>
        <v/>
      </c>
      <c r="Q187" s="80" t="str">
        <f t="array" ref="Q187">IF($J187="","", IF($J187="---", $AD$9, IF($J187="-", $AD$7, IF($J187="--", $AD$8, IFERROR(INDEX(Recipes!$A:$Q,SMALL(IF(($V$2=Recipes!$A:$A),ROW(Recipes!$A:$A)-MIN(ROW(Recipes!$A:$A))+1,""),ROWS(Recipes!$A$1:J181)),13), $AD$7)))))</f>
        <v/>
      </c>
      <c r="R187" t="str">
        <f t="shared" si="30"/>
        <v/>
      </c>
      <c r="S187" s="80" t="str">
        <f t="array" ref="S187">IF($J187="","", IF($J187="---", $AF$9, IF($J187="-", $AF$7, IF($J187="--", $AF$8, IFERROR(INDEX(Recipes!$A:$Q,SMALL(IF(($V$2=Recipes!$A:$A),ROW(Recipes!$A:$A)-MIN(ROW(Recipes!$A:$A))+1,""),ROWS(Recipes!$A$1:L181)),15), $AF$7)))))</f>
        <v/>
      </c>
      <c r="T187" t="str">
        <f t="shared" si="31"/>
        <v/>
      </c>
      <c r="U187" s="86" t="str">
        <f t="array" ref="U187">IF($J187="","", IF($J187="---", $AH$9, IF($J187="-", $AH$7, IF($J187="--", $AH$8, IFERROR(INDEX(Recipes!$A:$Q,SMALL(IF(($V$2=Recipes!$A:$A),ROW(Recipes!$A:$A)-MIN(ROW(Recipes!$A:$A))+1,""),ROWS(Recipes!$A$1:N181)),17), $AH$7)))))</f>
        <v/>
      </c>
      <c r="V187" t="str">
        <f t="shared" si="32"/>
        <v/>
      </c>
    </row>
    <row r="188" spans="2:22" x14ac:dyDescent="0.2">
      <c r="B188" s="1"/>
      <c r="G188" t="str">
        <f t="shared" si="25"/>
        <v/>
      </c>
      <c r="H188" t="str">
        <f t="array" ref="H188">IF(H187="","", IF(H187=$F$46, "", IF(H187=$F$44, $F$45, IF(H187=$F$45, $F$46, IFERROR(INDEX(Recipes!$A:$Q,SMALL(IF(($V$2=Recipes!$A:$A),ROW(Recipes!$A:$A)-MIN(ROW(Recipes!$A:$A))+1,""),ROWS(Recipes!$A$1:A182)),4), $F$44)))))</f>
        <v/>
      </c>
      <c r="I188" t="str">
        <f t="shared" si="26"/>
        <v/>
      </c>
      <c r="J188" t="str">
        <f t="array" ref="J188">IF(J187="","", IF(J187="---", "", IF(J187="-", $X$8, IF(J187="--", $X$9, IFERROR(INDEX(Recipes!$A:$Q,SMALL(IF(($V$2=Recipes!$A:$A),ROW(Recipes!$A:$A)-MIN(ROW(Recipes!$A:$A))+1,""),ROWS(Recipes!$A$1:C182)),6), $X$7)))))</f>
        <v/>
      </c>
      <c r="K188" t="str">
        <f t="array" ref="K188">IF($J188="","", IF($J188="---", $J188, IF($J188="-",$J188, IF($J188="--", $J188, IFERROR(INDEX(Recipes!$A:$Q,SMALL(IF(($V$2=Recipes!$A:$A),ROW(Recipes!$A:$A)-MIN(ROW(Recipes!$A:$A))+1,""),ROWS(Recipes!$A$1:D182)),7), $Z$7)))))</f>
        <v/>
      </c>
      <c r="L188" t="str">
        <f t="shared" si="27"/>
        <v/>
      </c>
      <c r="M188" s="3" t="str">
        <f t="array" ref="M188">IF($J188="","", IF($J188="---", $Z$9, IF($J188="-", $Z$7, IF($J188="--", $Z$8, IFERROR(INDEX(Recipes!$A:$Q,SMALL(IF(($V$2=Recipes!$A:$A),ROW(Recipes!$A:$A)-MIN(ROW(Recipes!$A:$A))+1,""),ROWS(Recipes!$A$1:F182)),9), $Z$7)))))</f>
        <v/>
      </c>
      <c r="N188" t="str">
        <f t="shared" si="28"/>
        <v/>
      </c>
      <c r="O188" s="80" t="str">
        <f t="array" ref="O188">IF($J188="","", IF($J188="---", $AB$9, IF($J188="-", $AB$7, IF($J188="--", $AB$8, IFERROR(INDEX(Recipes!$A:$Q,SMALL(IF(($V$2=Recipes!$A:$A),ROW(Recipes!$A:$A)-MIN(ROW(Recipes!$A:$A))+1,""),ROWS(Recipes!$A$1:H182)),11), $AB$7)))))</f>
        <v/>
      </c>
      <c r="P188" t="str">
        <f t="shared" si="29"/>
        <v/>
      </c>
      <c r="Q188" s="80" t="str">
        <f t="array" ref="Q188">IF($J188="","", IF($J188="---", $AD$9, IF($J188="-", $AD$7, IF($J188="--", $AD$8, IFERROR(INDEX(Recipes!$A:$Q,SMALL(IF(($V$2=Recipes!$A:$A),ROW(Recipes!$A:$A)-MIN(ROW(Recipes!$A:$A))+1,""),ROWS(Recipes!$A$1:J182)),13), $AD$7)))))</f>
        <v/>
      </c>
      <c r="R188" t="str">
        <f t="shared" si="30"/>
        <v/>
      </c>
      <c r="S188" s="80" t="str">
        <f t="array" ref="S188">IF($J188="","", IF($J188="---", $AF$9, IF($J188="-", $AF$7, IF($J188="--", $AF$8, IFERROR(INDEX(Recipes!$A:$Q,SMALL(IF(($V$2=Recipes!$A:$A),ROW(Recipes!$A:$A)-MIN(ROW(Recipes!$A:$A))+1,""),ROWS(Recipes!$A$1:L182)),15), $AF$7)))))</f>
        <v/>
      </c>
      <c r="T188" t="str">
        <f t="shared" si="31"/>
        <v/>
      </c>
      <c r="U188" s="86" t="str">
        <f t="array" ref="U188">IF($J188="","", IF($J188="---", $AH$9, IF($J188="-", $AH$7, IF($J188="--", $AH$8, IFERROR(INDEX(Recipes!$A:$Q,SMALL(IF(($V$2=Recipes!$A:$A),ROW(Recipes!$A:$A)-MIN(ROW(Recipes!$A:$A))+1,""),ROWS(Recipes!$A$1:N182)),17), $AH$7)))))</f>
        <v/>
      </c>
      <c r="V188" t="str">
        <f t="shared" si="32"/>
        <v/>
      </c>
    </row>
    <row r="189" spans="2:22" x14ac:dyDescent="0.2">
      <c r="B189" s="1"/>
      <c r="G189" t="str">
        <f t="shared" si="25"/>
        <v/>
      </c>
      <c r="H189" t="str">
        <f t="array" ref="H189">IF(H188="","", IF(H188=$F$46, "", IF(H188=$F$44, $F$45, IF(H188=$F$45, $F$46, IFERROR(INDEX(Recipes!$A:$Q,SMALL(IF(($V$2=Recipes!$A:$A),ROW(Recipes!$A:$A)-MIN(ROW(Recipes!$A:$A))+1,""),ROWS(Recipes!$A$1:A183)),4), $F$44)))))</f>
        <v/>
      </c>
      <c r="I189" t="str">
        <f t="shared" si="26"/>
        <v/>
      </c>
      <c r="J189" t="str">
        <f t="array" ref="J189">IF(J188="","", IF(J188="---", "", IF(J188="-", $X$8, IF(J188="--", $X$9, IFERROR(INDEX(Recipes!$A:$Q,SMALL(IF(($V$2=Recipes!$A:$A),ROW(Recipes!$A:$A)-MIN(ROW(Recipes!$A:$A))+1,""),ROWS(Recipes!$A$1:C183)),6), $X$7)))))</f>
        <v/>
      </c>
      <c r="K189" t="str">
        <f t="array" ref="K189">IF($J189="","", IF($J189="---", $J189, IF($J189="-",$J189, IF($J189="--", $J189, IFERROR(INDEX(Recipes!$A:$Q,SMALL(IF(($V$2=Recipes!$A:$A),ROW(Recipes!$A:$A)-MIN(ROW(Recipes!$A:$A))+1,""),ROWS(Recipes!$A$1:D183)),7), $Z$7)))))</f>
        <v/>
      </c>
      <c r="L189" t="str">
        <f t="shared" si="27"/>
        <v/>
      </c>
      <c r="M189" s="3" t="str">
        <f t="array" ref="M189">IF($J189="","", IF($J189="---", $Z$9, IF($J189="-", $Z$7, IF($J189="--", $Z$8, IFERROR(INDEX(Recipes!$A:$Q,SMALL(IF(($V$2=Recipes!$A:$A),ROW(Recipes!$A:$A)-MIN(ROW(Recipes!$A:$A))+1,""),ROWS(Recipes!$A$1:F183)),9), $Z$7)))))</f>
        <v/>
      </c>
      <c r="N189" t="str">
        <f t="shared" si="28"/>
        <v/>
      </c>
      <c r="O189" s="80" t="str">
        <f t="array" ref="O189">IF($J189="","", IF($J189="---", $AB$9, IF($J189="-", $AB$7, IF($J189="--", $AB$8, IFERROR(INDEX(Recipes!$A:$Q,SMALL(IF(($V$2=Recipes!$A:$A),ROW(Recipes!$A:$A)-MIN(ROW(Recipes!$A:$A))+1,""),ROWS(Recipes!$A$1:H183)),11), $AB$7)))))</f>
        <v/>
      </c>
      <c r="P189" t="str">
        <f t="shared" si="29"/>
        <v/>
      </c>
      <c r="Q189" s="80" t="str">
        <f t="array" ref="Q189">IF($J189="","", IF($J189="---", $AD$9, IF($J189="-", $AD$7, IF($J189="--", $AD$8, IFERROR(INDEX(Recipes!$A:$Q,SMALL(IF(($V$2=Recipes!$A:$A),ROW(Recipes!$A:$A)-MIN(ROW(Recipes!$A:$A))+1,""),ROWS(Recipes!$A$1:J183)),13), $AD$7)))))</f>
        <v/>
      </c>
      <c r="R189" t="str">
        <f t="shared" si="30"/>
        <v/>
      </c>
      <c r="S189" s="80" t="str">
        <f t="array" ref="S189">IF($J189="","", IF($J189="---", $AF$9, IF($J189="-", $AF$7, IF($J189="--", $AF$8, IFERROR(INDEX(Recipes!$A:$Q,SMALL(IF(($V$2=Recipes!$A:$A),ROW(Recipes!$A:$A)-MIN(ROW(Recipes!$A:$A))+1,""),ROWS(Recipes!$A$1:L183)),15), $AF$7)))))</f>
        <v/>
      </c>
      <c r="T189" t="str">
        <f t="shared" si="31"/>
        <v/>
      </c>
      <c r="U189" s="86" t="str">
        <f t="array" ref="U189">IF($J189="","", IF($J189="---", $AH$9, IF($J189="-", $AH$7, IF($J189="--", $AH$8, IFERROR(INDEX(Recipes!$A:$Q,SMALL(IF(($V$2=Recipes!$A:$A),ROW(Recipes!$A:$A)-MIN(ROW(Recipes!$A:$A))+1,""),ROWS(Recipes!$A$1:N183)),17), $AH$7)))))</f>
        <v/>
      </c>
      <c r="V189" t="str">
        <f t="shared" si="32"/>
        <v/>
      </c>
    </row>
    <row r="190" spans="2:22" x14ac:dyDescent="0.2">
      <c r="B190" s="1"/>
      <c r="G190" t="str">
        <f t="shared" si="25"/>
        <v/>
      </c>
      <c r="H190" t="str">
        <f t="array" ref="H190">IF(H189="","", IF(H189=$F$46, "", IF(H189=$F$44, $F$45, IF(H189=$F$45, $F$46, IFERROR(INDEX(Recipes!$A:$Q,SMALL(IF(($V$2=Recipes!$A:$A),ROW(Recipes!$A:$A)-MIN(ROW(Recipes!$A:$A))+1,""),ROWS(Recipes!$A$1:A184)),4), $F$44)))))</f>
        <v/>
      </c>
      <c r="I190" t="str">
        <f t="shared" si="26"/>
        <v/>
      </c>
      <c r="J190" t="str">
        <f t="array" ref="J190">IF(J189="","", IF(J189="---", "", IF(J189="-", $X$8, IF(J189="--", $X$9, IFERROR(INDEX(Recipes!$A:$Q,SMALL(IF(($V$2=Recipes!$A:$A),ROW(Recipes!$A:$A)-MIN(ROW(Recipes!$A:$A))+1,""),ROWS(Recipes!$A$1:C184)),6), $X$7)))))</f>
        <v/>
      </c>
      <c r="K190" t="str">
        <f t="array" ref="K190">IF($J190="","", IF($J190="---", $J190, IF($J190="-",$J190, IF($J190="--", $J190, IFERROR(INDEX(Recipes!$A:$Q,SMALL(IF(($V$2=Recipes!$A:$A),ROW(Recipes!$A:$A)-MIN(ROW(Recipes!$A:$A))+1,""),ROWS(Recipes!$A$1:D184)),7), $Z$7)))))</f>
        <v/>
      </c>
      <c r="L190" t="str">
        <f t="shared" si="27"/>
        <v/>
      </c>
      <c r="M190" s="3" t="str">
        <f t="array" ref="M190">IF($J190="","", IF($J190="---", $Z$9, IF($J190="-", $Z$7, IF($J190="--", $Z$8, IFERROR(INDEX(Recipes!$A:$Q,SMALL(IF(($V$2=Recipes!$A:$A),ROW(Recipes!$A:$A)-MIN(ROW(Recipes!$A:$A))+1,""),ROWS(Recipes!$A$1:F184)),9), $Z$7)))))</f>
        <v/>
      </c>
      <c r="N190" t="str">
        <f t="shared" si="28"/>
        <v/>
      </c>
      <c r="O190" s="80" t="str">
        <f t="array" ref="O190">IF($J190="","", IF($J190="---", $AB$9, IF($J190="-", $AB$7, IF($J190="--", $AB$8, IFERROR(INDEX(Recipes!$A:$Q,SMALL(IF(($V$2=Recipes!$A:$A),ROW(Recipes!$A:$A)-MIN(ROW(Recipes!$A:$A))+1,""),ROWS(Recipes!$A$1:H184)),11), $AB$7)))))</f>
        <v/>
      </c>
      <c r="P190" t="str">
        <f t="shared" si="29"/>
        <v/>
      </c>
      <c r="Q190" s="80" t="str">
        <f t="array" ref="Q190">IF($J190="","", IF($J190="---", $AD$9, IF($J190="-", $AD$7, IF($J190="--", $AD$8, IFERROR(INDEX(Recipes!$A:$Q,SMALL(IF(($V$2=Recipes!$A:$A),ROW(Recipes!$A:$A)-MIN(ROW(Recipes!$A:$A))+1,""),ROWS(Recipes!$A$1:J184)),13), $AD$7)))))</f>
        <v/>
      </c>
      <c r="R190" t="str">
        <f t="shared" si="30"/>
        <v/>
      </c>
      <c r="S190" s="80" t="str">
        <f t="array" ref="S190">IF($J190="","", IF($J190="---", $AF$9, IF($J190="-", $AF$7, IF($J190="--", $AF$8, IFERROR(INDEX(Recipes!$A:$Q,SMALL(IF(($V$2=Recipes!$A:$A),ROW(Recipes!$A:$A)-MIN(ROW(Recipes!$A:$A))+1,""),ROWS(Recipes!$A$1:L184)),15), $AF$7)))))</f>
        <v/>
      </c>
      <c r="T190" t="str">
        <f t="shared" si="31"/>
        <v/>
      </c>
      <c r="U190" s="86" t="str">
        <f t="array" ref="U190">IF($J190="","", IF($J190="---", $AH$9, IF($J190="-", $AH$7, IF($J190="--", $AH$8, IFERROR(INDEX(Recipes!$A:$Q,SMALL(IF(($V$2=Recipes!$A:$A),ROW(Recipes!$A:$A)-MIN(ROW(Recipes!$A:$A))+1,""),ROWS(Recipes!$A$1:N184)),17), $AH$7)))))</f>
        <v/>
      </c>
      <c r="V190" t="str">
        <f t="shared" si="32"/>
        <v/>
      </c>
    </row>
    <row r="191" spans="2:22" x14ac:dyDescent="0.2">
      <c r="B191" s="1"/>
      <c r="G191" t="str">
        <f t="shared" si="25"/>
        <v/>
      </c>
      <c r="H191" t="str">
        <f t="array" ref="H191">IF(H190="","", IF(H190=$F$46, "", IF(H190=$F$44, $F$45, IF(H190=$F$45, $F$46, IFERROR(INDEX(Recipes!$A:$Q,SMALL(IF(($V$2=Recipes!$A:$A),ROW(Recipes!$A:$A)-MIN(ROW(Recipes!$A:$A))+1,""),ROWS(Recipes!$A$1:A185)),4), $F$44)))))</f>
        <v/>
      </c>
      <c r="I191" t="str">
        <f t="shared" si="26"/>
        <v/>
      </c>
      <c r="J191" t="str">
        <f t="array" ref="J191">IF(J190="","", IF(J190="---", "", IF(J190="-", $X$8, IF(J190="--", $X$9, IFERROR(INDEX(Recipes!$A:$Q,SMALL(IF(($V$2=Recipes!$A:$A),ROW(Recipes!$A:$A)-MIN(ROW(Recipes!$A:$A))+1,""),ROWS(Recipes!$A$1:C185)),6), $X$7)))))</f>
        <v/>
      </c>
      <c r="K191" t="str">
        <f t="array" ref="K191">IF($J191="","", IF($J191="---", $J191, IF($J191="-",$J191, IF($J191="--", $J191, IFERROR(INDEX(Recipes!$A:$Q,SMALL(IF(($V$2=Recipes!$A:$A),ROW(Recipes!$A:$A)-MIN(ROW(Recipes!$A:$A))+1,""),ROWS(Recipes!$A$1:D185)),7), $Z$7)))))</f>
        <v/>
      </c>
      <c r="L191" t="str">
        <f t="shared" si="27"/>
        <v/>
      </c>
      <c r="M191" s="3" t="str">
        <f t="array" ref="M191">IF($J191="","", IF($J191="---", $Z$9, IF($J191="-", $Z$7, IF($J191="--", $Z$8, IFERROR(INDEX(Recipes!$A:$Q,SMALL(IF(($V$2=Recipes!$A:$A),ROW(Recipes!$A:$A)-MIN(ROW(Recipes!$A:$A))+1,""),ROWS(Recipes!$A$1:F185)),9), $Z$7)))))</f>
        <v/>
      </c>
      <c r="N191" t="str">
        <f t="shared" si="28"/>
        <v/>
      </c>
      <c r="O191" s="80" t="str">
        <f t="array" ref="O191">IF($J191="","", IF($J191="---", $AB$9, IF($J191="-", $AB$7, IF($J191="--", $AB$8, IFERROR(INDEX(Recipes!$A:$Q,SMALL(IF(($V$2=Recipes!$A:$A),ROW(Recipes!$A:$A)-MIN(ROW(Recipes!$A:$A))+1,""),ROWS(Recipes!$A$1:H185)),11), $AB$7)))))</f>
        <v/>
      </c>
      <c r="P191" t="str">
        <f t="shared" si="29"/>
        <v/>
      </c>
      <c r="Q191" s="80" t="str">
        <f t="array" ref="Q191">IF($J191="","", IF($J191="---", $AD$9, IF($J191="-", $AD$7, IF($J191="--", $AD$8, IFERROR(INDEX(Recipes!$A:$Q,SMALL(IF(($V$2=Recipes!$A:$A),ROW(Recipes!$A:$A)-MIN(ROW(Recipes!$A:$A))+1,""),ROWS(Recipes!$A$1:J185)),13), $AD$7)))))</f>
        <v/>
      </c>
      <c r="R191" t="str">
        <f t="shared" si="30"/>
        <v/>
      </c>
      <c r="S191" s="80" t="str">
        <f t="array" ref="S191">IF($J191="","", IF($J191="---", $AF$9, IF($J191="-", $AF$7, IF($J191="--", $AF$8, IFERROR(INDEX(Recipes!$A:$Q,SMALL(IF(($V$2=Recipes!$A:$A),ROW(Recipes!$A:$A)-MIN(ROW(Recipes!$A:$A))+1,""),ROWS(Recipes!$A$1:L185)),15), $AF$7)))))</f>
        <v/>
      </c>
      <c r="T191" t="str">
        <f t="shared" si="31"/>
        <v/>
      </c>
      <c r="U191" s="86" t="str">
        <f t="array" ref="U191">IF($J191="","", IF($J191="---", $AH$9, IF($J191="-", $AH$7, IF($J191="--", $AH$8, IFERROR(INDEX(Recipes!$A:$Q,SMALL(IF(($V$2=Recipes!$A:$A),ROW(Recipes!$A:$A)-MIN(ROW(Recipes!$A:$A))+1,""),ROWS(Recipes!$A$1:N185)),17), $AH$7)))))</f>
        <v/>
      </c>
      <c r="V191" t="str">
        <f t="shared" si="32"/>
        <v/>
      </c>
    </row>
    <row r="192" spans="2:22" x14ac:dyDescent="0.2">
      <c r="B192" s="1"/>
      <c r="G192" t="str">
        <f t="shared" si="25"/>
        <v/>
      </c>
      <c r="H192" t="str">
        <f t="array" ref="H192">IF(H191="","", IF(H191=$F$46, "", IF(H191=$F$44, $F$45, IF(H191=$F$45, $F$46, IFERROR(INDEX(Recipes!$A:$Q,SMALL(IF(($V$2=Recipes!$A:$A),ROW(Recipes!$A:$A)-MIN(ROW(Recipes!$A:$A))+1,""),ROWS(Recipes!$A$1:A186)),4), $F$44)))))</f>
        <v/>
      </c>
      <c r="I192" t="str">
        <f t="shared" si="26"/>
        <v/>
      </c>
      <c r="J192" t="str">
        <f t="array" ref="J192">IF(J191="","", IF(J191="---", "", IF(J191="-", $X$8, IF(J191="--", $X$9, IFERROR(INDEX(Recipes!$A:$Q,SMALL(IF(($V$2=Recipes!$A:$A),ROW(Recipes!$A:$A)-MIN(ROW(Recipes!$A:$A))+1,""),ROWS(Recipes!$A$1:C186)),6), $X$7)))))</f>
        <v/>
      </c>
      <c r="K192" t="str">
        <f t="array" ref="K192">IF($J192="","", IF($J192="---", $J192, IF($J192="-",$J192, IF($J192="--", $J192, IFERROR(INDEX(Recipes!$A:$Q,SMALL(IF(($V$2=Recipes!$A:$A),ROW(Recipes!$A:$A)-MIN(ROW(Recipes!$A:$A))+1,""),ROWS(Recipes!$A$1:D186)),7), $Z$7)))))</f>
        <v/>
      </c>
      <c r="L192" t="str">
        <f t="shared" si="27"/>
        <v/>
      </c>
      <c r="M192" s="3" t="str">
        <f t="array" ref="M192">IF($J192="","", IF($J192="---", $Z$9, IF($J192="-", $Z$7, IF($J192="--", $Z$8, IFERROR(INDEX(Recipes!$A:$Q,SMALL(IF(($V$2=Recipes!$A:$A),ROW(Recipes!$A:$A)-MIN(ROW(Recipes!$A:$A))+1,""),ROWS(Recipes!$A$1:F186)),9), $Z$7)))))</f>
        <v/>
      </c>
      <c r="N192" t="str">
        <f t="shared" si="28"/>
        <v/>
      </c>
      <c r="O192" s="80" t="str">
        <f t="array" ref="O192">IF($J192="","", IF($J192="---", $AB$9, IF($J192="-", $AB$7, IF($J192="--", $AB$8, IFERROR(INDEX(Recipes!$A:$Q,SMALL(IF(($V$2=Recipes!$A:$A),ROW(Recipes!$A:$A)-MIN(ROW(Recipes!$A:$A))+1,""),ROWS(Recipes!$A$1:H186)),11), $AB$7)))))</f>
        <v/>
      </c>
      <c r="P192" t="str">
        <f t="shared" si="29"/>
        <v/>
      </c>
      <c r="Q192" s="80" t="str">
        <f t="array" ref="Q192">IF($J192="","", IF($J192="---", $AD$9, IF($J192="-", $AD$7, IF($J192="--", $AD$8, IFERROR(INDEX(Recipes!$A:$Q,SMALL(IF(($V$2=Recipes!$A:$A),ROW(Recipes!$A:$A)-MIN(ROW(Recipes!$A:$A))+1,""),ROWS(Recipes!$A$1:J186)),13), $AD$7)))))</f>
        <v/>
      </c>
      <c r="R192" t="str">
        <f t="shared" si="30"/>
        <v/>
      </c>
      <c r="S192" s="80" t="str">
        <f t="array" ref="S192">IF($J192="","", IF($J192="---", $AF$9, IF($J192="-", $AF$7, IF($J192="--", $AF$8, IFERROR(INDEX(Recipes!$A:$Q,SMALL(IF(($V$2=Recipes!$A:$A),ROW(Recipes!$A:$A)-MIN(ROW(Recipes!$A:$A))+1,""),ROWS(Recipes!$A$1:L186)),15), $AF$7)))))</f>
        <v/>
      </c>
      <c r="T192" t="str">
        <f t="shared" si="31"/>
        <v/>
      </c>
      <c r="U192" s="86" t="str">
        <f t="array" ref="U192">IF($J192="","", IF($J192="---", $AH$9, IF($J192="-", $AH$7, IF($J192="--", $AH$8, IFERROR(INDEX(Recipes!$A:$Q,SMALL(IF(($V$2=Recipes!$A:$A),ROW(Recipes!$A:$A)-MIN(ROW(Recipes!$A:$A))+1,""),ROWS(Recipes!$A$1:N186)),17), $AH$7)))))</f>
        <v/>
      </c>
      <c r="V192" t="str">
        <f t="shared" si="32"/>
        <v/>
      </c>
    </row>
    <row r="193" spans="2:22" x14ac:dyDescent="0.2">
      <c r="B193" s="1"/>
      <c r="G193" t="str">
        <f t="shared" si="25"/>
        <v/>
      </c>
      <c r="H193" t="str">
        <f t="array" ref="H193">IF(H192="","", IF(H192=$F$46, "", IF(H192=$F$44, $F$45, IF(H192=$F$45, $F$46, IFERROR(INDEX(Recipes!$A:$Q,SMALL(IF(($V$2=Recipes!$A:$A),ROW(Recipes!$A:$A)-MIN(ROW(Recipes!$A:$A))+1,""),ROWS(Recipes!$A$1:A187)),4), $F$44)))))</f>
        <v/>
      </c>
      <c r="I193" t="str">
        <f t="shared" si="26"/>
        <v/>
      </c>
      <c r="J193" t="str">
        <f t="array" ref="J193">IF(J192="","", IF(J192="---", "", IF(J192="-", $X$8, IF(J192="--", $X$9, IFERROR(INDEX(Recipes!$A:$Q,SMALL(IF(($V$2=Recipes!$A:$A),ROW(Recipes!$A:$A)-MIN(ROW(Recipes!$A:$A))+1,""),ROWS(Recipes!$A$1:C187)),6), $X$7)))))</f>
        <v/>
      </c>
      <c r="K193" t="str">
        <f t="array" ref="K193">IF($J193="","", IF($J193="---", $J193, IF($J193="-",$J193, IF($J193="--", $J193, IFERROR(INDEX(Recipes!$A:$Q,SMALL(IF(($V$2=Recipes!$A:$A),ROW(Recipes!$A:$A)-MIN(ROW(Recipes!$A:$A))+1,""),ROWS(Recipes!$A$1:D187)),7), $Z$7)))))</f>
        <v/>
      </c>
      <c r="L193" t="str">
        <f t="shared" si="27"/>
        <v/>
      </c>
      <c r="M193" s="3" t="str">
        <f t="array" ref="M193">IF($J193="","", IF($J193="---", $Z$9, IF($J193="-", $Z$7, IF($J193="--", $Z$8, IFERROR(INDEX(Recipes!$A:$Q,SMALL(IF(($V$2=Recipes!$A:$A),ROW(Recipes!$A:$A)-MIN(ROW(Recipes!$A:$A))+1,""),ROWS(Recipes!$A$1:F187)),9), $Z$7)))))</f>
        <v/>
      </c>
      <c r="N193" t="str">
        <f t="shared" si="28"/>
        <v/>
      </c>
      <c r="O193" s="80" t="str">
        <f t="array" ref="O193">IF($J193="","", IF($J193="---", $AB$9, IF($J193="-", $AB$7, IF($J193="--", $AB$8, IFERROR(INDEX(Recipes!$A:$Q,SMALL(IF(($V$2=Recipes!$A:$A),ROW(Recipes!$A:$A)-MIN(ROW(Recipes!$A:$A))+1,""),ROWS(Recipes!$A$1:H187)),11), $AB$7)))))</f>
        <v/>
      </c>
      <c r="P193" t="str">
        <f t="shared" si="29"/>
        <v/>
      </c>
      <c r="Q193" s="80" t="str">
        <f t="array" ref="Q193">IF($J193="","", IF($J193="---", $AD$9, IF($J193="-", $AD$7, IF($J193="--", $AD$8, IFERROR(INDEX(Recipes!$A:$Q,SMALL(IF(($V$2=Recipes!$A:$A),ROW(Recipes!$A:$A)-MIN(ROW(Recipes!$A:$A))+1,""),ROWS(Recipes!$A$1:J187)),13), $AD$7)))))</f>
        <v/>
      </c>
      <c r="R193" t="str">
        <f t="shared" si="30"/>
        <v/>
      </c>
      <c r="S193" s="80" t="str">
        <f t="array" ref="S193">IF($J193="","", IF($J193="---", $AF$9, IF($J193="-", $AF$7, IF($J193="--", $AF$8, IFERROR(INDEX(Recipes!$A:$Q,SMALL(IF(($V$2=Recipes!$A:$A),ROW(Recipes!$A:$A)-MIN(ROW(Recipes!$A:$A))+1,""),ROWS(Recipes!$A$1:L187)),15), $AF$7)))))</f>
        <v/>
      </c>
      <c r="T193" t="str">
        <f t="shared" si="31"/>
        <v/>
      </c>
      <c r="U193" s="86" t="str">
        <f t="array" ref="U193">IF($J193="","", IF($J193="---", $AH$9, IF($J193="-", $AH$7, IF($J193="--", $AH$8, IFERROR(INDEX(Recipes!$A:$Q,SMALL(IF(($V$2=Recipes!$A:$A),ROW(Recipes!$A:$A)-MIN(ROW(Recipes!$A:$A))+1,""),ROWS(Recipes!$A$1:N187)),17), $AH$7)))))</f>
        <v/>
      </c>
      <c r="V193" t="str">
        <f t="shared" si="32"/>
        <v/>
      </c>
    </row>
    <row r="194" spans="2:22" x14ac:dyDescent="0.2">
      <c r="B194" s="1"/>
      <c r="G194" t="str">
        <f t="shared" si="25"/>
        <v/>
      </c>
      <c r="H194" t="str">
        <f t="array" ref="H194">IF(H193="","", IF(H193=$F$46, "", IF(H193=$F$44, $F$45, IF(H193=$F$45, $F$46, IFERROR(INDEX(Recipes!$A:$Q,SMALL(IF(($V$2=Recipes!$A:$A),ROW(Recipes!$A:$A)-MIN(ROW(Recipes!$A:$A))+1,""),ROWS(Recipes!$A$1:A188)),4), $F$44)))))</f>
        <v/>
      </c>
      <c r="I194" t="str">
        <f t="shared" si="26"/>
        <v/>
      </c>
      <c r="J194" t="str">
        <f t="array" ref="J194">IF(J193="","", IF(J193="---", "", IF(J193="-", $X$8, IF(J193="--", $X$9, IFERROR(INDEX(Recipes!$A:$Q,SMALL(IF(($V$2=Recipes!$A:$A),ROW(Recipes!$A:$A)-MIN(ROW(Recipes!$A:$A))+1,""),ROWS(Recipes!$A$1:C188)),6), $X$7)))))</f>
        <v/>
      </c>
      <c r="K194" t="str">
        <f t="array" ref="K194">IF($J194="","", IF($J194="---", $J194, IF($J194="-",$J194, IF($J194="--", $J194, IFERROR(INDEX(Recipes!$A:$Q,SMALL(IF(($V$2=Recipes!$A:$A),ROW(Recipes!$A:$A)-MIN(ROW(Recipes!$A:$A))+1,""),ROWS(Recipes!$A$1:D188)),7), $Z$7)))))</f>
        <v/>
      </c>
      <c r="L194" t="str">
        <f t="shared" si="27"/>
        <v/>
      </c>
      <c r="M194" s="3" t="str">
        <f t="array" ref="M194">IF($J194="","", IF($J194="---", $Z$9, IF($J194="-", $Z$7, IF($J194="--", $Z$8, IFERROR(INDEX(Recipes!$A:$Q,SMALL(IF(($V$2=Recipes!$A:$A),ROW(Recipes!$A:$A)-MIN(ROW(Recipes!$A:$A))+1,""),ROWS(Recipes!$A$1:F188)),9), $Z$7)))))</f>
        <v/>
      </c>
      <c r="N194" t="str">
        <f t="shared" si="28"/>
        <v/>
      </c>
      <c r="O194" s="80" t="str">
        <f t="array" ref="O194">IF($J194="","", IF($J194="---", $AB$9, IF($J194="-", $AB$7, IF($J194="--", $AB$8, IFERROR(INDEX(Recipes!$A:$Q,SMALL(IF(($V$2=Recipes!$A:$A),ROW(Recipes!$A:$A)-MIN(ROW(Recipes!$A:$A))+1,""),ROWS(Recipes!$A$1:H188)),11), $AB$7)))))</f>
        <v/>
      </c>
      <c r="P194" t="str">
        <f t="shared" si="29"/>
        <v/>
      </c>
      <c r="Q194" s="80" t="str">
        <f t="array" ref="Q194">IF($J194="","", IF($J194="---", $AD$9, IF($J194="-", $AD$7, IF($J194="--", $AD$8, IFERROR(INDEX(Recipes!$A:$Q,SMALL(IF(($V$2=Recipes!$A:$A),ROW(Recipes!$A:$A)-MIN(ROW(Recipes!$A:$A))+1,""),ROWS(Recipes!$A$1:J188)),13), $AD$7)))))</f>
        <v/>
      </c>
      <c r="R194" t="str">
        <f t="shared" si="30"/>
        <v/>
      </c>
      <c r="S194" s="80" t="str">
        <f t="array" ref="S194">IF($J194="","", IF($J194="---", $AF$9, IF($J194="-", $AF$7, IF($J194="--", $AF$8, IFERROR(INDEX(Recipes!$A:$Q,SMALL(IF(($V$2=Recipes!$A:$A),ROW(Recipes!$A:$A)-MIN(ROW(Recipes!$A:$A))+1,""),ROWS(Recipes!$A$1:L188)),15), $AF$7)))))</f>
        <v/>
      </c>
      <c r="T194" t="str">
        <f t="shared" si="31"/>
        <v/>
      </c>
      <c r="U194" s="86" t="str">
        <f t="array" ref="U194">IF($J194="","", IF($J194="---", $AH$9, IF($J194="-", $AH$7, IF($J194="--", $AH$8, IFERROR(INDEX(Recipes!$A:$Q,SMALL(IF(($V$2=Recipes!$A:$A),ROW(Recipes!$A:$A)-MIN(ROW(Recipes!$A:$A))+1,""),ROWS(Recipes!$A$1:N188)),17), $AH$7)))))</f>
        <v/>
      </c>
      <c r="V194" t="str">
        <f t="shared" si="32"/>
        <v/>
      </c>
    </row>
    <row r="195" spans="2:22" x14ac:dyDescent="0.2">
      <c r="B195" s="1"/>
      <c r="G195" t="str">
        <f t="shared" si="25"/>
        <v/>
      </c>
      <c r="H195" t="str">
        <f t="array" ref="H195">IF(H194="","", IF(H194=$F$46, "", IF(H194=$F$44, $F$45, IF(H194=$F$45, $F$46, IFERROR(INDEX(Recipes!$A:$Q,SMALL(IF(($V$2=Recipes!$A:$A),ROW(Recipes!$A:$A)-MIN(ROW(Recipes!$A:$A))+1,""),ROWS(Recipes!$A$1:A189)),4), $F$44)))))</f>
        <v/>
      </c>
      <c r="I195" t="str">
        <f t="shared" si="26"/>
        <v/>
      </c>
      <c r="J195" t="str">
        <f t="array" ref="J195">IF(J194="","", IF(J194="---", "", IF(J194="-", $X$8, IF(J194="--", $X$9, IFERROR(INDEX(Recipes!$A:$Q,SMALL(IF(($V$2=Recipes!$A:$A),ROW(Recipes!$A:$A)-MIN(ROW(Recipes!$A:$A))+1,""),ROWS(Recipes!$A$1:C189)),6), $X$7)))))</f>
        <v/>
      </c>
      <c r="K195" t="str">
        <f t="array" ref="K195">IF($J195="","", IF($J195="---", $J195, IF($J195="-",$J195, IF($J195="--", $J195, IFERROR(INDEX(Recipes!$A:$Q,SMALL(IF(($V$2=Recipes!$A:$A),ROW(Recipes!$A:$A)-MIN(ROW(Recipes!$A:$A))+1,""),ROWS(Recipes!$A$1:D189)),7), $Z$7)))))</f>
        <v/>
      </c>
      <c r="L195" t="str">
        <f t="shared" si="27"/>
        <v/>
      </c>
      <c r="M195" s="3" t="str">
        <f t="array" ref="M195">IF($J195="","", IF($J195="---", $Z$9, IF($J195="-", $Z$7, IF($J195="--", $Z$8, IFERROR(INDEX(Recipes!$A:$Q,SMALL(IF(($V$2=Recipes!$A:$A),ROW(Recipes!$A:$A)-MIN(ROW(Recipes!$A:$A))+1,""),ROWS(Recipes!$A$1:F189)),9), $Z$7)))))</f>
        <v/>
      </c>
      <c r="N195" t="str">
        <f t="shared" si="28"/>
        <v/>
      </c>
      <c r="O195" s="80" t="str">
        <f t="array" ref="O195">IF($J195="","", IF($J195="---", $AB$9, IF($J195="-", $AB$7, IF($J195="--", $AB$8, IFERROR(INDEX(Recipes!$A:$Q,SMALL(IF(($V$2=Recipes!$A:$A),ROW(Recipes!$A:$A)-MIN(ROW(Recipes!$A:$A))+1,""),ROWS(Recipes!$A$1:H189)),11), $AB$7)))))</f>
        <v/>
      </c>
      <c r="P195" t="str">
        <f t="shared" si="29"/>
        <v/>
      </c>
      <c r="Q195" s="80" t="str">
        <f t="array" ref="Q195">IF($J195="","", IF($J195="---", $AD$9, IF($J195="-", $AD$7, IF($J195="--", $AD$8, IFERROR(INDEX(Recipes!$A:$Q,SMALL(IF(($V$2=Recipes!$A:$A),ROW(Recipes!$A:$A)-MIN(ROW(Recipes!$A:$A))+1,""),ROWS(Recipes!$A$1:J189)),13), $AD$7)))))</f>
        <v/>
      </c>
      <c r="R195" t="str">
        <f t="shared" si="30"/>
        <v/>
      </c>
      <c r="S195" s="80" t="str">
        <f t="array" ref="S195">IF($J195="","", IF($J195="---", $AF$9, IF($J195="-", $AF$7, IF($J195="--", $AF$8, IFERROR(INDEX(Recipes!$A:$Q,SMALL(IF(($V$2=Recipes!$A:$A),ROW(Recipes!$A:$A)-MIN(ROW(Recipes!$A:$A))+1,""),ROWS(Recipes!$A$1:L189)),15), $AF$7)))))</f>
        <v/>
      </c>
      <c r="T195" t="str">
        <f t="shared" si="31"/>
        <v/>
      </c>
      <c r="U195" s="86" t="str">
        <f t="array" ref="U195">IF($J195="","", IF($J195="---", $AH$9, IF($J195="-", $AH$7, IF($J195="--", $AH$8, IFERROR(INDEX(Recipes!$A:$Q,SMALL(IF(($V$2=Recipes!$A:$A),ROW(Recipes!$A:$A)-MIN(ROW(Recipes!$A:$A))+1,""),ROWS(Recipes!$A$1:N189)),17), $AH$7)))))</f>
        <v/>
      </c>
      <c r="V195" t="str">
        <f t="shared" si="32"/>
        <v/>
      </c>
    </row>
    <row r="196" spans="2:22" x14ac:dyDescent="0.2">
      <c r="B196" s="1"/>
      <c r="G196" t="str">
        <f t="shared" si="25"/>
        <v/>
      </c>
      <c r="H196" t="str">
        <f t="array" ref="H196">IF(H195="","", IF(H195=$F$46, "", IF(H195=$F$44, $F$45, IF(H195=$F$45, $F$46, IFERROR(INDEX(Recipes!$A:$Q,SMALL(IF(($V$2=Recipes!$A:$A),ROW(Recipes!$A:$A)-MIN(ROW(Recipes!$A:$A))+1,""),ROWS(Recipes!$A$1:A190)),4), $F$44)))))</f>
        <v/>
      </c>
      <c r="I196" t="str">
        <f t="shared" si="26"/>
        <v/>
      </c>
      <c r="J196" t="str">
        <f t="array" ref="J196">IF(J195="","", IF(J195="---", "", IF(J195="-", $X$8, IF(J195="--", $X$9, IFERROR(INDEX(Recipes!$A:$Q,SMALL(IF(($V$2=Recipes!$A:$A),ROW(Recipes!$A:$A)-MIN(ROW(Recipes!$A:$A))+1,""),ROWS(Recipes!$A$1:C190)),6), $X$7)))))</f>
        <v/>
      </c>
      <c r="K196" t="str">
        <f t="array" ref="K196">IF($J196="","", IF($J196="---", $J196, IF($J196="-",$J196, IF($J196="--", $J196, IFERROR(INDEX(Recipes!$A:$Q,SMALL(IF(($V$2=Recipes!$A:$A),ROW(Recipes!$A:$A)-MIN(ROW(Recipes!$A:$A))+1,""),ROWS(Recipes!$A$1:D190)),7), $Z$7)))))</f>
        <v/>
      </c>
      <c r="L196" t="str">
        <f t="shared" si="27"/>
        <v/>
      </c>
      <c r="M196" s="3" t="str">
        <f t="array" ref="M196">IF($J196="","", IF($J196="---", $Z$9, IF($J196="-", $Z$7, IF($J196="--", $Z$8, IFERROR(INDEX(Recipes!$A:$Q,SMALL(IF(($V$2=Recipes!$A:$A),ROW(Recipes!$A:$A)-MIN(ROW(Recipes!$A:$A))+1,""),ROWS(Recipes!$A$1:F190)),9), $Z$7)))))</f>
        <v/>
      </c>
      <c r="N196" t="str">
        <f t="shared" si="28"/>
        <v/>
      </c>
      <c r="O196" s="80" t="str">
        <f t="array" ref="O196">IF($J196="","", IF($J196="---", $AB$9, IF($J196="-", $AB$7, IF($J196="--", $AB$8, IFERROR(INDEX(Recipes!$A:$Q,SMALL(IF(($V$2=Recipes!$A:$A),ROW(Recipes!$A:$A)-MIN(ROW(Recipes!$A:$A))+1,""),ROWS(Recipes!$A$1:H190)),11), $AB$7)))))</f>
        <v/>
      </c>
      <c r="P196" t="str">
        <f t="shared" si="29"/>
        <v/>
      </c>
      <c r="Q196" s="80" t="str">
        <f t="array" ref="Q196">IF($J196="","", IF($J196="---", $AD$9, IF($J196="-", $AD$7, IF($J196="--", $AD$8, IFERROR(INDEX(Recipes!$A:$Q,SMALL(IF(($V$2=Recipes!$A:$A),ROW(Recipes!$A:$A)-MIN(ROW(Recipes!$A:$A))+1,""),ROWS(Recipes!$A$1:J190)),13), $AD$7)))))</f>
        <v/>
      </c>
      <c r="R196" t="str">
        <f t="shared" si="30"/>
        <v/>
      </c>
      <c r="S196" s="80" t="str">
        <f t="array" ref="S196">IF($J196="","", IF($J196="---", $AF$9, IF($J196="-", $AF$7, IF($J196="--", $AF$8, IFERROR(INDEX(Recipes!$A:$Q,SMALL(IF(($V$2=Recipes!$A:$A),ROW(Recipes!$A:$A)-MIN(ROW(Recipes!$A:$A))+1,""),ROWS(Recipes!$A$1:L190)),15), $AF$7)))))</f>
        <v/>
      </c>
      <c r="T196" t="str">
        <f t="shared" si="31"/>
        <v/>
      </c>
      <c r="U196" s="86" t="str">
        <f t="array" ref="U196">IF($J196="","", IF($J196="---", $AH$9, IF($J196="-", $AH$7, IF($J196="--", $AH$8, IFERROR(INDEX(Recipes!$A:$Q,SMALL(IF(($V$2=Recipes!$A:$A),ROW(Recipes!$A:$A)-MIN(ROW(Recipes!$A:$A))+1,""),ROWS(Recipes!$A$1:N190)),17), $AH$7)))))</f>
        <v/>
      </c>
      <c r="V196" t="str">
        <f t="shared" si="32"/>
        <v/>
      </c>
    </row>
    <row r="197" spans="2:22" x14ac:dyDescent="0.2">
      <c r="B197" s="1"/>
      <c r="G197" t="str">
        <f t="shared" si="25"/>
        <v/>
      </c>
      <c r="H197" t="str">
        <f t="array" ref="H197">IF(H196="","", IF(H196=$F$46, "", IF(H196=$F$44, $F$45, IF(H196=$F$45, $F$46, IFERROR(INDEX(Recipes!$A:$Q,SMALL(IF(($V$2=Recipes!$A:$A),ROW(Recipes!$A:$A)-MIN(ROW(Recipes!$A:$A))+1,""),ROWS(Recipes!$A$1:A191)),4), $F$44)))))</f>
        <v/>
      </c>
      <c r="I197" t="str">
        <f t="shared" si="26"/>
        <v/>
      </c>
      <c r="J197" t="str">
        <f t="array" ref="J197">IF(J196="","", IF(J196="---", "", IF(J196="-", $X$8, IF(J196="--", $X$9, IFERROR(INDEX(Recipes!$A:$Q,SMALL(IF(($V$2=Recipes!$A:$A),ROW(Recipes!$A:$A)-MIN(ROW(Recipes!$A:$A))+1,""),ROWS(Recipes!$A$1:C191)),6), $X$7)))))</f>
        <v/>
      </c>
      <c r="K197" t="str">
        <f t="array" ref="K197">IF($J197="","", IF($J197="---", $J197, IF($J197="-",$J197, IF($J197="--", $J197, IFERROR(INDEX(Recipes!$A:$Q,SMALL(IF(($V$2=Recipes!$A:$A),ROW(Recipes!$A:$A)-MIN(ROW(Recipes!$A:$A))+1,""),ROWS(Recipes!$A$1:D191)),7), $Z$7)))))</f>
        <v/>
      </c>
      <c r="L197" t="str">
        <f t="shared" si="27"/>
        <v/>
      </c>
      <c r="M197" s="3" t="str">
        <f t="array" ref="M197">IF($J197="","", IF($J197="---", $Z$9, IF($J197="-", $Z$7, IF($J197="--", $Z$8, IFERROR(INDEX(Recipes!$A:$Q,SMALL(IF(($V$2=Recipes!$A:$A),ROW(Recipes!$A:$A)-MIN(ROW(Recipes!$A:$A))+1,""),ROWS(Recipes!$A$1:F191)),9), $Z$7)))))</f>
        <v/>
      </c>
      <c r="N197" t="str">
        <f t="shared" si="28"/>
        <v/>
      </c>
      <c r="O197" s="80" t="str">
        <f t="array" ref="O197">IF($J197="","", IF($J197="---", $AB$9, IF($J197="-", $AB$7, IF($J197="--", $AB$8, IFERROR(INDEX(Recipes!$A:$Q,SMALL(IF(($V$2=Recipes!$A:$A),ROW(Recipes!$A:$A)-MIN(ROW(Recipes!$A:$A))+1,""),ROWS(Recipes!$A$1:H191)),11), $AB$7)))))</f>
        <v/>
      </c>
      <c r="P197" t="str">
        <f t="shared" si="29"/>
        <v/>
      </c>
      <c r="Q197" s="80" t="str">
        <f t="array" ref="Q197">IF($J197="","", IF($J197="---", $AD$9, IF($J197="-", $AD$7, IF($J197="--", $AD$8, IFERROR(INDEX(Recipes!$A:$Q,SMALL(IF(($V$2=Recipes!$A:$A),ROW(Recipes!$A:$A)-MIN(ROW(Recipes!$A:$A))+1,""),ROWS(Recipes!$A$1:J191)),13), $AD$7)))))</f>
        <v/>
      </c>
      <c r="R197" t="str">
        <f t="shared" si="30"/>
        <v/>
      </c>
      <c r="S197" s="80" t="str">
        <f t="array" ref="S197">IF($J197="","", IF($J197="---", $AF$9, IF($J197="-", $AF$7, IF($J197="--", $AF$8, IFERROR(INDEX(Recipes!$A:$Q,SMALL(IF(($V$2=Recipes!$A:$A),ROW(Recipes!$A:$A)-MIN(ROW(Recipes!$A:$A))+1,""),ROWS(Recipes!$A$1:L191)),15), $AF$7)))))</f>
        <v/>
      </c>
      <c r="T197" t="str">
        <f t="shared" si="31"/>
        <v/>
      </c>
      <c r="U197" s="86" t="str">
        <f t="array" ref="U197">IF($J197="","", IF($J197="---", $AH$9, IF($J197="-", $AH$7, IF($J197="--", $AH$8, IFERROR(INDEX(Recipes!$A:$Q,SMALL(IF(($V$2=Recipes!$A:$A),ROW(Recipes!$A:$A)-MIN(ROW(Recipes!$A:$A))+1,""),ROWS(Recipes!$A$1:N191)),17), $AH$7)))))</f>
        <v/>
      </c>
      <c r="V197" t="str">
        <f t="shared" si="32"/>
        <v/>
      </c>
    </row>
    <row r="198" spans="2:22" x14ac:dyDescent="0.2">
      <c r="B198" s="1"/>
      <c r="G198" t="str">
        <f t="shared" si="25"/>
        <v/>
      </c>
      <c r="H198" t="str">
        <f t="array" ref="H198">IF(H197="","", IF(H197=$F$46, "", IF(H197=$F$44, $F$45, IF(H197=$F$45, $F$46, IFERROR(INDEX(Recipes!$A:$Q,SMALL(IF(($V$2=Recipes!$A:$A),ROW(Recipes!$A:$A)-MIN(ROW(Recipes!$A:$A))+1,""),ROWS(Recipes!$A$1:A192)),4), $F$44)))))</f>
        <v/>
      </c>
      <c r="I198" t="str">
        <f t="shared" si="26"/>
        <v/>
      </c>
      <c r="J198" t="str">
        <f t="array" ref="J198">IF(J197="","", IF(J197="---", "", IF(J197="-", $X$8, IF(J197="--", $X$9, IFERROR(INDEX(Recipes!$A:$Q,SMALL(IF(($V$2=Recipes!$A:$A),ROW(Recipes!$A:$A)-MIN(ROW(Recipes!$A:$A))+1,""),ROWS(Recipes!$A$1:C192)),6), $X$7)))))</f>
        <v/>
      </c>
      <c r="K198" t="str">
        <f t="array" ref="K198">IF($J198="","", IF($J198="---", $J198, IF($J198="-",$J198, IF($J198="--", $J198, IFERROR(INDEX(Recipes!$A:$Q,SMALL(IF(($V$2=Recipes!$A:$A),ROW(Recipes!$A:$A)-MIN(ROW(Recipes!$A:$A))+1,""),ROWS(Recipes!$A$1:D192)),7), $Z$7)))))</f>
        <v/>
      </c>
      <c r="L198" t="str">
        <f t="shared" si="27"/>
        <v/>
      </c>
      <c r="M198" s="3" t="str">
        <f t="array" ref="M198">IF($J198="","", IF($J198="---", $Z$9, IF($J198="-", $Z$7, IF($J198="--", $Z$8, IFERROR(INDEX(Recipes!$A:$Q,SMALL(IF(($V$2=Recipes!$A:$A),ROW(Recipes!$A:$A)-MIN(ROW(Recipes!$A:$A))+1,""),ROWS(Recipes!$A$1:F192)),9), $Z$7)))))</f>
        <v/>
      </c>
      <c r="N198" t="str">
        <f t="shared" si="28"/>
        <v/>
      </c>
      <c r="O198" s="80" t="str">
        <f t="array" ref="O198">IF($J198="","", IF($J198="---", $AB$9, IF($J198="-", $AB$7, IF($J198="--", $AB$8, IFERROR(INDEX(Recipes!$A:$Q,SMALL(IF(($V$2=Recipes!$A:$A),ROW(Recipes!$A:$A)-MIN(ROW(Recipes!$A:$A))+1,""),ROWS(Recipes!$A$1:H192)),11), $AB$7)))))</f>
        <v/>
      </c>
      <c r="P198" t="str">
        <f t="shared" si="29"/>
        <v/>
      </c>
      <c r="Q198" s="80" t="str">
        <f t="array" ref="Q198">IF($J198="","", IF($J198="---", $AD$9, IF($J198="-", $AD$7, IF($J198="--", $AD$8, IFERROR(INDEX(Recipes!$A:$Q,SMALL(IF(($V$2=Recipes!$A:$A),ROW(Recipes!$A:$A)-MIN(ROW(Recipes!$A:$A))+1,""),ROWS(Recipes!$A$1:J192)),13), $AD$7)))))</f>
        <v/>
      </c>
      <c r="R198" t="str">
        <f t="shared" si="30"/>
        <v/>
      </c>
      <c r="S198" s="80" t="str">
        <f t="array" ref="S198">IF($J198="","", IF($J198="---", $AF$9, IF($J198="-", $AF$7, IF($J198="--", $AF$8, IFERROR(INDEX(Recipes!$A:$Q,SMALL(IF(($V$2=Recipes!$A:$A),ROW(Recipes!$A:$A)-MIN(ROW(Recipes!$A:$A))+1,""),ROWS(Recipes!$A$1:L192)),15), $AF$7)))))</f>
        <v/>
      </c>
      <c r="T198" t="str">
        <f t="shared" si="31"/>
        <v/>
      </c>
      <c r="U198" s="86" t="str">
        <f t="array" ref="U198">IF($J198="","", IF($J198="---", $AH$9, IF($J198="-", $AH$7, IF($J198="--", $AH$8, IFERROR(INDEX(Recipes!$A:$Q,SMALL(IF(($V$2=Recipes!$A:$A),ROW(Recipes!$A:$A)-MIN(ROW(Recipes!$A:$A))+1,""),ROWS(Recipes!$A$1:N192)),17), $AH$7)))))</f>
        <v/>
      </c>
      <c r="V198" t="str">
        <f t="shared" si="32"/>
        <v/>
      </c>
    </row>
    <row r="199" spans="2:22" x14ac:dyDescent="0.2">
      <c r="B199" s="1"/>
      <c r="G199" t="str">
        <f t="shared" si="25"/>
        <v/>
      </c>
      <c r="H199" t="str">
        <f t="array" ref="H199">IF(H198="","", IF(H198=$F$46, "", IF(H198=$F$44, $F$45, IF(H198=$F$45, $F$46, IFERROR(INDEX(Recipes!$A:$Q,SMALL(IF(($V$2=Recipes!$A:$A),ROW(Recipes!$A:$A)-MIN(ROW(Recipes!$A:$A))+1,""),ROWS(Recipes!$A$1:A193)),4), $F$44)))))</f>
        <v/>
      </c>
      <c r="I199" t="str">
        <f t="shared" si="26"/>
        <v/>
      </c>
      <c r="J199" t="str">
        <f t="array" ref="J199">IF(J198="","", IF(J198="---", "", IF(J198="-", $X$8, IF(J198="--", $X$9, IFERROR(INDEX(Recipes!$A:$Q,SMALL(IF(($V$2=Recipes!$A:$A),ROW(Recipes!$A:$A)-MIN(ROW(Recipes!$A:$A))+1,""),ROWS(Recipes!$A$1:C193)),6), $X$7)))))</f>
        <v/>
      </c>
      <c r="K199" t="str">
        <f t="array" ref="K199">IF($J199="","", IF($J199="---", $J199, IF($J199="-",$J199, IF($J199="--", $J199, IFERROR(INDEX(Recipes!$A:$Q,SMALL(IF(($V$2=Recipes!$A:$A),ROW(Recipes!$A:$A)-MIN(ROW(Recipes!$A:$A))+1,""),ROWS(Recipes!$A$1:D193)),7), $Z$7)))))</f>
        <v/>
      </c>
      <c r="L199" t="str">
        <f t="shared" si="27"/>
        <v/>
      </c>
      <c r="M199" s="3" t="str">
        <f t="array" ref="M199">IF($J199="","", IF($J199="---", $Z$9, IF($J199="-", $Z$7, IF($J199="--", $Z$8, IFERROR(INDEX(Recipes!$A:$Q,SMALL(IF(($V$2=Recipes!$A:$A),ROW(Recipes!$A:$A)-MIN(ROW(Recipes!$A:$A))+1,""),ROWS(Recipes!$A$1:F193)),9), $Z$7)))))</f>
        <v/>
      </c>
      <c r="N199" t="str">
        <f t="shared" si="28"/>
        <v/>
      </c>
      <c r="O199" s="80" t="str">
        <f t="array" ref="O199">IF($J199="","", IF($J199="---", $AB$9, IF($J199="-", $AB$7, IF($J199="--", $AB$8, IFERROR(INDEX(Recipes!$A:$Q,SMALL(IF(($V$2=Recipes!$A:$A),ROW(Recipes!$A:$A)-MIN(ROW(Recipes!$A:$A))+1,""),ROWS(Recipes!$A$1:H193)),11), $AB$7)))))</f>
        <v/>
      </c>
      <c r="P199" t="str">
        <f t="shared" si="29"/>
        <v/>
      </c>
      <c r="Q199" s="80" t="str">
        <f t="array" ref="Q199">IF($J199="","", IF($J199="---", $AD$9, IF($J199="-", $AD$7, IF($J199="--", $AD$8, IFERROR(INDEX(Recipes!$A:$Q,SMALL(IF(($V$2=Recipes!$A:$A),ROW(Recipes!$A:$A)-MIN(ROW(Recipes!$A:$A))+1,""),ROWS(Recipes!$A$1:J193)),13), $AD$7)))))</f>
        <v/>
      </c>
      <c r="R199" t="str">
        <f t="shared" si="30"/>
        <v/>
      </c>
      <c r="S199" s="80" t="str">
        <f t="array" ref="S199">IF($J199="","", IF($J199="---", $AF$9, IF($J199="-", $AF$7, IF($J199="--", $AF$8, IFERROR(INDEX(Recipes!$A:$Q,SMALL(IF(($V$2=Recipes!$A:$A),ROW(Recipes!$A:$A)-MIN(ROW(Recipes!$A:$A))+1,""),ROWS(Recipes!$A$1:L193)),15), $AF$7)))))</f>
        <v/>
      </c>
      <c r="T199" t="str">
        <f t="shared" si="31"/>
        <v/>
      </c>
      <c r="U199" s="86" t="str">
        <f t="array" ref="U199">IF($J199="","", IF($J199="---", $AH$9, IF($J199="-", $AH$7, IF($J199="--", $AH$8, IFERROR(INDEX(Recipes!$A:$Q,SMALL(IF(($V$2=Recipes!$A:$A),ROW(Recipes!$A:$A)-MIN(ROW(Recipes!$A:$A))+1,""),ROWS(Recipes!$A$1:N193)),17), $AH$7)))))</f>
        <v/>
      </c>
      <c r="V199" t="str">
        <f t="shared" si="32"/>
        <v/>
      </c>
    </row>
    <row r="200" spans="2:22" x14ac:dyDescent="0.2">
      <c r="B200" s="1"/>
      <c r="G200" t="str">
        <f t="shared" si="25"/>
        <v/>
      </c>
      <c r="H200" t="str">
        <f t="array" ref="H200">IF(H199="","", IF(H199=$F$46, "", IF(H199=$F$44, $F$45, IF(H199=$F$45, $F$46, IFERROR(INDEX(Recipes!$A:$Q,SMALL(IF(($V$2=Recipes!$A:$A),ROW(Recipes!$A:$A)-MIN(ROW(Recipes!$A:$A))+1,""),ROWS(Recipes!$A$1:A194)),4), $F$44)))))</f>
        <v/>
      </c>
      <c r="I200" t="str">
        <f t="shared" si="26"/>
        <v/>
      </c>
      <c r="J200" t="str">
        <f t="array" ref="J200">IF(J199="","", IF(J199="---", "", IF(J199="-", $X$8, IF(J199="--", $X$9, IFERROR(INDEX(Recipes!$A:$Q,SMALL(IF(($V$2=Recipes!$A:$A),ROW(Recipes!$A:$A)-MIN(ROW(Recipes!$A:$A))+1,""),ROWS(Recipes!$A$1:C194)),6), $X$7)))))</f>
        <v/>
      </c>
      <c r="K200" t="str">
        <f t="array" ref="K200">IF($J200="","", IF($J200="---", $J200, IF($J200="-",$J200, IF($J200="--", $J200, IFERROR(INDEX(Recipes!$A:$Q,SMALL(IF(($V$2=Recipes!$A:$A),ROW(Recipes!$A:$A)-MIN(ROW(Recipes!$A:$A))+1,""),ROWS(Recipes!$A$1:D194)),7), $Z$7)))))</f>
        <v/>
      </c>
      <c r="L200" t="str">
        <f t="shared" si="27"/>
        <v/>
      </c>
      <c r="M200" s="3" t="str">
        <f t="array" ref="M200">IF($J200="","", IF($J200="---", $Z$9, IF($J200="-", $Z$7, IF($J200="--", $Z$8, IFERROR(INDEX(Recipes!$A:$Q,SMALL(IF(($V$2=Recipes!$A:$A),ROW(Recipes!$A:$A)-MIN(ROW(Recipes!$A:$A))+1,""),ROWS(Recipes!$A$1:F194)),9), $Z$7)))))</f>
        <v/>
      </c>
      <c r="N200" t="str">
        <f t="shared" si="28"/>
        <v/>
      </c>
      <c r="O200" s="80" t="str">
        <f t="array" ref="O200">IF($J200="","", IF($J200="---", $AB$9, IF($J200="-", $AB$7, IF($J200="--", $AB$8, IFERROR(INDEX(Recipes!$A:$Q,SMALL(IF(($V$2=Recipes!$A:$A),ROW(Recipes!$A:$A)-MIN(ROW(Recipes!$A:$A))+1,""),ROWS(Recipes!$A$1:H194)),11), $AB$7)))))</f>
        <v/>
      </c>
      <c r="P200" t="str">
        <f t="shared" si="29"/>
        <v/>
      </c>
      <c r="Q200" s="80" t="str">
        <f t="array" ref="Q200">IF($J200="","", IF($J200="---", $AD$9, IF($J200="-", $AD$7, IF($J200="--", $AD$8, IFERROR(INDEX(Recipes!$A:$Q,SMALL(IF(($V$2=Recipes!$A:$A),ROW(Recipes!$A:$A)-MIN(ROW(Recipes!$A:$A))+1,""),ROWS(Recipes!$A$1:J194)),13), $AD$7)))))</f>
        <v/>
      </c>
      <c r="R200" t="str">
        <f t="shared" si="30"/>
        <v/>
      </c>
      <c r="S200" s="80" t="str">
        <f t="array" ref="S200">IF($J200="","", IF($J200="---", $AF$9, IF($J200="-", $AF$7, IF($J200="--", $AF$8, IFERROR(INDEX(Recipes!$A:$Q,SMALL(IF(($V$2=Recipes!$A:$A),ROW(Recipes!$A:$A)-MIN(ROW(Recipes!$A:$A))+1,""),ROWS(Recipes!$A$1:L194)),15), $AF$7)))))</f>
        <v/>
      </c>
      <c r="T200" t="str">
        <f t="shared" si="31"/>
        <v/>
      </c>
      <c r="U200" s="86" t="str">
        <f t="array" ref="U200">IF($J200="","", IF($J200="---", $AH$9, IF($J200="-", $AH$7, IF($J200="--", $AH$8, IFERROR(INDEX(Recipes!$A:$Q,SMALL(IF(($V$2=Recipes!$A:$A),ROW(Recipes!$A:$A)-MIN(ROW(Recipes!$A:$A))+1,""),ROWS(Recipes!$A$1:N194)),17), $AH$7)))))</f>
        <v/>
      </c>
      <c r="V200" t="str">
        <f t="shared" si="32"/>
        <v/>
      </c>
    </row>
    <row r="201" spans="2:22" x14ac:dyDescent="0.2">
      <c r="B201" s="1"/>
      <c r="G201" t="str">
        <f t="shared" si="25"/>
        <v/>
      </c>
      <c r="H201" t="str">
        <f t="array" ref="H201">IF(H200="","", IF(H200=$F$46, "", IF(H200=$F$44, $F$45, IF(H200=$F$45, $F$46, IFERROR(INDEX(Recipes!$A:$Q,SMALL(IF(($V$2=Recipes!$A:$A),ROW(Recipes!$A:$A)-MIN(ROW(Recipes!$A:$A))+1,""),ROWS(Recipes!$A$1:A195)),4), $F$44)))))</f>
        <v/>
      </c>
      <c r="I201" t="str">
        <f t="shared" si="26"/>
        <v/>
      </c>
      <c r="J201" t="str">
        <f t="array" ref="J201">IF(J200="","", IF(J200="---", "", IF(J200="-", $X$8, IF(J200="--", $X$9, IFERROR(INDEX(Recipes!$A:$Q,SMALL(IF(($V$2=Recipes!$A:$A),ROW(Recipes!$A:$A)-MIN(ROW(Recipes!$A:$A))+1,""),ROWS(Recipes!$A$1:C195)),6), $X$7)))))</f>
        <v/>
      </c>
      <c r="K201" t="str">
        <f t="array" ref="K201">IF($J201="","", IF($J201="---", $J201, IF($J201="-",$J201, IF($J201="--", $J201, IFERROR(INDEX(Recipes!$A:$Q,SMALL(IF(($V$2=Recipes!$A:$A),ROW(Recipes!$A:$A)-MIN(ROW(Recipes!$A:$A))+1,""),ROWS(Recipes!$A$1:D195)),7), $Z$7)))))</f>
        <v/>
      </c>
      <c r="L201" t="str">
        <f t="shared" si="27"/>
        <v/>
      </c>
      <c r="M201" s="3" t="str">
        <f t="array" ref="M201">IF($J201="","", IF($J201="---", $Z$9, IF($J201="-", $Z$7, IF($J201="--", $Z$8, IFERROR(INDEX(Recipes!$A:$Q,SMALL(IF(($V$2=Recipes!$A:$A),ROW(Recipes!$A:$A)-MIN(ROW(Recipes!$A:$A))+1,""),ROWS(Recipes!$A$1:F195)),9), $Z$7)))))</f>
        <v/>
      </c>
      <c r="N201" t="str">
        <f t="shared" si="28"/>
        <v/>
      </c>
      <c r="O201" s="80" t="str">
        <f t="array" ref="O201">IF($J201="","", IF($J201="---", $AB$9, IF($J201="-", $AB$7, IF($J201="--", $AB$8, IFERROR(INDEX(Recipes!$A:$Q,SMALL(IF(($V$2=Recipes!$A:$A),ROW(Recipes!$A:$A)-MIN(ROW(Recipes!$A:$A))+1,""),ROWS(Recipes!$A$1:H195)),11), $AB$7)))))</f>
        <v/>
      </c>
      <c r="P201" t="str">
        <f t="shared" si="29"/>
        <v/>
      </c>
      <c r="Q201" s="80" t="str">
        <f t="array" ref="Q201">IF($J201="","", IF($J201="---", $AD$9, IF($J201="-", $AD$7, IF($J201="--", $AD$8, IFERROR(INDEX(Recipes!$A:$Q,SMALL(IF(($V$2=Recipes!$A:$A),ROW(Recipes!$A:$A)-MIN(ROW(Recipes!$A:$A))+1,""),ROWS(Recipes!$A$1:J195)),13), $AD$7)))))</f>
        <v/>
      </c>
      <c r="R201" t="str">
        <f t="shared" si="30"/>
        <v/>
      </c>
      <c r="S201" s="80" t="str">
        <f t="array" ref="S201">IF($J201="","", IF($J201="---", $AF$9, IF($J201="-", $AF$7, IF($J201="--", $AF$8, IFERROR(INDEX(Recipes!$A:$Q,SMALL(IF(($V$2=Recipes!$A:$A),ROW(Recipes!$A:$A)-MIN(ROW(Recipes!$A:$A))+1,""),ROWS(Recipes!$A$1:L195)),15), $AF$7)))))</f>
        <v/>
      </c>
      <c r="T201" t="str">
        <f t="shared" si="31"/>
        <v/>
      </c>
      <c r="U201" s="86" t="str">
        <f t="array" ref="U201">IF($J201="","", IF($J201="---", $AH$9, IF($J201="-", $AH$7, IF($J201="--", $AH$8, IFERROR(INDEX(Recipes!$A:$Q,SMALL(IF(($V$2=Recipes!$A:$A),ROW(Recipes!$A:$A)-MIN(ROW(Recipes!$A:$A))+1,""),ROWS(Recipes!$A$1:N195)),17), $AH$7)))))</f>
        <v/>
      </c>
      <c r="V201" t="str">
        <f t="shared" si="32"/>
        <v/>
      </c>
    </row>
    <row r="202" spans="2:22" x14ac:dyDescent="0.2">
      <c r="B202" s="1"/>
      <c r="G202" t="str">
        <f t="shared" si="25"/>
        <v/>
      </c>
      <c r="H202" t="str">
        <f t="array" ref="H202">IF(H201="","", IF(H201=$F$46, "", IF(H201=$F$44, $F$45, IF(H201=$F$45, $F$46, IFERROR(INDEX(Recipes!$A:$Q,SMALL(IF(($V$2=Recipes!$A:$A),ROW(Recipes!$A:$A)-MIN(ROW(Recipes!$A:$A))+1,""),ROWS(Recipes!$A$1:A196)),4), $F$44)))))</f>
        <v/>
      </c>
      <c r="I202" t="str">
        <f t="shared" si="26"/>
        <v/>
      </c>
      <c r="J202" t="str">
        <f t="array" ref="J202">IF(J201="","", IF(J201="---", "", IF(J201="-", $X$8, IF(J201="--", $X$9, IFERROR(INDEX(Recipes!$A:$Q,SMALL(IF(($V$2=Recipes!$A:$A),ROW(Recipes!$A:$A)-MIN(ROW(Recipes!$A:$A))+1,""),ROWS(Recipes!$A$1:C196)),6), $X$7)))))</f>
        <v/>
      </c>
      <c r="K202" t="str">
        <f t="array" ref="K202">IF($J202="","", IF($J202="---", $J202, IF($J202="-",$J202, IF($J202="--", $J202, IFERROR(INDEX(Recipes!$A:$Q,SMALL(IF(($V$2=Recipes!$A:$A),ROW(Recipes!$A:$A)-MIN(ROW(Recipes!$A:$A))+1,""),ROWS(Recipes!$A$1:D196)),7), $Z$7)))))</f>
        <v/>
      </c>
      <c r="L202" t="str">
        <f t="shared" si="27"/>
        <v/>
      </c>
      <c r="M202" s="3" t="str">
        <f t="array" ref="M202">IF($J202="","", IF($J202="---", $Z$9, IF($J202="-", $Z$7, IF($J202="--", $Z$8, IFERROR(INDEX(Recipes!$A:$Q,SMALL(IF(($V$2=Recipes!$A:$A),ROW(Recipes!$A:$A)-MIN(ROW(Recipes!$A:$A))+1,""),ROWS(Recipes!$A$1:F196)),9), $Z$7)))))</f>
        <v/>
      </c>
      <c r="N202" t="str">
        <f t="shared" si="28"/>
        <v/>
      </c>
      <c r="O202" s="80" t="str">
        <f t="array" ref="O202">IF($J202="","", IF($J202="---", $AB$9, IF($J202="-", $AB$7, IF($J202="--", $AB$8, IFERROR(INDEX(Recipes!$A:$Q,SMALL(IF(($V$2=Recipes!$A:$A),ROW(Recipes!$A:$A)-MIN(ROW(Recipes!$A:$A))+1,""),ROWS(Recipes!$A$1:H196)),11), $AB$7)))))</f>
        <v/>
      </c>
      <c r="P202" t="str">
        <f t="shared" si="29"/>
        <v/>
      </c>
      <c r="Q202" s="80" t="str">
        <f t="array" ref="Q202">IF($J202="","", IF($J202="---", $AD$9, IF($J202="-", $AD$7, IF($J202="--", $AD$8, IFERROR(INDEX(Recipes!$A:$Q,SMALL(IF(($V$2=Recipes!$A:$A),ROW(Recipes!$A:$A)-MIN(ROW(Recipes!$A:$A))+1,""),ROWS(Recipes!$A$1:J196)),13), $AD$7)))))</f>
        <v/>
      </c>
      <c r="R202" t="str">
        <f t="shared" si="30"/>
        <v/>
      </c>
      <c r="S202" s="80" t="str">
        <f t="array" ref="S202">IF($J202="","", IF($J202="---", $AF$9, IF($J202="-", $AF$7, IF($J202="--", $AF$8, IFERROR(INDEX(Recipes!$A:$Q,SMALL(IF(($V$2=Recipes!$A:$A),ROW(Recipes!$A:$A)-MIN(ROW(Recipes!$A:$A))+1,""),ROWS(Recipes!$A$1:L196)),15), $AF$7)))))</f>
        <v/>
      </c>
      <c r="T202" t="str">
        <f t="shared" si="31"/>
        <v/>
      </c>
      <c r="U202" s="86" t="str">
        <f t="array" ref="U202">IF($J202="","", IF($J202="---", $AH$9, IF($J202="-", $AH$7, IF($J202="--", $AH$8, IFERROR(INDEX(Recipes!$A:$Q,SMALL(IF(($V$2=Recipes!$A:$A),ROW(Recipes!$A:$A)-MIN(ROW(Recipes!$A:$A))+1,""),ROWS(Recipes!$A$1:N196)),17), $AH$7)))))</f>
        <v/>
      </c>
      <c r="V202" t="str">
        <f t="shared" si="32"/>
        <v/>
      </c>
    </row>
    <row r="203" spans="2:22" x14ac:dyDescent="0.2">
      <c r="B203" s="1"/>
      <c r="G203" t="str">
        <f t="shared" si="25"/>
        <v/>
      </c>
      <c r="H203" t="str">
        <f t="array" ref="H203">IF(H202="","", IF(H202=$F$46, "", IF(H202=$F$44, $F$45, IF(H202=$F$45, $F$46, IFERROR(INDEX(Recipes!$A:$Q,SMALL(IF(($V$2=Recipes!$A:$A),ROW(Recipes!$A:$A)-MIN(ROW(Recipes!$A:$A))+1,""),ROWS(Recipes!$A$1:A197)),4), $F$44)))))</f>
        <v/>
      </c>
      <c r="I203" t="str">
        <f t="shared" si="26"/>
        <v/>
      </c>
      <c r="J203" t="str">
        <f t="array" ref="J203">IF(J202="","", IF(J202="---", "", IF(J202="-", $X$8, IF(J202="--", $X$9, IFERROR(INDEX(Recipes!$A:$Q,SMALL(IF(($V$2=Recipes!$A:$A),ROW(Recipes!$A:$A)-MIN(ROW(Recipes!$A:$A))+1,""),ROWS(Recipes!$A$1:C197)),6), $X$7)))))</f>
        <v/>
      </c>
      <c r="K203" t="str">
        <f t="array" ref="K203">IF($J203="","", IF($J203="---", $J203, IF($J203="-",$J203, IF($J203="--", $J203, IFERROR(INDEX(Recipes!$A:$Q,SMALL(IF(($V$2=Recipes!$A:$A),ROW(Recipes!$A:$A)-MIN(ROW(Recipes!$A:$A))+1,""),ROWS(Recipes!$A$1:D197)),7), $Z$7)))))</f>
        <v/>
      </c>
      <c r="L203" t="str">
        <f t="shared" si="27"/>
        <v/>
      </c>
      <c r="M203" s="3" t="str">
        <f t="array" ref="M203">IF($J203="","", IF($J203="---", $Z$9, IF($J203="-", $Z$7, IF($J203="--", $Z$8, IFERROR(INDEX(Recipes!$A:$Q,SMALL(IF(($V$2=Recipes!$A:$A),ROW(Recipes!$A:$A)-MIN(ROW(Recipes!$A:$A))+1,""),ROWS(Recipes!$A$1:F197)),9), $Z$7)))))</f>
        <v/>
      </c>
      <c r="N203" t="str">
        <f t="shared" si="28"/>
        <v/>
      </c>
      <c r="O203" s="80" t="str">
        <f t="array" ref="O203">IF($J203="","", IF($J203="---", $AB$9, IF($J203="-", $AB$7, IF($J203="--", $AB$8, IFERROR(INDEX(Recipes!$A:$Q,SMALL(IF(($V$2=Recipes!$A:$A),ROW(Recipes!$A:$A)-MIN(ROW(Recipes!$A:$A))+1,""),ROWS(Recipes!$A$1:H197)),11), $AB$7)))))</f>
        <v/>
      </c>
      <c r="P203" t="str">
        <f t="shared" si="29"/>
        <v/>
      </c>
      <c r="Q203" s="80" t="str">
        <f t="array" ref="Q203">IF($J203="","", IF($J203="---", $AD$9, IF($J203="-", $AD$7, IF($J203="--", $AD$8, IFERROR(INDEX(Recipes!$A:$Q,SMALL(IF(($V$2=Recipes!$A:$A),ROW(Recipes!$A:$A)-MIN(ROW(Recipes!$A:$A))+1,""),ROWS(Recipes!$A$1:J197)),13), $AD$7)))))</f>
        <v/>
      </c>
      <c r="R203" t="str">
        <f t="shared" si="30"/>
        <v/>
      </c>
      <c r="S203" s="80" t="str">
        <f t="array" ref="S203">IF($J203="","", IF($J203="---", $AF$9, IF($J203="-", $AF$7, IF($J203="--", $AF$8, IFERROR(INDEX(Recipes!$A:$Q,SMALL(IF(($V$2=Recipes!$A:$A),ROW(Recipes!$A:$A)-MIN(ROW(Recipes!$A:$A))+1,""),ROWS(Recipes!$A$1:L197)),15), $AF$7)))))</f>
        <v/>
      </c>
      <c r="T203" t="str">
        <f t="shared" si="31"/>
        <v/>
      </c>
      <c r="U203" s="86" t="str">
        <f t="array" ref="U203">IF($J203="","", IF($J203="---", $AH$9, IF($J203="-", $AH$7, IF($J203="--", $AH$8, IFERROR(INDEX(Recipes!$A:$Q,SMALL(IF(($V$2=Recipes!$A:$A),ROW(Recipes!$A:$A)-MIN(ROW(Recipes!$A:$A))+1,""),ROWS(Recipes!$A$1:N197)),17), $AH$7)))))</f>
        <v/>
      </c>
      <c r="V203" t="str">
        <f t="shared" si="32"/>
        <v/>
      </c>
    </row>
    <row r="204" spans="2:22" x14ac:dyDescent="0.2">
      <c r="B204" s="1"/>
      <c r="G204" t="str">
        <f t="shared" si="25"/>
        <v/>
      </c>
      <c r="H204" t="str">
        <f t="array" ref="H204">IF(H203="","", IF(H203=$F$46, "", IF(H203=$F$44, $F$45, IF(H203=$F$45, $F$46, IFERROR(INDEX(Recipes!$A:$Q,SMALL(IF(($V$2=Recipes!$A:$A),ROW(Recipes!$A:$A)-MIN(ROW(Recipes!$A:$A))+1,""),ROWS(Recipes!$A$1:A198)),4), $F$44)))))</f>
        <v/>
      </c>
      <c r="I204" t="str">
        <f t="shared" si="26"/>
        <v/>
      </c>
      <c r="J204" t="str">
        <f t="array" ref="J204">IF(J203="","", IF(J203="---", "", IF(J203="-", $X$8, IF(J203="--", $X$9, IFERROR(INDEX(Recipes!$A:$Q,SMALL(IF(($V$2=Recipes!$A:$A),ROW(Recipes!$A:$A)-MIN(ROW(Recipes!$A:$A))+1,""),ROWS(Recipes!$A$1:C198)),6), $X$7)))))</f>
        <v/>
      </c>
      <c r="K204" t="str">
        <f t="array" ref="K204">IF($J204="","", IF($J204="---", $J204, IF($J204="-",$J204, IF($J204="--", $J204, IFERROR(INDEX(Recipes!$A:$Q,SMALL(IF(($V$2=Recipes!$A:$A),ROW(Recipes!$A:$A)-MIN(ROW(Recipes!$A:$A))+1,""),ROWS(Recipes!$A$1:D198)),7), $Z$7)))))</f>
        <v/>
      </c>
      <c r="L204" t="str">
        <f t="shared" si="27"/>
        <v/>
      </c>
      <c r="M204" s="3" t="str">
        <f t="array" ref="M204">IF($J204="","", IF($J204="---", $Z$9, IF($J204="-", $Z$7, IF($J204="--", $Z$8, IFERROR(INDEX(Recipes!$A:$Q,SMALL(IF(($V$2=Recipes!$A:$A),ROW(Recipes!$A:$A)-MIN(ROW(Recipes!$A:$A))+1,""),ROWS(Recipes!$A$1:F198)),9), $Z$7)))))</f>
        <v/>
      </c>
      <c r="N204" t="str">
        <f t="shared" si="28"/>
        <v/>
      </c>
      <c r="O204" s="80" t="str">
        <f t="array" ref="O204">IF($J204="","", IF($J204="---", $AB$9, IF($J204="-", $AB$7, IF($J204="--", $AB$8, IFERROR(INDEX(Recipes!$A:$Q,SMALL(IF(($V$2=Recipes!$A:$A),ROW(Recipes!$A:$A)-MIN(ROW(Recipes!$A:$A))+1,""),ROWS(Recipes!$A$1:H198)),11), $AB$7)))))</f>
        <v/>
      </c>
      <c r="P204" t="str">
        <f t="shared" si="29"/>
        <v/>
      </c>
      <c r="Q204" s="80" t="str">
        <f t="array" ref="Q204">IF($J204="","", IF($J204="---", $AD$9, IF($J204="-", $AD$7, IF($J204="--", $AD$8, IFERROR(INDEX(Recipes!$A:$Q,SMALL(IF(($V$2=Recipes!$A:$A),ROW(Recipes!$A:$A)-MIN(ROW(Recipes!$A:$A))+1,""),ROWS(Recipes!$A$1:J198)),13), $AD$7)))))</f>
        <v/>
      </c>
      <c r="R204" t="str">
        <f t="shared" si="30"/>
        <v/>
      </c>
      <c r="S204" s="80" t="str">
        <f t="array" ref="S204">IF($J204="","", IF($J204="---", $AF$9, IF($J204="-", $AF$7, IF($J204="--", $AF$8, IFERROR(INDEX(Recipes!$A:$Q,SMALL(IF(($V$2=Recipes!$A:$A),ROW(Recipes!$A:$A)-MIN(ROW(Recipes!$A:$A))+1,""),ROWS(Recipes!$A$1:L198)),15), $AF$7)))))</f>
        <v/>
      </c>
      <c r="T204" t="str">
        <f t="shared" si="31"/>
        <v/>
      </c>
      <c r="U204" s="86" t="str">
        <f t="array" ref="U204">IF($J204="","", IF($J204="---", $AH$9, IF($J204="-", $AH$7, IF($J204="--", $AH$8, IFERROR(INDEX(Recipes!$A:$Q,SMALL(IF(($V$2=Recipes!$A:$A),ROW(Recipes!$A:$A)-MIN(ROW(Recipes!$A:$A))+1,""),ROWS(Recipes!$A$1:N198)),17), $AH$7)))))</f>
        <v/>
      </c>
      <c r="V204" t="str">
        <f t="shared" si="32"/>
        <v/>
      </c>
    </row>
    <row r="205" spans="2:22" x14ac:dyDescent="0.2">
      <c r="B205" s="1"/>
      <c r="G205" t="str">
        <f t="shared" si="25"/>
        <v/>
      </c>
      <c r="H205" t="str">
        <f t="array" ref="H205">IF(H204="","", IF(H204=$F$46, "", IF(H204=$F$44, $F$45, IF(H204=$F$45, $F$46, IFERROR(INDEX(Recipes!$A:$Q,SMALL(IF(($V$2=Recipes!$A:$A),ROW(Recipes!$A:$A)-MIN(ROW(Recipes!$A:$A))+1,""),ROWS(Recipes!$A$1:A199)),4), $F$44)))))</f>
        <v/>
      </c>
      <c r="I205" t="str">
        <f t="shared" si="26"/>
        <v/>
      </c>
      <c r="J205" t="str">
        <f t="array" ref="J205">IF(J204="","", IF(J204="---", "", IF(J204="-", $X$8, IF(J204="--", $X$9, IFERROR(INDEX(Recipes!$A:$Q,SMALL(IF(($V$2=Recipes!$A:$A),ROW(Recipes!$A:$A)-MIN(ROW(Recipes!$A:$A))+1,""),ROWS(Recipes!$A$1:C199)),6), $X$7)))))</f>
        <v/>
      </c>
      <c r="K205" t="str">
        <f t="array" ref="K205">IF($J205="","", IF($J205="---", $J205, IF($J205="-",$J205, IF($J205="--", $J205, IFERROR(INDEX(Recipes!$A:$Q,SMALL(IF(($V$2=Recipes!$A:$A),ROW(Recipes!$A:$A)-MIN(ROW(Recipes!$A:$A))+1,""),ROWS(Recipes!$A$1:D199)),7), $Z$7)))))</f>
        <v/>
      </c>
      <c r="L205" t="str">
        <f t="shared" si="27"/>
        <v/>
      </c>
      <c r="M205" s="3" t="str">
        <f t="array" ref="M205">IF($J205="","", IF($J205="---", $Z$9, IF($J205="-", $Z$7, IF($J205="--", $Z$8, IFERROR(INDEX(Recipes!$A:$Q,SMALL(IF(($V$2=Recipes!$A:$A),ROW(Recipes!$A:$A)-MIN(ROW(Recipes!$A:$A))+1,""),ROWS(Recipes!$A$1:F199)),9), $Z$7)))))</f>
        <v/>
      </c>
      <c r="N205" t="str">
        <f t="shared" si="28"/>
        <v/>
      </c>
      <c r="O205" s="80" t="str">
        <f t="array" ref="O205">IF($J205="","", IF($J205="---", $AB$9, IF($J205="-", $AB$7, IF($J205="--", $AB$8, IFERROR(INDEX(Recipes!$A:$Q,SMALL(IF(($V$2=Recipes!$A:$A),ROW(Recipes!$A:$A)-MIN(ROW(Recipes!$A:$A))+1,""),ROWS(Recipes!$A$1:H199)),11), $AB$7)))))</f>
        <v/>
      </c>
      <c r="P205" t="str">
        <f t="shared" si="29"/>
        <v/>
      </c>
      <c r="Q205" s="80" t="str">
        <f t="array" ref="Q205">IF($J205="","", IF($J205="---", $AD$9, IF($J205="-", $AD$7, IF($J205="--", $AD$8, IFERROR(INDEX(Recipes!$A:$Q,SMALL(IF(($V$2=Recipes!$A:$A),ROW(Recipes!$A:$A)-MIN(ROW(Recipes!$A:$A))+1,""),ROWS(Recipes!$A$1:J199)),13), $AD$7)))))</f>
        <v/>
      </c>
      <c r="R205" t="str">
        <f t="shared" si="30"/>
        <v/>
      </c>
      <c r="S205" s="80" t="str">
        <f t="array" ref="S205">IF($J205="","", IF($J205="---", $AF$9, IF($J205="-", $AF$7, IF($J205="--", $AF$8, IFERROR(INDEX(Recipes!$A:$Q,SMALL(IF(($V$2=Recipes!$A:$A),ROW(Recipes!$A:$A)-MIN(ROW(Recipes!$A:$A))+1,""),ROWS(Recipes!$A$1:L199)),15), $AF$7)))))</f>
        <v/>
      </c>
      <c r="T205" t="str">
        <f t="shared" si="31"/>
        <v/>
      </c>
      <c r="U205" s="86" t="str">
        <f t="array" ref="U205">IF($J205="","", IF($J205="---", $AH$9, IF($J205="-", $AH$7, IF($J205="--", $AH$8, IFERROR(INDEX(Recipes!$A:$Q,SMALL(IF(($V$2=Recipes!$A:$A),ROW(Recipes!$A:$A)-MIN(ROW(Recipes!$A:$A))+1,""),ROWS(Recipes!$A$1:N199)),17), $AH$7)))))</f>
        <v/>
      </c>
      <c r="V205" t="str">
        <f t="shared" si="32"/>
        <v/>
      </c>
    </row>
    <row r="206" spans="2:22" x14ac:dyDescent="0.2">
      <c r="B206" s="1"/>
      <c r="G206" t="str">
        <f t="shared" si="25"/>
        <v/>
      </c>
      <c r="H206" t="str">
        <f t="array" ref="H206">IF(H205="","", IF(H205=$F$46, "", IF(H205=$F$44, $F$45, IF(H205=$F$45, $F$46, IFERROR(INDEX(Recipes!$A:$Q,SMALL(IF(($V$2=Recipes!$A:$A),ROW(Recipes!$A:$A)-MIN(ROW(Recipes!$A:$A))+1,""),ROWS(Recipes!$A$1:A200)),4), $F$44)))))</f>
        <v/>
      </c>
      <c r="I206" t="str">
        <f t="shared" si="26"/>
        <v/>
      </c>
      <c r="J206" t="str">
        <f t="array" ref="J206">IF(J205="","", IF(J205="---", "", IF(J205="-", $X$8, IF(J205="--", $X$9, IFERROR(INDEX(Recipes!$A:$Q,SMALL(IF(($V$2=Recipes!$A:$A),ROW(Recipes!$A:$A)-MIN(ROW(Recipes!$A:$A))+1,""),ROWS(Recipes!$A$1:C200)),6), $X$7)))))</f>
        <v/>
      </c>
      <c r="K206" t="str">
        <f t="array" ref="K206">IF($J206="","", IF($J206="---", $J206, IF($J206="-",$J206, IF($J206="--", $J206, IFERROR(INDEX(Recipes!$A:$Q,SMALL(IF(($V$2=Recipes!$A:$A),ROW(Recipes!$A:$A)-MIN(ROW(Recipes!$A:$A))+1,""),ROWS(Recipes!$A$1:D200)),7), $Z$7)))))</f>
        <v/>
      </c>
      <c r="L206" t="str">
        <f t="shared" si="27"/>
        <v/>
      </c>
      <c r="M206" s="3" t="str">
        <f t="array" ref="M206">IF($J206="","", IF($J206="---", $Z$9, IF($J206="-", $Z$7, IF($J206="--", $Z$8, IFERROR(INDEX(Recipes!$A:$Q,SMALL(IF(($V$2=Recipes!$A:$A),ROW(Recipes!$A:$A)-MIN(ROW(Recipes!$A:$A))+1,""),ROWS(Recipes!$A$1:F200)),9), $Z$7)))))</f>
        <v/>
      </c>
      <c r="N206" t="str">
        <f t="shared" si="28"/>
        <v/>
      </c>
      <c r="O206" s="80" t="str">
        <f t="array" ref="O206">IF($J206="","", IF($J206="---", $AB$9, IF($J206="-", $AB$7, IF($J206="--", $AB$8, IFERROR(INDEX(Recipes!$A:$Q,SMALL(IF(($V$2=Recipes!$A:$A),ROW(Recipes!$A:$A)-MIN(ROW(Recipes!$A:$A))+1,""),ROWS(Recipes!$A$1:H200)),11), $AB$7)))))</f>
        <v/>
      </c>
      <c r="P206" t="str">
        <f t="shared" si="29"/>
        <v/>
      </c>
      <c r="Q206" s="80" t="str">
        <f t="array" ref="Q206">IF($J206="","", IF($J206="---", $AD$9, IF($J206="-", $AD$7, IF($J206="--", $AD$8, IFERROR(INDEX(Recipes!$A:$Q,SMALL(IF(($V$2=Recipes!$A:$A),ROW(Recipes!$A:$A)-MIN(ROW(Recipes!$A:$A))+1,""),ROWS(Recipes!$A$1:J200)),13), $AD$7)))))</f>
        <v/>
      </c>
      <c r="R206" t="str">
        <f t="shared" si="30"/>
        <v/>
      </c>
      <c r="S206" s="80" t="str">
        <f t="array" ref="S206">IF($J206="","", IF($J206="---", $AF$9, IF($J206="-", $AF$7, IF($J206="--", $AF$8, IFERROR(INDEX(Recipes!$A:$Q,SMALL(IF(($V$2=Recipes!$A:$A),ROW(Recipes!$A:$A)-MIN(ROW(Recipes!$A:$A))+1,""),ROWS(Recipes!$A$1:L200)),15), $AF$7)))))</f>
        <v/>
      </c>
      <c r="T206" t="str">
        <f t="shared" si="31"/>
        <v/>
      </c>
      <c r="U206" s="86" t="str">
        <f t="array" ref="U206">IF($J206="","", IF($J206="---", $AH$9, IF($J206="-", $AH$7, IF($J206="--", $AH$8, IFERROR(INDEX(Recipes!$A:$Q,SMALL(IF(($V$2=Recipes!$A:$A),ROW(Recipes!$A:$A)-MIN(ROW(Recipes!$A:$A))+1,""),ROWS(Recipes!$A$1:N200)),17), $AH$7)))))</f>
        <v/>
      </c>
      <c r="V206" t="str">
        <f t="shared" si="32"/>
        <v/>
      </c>
    </row>
    <row r="207" spans="2:22" x14ac:dyDescent="0.2">
      <c r="B207" s="1"/>
      <c r="G207" t="str">
        <f t="shared" ref="G207:G270" si="33">IF(H207="", "", $W$7)</f>
        <v/>
      </c>
      <c r="H207" t="str">
        <f t="array" ref="H207">IF(H206="","", IF(H206=$F$46, "", IF(H206=$F$44, $F$45, IF(H206=$F$45, $F$46, IFERROR(INDEX(Recipes!$A:$Q,SMALL(IF(($V$2=Recipes!$A:$A),ROW(Recipes!$A:$A)-MIN(ROW(Recipes!$A:$A))+1,""),ROWS(Recipes!$A$1:A201)),4), $F$44)))))</f>
        <v/>
      </c>
      <c r="I207" t="str">
        <f t="shared" ref="I207:I270" si="34">G207</f>
        <v/>
      </c>
      <c r="J207" t="str">
        <f t="array" ref="J207">IF(J206="","", IF(J206="---", "", IF(J206="-", $X$8, IF(J206="--", $X$9, IFERROR(INDEX(Recipes!$A:$Q,SMALL(IF(($V$2=Recipes!$A:$A),ROW(Recipes!$A:$A)-MIN(ROW(Recipes!$A:$A))+1,""),ROWS(Recipes!$A$1:C201)),6), $X$7)))))</f>
        <v/>
      </c>
      <c r="K207" t="str">
        <f t="array" ref="K207">IF($J207="","", IF($J207="---", $J207, IF($J207="-",$J207, IF($J207="--", $J207, IFERROR(INDEX(Recipes!$A:$Q,SMALL(IF(($V$2=Recipes!$A:$A),ROW(Recipes!$A:$A)-MIN(ROW(Recipes!$A:$A))+1,""),ROWS(Recipes!$A$1:D201)),7), $Z$7)))))</f>
        <v/>
      </c>
      <c r="L207" t="str">
        <f t="shared" ref="L207:L270" si="35">I207</f>
        <v/>
      </c>
      <c r="M207" s="3" t="str">
        <f t="array" ref="M207">IF($J207="","", IF($J207="---", $Z$9, IF($J207="-", $Z$7, IF($J207="--", $Z$8, IFERROR(INDEX(Recipes!$A:$Q,SMALL(IF(($V$2=Recipes!$A:$A),ROW(Recipes!$A:$A)-MIN(ROW(Recipes!$A:$A))+1,""),ROWS(Recipes!$A$1:F201)),9), $Z$7)))))</f>
        <v/>
      </c>
      <c r="N207" t="str">
        <f t="shared" ref="N207:N270" si="36">L207</f>
        <v/>
      </c>
      <c r="O207" s="80" t="str">
        <f t="array" ref="O207">IF($J207="","", IF($J207="---", $AB$9, IF($J207="-", $AB$7, IF($J207="--", $AB$8, IFERROR(INDEX(Recipes!$A:$Q,SMALL(IF(($V$2=Recipes!$A:$A),ROW(Recipes!$A:$A)-MIN(ROW(Recipes!$A:$A))+1,""),ROWS(Recipes!$A$1:H201)),11), $AB$7)))))</f>
        <v/>
      </c>
      <c r="P207" t="str">
        <f t="shared" ref="P207:P270" si="37">N207</f>
        <v/>
      </c>
      <c r="Q207" s="80" t="str">
        <f t="array" ref="Q207">IF($J207="","", IF($J207="---", $AD$9, IF($J207="-", $AD$7, IF($J207="--", $AD$8, IFERROR(INDEX(Recipes!$A:$Q,SMALL(IF(($V$2=Recipes!$A:$A),ROW(Recipes!$A:$A)-MIN(ROW(Recipes!$A:$A))+1,""),ROWS(Recipes!$A$1:J201)),13), $AD$7)))))</f>
        <v/>
      </c>
      <c r="R207" t="str">
        <f t="shared" ref="R207:R270" si="38">P207</f>
        <v/>
      </c>
      <c r="S207" s="80" t="str">
        <f t="array" ref="S207">IF($J207="","", IF($J207="---", $AF$9, IF($J207="-", $AF$7, IF($J207="--", $AF$8, IFERROR(INDEX(Recipes!$A:$Q,SMALL(IF(($V$2=Recipes!$A:$A),ROW(Recipes!$A:$A)-MIN(ROW(Recipes!$A:$A))+1,""),ROWS(Recipes!$A$1:L201)),15), $AF$7)))))</f>
        <v/>
      </c>
      <c r="T207" t="str">
        <f t="shared" ref="T207:T270" si="39">R207</f>
        <v/>
      </c>
      <c r="U207" s="86" t="str">
        <f t="array" ref="U207">IF($J207="","", IF($J207="---", $AH$9, IF($J207="-", $AH$7, IF($J207="--", $AH$8, IFERROR(INDEX(Recipes!$A:$Q,SMALL(IF(($V$2=Recipes!$A:$A),ROW(Recipes!$A:$A)-MIN(ROW(Recipes!$A:$A))+1,""),ROWS(Recipes!$A$1:N201)),17), $AH$7)))))</f>
        <v/>
      </c>
      <c r="V207" t="str">
        <f t="shared" ref="V207:V270" si="40">T207</f>
        <v/>
      </c>
    </row>
    <row r="208" spans="2:22" x14ac:dyDescent="0.2">
      <c r="B208" s="1"/>
      <c r="G208" t="str">
        <f t="shared" si="33"/>
        <v/>
      </c>
      <c r="H208" t="str">
        <f t="array" ref="H208">IF(H207="","", IF(H207=$F$46, "", IF(H207=$F$44, $F$45, IF(H207=$F$45, $F$46, IFERROR(INDEX(Recipes!$A:$Q,SMALL(IF(($V$2=Recipes!$A:$A),ROW(Recipes!$A:$A)-MIN(ROW(Recipes!$A:$A))+1,""),ROWS(Recipes!$A$1:A202)),4), $F$44)))))</f>
        <v/>
      </c>
      <c r="I208" t="str">
        <f t="shared" si="34"/>
        <v/>
      </c>
      <c r="J208" t="str">
        <f t="array" ref="J208">IF(J207="","", IF(J207="---", "", IF(J207="-", $X$8, IF(J207="--", $X$9, IFERROR(INDEX(Recipes!$A:$Q,SMALL(IF(($V$2=Recipes!$A:$A),ROW(Recipes!$A:$A)-MIN(ROW(Recipes!$A:$A))+1,""),ROWS(Recipes!$A$1:C202)),6), $X$7)))))</f>
        <v/>
      </c>
      <c r="K208" t="str">
        <f t="array" ref="K208">IF($J208="","", IF($J208="---", $J208, IF($J208="-",$J208, IF($J208="--", $J208, IFERROR(INDEX(Recipes!$A:$Q,SMALL(IF(($V$2=Recipes!$A:$A),ROW(Recipes!$A:$A)-MIN(ROW(Recipes!$A:$A))+1,""),ROWS(Recipes!$A$1:D202)),7), $Z$7)))))</f>
        <v/>
      </c>
      <c r="L208" t="str">
        <f t="shared" si="35"/>
        <v/>
      </c>
      <c r="M208" s="3" t="str">
        <f t="array" ref="M208">IF($J208="","", IF($J208="---", $Z$9, IF($J208="-", $Z$7, IF($J208="--", $Z$8, IFERROR(INDEX(Recipes!$A:$Q,SMALL(IF(($V$2=Recipes!$A:$A),ROW(Recipes!$A:$A)-MIN(ROW(Recipes!$A:$A))+1,""),ROWS(Recipes!$A$1:F202)),9), $Z$7)))))</f>
        <v/>
      </c>
      <c r="N208" t="str">
        <f t="shared" si="36"/>
        <v/>
      </c>
      <c r="O208" s="80" t="str">
        <f t="array" ref="O208">IF($J208="","", IF($J208="---", $AB$9, IF($J208="-", $AB$7, IF($J208="--", $AB$8, IFERROR(INDEX(Recipes!$A:$Q,SMALL(IF(($V$2=Recipes!$A:$A),ROW(Recipes!$A:$A)-MIN(ROW(Recipes!$A:$A))+1,""),ROWS(Recipes!$A$1:H202)),11), $AB$7)))))</f>
        <v/>
      </c>
      <c r="P208" t="str">
        <f t="shared" si="37"/>
        <v/>
      </c>
      <c r="Q208" s="80" t="str">
        <f t="array" ref="Q208">IF($J208="","", IF($J208="---", $AD$9, IF($J208="-", $AD$7, IF($J208="--", $AD$8, IFERROR(INDEX(Recipes!$A:$Q,SMALL(IF(($V$2=Recipes!$A:$A),ROW(Recipes!$A:$A)-MIN(ROW(Recipes!$A:$A))+1,""),ROWS(Recipes!$A$1:J202)),13), $AD$7)))))</f>
        <v/>
      </c>
      <c r="R208" t="str">
        <f t="shared" si="38"/>
        <v/>
      </c>
      <c r="S208" s="80" t="str">
        <f t="array" ref="S208">IF($J208="","", IF($J208="---", $AF$9, IF($J208="-", $AF$7, IF($J208="--", $AF$8, IFERROR(INDEX(Recipes!$A:$Q,SMALL(IF(($V$2=Recipes!$A:$A),ROW(Recipes!$A:$A)-MIN(ROW(Recipes!$A:$A))+1,""),ROWS(Recipes!$A$1:L202)),15), $AF$7)))))</f>
        <v/>
      </c>
      <c r="T208" t="str">
        <f t="shared" si="39"/>
        <v/>
      </c>
      <c r="U208" s="86" t="str">
        <f t="array" ref="U208">IF($J208="","", IF($J208="---", $AH$9, IF($J208="-", $AH$7, IF($J208="--", $AH$8, IFERROR(INDEX(Recipes!$A:$Q,SMALL(IF(($V$2=Recipes!$A:$A),ROW(Recipes!$A:$A)-MIN(ROW(Recipes!$A:$A))+1,""),ROWS(Recipes!$A$1:N202)),17), $AH$7)))))</f>
        <v/>
      </c>
      <c r="V208" t="str">
        <f t="shared" si="40"/>
        <v/>
      </c>
    </row>
    <row r="209" spans="2:22" x14ac:dyDescent="0.2">
      <c r="B209" s="1"/>
      <c r="G209" t="str">
        <f t="shared" si="33"/>
        <v/>
      </c>
      <c r="H209" t="str">
        <f t="array" ref="H209">IF(H208="","", IF(H208=$F$46, "", IF(H208=$F$44, $F$45, IF(H208=$F$45, $F$46, IFERROR(INDEX(Recipes!$A:$Q,SMALL(IF(($V$2=Recipes!$A:$A),ROW(Recipes!$A:$A)-MIN(ROW(Recipes!$A:$A))+1,""),ROWS(Recipes!$A$1:A203)),4), $F$44)))))</f>
        <v/>
      </c>
      <c r="I209" t="str">
        <f t="shared" si="34"/>
        <v/>
      </c>
      <c r="J209" t="str">
        <f t="array" ref="J209">IF(J208="","", IF(J208="---", "", IF(J208="-", $X$8, IF(J208="--", $X$9, IFERROR(INDEX(Recipes!$A:$Q,SMALL(IF(($V$2=Recipes!$A:$A),ROW(Recipes!$A:$A)-MIN(ROW(Recipes!$A:$A))+1,""),ROWS(Recipes!$A$1:C203)),6), $X$7)))))</f>
        <v/>
      </c>
      <c r="K209" t="str">
        <f t="array" ref="K209">IF($J209="","", IF($J209="---", $J209, IF($J209="-",$J209, IF($J209="--", $J209, IFERROR(INDEX(Recipes!$A:$Q,SMALL(IF(($V$2=Recipes!$A:$A),ROW(Recipes!$A:$A)-MIN(ROW(Recipes!$A:$A))+1,""),ROWS(Recipes!$A$1:D203)),7), $Z$7)))))</f>
        <v/>
      </c>
      <c r="L209" t="str">
        <f t="shared" si="35"/>
        <v/>
      </c>
      <c r="M209" s="3" t="str">
        <f t="array" ref="M209">IF($J209="","", IF($J209="---", $Z$9, IF($J209="-", $Z$7, IF($J209="--", $Z$8, IFERROR(INDEX(Recipes!$A:$Q,SMALL(IF(($V$2=Recipes!$A:$A),ROW(Recipes!$A:$A)-MIN(ROW(Recipes!$A:$A))+1,""),ROWS(Recipes!$A$1:F203)),9), $Z$7)))))</f>
        <v/>
      </c>
      <c r="N209" t="str">
        <f t="shared" si="36"/>
        <v/>
      </c>
      <c r="O209" s="80" t="str">
        <f t="array" ref="O209">IF($J209="","", IF($J209="---", $AB$9, IF($J209="-", $AB$7, IF($J209="--", $AB$8, IFERROR(INDEX(Recipes!$A:$Q,SMALL(IF(($V$2=Recipes!$A:$A),ROW(Recipes!$A:$A)-MIN(ROW(Recipes!$A:$A))+1,""),ROWS(Recipes!$A$1:H203)),11), $AB$7)))))</f>
        <v/>
      </c>
      <c r="P209" t="str">
        <f t="shared" si="37"/>
        <v/>
      </c>
      <c r="Q209" s="80" t="str">
        <f t="array" ref="Q209">IF($J209="","", IF($J209="---", $AD$9, IF($J209="-", $AD$7, IF($J209="--", $AD$8, IFERROR(INDEX(Recipes!$A:$Q,SMALL(IF(($V$2=Recipes!$A:$A),ROW(Recipes!$A:$A)-MIN(ROW(Recipes!$A:$A))+1,""),ROWS(Recipes!$A$1:J203)),13), $AD$7)))))</f>
        <v/>
      </c>
      <c r="R209" t="str">
        <f t="shared" si="38"/>
        <v/>
      </c>
      <c r="S209" s="80" t="str">
        <f t="array" ref="S209">IF($J209="","", IF($J209="---", $AF$9, IF($J209="-", $AF$7, IF($J209="--", $AF$8, IFERROR(INDEX(Recipes!$A:$Q,SMALL(IF(($V$2=Recipes!$A:$A),ROW(Recipes!$A:$A)-MIN(ROW(Recipes!$A:$A))+1,""),ROWS(Recipes!$A$1:L203)),15), $AF$7)))))</f>
        <v/>
      </c>
      <c r="T209" t="str">
        <f t="shared" si="39"/>
        <v/>
      </c>
      <c r="U209" s="86" t="str">
        <f t="array" ref="U209">IF($J209="","", IF($J209="---", $AH$9, IF($J209="-", $AH$7, IF($J209="--", $AH$8, IFERROR(INDEX(Recipes!$A:$Q,SMALL(IF(($V$2=Recipes!$A:$A),ROW(Recipes!$A:$A)-MIN(ROW(Recipes!$A:$A))+1,""),ROWS(Recipes!$A$1:N203)),17), $AH$7)))))</f>
        <v/>
      </c>
      <c r="V209" t="str">
        <f t="shared" si="40"/>
        <v/>
      </c>
    </row>
    <row r="210" spans="2:22" x14ac:dyDescent="0.2">
      <c r="B210" s="1"/>
      <c r="G210" t="str">
        <f t="shared" si="33"/>
        <v/>
      </c>
      <c r="H210" t="str">
        <f t="array" ref="H210">IF(H209="","", IF(H209=$F$46, "", IF(H209=$F$44, $F$45, IF(H209=$F$45, $F$46, IFERROR(INDEX(Recipes!$A:$Q,SMALL(IF(($V$2=Recipes!$A:$A),ROW(Recipes!$A:$A)-MIN(ROW(Recipes!$A:$A))+1,""),ROWS(Recipes!$A$1:A204)),4), $F$44)))))</f>
        <v/>
      </c>
      <c r="I210" t="str">
        <f t="shared" si="34"/>
        <v/>
      </c>
      <c r="J210" t="str">
        <f t="array" ref="J210">IF(J209="","", IF(J209="---", "", IF(J209="-", $X$8, IF(J209="--", $X$9, IFERROR(INDEX(Recipes!$A:$Q,SMALL(IF(($V$2=Recipes!$A:$A),ROW(Recipes!$A:$A)-MIN(ROW(Recipes!$A:$A))+1,""),ROWS(Recipes!$A$1:C204)),6), $X$7)))))</f>
        <v/>
      </c>
      <c r="K210" t="str">
        <f t="array" ref="K210">IF($J210="","", IF($J210="---", $J210, IF($J210="-",$J210, IF($J210="--", $J210, IFERROR(INDEX(Recipes!$A:$Q,SMALL(IF(($V$2=Recipes!$A:$A),ROW(Recipes!$A:$A)-MIN(ROW(Recipes!$A:$A))+1,""),ROWS(Recipes!$A$1:D204)),7), $Z$7)))))</f>
        <v/>
      </c>
      <c r="L210" t="str">
        <f t="shared" si="35"/>
        <v/>
      </c>
      <c r="M210" s="3" t="str">
        <f t="array" ref="M210">IF($J210="","", IF($J210="---", $Z$9, IF($J210="-", $Z$7, IF($J210="--", $Z$8, IFERROR(INDEX(Recipes!$A:$Q,SMALL(IF(($V$2=Recipes!$A:$A),ROW(Recipes!$A:$A)-MIN(ROW(Recipes!$A:$A))+1,""),ROWS(Recipes!$A$1:F204)),9), $Z$7)))))</f>
        <v/>
      </c>
      <c r="N210" t="str">
        <f t="shared" si="36"/>
        <v/>
      </c>
      <c r="O210" s="80" t="str">
        <f t="array" ref="O210">IF($J210="","", IF($J210="---", $AB$9, IF($J210="-", $AB$7, IF($J210="--", $AB$8, IFERROR(INDEX(Recipes!$A:$Q,SMALL(IF(($V$2=Recipes!$A:$A),ROW(Recipes!$A:$A)-MIN(ROW(Recipes!$A:$A))+1,""),ROWS(Recipes!$A$1:H204)),11), $AB$7)))))</f>
        <v/>
      </c>
      <c r="P210" t="str">
        <f t="shared" si="37"/>
        <v/>
      </c>
      <c r="Q210" s="80" t="str">
        <f t="array" ref="Q210">IF($J210="","", IF($J210="---", $AD$9, IF($J210="-", $AD$7, IF($J210="--", $AD$8, IFERROR(INDEX(Recipes!$A:$Q,SMALL(IF(($V$2=Recipes!$A:$A),ROW(Recipes!$A:$A)-MIN(ROW(Recipes!$A:$A))+1,""),ROWS(Recipes!$A$1:J204)),13), $AD$7)))))</f>
        <v/>
      </c>
      <c r="R210" t="str">
        <f t="shared" si="38"/>
        <v/>
      </c>
      <c r="S210" s="80" t="str">
        <f t="array" ref="S210">IF($J210="","", IF($J210="---", $AF$9, IF($J210="-", $AF$7, IF($J210="--", $AF$8, IFERROR(INDEX(Recipes!$A:$Q,SMALL(IF(($V$2=Recipes!$A:$A),ROW(Recipes!$A:$A)-MIN(ROW(Recipes!$A:$A))+1,""),ROWS(Recipes!$A$1:L204)),15), $AF$7)))))</f>
        <v/>
      </c>
      <c r="T210" t="str">
        <f t="shared" si="39"/>
        <v/>
      </c>
      <c r="U210" s="86" t="str">
        <f t="array" ref="U210">IF($J210="","", IF($J210="---", $AH$9, IF($J210="-", $AH$7, IF($J210="--", $AH$8, IFERROR(INDEX(Recipes!$A:$Q,SMALL(IF(($V$2=Recipes!$A:$A),ROW(Recipes!$A:$A)-MIN(ROW(Recipes!$A:$A))+1,""),ROWS(Recipes!$A$1:N204)),17), $AH$7)))))</f>
        <v/>
      </c>
      <c r="V210" t="str">
        <f t="shared" si="40"/>
        <v/>
      </c>
    </row>
    <row r="211" spans="2:22" x14ac:dyDescent="0.2">
      <c r="B211" s="1"/>
      <c r="G211" t="str">
        <f t="shared" si="33"/>
        <v/>
      </c>
      <c r="H211" t="str">
        <f t="array" ref="H211">IF(H210="","", IF(H210=$F$46, "", IF(H210=$F$44, $F$45, IF(H210=$F$45, $F$46, IFERROR(INDEX(Recipes!$A:$Q,SMALL(IF(($V$2=Recipes!$A:$A),ROW(Recipes!$A:$A)-MIN(ROW(Recipes!$A:$A))+1,""),ROWS(Recipes!$A$1:A205)),4), $F$44)))))</f>
        <v/>
      </c>
      <c r="I211" t="str">
        <f t="shared" si="34"/>
        <v/>
      </c>
      <c r="J211" t="str">
        <f t="array" ref="J211">IF(J210="","", IF(J210="---", "", IF(J210="-", $X$8, IF(J210="--", $X$9, IFERROR(INDEX(Recipes!$A:$Q,SMALL(IF(($V$2=Recipes!$A:$A),ROW(Recipes!$A:$A)-MIN(ROW(Recipes!$A:$A))+1,""),ROWS(Recipes!$A$1:C205)),6), $X$7)))))</f>
        <v/>
      </c>
      <c r="K211" t="str">
        <f t="array" ref="K211">IF($J211="","", IF($J211="---", $J211, IF($J211="-",$J211, IF($J211="--", $J211, IFERROR(INDEX(Recipes!$A:$Q,SMALL(IF(($V$2=Recipes!$A:$A),ROW(Recipes!$A:$A)-MIN(ROW(Recipes!$A:$A))+1,""),ROWS(Recipes!$A$1:D205)),7), $Z$7)))))</f>
        <v/>
      </c>
      <c r="L211" t="str">
        <f t="shared" si="35"/>
        <v/>
      </c>
      <c r="M211" s="3" t="str">
        <f t="array" ref="M211">IF($J211="","", IF($J211="---", $Z$9, IF($J211="-", $Z$7, IF($J211="--", $Z$8, IFERROR(INDEX(Recipes!$A:$Q,SMALL(IF(($V$2=Recipes!$A:$A),ROW(Recipes!$A:$A)-MIN(ROW(Recipes!$A:$A))+1,""),ROWS(Recipes!$A$1:F205)),9), $Z$7)))))</f>
        <v/>
      </c>
      <c r="N211" t="str">
        <f t="shared" si="36"/>
        <v/>
      </c>
      <c r="O211" s="80" t="str">
        <f t="array" ref="O211">IF($J211="","", IF($J211="---", $AB$9, IF($J211="-", $AB$7, IF($J211="--", $AB$8, IFERROR(INDEX(Recipes!$A:$Q,SMALL(IF(($V$2=Recipes!$A:$A),ROW(Recipes!$A:$A)-MIN(ROW(Recipes!$A:$A))+1,""),ROWS(Recipes!$A$1:H205)),11), $AB$7)))))</f>
        <v/>
      </c>
      <c r="P211" t="str">
        <f t="shared" si="37"/>
        <v/>
      </c>
      <c r="Q211" s="80" t="str">
        <f t="array" ref="Q211">IF($J211="","", IF($J211="---", $AD$9, IF($J211="-", $AD$7, IF($J211="--", $AD$8, IFERROR(INDEX(Recipes!$A:$Q,SMALL(IF(($V$2=Recipes!$A:$A),ROW(Recipes!$A:$A)-MIN(ROW(Recipes!$A:$A))+1,""),ROWS(Recipes!$A$1:J205)),13), $AD$7)))))</f>
        <v/>
      </c>
      <c r="R211" t="str">
        <f t="shared" si="38"/>
        <v/>
      </c>
      <c r="S211" s="80" t="str">
        <f t="array" ref="S211">IF($J211="","", IF($J211="---", $AF$9, IF($J211="-", $AF$7, IF($J211="--", $AF$8, IFERROR(INDEX(Recipes!$A:$Q,SMALL(IF(($V$2=Recipes!$A:$A),ROW(Recipes!$A:$A)-MIN(ROW(Recipes!$A:$A))+1,""),ROWS(Recipes!$A$1:L205)),15), $AF$7)))))</f>
        <v/>
      </c>
      <c r="T211" t="str">
        <f t="shared" si="39"/>
        <v/>
      </c>
      <c r="U211" s="86" t="str">
        <f t="array" ref="U211">IF($J211="","", IF($J211="---", $AH$9, IF($J211="-", $AH$7, IF($J211="--", $AH$8, IFERROR(INDEX(Recipes!$A:$Q,SMALL(IF(($V$2=Recipes!$A:$A),ROW(Recipes!$A:$A)-MIN(ROW(Recipes!$A:$A))+1,""),ROWS(Recipes!$A$1:N205)),17), $AH$7)))))</f>
        <v/>
      </c>
      <c r="V211" t="str">
        <f t="shared" si="40"/>
        <v/>
      </c>
    </row>
    <row r="212" spans="2:22" x14ac:dyDescent="0.2">
      <c r="B212" s="1"/>
      <c r="G212" t="str">
        <f t="shared" si="33"/>
        <v/>
      </c>
      <c r="H212" t="str">
        <f t="array" ref="H212">IF(H211="","", IF(H211=$F$46, "", IF(H211=$F$44, $F$45, IF(H211=$F$45, $F$46, IFERROR(INDEX(Recipes!$A:$Q,SMALL(IF(($V$2=Recipes!$A:$A),ROW(Recipes!$A:$A)-MIN(ROW(Recipes!$A:$A))+1,""),ROWS(Recipes!$A$1:A206)),4), $F$44)))))</f>
        <v/>
      </c>
      <c r="I212" t="str">
        <f t="shared" si="34"/>
        <v/>
      </c>
      <c r="J212" t="str">
        <f t="array" ref="J212">IF(J211="","", IF(J211="---", "", IF(J211="-", $X$8, IF(J211="--", $X$9, IFERROR(INDEX(Recipes!$A:$Q,SMALL(IF(($V$2=Recipes!$A:$A),ROW(Recipes!$A:$A)-MIN(ROW(Recipes!$A:$A))+1,""),ROWS(Recipes!$A$1:C206)),6), $X$7)))))</f>
        <v/>
      </c>
      <c r="K212" t="str">
        <f t="array" ref="K212">IF($J212="","", IF($J212="---", $J212, IF($J212="-",$J212, IF($J212="--", $J212, IFERROR(INDEX(Recipes!$A:$Q,SMALL(IF(($V$2=Recipes!$A:$A),ROW(Recipes!$A:$A)-MIN(ROW(Recipes!$A:$A))+1,""),ROWS(Recipes!$A$1:D206)),7), $Z$7)))))</f>
        <v/>
      </c>
      <c r="L212" t="str">
        <f t="shared" si="35"/>
        <v/>
      </c>
      <c r="M212" s="3" t="str">
        <f t="array" ref="M212">IF($J212="","", IF($J212="---", $Z$9, IF($J212="-", $Z$7, IF($J212="--", $Z$8, IFERROR(INDEX(Recipes!$A:$Q,SMALL(IF(($V$2=Recipes!$A:$A),ROW(Recipes!$A:$A)-MIN(ROW(Recipes!$A:$A))+1,""),ROWS(Recipes!$A$1:F206)),9), $Z$7)))))</f>
        <v/>
      </c>
      <c r="N212" t="str">
        <f t="shared" si="36"/>
        <v/>
      </c>
      <c r="O212" s="80" t="str">
        <f t="array" ref="O212">IF($J212="","", IF($J212="---", $AB$9, IF($J212="-", $AB$7, IF($J212="--", $AB$8, IFERROR(INDEX(Recipes!$A:$Q,SMALL(IF(($V$2=Recipes!$A:$A),ROW(Recipes!$A:$A)-MIN(ROW(Recipes!$A:$A))+1,""),ROWS(Recipes!$A$1:H206)),11), $AB$7)))))</f>
        <v/>
      </c>
      <c r="P212" t="str">
        <f t="shared" si="37"/>
        <v/>
      </c>
      <c r="Q212" s="80" t="str">
        <f t="array" ref="Q212">IF($J212="","", IF($J212="---", $AD$9, IF($J212="-", $AD$7, IF($J212="--", $AD$8, IFERROR(INDEX(Recipes!$A:$Q,SMALL(IF(($V$2=Recipes!$A:$A),ROW(Recipes!$A:$A)-MIN(ROW(Recipes!$A:$A))+1,""),ROWS(Recipes!$A$1:J206)),13), $AD$7)))))</f>
        <v/>
      </c>
      <c r="R212" t="str">
        <f t="shared" si="38"/>
        <v/>
      </c>
      <c r="S212" s="80" t="str">
        <f t="array" ref="S212">IF($J212="","", IF($J212="---", $AF$9, IF($J212="-", $AF$7, IF($J212="--", $AF$8, IFERROR(INDEX(Recipes!$A:$Q,SMALL(IF(($V$2=Recipes!$A:$A),ROW(Recipes!$A:$A)-MIN(ROW(Recipes!$A:$A))+1,""),ROWS(Recipes!$A$1:L206)),15), $AF$7)))))</f>
        <v/>
      </c>
      <c r="T212" t="str">
        <f t="shared" si="39"/>
        <v/>
      </c>
      <c r="U212" s="86" t="str">
        <f t="array" ref="U212">IF($J212="","", IF($J212="---", $AH$9, IF($J212="-", $AH$7, IF($J212="--", $AH$8, IFERROR(INDEX(Recipes!$A:$Q,SMALL(IF(($V$2=Recipes!$A:$A),ROW(Recipes!$A:$A)-MIN(ROW(Recipes!$A:$A))+1,""),ROWS(Recipes!$A$1:N206)),17), $AH$7)))))</f>
        <v/>
      </c>
      <c r="V212" t="str">
        <f t="shared" si="40"/>
        <v/>
      </c>
    </row>
    <row r="213" spans="2:22" x14ac:dyDescent="0.2">
      <c r="B213" s="1"/>
      <c r="G213" t="str">
        <f t="shared" si="33"/>
        <v/>
      </c>
      <c r="H213" t="str">
        <f t="array" ref="H213">IF(H212="","", IF(H212=$F$46, "", IF(H212=$F$44, $F$45, IF(H212=$F$45, $F$46, IFERROR(INDEX(Recipes!$A:$Q,SMALL(IF(($V$2=Recipes!$A:$A),ROW(Recipes!$A:$A)-MIN(ROW(Recipes!$A:$A))+1,""),ROWS(Recipes!$A$1:A207)),4), $F$44)))))</f>
        <v/>
      </c>
      <c r="I213" t="str">
        <f t="shared" si="34"/>
        <v/>
      </c>
      <c r="J213" t="str">
        <f t="array" ref="J213">IF(J212="","", IF(J212="---", "", IF(J212="-", $X$8, IF(J212="--", $X$9, IFERROR(INDEX(Recipes!$A:$Q,SMALL(IF(($V$2=Recipes!$A:$A),ROW(Recipes!$A:$A)-MIN(ROW(Recipes!$A:$A))+1,""),ROWS(Recipes!$A$1:C207)),6), $X$7)))))</f>
        <v/>
      </c>
      <c r="K213" t="str">
        <f t="array" ref="K213">IF($J213="","", IF($J213="---", $J213, IF($J213="-",$J213, IF($J213="--", $J213, IFERROR(INDEX(Recipes!$A:$Q,SMALL(IF(($V$2=Recipes!$A:$A),ROW(Recipes!$A:$A)-MIN(ROW(Recipes!$A:$A))+1,""),ROWS(Recipes!$A$1:D207)),7), $Z$7)))))</f>
        <v/>
      </c>
      <c r="L213" t="str">
        <f t="shared" si="35"/>
        <v/>
      </c>
      <c r="M213" s="3" t="str">
        <f t="array" ref="M213">IF($J213="","", IF($J213="---", $Z$9, IF($J213="-", $Z$7, IF($J213="--", $Z$8, IFERROR(INDEX(Recipes!$A:$Q,SMALL(IF(($V$2=Recipes!$A:$A),ROW(Recipes!$A:$A)-MIN(ROW(Recipes!$A:$A))+1,""),ROWS(Recipes!$A$1:F207)),9), $Z$7)))))</f>
        <v/>
      </c>
      <c r="N213" t="str">
        <f t="shared" si="36"/>
        <v/>
      </c>
      <c r="O213" s="80" t="str">
        <f t="array" ref="O213">IF($J213="","", IF($J213="---", $AB$9, IF($J213="-", $AB$7, IF($J213="--", $AB$8, IFERROR(INDEX(Recipes!$A:$Q,SMALL(IF(($V$2=Recipes!$A:$A),ROW(Recipes!$A:$A)-MIN(ROW(Recipes!$A:$A))+1,""),ROWS(Recipes!$A$1:H207)),11), $AB$7)))))</f>
        <v/>
      </c>
      <c r="P213" t="str">
        <f t="shared" si="37"/>
        <v/>
      </c>
      <c r="Q213" s="80" t="str">
        <f t="array" ref="Q213">IF($J213="","", IF($J213="---", $AD$9, IF($J213="-", $AD$7, IF($J213="--", $AD$8, IFERROR(INDEX(Recipes!$A:$Q,SMALL(IF(($V$2=Recipes!$A:$A),ROW(Recipes!$A:$A)-MIN(ROW(Recipes!$A:$A))+1,""),ROWS(Recipes!$A$1:J207)),13), $AD$7)))))</f>
        <v/>
      </c>
      <c r="R213" t="str">
        <f t="shared" si="38"/>
        <v/>
      </c>
      <c r="S213" s="80" t="str">
        <f t="array" ref="S213">IF($J213="","", IF($J213="---", $AF$9, IF($J213="-", $AF$7, IF($J213="--", $AF$8, IFERROR(INDEX(Recipes!$A:$Q,SMALL(IF(($V$2=Recipes!$A:$A),ROW(Recipes!$A:$A)-MIN(ROW(Recipes!$A:$A))+1,""),ROWS(Recipes!$A$1:L207)),15), $AF$7)))))</f>
        <v/>
      </c>
      <c r="T213" t="str">
        <f t="shared" si="39"/>
        <v/>
      </c>
      <c r="U213" s="86" t="str">
        <f t="array" ref="U213">IF($J213="","", IF($J213="---", $AH$9, IF($J213="-", $AH$7, IF($J213="--", $AH$8, IFERROR(INDEX(Recipes!$A:$Q,SMALL(IF(($V$2=Recipes!$A:$A),ROW(Recipes!$A:$A)-MIN(ROW(Recipes!$A:$A))+1,""),ROWS(Recipes!$A$1:N207)),17), $AH$7)))))</f>
        <v/>
      </c>
      <c r="V213" t="str">
        <f t="shared" si="40"/>
        <v/>
      </c>
    </row>
    <row r="214" spans="2:22" x14ac:dyDescent="0.2">
      <c r="B214" s="1"/>
      <c r="G214" t="str">
        <f t="shared" si="33"/>
        <v/>
      </c>
      <c r="H214" t="str">
        <f t="array" ref="H214">IF(H213="","", IF(H213=$F$46, "", IF(H213=$F$44, $F$45, IF(H213=$F$45, $F$46, IFERROR(INDEX(Recipes!$A:$Q,SMALL(IF(($V$2=Recipes!$A:$A),ROW(Recipes!$A:$A)-MIN(ROW(Recipes!$A:$A))+1,""),ROWS(Recipes!$A$1:A208)),4), $F$44)))))</f>
        <v/>
      </c>
      <c r="I214" t="str">
        <f t="shared" si="34"/>
        <v/>
      </c>
      <c r="J214" t="str">
        <f t="array" ref="J214">IF(J213="","", IF(J213="---", "", IF(J213="-", $X$8, IF(J213="--", $X$9, IFERROR(INDEX(Recipes!$A:$Q,SMALL(IF(($V$2=Recipes!$A:$A),ROW(Recipes!$A:$A)-MIN(ROW(Recipes!$A:$A))+1,""),ROWS(Recipes!$A$1:C208)),6), $X$7)))))</f>
        <v/>
      </c>
      <c r="K214" t="str">
        <f t="array" ref="K214">IF($J214="","", IF($J214="---", $J214, IF($J214="-",$J214, IF($J214="--", $J214, IFERROR(INDEX(Recipes!$A:$Q,SMALL(IF(($V$2=Recipes!$A:$A),ROW(Recipes!$A:$A)-MIN(ROW(Recipes!$A:$A))+1,""),ROWS(Recipes!$A$1:D208)),7), $Z$7)))))</f>
        <v/>
      </c>
      <c r="L214" t="str">
        <f t="shared" si="35"/>
        <v/>
      </c>
      <c r="M214" s="3" t="str">
        <f t="array" ref="M214">IF($J214="","", IF($J214="---", $Z$9, IF($J214="-", $Z$7, IF($J214="--", $Z$8, IFERROR(INDEX(Recipes!$A:$Q,SMALL(IF(($V$2=Recipes!$A:$A),ROW(Recipes!$A:$A)-MIN(ROW(Recipes!$A:$A))+1,""),ROWS(Recipes!$A$1:F208)),9), $Z$7)))))</f>
        <v/>
      </c>
      <c r="N214" t="str">
        <f t="shared" si="36"/>
        <v/>
      </c>
      <c r="O214" s="80" t="str">
        <f t="array" ref="O214">IF($J214="","", IF($J214="---", $AB$9, IF($J214="-", $AB$7, IF($J214="--", $AB$8, IFERROR(INDEX(Recipes!$A:$Q,SMALL(IF(($V$2=Recipes!$A:$A),ROW(Recipes!$A:$A)-MIN(ROW(Recipes!$A:$A))+1,""),ROWS(Recipes!$A$1:H208)),11), $AB$7)))))</f>
        <v/>
      </c>
      <c r="P214" t="str">
        <f t="shared" si="37"/>
        <v/>
      </c>
      <c r="Q214" s="80" t="str">
        <f t="array" ref="Q214">IF($J214="","", IF($J214="---", $AD$9, IF($J214="-", $AD$7, IF($J214="--", $AD$8, IFERROR(INDEX(Recipes!$A:$Q,SMALL(IF(($V$2=Recipes!$A:$A),ROW(Recipes!$A:$A)-MIN(ROW(Recipes!$A:$A))+1,""),ROWS(Recipes!$A$1:J208)),13), $AD$7)))))</f>
        <v/>
      </c>
      <c r="R214" t="str">
        <f t="shared" si="38"/>
        <v/>
      </c>
      <c r="S214" s="80" t="str">
        <f t="array" ref="S214">IF($J214="","", IF($J214="---", $AF$9, IF($J214="-", $AF$7, IF($J214="--", $AF$8, IFERROR(INDEX(Recipes!$A:$Q,SMALL(IF(($V$2=Recipes!$A:$A),ROW(Recipes!$A:$A)-MIN(ROW(Recipes!$A:$A))+1,""),ROWS(Recipes!$A$1:L208)),15), $AF$7)))))</f>
        <v/>
      </c>
      <c r="T214" t="str">
        <f t="shared" si="39"/>
        <v/>
      </c>
      <c r="U214" s="86" t="str">
        <f t="array" ref="U214">IF($J214="","", IF($J214="---", $AH$9, IF($J214="-", $AH$7, IF($J214="--", $AH$8, IFERROR(INDEX(Recipes!$A:$Q,SMALL(IF(($V$2=Recipes!$A:$A),ROW(Recipes!$A:$A)-MIN(ROW(Recipes!$A:$A))+1,""),ROWS(Recipes!$A$1:N208)),17), $AH$7)))))</f>
        <v/>
      </c>
      <c r="V214" t="str">
        <f t="shared" si="40"/>
        <v/>
      </c>
    </row>
    <row r="215" spans="2:22" x14ac:dyDescent="0.2">
      <c r="B215" s="1"/>
      <c r="G215" t="str">
        <f t="shared" si="33"/>
        <v/>
      </c>
      <c r="H215" t="str">
        <f t="array" ref="H215">IF(H214="","", IF(H214=$F$46, "", IF(H214=$F$44, $F$45, IF(H214=$F$45, $F$46, IFERROR(INDEX(Recipes!$A:$Q,SMALL(IF(($V$2=Recipes!$A:$A),ROW(Recipes!$A:$A)-MIN(ROW(Recipes!$A:$A))+1,""),ROWS(Recipes!$A$1:A209)),4), $F$44)))))</f>
        <v/>
      </c>
      <c r="I215" t="str">
        <f t="shared" si="34"/>
        <v/>
      </c>
      <c r="J215" t="str">
        <f t="array" ref="J215">IF(J214="","", IF(J214="---", "", IF(J214="-", $X$8, IF(J214="--", $X$9, IFERROR(INDEX(Recipes!$A:$Q,SMALL(IF(($V$2=Recipes!$A:$A),ROW(Recipes!$A:$A)-MIN(ROW(Recipes!$A:$A))+1,""),ROWS(Recipes!$A$1:C209)),6), $X$7)))))</f>
        <v/>
      </c>
      <c r="K215" t="str">
        <f t="array" ref="K215">IF($J215="","", IF($J215="---", $J215, IF($J215="-",$J215, IF($J215="--", $J215, IFERROR(INDEX(Recipes!$A:$Q,SMALL(IF(($V$2=Recipes!$A:$A),ROW(Recipes!$A:$A)-MIN(ROW(Recipes!$A:$A))+1,""),ROWS(Recipes!$A$1:D209)),7), $Z$7)))))</f>
        <v/>
      </c>
      <c r="L215" t="str">
        <f t="shared" si="35"/>
        <v/>
      </c>
      <c r="M215" s="3" t="str">
        <f t="array" ref="M215">IF($J215="","", IF($J215="---", $Z$9, IF($J215="-", $Z$7, IF($J215="--", $Z$8, IFERROR(INDEX(Recipes!$A:$Q,SMALL(IF(($V$2=Recipes!$A:$A),ROW(Recipes!$A:$A)-MIN(ROW(Recipes!$A:$A))+1,""),ROWS(Recipes!$A$1:F209)),9), $Z$7)))))</f>
        <v/>
      </c>
      <c r="N215" t="str">
        <f t="shared" si="36"/>
        <v/>
      </c>
      <c r="O215" s="80" t="str">
        <f t="array" ref="O215">IF($J215="","", IF($J215="---", $AB$9, IF($J215="-", $AB$7, IF($J215="--", $AB$8, IFERROR(INDEX(Recipes!$A:$Q,SMALL(IF(($V$2=Recipes!$A:$A),ROW(Recipes!$A:$A)-MIN(ROW(Recipes!$A:$A))+1,""),ROWS(Recipes!$A$1:H209)),11), $AB$7)))))</f>
        <v/>
      </c>
      <c r="P215" t="str">
        <f t="shared" si="37"/>
        <v/>
      </c>
      <c r="Q215" s="80" t="str">
        <f t="array" ref="Q215">IF($J215="","", IF($J215="---", $AD$9, IF($J215="-", $AD$7, IF($J215="--", $AD$8, IFERROR(INDEX(Recipes!$A:$Q,SMALL(IF(($V$2=Recipes!$A:$A),ROW(Recipes!$A:$A)-MIN(ROW(Recipes!$A:$A))+1,""),ROWS(Recipes!$A$1:J209)),13), $AD$7)))))</f>
        <v/>
      </c>
      <c r="R215" t="str">
        <f t="shared" si="38"/>
        <v/>
      </c>
      <c r="S215" s="80" t="str">
        <f t="array" ref="S215">IF($J215="","", IF($J215="---", $AF$9, IF($J215="-", $AF$7, IF($J215="--", $AF$8, IFERROR(INDEX(Recipes!$A:$Q,SMALL(IF(($V$2=Recipes!$A:$A),ROW(Recipes!$A:$A)-MIN(ROW(Recipes!$A:$A))+1,""),ROWS(Recipes!$A$1:L209)),15), $AF$7)))))</f>
        <v/>
      </c>
      <c r="T215" t="str">
        <f t="shared" si="39"/>
        <v/>
      </c>
      <c r="U215" s="86" t="str">
        <f t="array" ref="U215">IF($J215="","", IF($J215="---", $AH$9, IF($J215="-", $AH$7, IF($J215="--", $AH$8, IFERROR(INDEX(Recipes!$A:$Q,SMALL(IF(($V$2=Recipes!$A:$A),ROW(Recipes!$A:$A)-MIN(ROW(Recipes!$A:$A))+1,""),ROWS(Recipes!$A$1:N209)),17), $AH$7)))))</f>
        <v/>
      </c>
      <c r="V215" t="str">
        <f t="shared" si="40"/>
        <v/>
      </c>
    </row>
    <row r="216" spans="2:22" x14ac:dyDescent="0.2">
      <c r="B216" s="1"/>
      <c r="G216" t="str">
        <f t="shared" si="33"/>
        <v/>
      </c>
      <c r="H216" t="str">
        <f t="array" ref="H216">IF(H215="","", IF(H215=$F$46, "", IF(H215=$F$44, $F$45, IF(H215=$F$45, $F$46, IFERROR(INDEX(Recipes!$A:$Q,SMALL(IF(($V$2=Recipes!$A:$A),ROW(Recipes!$A:$A)-MIN(ROW(Recipes!$A:$A))+1,""),ROWS(Recipes!$A$1:A210)),4), $F$44)))))</f>
        <v/>
      </c>
      <c r="I216" t="str">
        <f t="shared" si="34"/>
        <v/>
      </c>
      <c r="J216" t="str">
        <f t="array" ref="J216">IF(J215="","", IF(J215="---", "", IF(J215="-", $X$8, IF(J215="--", $X$9, IFERROR(INDEX(Recipes!$A:$Q,SMALL(IF(($V$2=Recipes!$A:$A),ROW(Recipes!$A:$A)-MIN(ROW(Recipes!$A:$A))+1,""),ROWS(Recipes!$A$1:C210)),6), $X$7)))))</f>
        <v/>
      </c>
      <c r="K216" t="str">
        <f t="array" ref="K216">IF($J216="","", IF($J216="---", $J216, IF($J216="-",$J216, IF($J216="--", $J216, IFERROR(INDEX(Recipes!$A:$Q,SMALL(IF(($V$2=Recipes!$A:$A),ROW(Recipes!$A:$A)-MIN(ROW(Recipes!$A:$A))+1,""),ROWS(Recipes!$A$1:D210)),7), $Z$7)))))</f>
        <v/>
      </c>
      <c r="L216" t="str">
        <f t="shared" si="35"/>
        <v/>
      </c>
      <c r="M216" s="3" t="str">
        <f t="array" ref="M216">IF($J216="","", IF($J216="---", $Z$9, IF($J216="-", $Z$7, IF($J216="--", $Z$8, IFERROR(INDEX(Recipes!$A:$Q,SMALL(IF(($V$2=Recipes!$A:$A),ROW(Recipes!$A:$A)-MIN(ROW(Recipes!$A:$A))+1,""),ROWS(Recipes!$A$1:F210)),9), $Z$7)))))</f>
        <v/>
      </c>
      <c r="N216" t="str">
        <f t="shared" si="36"/>
        <v/>
      </c>
      <c r="O216" s="80" t="str">
        <f t="array" ref="O216">IF($J216="","", IF($J216="---", $AB$9, IF($J216="-", $AB$7, IF($J216="--", $AB$8, IFERROR(INDEX(Recipes!$A:$Q,SMALL(IF(($V$2=Recipes!$A:$A),ROW(Recipes!$A:$A)-MIN(ROW(Recipes!$A:$A))+1,""),ROWS(Recipes!$A$1:H210)),11), $AB$7)))))</f>
        <v/>
      </c>
      <c r="P216" t="str">
        <f t="shared" si="37"/>
        <v/>
      </c>
      <c r="Q216" s="80" t="str">
        <f t="array" ref="Q216">IF($J216="","", IF($J216="---", $AD$9, IF($J216="-", $AD$7, IF($J216="--", $AD$8, IFERROR(INDEX(Recipes!$A:$Q,SMALL(IF(($V$2=Recipes!$A:$A),ROW(Recipes!$A:$A)-MIN(ROW(Recipes!$A:$A))+1,""),ROWS(Recipes!$A$1:J210)),13), $AD$7)))))</f>
        <v/>
      </c>
      <c r="R216" t="str">
        <f t="shared" si="38"/>
        <v/>
      </c>
      <c r="S216" s="80" t="str">
        <f t="array" ref="S216">IF($J216="","", IF($J216="---", $AF$9, IF($J216="-", $AF$7, IF($J216="--", $AF$8, IFERROR(INDEX(Recipes!$A:$Q,SMALL(IF(($V$2=Recipes!$A:$A),ROW(Recipes!$A:$A)-MIN(ROW(Recipes!$A:$A))+1,""),ROWS(Recipes!$A$1:L210)),15), $AF$7)))))</f>
        <v/>
      </c>
      <c r="T216" t="str">
        <f t="shared" si="39"/>
        <v/>
      </c>
      <c r="U216" s="86" t="str">
        <f t="array" ref="U216">IF($J216="","", IF($J216="---", $AH$9, IF($J216="-", $AH$7, IF($J216="--", $AH$8, IFERROR(INDEX(Recipes!$A:$Q,SMALL(IF(($V$2=Recipes!$A:$A),ROW(Recipes!$A:$A)-MIN(ROW(Recipes!$A:$A))+1,""),ROWS(Recipes!$A$1:N210)),17), $AH$7)))))</f>
        <v/>
      </c>
      <c r="V216" t="str">
        <f t="shared" si="40"/>
        <v/>
      </c>
    </row>
    <row r="217" spans="2:22" x14ac:dyDescent="0.2">
      <c r="B217" s="1"/>
      <c r="G217" t="str">
        <f t="shared" si="33"/>
        <v/>
      </c>
      <c r="H217" t="str">
        <f t="array" ref="H217">IF(H216="","", IF(H216=$F$46, "", IF(H216=$F$44, $F$45, IF(H216=$F$45, $F$46, IFERROR(INDEX(Recipes!$A:$Q,SMALL(IF(($V$2=Recipes!$A:$A),ROW(Recipes!$A:$A)-MIN(ROW(Recipes!$A:$A))+1,""),ROWS(Recipes!$A$1:A211)),4), $F$44)))))</f>
        <v/>
      </c>
      <c r="I217" t="str">
        <f t="shared" si="34"/>
        <v/>
      </c>
      <c r="J217" t="str">
        <f t="array" ref="J217">IF(J216="","", IF(J216="---", "", IF(J216="-", $X$8, IF(J216="--", $X$9, IFERROR(INDEX(Recipes!$A:$Q,SMALL(IF(($V$2=Recipes!$A:$A),ROW(Recipes!$A:$A)-MIN(ROW(Recipes!$A:$A))+1,""),ROWS(Recipes!$A$1:C211)),6), $X$7)))))</f>
        <v/>
      </c>
      <c r="K217" t="str">
        <f t="array" ref="K217">IF($J217="","", IF($J217="---", $J217, IF($J217="-",$J217, IF($J217="--", $J217, IFERROR(INDEX(Recipes!$A:$Q,SMALL(IF(($V$2=Recipes!$A:$A),ROW(Recipes!$A:$A)-MIN(ROW(Recipes!$A:$A))+1,""),ROWS(Recipes!$A$1:D211)),7), $Z$7)))))</f>
        <v/>
      </c>
      <c r="L217" t="str">
        <f t="shared" si="35"/>
        <v/>
      </c>
      <c r="M217" s="3" t="str">
        <f t="array" ref="M217">IF($J217="","", IF($J217="---", $Z$9, IF($J217="-", $Z$7, IF($J217="--", $Z$8, IFERROR(INDEX(Recipes!$A:$Q,SMALL(IF(($V$2=Recipes!$A:$A),ROW(Recipes!$A:$A)-MIN(ROW(Recipes!$A:$A))+1,""),ROWS(Recipes!$A$1:F211)),9), $Z$7)))))</f>
        <v/>
      </c>
      <c r="N217" t="str">
        <f t="shared" si="36"/>
        <v/>
      </c>
      <c r="O217" s="80" t="str">
        <f t="array" ref="O217">IF($J217="","", IF($J217="---", $AB$9, IF($J217="-", $AB$7, IF($J217="--", $AB$8, IFERROR(INDEX(Recipes!$A:$Q,SMALL(IF(($V$2=Recipes!$A:$A),ROW(Recipes!$A:$A)-MIN(ROW(Recipes!$A:$A))+1,""),ROWS(Recipes!$A$1:H211)),11), $AB$7)))))</f>
        <v/>
      </c>
      <c r="P217" t="str">
        <f t="shared" si="37"/>
        <v/>
      </c>
      <c r="Q217" s="80" t="str">
        <f t="array" ref="Q217">IF($J217="","", IF($J217="---", $AD$9, IF($J217="-", $AD$7, IF($J217="--", $AD$8, IFERROR(INDEX(Recipes!$A:$Q,SMALL(IF(($V$2=Recipes!$A:$A),ROW(Recipes!$A:$A)-MIN(ROW(Recipes!$A:$A))+1,""),ROWS(Recipes!$A$1:J211)),13), $AD$7)))))</f>
        <v/>
      </c>
      <c r="R217" t="str">
        <f t="shared" si="38"/>
        <v/>
      </c>
      <c r="S217" s="80" t="str">
        <f t="array" ref="S217">IF($J217="","", IF($J217="---", $AF$9, IF($J217="-", $AF$7, IF($J217="--", $AF$8, IFERROR(INDEX(Recipes!$A:$Q,SMALL(IF(($V$2=Recipes!$A:$A),ROW(Recipes!$A:$A)-MIN(ROW(Recipes!$A:$A))+1,""),ROWS(Recipes!$A$1:L211)),15), $AF$7)))))</f>
        <v/>
      </c>
      <c r="T217" t="str">
        <f t="shared" si="39"/>
        <v/>
      </c>
      <c r="U217" s="86" t="str">
        <f t="array" ref="U217">IF($J217="","", IF($J217="---", $AH$9, IF($J217="-", $AH$7, IF($J217="--", $AH$8, IFERROR(INDEX(Recipes!$A:$Q,SMALL(IF(($V$2=Recipes!$A:$A),ROW(Recipes!$A:$A)-MIN(ROW(Recipes!$A:$A))+1,""),ROWS(Recipes!$A$1:N211)),17), $AH$7)))))</f>
        <v/>
      </c>
      <c r="V217" t="str">
        <f t="shared" si="40"/>
        <v/>
      </c>
    </row>
    <row r="218" spans="2:22" x14ac:dyDescent="0.2">
      <c r="B218" s="1"/>
      <c r="G218" t="str">
        <f t="shared" si="33"/>
        <v/>
      </c>
      <c r="H218" t="str">
        <f t="array" ref="H218">IF(H217="","", IF(H217=$F$46, "", IF(H217=$F$44, $F$45, IF(H217=$F$45, $F$46, IFERROR(INDEX(Recipes!$A:$Q,SMALL(IF(($V$2=Recipes!$A:$A),ROW(Recipes!$A:$A)-MIN(ROW(Recipes!$A:$A))+1,""),ROWS(Recipes!$A$1:A212)),4), $F$44)))))</f>
        <v/>
      </c>
      <c r="I218" t="str">
        <f t="shared" si="34"/>
        <v/>
      </c>
      <c r="J218" t="str">
        <f t="array" ref="J218">IF(J217="","", IF(J217="---", "", IF(J217="-", $X$8, IF(J217="--", $X$9, IFERROR(INDEX(Recipes!$A:$Q,SMALL(IF(($V$2=Recipes!$A:$A),ROW(Recipes!$A:$A)-MIN(ROW(Recipes!$A:$A))+1,""),ROWS(Recipes!$A$1:C212)),6), $X$7)))))</f>
        <v/>
      </c>
      <c r="K218" t="str">
        <f t="array" ref="K218">IF($J218="","", IF($J218="---", $J218, IF($J218="-",$J218, IF($J218="--", $J218, IFERROR(INDEX(Recipes!$A:$Q,SMALL(IF(($V$2=Recipes!$A:$A),ROW(Recipes!$A:$A)-MIN(ROW(Recipes!$A:$A))+1,""),ROWS(Recipes!$A$1:D212)),7), $Z$7)))))</f>
        <v/>
      </c>
      <c r="L218" t="str">
        <f t="shared" si="35"/>
        <v/>
      </c>
      <c r="M218" s="3" t="str">
        <f t="array" ref="M218">IF($J218="","", IF($J218="---", $Z$9, IF($J218="-", $Z$7, IF($J218="--", $Z$8, IFERROR(INDEX(Recipes!$A:$Q,SMALL(IF(($V$2=Recipes!$A:$A),ROW(Recipes!$A:$A)-MIN(ROW(Recipes!$A:$A))+1,""),ROWS(Recipes!$A$1:F212)),9), $Z$7)))))</f>
        <v/>
      </c>
      <c r="N218" t="str">
        <f t="shared" si="36"/>
        <v/>
      </c>
      <c r="O218" s="80" t="str">
        <f t="array" ref="O218">IF($J218="","", IF($J218="---", $AB$9, IF($J218="-", $AB$7, IF($J218="--", $AB$8, IFERROR(INDEX(Recipes!$A:$Q,SMALL(IF(($V$2=Recipes!$A:$A),ROW(Recipes!$A:$A)-MIN(ROW(Recipes!$A:$A))+1,""),ROWS(Recipes!$A$1:H212)),11), $AB$7)))))</f>
        <v/>
      </c>
      <c r="P218" t="str">
        <f t="shared" si="37"/>
        <v/>
      </c>
      <c r="Q218" s="80" t="str">
        <f t="array" ref="Q218">IF($J218="","", IF($J218="---", $AD$9, IF($J218="-", $AD$7, IF($J218="--", $AD$8, IFERROR(INDEX(Recipes!$A:$Q,SMALL(IF(($V$2=Recipes!$A:$A),ROW(Recipes!$A:$A)-MIN(ROW(Recipes!$A:$A))+1,""),ROWS(Recipes!$A$1:J212)),13), $AD$7)))))</f>
        <v/>
      </c>
      <c r="R218" t="str">
        <f t="shared" si="38"/>
        <v/>
      </c>
      <c r="S218" s="80" t="str">
        <f t="array" ref="S218">IF($J218="","", IF($J218="---", $AF$9, IF($J218="-", $AF$7, IF($J218="--", $AF$8, IFERROR(INDEX(Recipes!$A:$Q,SMALL(IF(($V$2=Recipes!$A:$A),ROW(Recipes!$A:$A)-MIN(ROW(Recipes!$A:$A))+1,""),ROWS(Recipes!$A$1:L212)),15), $AF$7)))))</f>
        <v/>
      </c>
      <c r="T218" t="str">
        <f t="shared" si="39"/>
        <v/>
      </c>
      <c r="U218" s="86" t="str">
        <f t="array" ref="U218">IF($J218="","", IF($J218="---", $AH$9, IF($J218="-", $AH$7, IF($J218="--", $AH$8, IFERROR(INDEX(Recipes!$A:$Q,SMALL(IF(($V$2=Recipes!$A:$A),ROW(Recipes!$A:$A)-MIN(ROW(Recipes!$A:$A))+1,""),ROWS(Recipes!$A$1:N212)),17), $AH$7)))))</f>
        <v/>
      </c>
      <c r="V218" t="str">
        <f t="shared" si="40"/>
        <v/>
      </c>
    </row>
    <row r="219" spans="2:22" x14ac:dyDescent="0.2">
      <c r="B219" s="1"/>
      <c r="G219" t="str">
        <f t="shared" si="33"/>
        <v/>
      </c>
      <c r="H219" t="str">
        <f t="array" ref="H219">IF(H218="","", IF(H218=$F$46, "", IF(H218=$F$44, $F$45, IF(H218=$F$45, $F$46, IFERROR(INDEX(Recipes!$A:$Q,SMALL(IF(($V$2=Recipes!$A:$A),ROW(Recipes!$A:$A)-MIN(ROW(Recipes!$A:$A))+1,""),ROWS(Recipes!$A$1:A213)),4), $F$44)))))</f>
        <v/>
      </c>
      <c r="I219" t="str">
        <f t="shared" si="34"/>
        <v/>
      </c>
      <c r="J219" t="str">
        <f t="array" ref="J219">IF(J218="","", IF(J218="---", "", IF(J218="-", $X$8, IF(J218="--", $X$9, IFERROR(INDEX(Recipes!$A:$Q,SMALL(IF(($V$2=Recipes!$A:$A),ROW(Recipes!$A:$A)-MIN(ROW(Recipes!$A:$A))+1,""),ROWS(Recipes!$A$1:C213)),6), $X$7)))))</f>
        <v/>
      </c>
      <c r="K219" t="str">
        <f t="array" ref="K219">IF($J219="","", IF($J219="---", $J219, IF($J219="-",$J219, IF($J219="--", $J219, IFERROR(INDEX(Recipes!$A:$Q,SMALL(IF(($V$2=Recipes!$A:$A),ROW(Recipes!$A:$A)-MIN(ROW(Recipes!$A:$A))+1,""),ROWS(Recipes!$A$1:D213)),7), $Z$7)))))</f>
        <v/>
      </c>
      <c r="L219" t="str">
        <f t="shared" si="35"/>
        <v/>
      </c>
      <c r="M219" s="3" t="str">
        <f t="array" ref="M219">IF($J219="","", IF($J219="---", $Z$9, IF($J219="-", $Z$7, IF($J219="--", $Z$8, IFERROR(INDEX(Recipes!$A:$Q,SMALL(IF(($V$2=Recipes!$A:$A),ROW(Recipes!$A:$A)-MIN(ROW(Recipes!$A:$A))+1,""),ROWS(Recipes!$A$1:F213)),9), $Z$7)))))</f>
        <v/>
      </c>
      <c r="N219" t="str">
        <f t="shared" si="36"/>
        <v/>
      </c>
      <c r="O219" s="80" t="str">
        <f t="array" ref="O219">IF($J219="","", IF($J219="---", $AB$9, IF($J219="-", $AB$7, IF($J219="--", $AB$8, IFERROR(INDEX(Recipes!$A:$Q,SMALL(IF(($V$2=Recipes!$A:$A),ROW(Recipes!$A:$A)-MIN(ROW(Recipes!$A:$A))+1,""),ROWS(Recipes!$A$1:H213)),11), $AB$7)))))</f>
        <v/>
      </c>
      <c r="P219" t="str">
        <f t="shared" si="37"/>
        <v/>
      </c>
      <c r="Q219" s="80" t="str">
        <f t="array" ref="Q219">IF($J219="","", IF($J219="---", $AD$9, IF($J219="-", $AD$7, IF($J219="--", $AD$8, IFERROR(INDEX(Recipes!$A:$Q,SMALL(IF(($V$2=Recipes!$A:$A),ROW(Recipes!$A:$A)-MIN(ROW(Recipes!$A:$A))+1,""),ROWS(Recipes!$A$1:J213)),13), $AD$7)))))</f>
        <v/>
      </c>
      <c r="R219" t="str">
        <f t="shared" si="38"/>
        <v/>
      </c>
      <c r="S219" s="80" t="str">
        <f t="array" ref="S219">IF($J219="","", IF($J219="---", $AF$9, IF($J219="-", $AF$7, IF($J219="--", $AF$8, IFERROR(INDEX(Recipes!$A:$Q,SMALL(IF(($V$2=Recipes!$A:$A),ROW(Recipes!$A:$A)-MIN(ROW(Recipes!$A:$A))+1,""),ROWS(Recipes!$A$1:L213)),15), $AF$7)))))</f>
        <v/>
      </c>
      <c r="T219" t="str">
        <f t="shared" si="39"/>
        <v/>
      </c>
      <c r="U219" s="86" t="str">
        <f t="array" ref="U219">IF($J219="","", IF($J219="---", $AH$9, IF($J219="-", $AH$7, IF($J219="--", $AH$8, IFERROR(INDEX(Recipes!$A:$Q,SMALL(IF(($V$2=Recipes!$A:$A),ROW(Recipes!$A:$A)-MIN(ROW(Recipes!$A:$A))+1,""),ROWS(Recipes!$A$1:N213)),17), $AH$7)))))</f>
        <v/>
      </c>
      <c r="V219" t="str">
        <f t="shared" si="40"/>
        <v/>
      </c>
    </row>
    <row r="220" spans="2:22" x14ac:dyDescent="0.2">
      <c r="B220" s="1"/>
      <c r="G220" t="str">
        <f t="shared" si="33"/>
        <v/>
      </c>
      <c r="H220" t="str">
        <f t="array" ref="H220">IF(H219="","", IF(H219=$F$46, "", IF(H219=$F$44, $F$45, IF(H219=$F$45, $F$46, IFERROR(INDEX(Recipes!$A:$Q,SMALL(IF(($V$2=Recipes!$A:$A),ROW(Recipes!$A:$A)-MIN(ROW(Recipes!$A:$A))+1,""),ROWS(Recipes!$A$1:A214)),4), $F$44)))))</f>
        <v/>
      </c>
      <c r="I220" t="str">
        <f t="shared" si="34"/>
        <v/>
      </c>
      <c r="J220" t="str">
        <f t="array" ref="J220">IF(J219="","", IF(J219="---", "", IF(J219="-", $X$8, IF(J219="--", $X$9, IFERROR(INDEX(Recipes!$A:$Q,SMALL(IF(($V$2=Recipes!$A:$A),ROW(Recipes!$A:$A)-MIN(ROW(Recipes!$A:$A))+1,""),ROWS(Recipes!$A$1:C214)),6), $X$7)))))</f>
        <v/>
      </c>
      <c r="K220" t="str">
        <f t="array" ref="K220">IF($J220="","", IF($J220="---", $J220, IF($J220="-",$J220, IF($J220="--", $J220, IFERROR(INDEX(Recipes!$A:$Q,SMALL(IF(($V$2=Recipes!$A:$A),ROW(Recipes!$A:$A)-MIN(ROW(Recipes!$A:$A))+1,""),ROWS(Recipes!$A$1:D214)),7), $Z$7)))))</f>
        <v/>
      </c>
      <c r="L220" t="str">
        <f t="shared" si="35"/>
        <v/>
      </c>
      <c r="M220" s="3" t="str">
        <f t="array" ref="M220">IF($J220="","", IF($J220="---", $Z$9, IF($J220="-", $Z$7, IF($J220="--", $Z$8, IFERROR(INDEX(Recipes!$A:$Q,SMALL(IF(($V$2=Recipes!$A:$A),ROW(Recipes!$A:$A)-MIN(ROW(Recipes!$A:$A))+1,""),ROWS(Recipes!$A$1:F214)),9), $Z$7)))))</f>
        <v/>
      </c>
      <c r="N220" t="str">
        <f t="shared" si="36"/>
        <v/>
      </c>
      <c r="O220" s="80" t="str">
        <f t="array" ref="O220">IF($J220="","", IF($J220="---", $AB$9, IF($J220="-", $AB$7, IF($J220="--", $AB$8, IFERROR(INDEX(Recipes!$A:$Q,SMALL(IF(($V$2=Recipes!$A:$A),ROW(Recipes!$A:$A)-MIN(ROW(Recipes!$A:$A))+1,""),ROWS(Recipes!$A$1:H214)),11), $AB$7)))))</f>
        <v/>
      </c>
      <c r="P220" t="str">
        <f t="shared" si="37"/>
        <v/>
      </c>
      <c r="Q220" s="80" t="str">
        <f t="array" ref="Q220">IF($J220="","", IF($J220="---", $AD$9, IF($J220="-", $AD$7, IF($J220="--", $AD$8, IFERROR(INDEX(Recipes!$A:$Q,SMALL(IF(($V$2=Recipes!$A:$A),ROW(Recipes!$A:$A)-MIN(ROW(Recipes!$A:$A))+1,""),ROWS(Recipes!$A$1:J214)),13), $AD$7)))))</f>
        <v/>
      </c>
      <c r="R220" t="str">
        <f t="shared" si="38"/>
        <v/>
      </c>
      <c r="S220" s="80" t="str">
        <f t="array" ref="S220">IF($J220="","", IF($J220="---", $AF$9, IF($J220="-", $AF$7, IF($J220="--", $AF$8, IFERROR(INDEX(Recipes!$A:$Q,SMALL(IF(($V$2=Recipes!$A:$A),ROW(Recipes!$A:$A)-MIN(ROW(Recipes!$A:$A))+1,""),ROWS(Recipes!$A$1:L214)),15), $AF$7)))))</f>
        <v/>
      </c>
      <c r="T220" t="str">
        <f t="shared" si="39"/>
        <v/>
      </c>
      <c r="U220" s="86" t="str">
        <f t="array" ref="U220">IF($J220="","", IF($J220="---", $AH$9, IF($J220="-", $AH$7, IF($J220="--", $AH$8, IFERROR(INDEX(Recipes!$A:$Q,SMALL(IF(($V$2=Recipes!$A:$A),ROW(Recipes!$A:$A)-MIN(ROW(Recipes!$A:$A))+1,""),ROWS(Recipes!$A$1:N214)),17), $AH$7)))))</f>
        <v/>
      </c>
      <c r="V220" t="str">
        <f t="shared" si="40"/>
        <v/>
      </c>
    </row>
    <row r="221" spans="2:22" x14ac:dyDescent="0.2">
      <c r="B221" s="1"/>
      <c r="G221" t="str">
        <f t="shared" si="33"/>
        <v/>
      </c>
      <c r="H221" t="str">
        <f t="array" ref="H221">IF(H220="","", IF(H220=$F$46, "", IF(H220=$F$44, $F$45, IF(H220=$F$45, $F$46, IFERROR(INDEX(Recipes!$A:$Q,SMALL(IF(($V$2=Recipes!$A:$A),ROW(Recipes!$A:$A)-MIN(ROW(Recipes!$A:$A))+1,""),ROWS(Recipes!$A$1:A215)),4), $F$44)))))</f>
        <v/>
      </c>
      <c r="I221" t="str">
        <f t="shared" si="34"/>
        <v/>
      </c>
      <c r="J221" t="str">
        <f t="array" ref="J221">IF(J220="","", IF(J220="---", "", IF(J220="-", $X$8, IF(J220="--", $X$9, IFERROR(INDEX(Recipes!$A:$Q,SMALL(IF(($V$2=Recipes!$A:$A),ROW(Recipes!$A:$A)-MIN(ROW(Recipes!$A:$A))+1,""),ROWS(Recipes!$A$1:C215)),6), $X$7)))))</f>
        <v/>
      </c>
      <c r="K221" t="str">
        <f t="array" ref="K221">IF($J221="","", IF($J221="---", $J221, IF($J221="-",$J221, IF($J221="--", $J221, IFERROR(INDEX(Recipes!$A:$Q,SMALL(IF(($V$2=Recipes!$A:$A),ROW(Recipes!$A:$A)-MIN(ROW(Recipes!$A:$A))+1,""),ROWS(Recipes!$A$1:D215)),7), $Z$7)))))</f>
        <v/>
      </c>
      <c r="L221" t="str">
        <f t="shared" si="35"/>
        <v/>
      </c>
      <c r="M221" s="3" t="str">
        <f t="array" ref="M221">IF($J221="","", IF($J221="---", $Z$9, IF($J221="-", $Z$7, IF($J221="--", $Z$8, IFERROR(INDEX(Recipes!$A:$Q,SMALL(IF(($V$2=Recipes!$A:$A),ROW(Recipes!$A:$A)-MIN(ROW(Recipes!$A:$A))+1,""),ROWS(Recipes!$A$1:F215)),9), $Z$7)))))</f>
        <v/>
      </c>
      <c r="N221" t="str">
        <f t="shared" si="36"/>
        <v/>
      </c>
      <c r="O221" s="80" t="str">
        <f t="array" ref="O221">IF($J221="","", IF($J221="---", $AB$9, IF($J221="-", $AB$7, IF($J221="--", $AB$8, IFERROR(INDEX(Recipes!$A:$Q,SMALL(IF(($V$2=Recipes!$A:$A),ROW(Recipes!$A:$A)-MIN(ROW(Recipes!$A:$A))+1,""),ROWS(Recipes!$A$1:H215)),11), $AB$7)))))</f>
        <v/>
      </c>
      <c r="P221" t="str">
        <f t="shared" si="37"/>
        <v/>
      </c>
      <c r="Q221" s="80" t="str">
        <f t="array" ref="Q221">IF($J221="","", IF($J221="---", $AD$9, IF($J221="-", $AD$7, IF($J221="--", $AD$8, IFERROR(INDEX(Recipes!$A:$Q,SMALL(IF(($V$2=Recipes!$A:$A),ROW(Recipes!$A:$A)-MIN(ROW(Recipes!$A:$A))+1,""),ROWS(Recipes!$A$1:J215)),13), $AD$7)))))</f>
        <v/>
      </c>
      <c r="R221" t="str">
        <f t="shared" si="38"/>
        <v/>
      </c>
      <c r="S221" s="80" t="str">
        <f t="array" ref="S221">IF($J221="","", IF($J221="---", $AF$9, IF($J221="-", $AF$7, IF($J221="--", $AF$8, IFERROR(INDEX(Recipes!$A:$Q,SMALL(IF(($V$2=Recipes!$A:$A),ROW(Recipes!$A:$A)-MIN(ROW(Recipes!$A:$A))+1,""),ROWS(Recipes!$A$1:L215)),15), $AF$7)))))</f>
        <v/>
      </c>
      <c r="T221" t="str">
        <f t="shared" si="39"/>
        <v/>
      </c>
      <c r="U221" s="86" t="str">
        <f t="array" ref="U221">IF($J221="","", IF($J221="---", $AH$9, IF($J221="-", $AH$7, IF($J221="--", $AH$8, IFERROR(INDEX(Recipes!$A:$Q,SMALL(IF(($V$2=Recipes!$A:$A),ROW(Recipes!$A:$A)-MIN(ROW(Recipes!$A:$A))+1,""),ROWS(Recipes!$A$1:N215)),17), $AH$7)))))</f>
        <v/>
      </c>
      <c r="V221" t="str">
        <f t="shared" si="40"/>
        <v/>
      </c>
    </row>
    <row r="222" spans="2:22" x14ac:dyDescent="0.2">
      <c r="B222" s="1"/>
      <c r="G222" t="str">
        <f t="shared" si="33"/>
        <v/>
      </c>
      <c r="H222" t="str">
        <f t="array" ref="H222">IF(H221="","", IF(H221=$F$46, "", IF(H221=$F$44, $F$45, IF(H221=$F$45, $F$46, IFERROR(INDEX(Recipes!$A:$Q,SMALL(IF(($V$2=Recipes!$A:$A),ROW(Recipes!$A:$A)-MIN(ROW(Recipes!$A:$A))+1,""),ROWS(Recipes!$A$1:A216)),4), $F$44)))))</f>
        <v/>
      </c>
      <c r="I222" t="str">
        <f t="shared" si="34"/>
        <v/>
      </c>
      <c r="J222" t="str">
        <f t="array" ref="J222">IF(J221="","", IF(J221="---", "", IF(J221="-", $X$8, IF(J221="--", $X$9, IFERROR(INDEX(Recipes!$A:$Q,SMALL(IF(($V$2=Recipes!$A:$A),ROW(Recipes!$A:$A)-MIN(ROW(Recipes!$A:$A))+1,""),ROWS(Recipes!$A$1:C216)),6), $X$7)))))</f>
        <v/>
      </c>
      <c r="K222" t="str">
        <f t="array" ref="K222">IF($J222="","", IF($J222="---", $J222, IF($J222="-",$J222, IF($J222="--", $J222, IFERROR(INDEX(Recipes!$A:$Q,SMALL(IF(($V$2=Recipes!$A:$A),ROW(Recipes!$A:$A)-MIN(ROW(Recipes!$A:$A))+1,""),ROWS(Recipes!$A$1:D216)),7), $Z$7)))))</f>
        <v/>
      </c>
      <c r="L222" t="str">
        <f t="shared" si="35"/>
        <v/>
      </c>
      <c r="M222" s="3" t="str">
        <f t="array" ref="M222">IF($J222="","", IF($J222="---", $Z$9, IF($J222="-", $Z$7, IF($J222="--", $Z$8, IFERROR(INDEX(Recipes!$A:$Q,SMALL(IF(($V$2=Recipes!$A:$A),ROW(Recipes!$A:$A)-MIN(ROW(Recipes!$A:$A))+1,""),ROWS(Recipes!$A$1:F216)),9), $Z$7)))))</f>
        <v/>
      </c>
      <c r="N222" t="str">
        <f t="shared" si="36"/>
        <v/>
      </c>
      <c r="O222" s="80" t="str">
        <f t="array" ref="O222">IF($J222="","", IF($J222="---", $AB$9, IF($J222="-", $AB$7, IF($J222="--", $AB$8, IFERROR(INDEX(Recipes!$A:$Q,SMALL(IF(($V$2=Recipes!$A:$A),ROW(Recipes!$A:$A)-MIN(ROW(Recipes!$A:$A))+1,""),ROWS(Recipes!$A$1:H216)),11), $AB$7)))))</f>
        <v/>
      </c>
      <c r="P222" t="str">
        <f t="shared" si="37"/>
        <v/>
      </c>
      <c r="Q222" s="80" t="str">
        <f t="array" ref="Q222">IF($J222="","", IF($J222="---", $AD$9, IF($J222="-", $AD$7, IF($J222="--", $AD$8, IFERROR(INDEX(Recipes!$A:$Q,SMALL(IF(($V$2=Recipes!$A:$A),ROW(Recipes!$A:$A)-MIN(ROW(Recipes!$A:$A))+1,""),ROWS(Recipes!$A$1:J216)),13), $AD$7)))))</f>
        <v/>
      </c>
      <c r="R222" t="str">
        <f t="shared" si="38"/>
        <v/>
      </c>
      <c r="S222" s="80" t="str">
        <f t="array" ref="S222">IF($J222="","", IF($J222="---", $AF$9, IF($J222="-", $AF$7, IF($J222="--", $AF$8, IFERROR(INDEX(Recipes!$A:$Q,SMALL(IF(($V$2=Recipes!$A:$A),ROW(Recipes!$A:$A)-MIN(ROW(Recipes!$A:$A))+1,""),ROWS(Recipes!$A$1:L216)),15), $AF$7)))))</f>
        <v/>
      </c>
      <c r="T222" t="str">
        <f t="shared" si="39"/>
        <v/>
      </c>
      <c r="U222" s="86" t="str">
        <f t="array" ref="U222">IF($J222="","", IF($J222="---", $AH$9, IF($J222="-", $AH$7, IF($J222="--", $AH$8, IFERROR(INDEX(Recipes!$A:$Q,SMALL(IF(($V$2=Recipes!$A:$A),ROW(Recipes!$A:$A)-MIN(ROW(Recipes!$A:$A))+1,""),ROWS(Recipes!$A$1:N216)),17), $AH$7)))))</f>
        <v/>
      </c>
      <c r="V222" t="str">
        <f t="shared" si="40"/>
        <v/>
      </c>
    </row>
    <row r="223" spans="2:22" x14ac:dyDescent="0.2">
      <c r="B223" s="1"/>
      <c r="G223" t="str">
        <f t="shared" si="33"/>
        <v/>
      </c>
      <c r="H223" t="str">
        <f t="array" ref="H223">IF(H222="","", IF(H222=$F$46, "", IF(H222=$F$44, $F$45, IF(H222=$F$45, $F$46, IFERROR(INDEX(Recipes!$A:$Q,SMALL(IF(($V$2=Recipes!$A:$A),ROW(Recipes!$A:$A)-MIN(ROW(Recipes!$A:$A))+1,""),ROWS(Recipes!$A$1:A217)),4), $F$44)))))</f>
        <v/>
      </c>
      <c r="I223" t="str">
        <f t="shared" si="34"/>
        <v/>
      </c>
      <c r="J223" t="str">
        <f t="array" ref="J223">IF(J222="","", IF(J222="---", "", IF(J222="-", $X$8, IF(J222="--", $X$9, IFERROR(INDEX(Recipes!$A:$Q,SMALL(IF(($V$2=Recipes!$A:$A),ROW(Recipes!$A:$A)-MIN(ROW(Recipes!$A:$A))+1,""),ROWS(Recipes!$A$1:C217)),6), $X$7)))))</f>
        <v/>
      </c>
      <c r="K223" t="str">
        <f t="array" ref="K223">IF($J223="","", IF($J223="---", $J223, IF($J223="-",$J223, IF($J223="--", $J223, IFERROR(INDEX(Recipes!$A:$Q,SMALL(IF(($V$2=Recipes!$A:$A),ROW(Recipes!$A:$A)-MIN(ROW(Recipes!$A:$A))+1,""),ROWS(Recipes!$A$1:D217)),7), $Z$7)))))</f>
        <v/>
      </c>
      <c r="L223" t="str">
        <f t="shared" si="35"/>
        <v/>
      </c>
      <c r="M223" s="3" t="str">
        <f t="array" ref="M223">IF($J223="","", IF($J223="---", $Z$9, IF($J223="-", $Z$7, IF($J223="--", $Z$8, IFERROR(INDEX(Recipes!$A:$Q,SMALL(IF(($V$2=Recipes!$A:$A),ROW(Recipes!$A:$A)-MIN(ROW(Recipes!$A:$A))+1,""),ROWS(Recipes!$A$1:F217)),9), $Z$7)))))</f>
        <v/>
      </c>
      <c r="N223" t="str">
        <f t="shared" si="36"/>
        <v/>
      </c>
      <c r="O223" s="80" t="str">
        <f t="array" ref="O223">IF($J223="","", IF($J223="---", $AB$9, IF($J223="-", $AB$7, IF($J223="--", $AB$8, IFERROR(INDEX(Recipes!$A:$Q,SMALL(IF(($V$2=Recipes!$A:$A),ROW(Recipes!$A:$A)-MIN(ROW(Recipes!$A:$A))+1,""),ROWS(Recipes!$A$1:H217)),11), $AB$7)))))</f>
        <v/>
      </c>
      <c r="P223" t="str">
        <f t="shared" si="37"/>
        <v/>
      </c>
      <c r="Q223" s="80" t="str">
        <f t="array" ref="Q223">IF($J223="","", IF($J223="---", $AD$9, IF($J223="-", $AD$7, IF($J223="--", $AD$8, IFERROR(INDEX(Recipes!$A:$Q,SMALL(IF(($V$2=Recipes!$A:$A),ROW(Recipes!$A:$A)-MIN(ROW(Recipes!$A:$A))+1,""),ROWS(Recipes!$A$1:J217)),13), $AD$7)))))</f>
        <v/>
      </c>
      <c r="R223" t="str">
        <f t="shared" si="38"/>
        <v/>
      </c>
      <c r="S223" s="80" t="str">
        <f t="array" ref="S223">IF($J223="","", IF($J223="---", $AF$9, IF($J223="-", $AF$7, IF($J223="--", $AF$8, IFERROR(INDEX(Recipes!$A:$Q,SMALL(IF(($V$2=Recipes!$A:$A),ROW(Recipes!$A:$A)-MIN(ROW(Recipes!$A:$A))+1,""),ROWS(Recipes!$A$1:L217)),15), $AF$7)))))</f>
        <v/>
      </c>
      <c r="T223" t="str">
        <f t="shared" si="39"/>
        <v/>
      </c>
      <c r="U223" s="86" t="str">
        <f t="array" ref="U223">IF($J223="","", IF($J223="---", $AH$9, IF($J223="-", $AH$7, IF($J223="--", $AH$8, IFERROR(INDEX(Recipes!$A:$Q,SMALL(IF(($V$2=Recipes!$A:$A),ROW(Recipes!$A:$A)-MIN(ROW(Recipes!$A:$A))+1,""),ROWS(Recipes!$A$1:N217)),17), $AH$7)))))</f>
        <v/>
      </c>
      <c r="V223" t="str">
        <f t="shared" si="40"/>
        <v/>
      </c>
    </row>
    <row r="224" spans="2:22" x14ac:dyDescent="0.2">
      <c r="B224" s="1"/>
      <c r="G224" t="str">
        <f t="shared" si="33"/>
        <v/>
      </c>
      <c r="H224" t="str">
        <f t="array" ref="H224">IF(H223="","", IF(H223=$F$46, "", IF(H223=$F$44, $F$45, IF(H223=$F$45, $F$46, IFERROR(INDEX(Recipes!$A:$Q,SMALL(IF(($V$2=Recipes!$A:$A),ROW(Recipes!$A:$A)-MIN(ROW(Recipes!$A:$A))+1,""),ROWS(Recipes!$A$1:A218)),4), $F$44)))))</f>
        <v/>
      </c>
      <c r="I224" t="str">
        <f t="shared" si="34"/>
        <v/>
      </c>
      <c r="J224" t="str">
        <f t="array" ref="J224">IF(J223="","", IF(J223="---", "", IF(J223="-", $X$8, IF(J223="--", $X$9, IFERROR(INDEX(Recipes!$A:$Q,SMALL(IF(($V$2=Recipes!$A:$A),ROW(Recipes!$A:$A)-MIN(ROW(Recipes!$A:$A))+1,""),ROWS(Recipes!$A$1:C218)),6), $X$7)))))</f>
        <v/>
      </c>
      <c r="K224" t="str">
        <f t="array" ref="K224">IF($J224="","", IF($J224="---", $J224, IF($J224="-",$J224, IF($J224="--", $J224, IFERROR(INDEX(Recipes!$A:$Q,SMALL(IF(($V$2=Recipes!$A:$A),ROW(Recipes!$A:$A)-MIN(ROW(Recipes!$A:$A))+1,""),ROWS(Recipes!$A$1:D218)),7), $Z$7)))))</f>
        <v/>
      </c>
      <c r="L224" t="str">
        <f t="shared" si="35"/>
        <v/>
      </c>
      <c r="M224" s="3" t="str">
        <f t="array" ref="M224">IF($J224="","", IF($J224="---", $Z$9, IF($J224="-", $Z$7, IF($J224="--", $Z$8, IFERROR(INDEX(Recipes!$A:$Q,SMALL(IF(($V$2=Recipes!$A:$A),ROW(Recipes!$A:$A)-MIN(ROW(Recipes!$A:$A))+1,""),ROWS(Recipes!$A$1:F218)),9), $Z$7)))))</f>
        <v/>
      </c>
      <c r="N224" t="str">
        <f t="shared" si="36"/>
        <v/>
      </c>
      <c r="O224" s="80" t="str">
        <f t="array" ref="O224">IF($J224="","", IF($J224="---", $AB$9, IF($J224="-", $AB$7, IF($J224="--", $AB$8, IFERROR(INDEX(Recipes!$A:$Q,SMALL(IF(($V$2=Recipes!$A:$A),ROW(Recipes!$A:$A)-MIN(ROW(Recipes!$A:$A))+1,""),ROWS(Recipes!$A$1:H218)),11), $AB$7)))))</f>
        <v/>
      </c>
      <c r="P224" t="str">
        <f t="shared" si="37"/>
        <v/>
      </c>
      <c r="Q224" s="80" t="str">
        <f t="array" ref="Q224">IF($J224="","", IF($J224="---", $AD$9, IF($J224="-", $AD$7, IF($J224="--", $AD$8, IFERROR(INDEX(Recipes!$A:$Q,SMALL(IF(($V$2=Recipes!$A:$A),ROW(Recipes!$A:$A)-MIN(ROW(Recipes!$A:$A))+1,""),ROWS(Recipes!$A$1:J218)),13), $AD$7)))))</f>
        <v/>
      </c>
      <c r="R224" t="str">
        <f t="shared" si="38"/>
        <v/>
      </c>
      <c r="S224" s="80" t="str">
        <f t="array" ref="S224">IF($J224="","", IF($J224="---", $AF$9, IF($J224="-", $AF$7, IF($J224="--", $AF$8, IFERROR(INDEX(Recipes!$A:$Q,SMALL(IF(($V$2=Recipes!$A:$A),ROW(Recipes!$A:$A)-MIN(ROW(Recipes!$A:$A))+1,""),ROWS(Recipes!$A$1:L218)),15), $AF$7)))))</f>
        <v/>
      </c>
      <c r="T224" t="str">
        <f t="shared" si="39"/>
        <v/>
      </c>
      <c r="U224" s="86" t="str">
        <f t="array" ref="U224">IF($J224="","", IF($J224="---", $AH$9, IF($J224="-", $AH$7, IF($J224="--", $AH$8, IFERROR(INDEX(Recipes!$A:$Q,SMALL(IF(($V$2=Recipes!$A:$A),ROW(Recipes!$A:$A)-MIN(ROW(Recipes!$A:$A))+1,""),ROWS(Recipes!$A$1:N218)),17), $AH$7)))))</f>
        <v/>
      </c>
      <c r="V224" t="str">
        <f t="shared" si="40"/>
        <v/>
      </c>
    </row>
    <row r="225" spans="2:22" x14ac:dyDescent="0.2">
      <c r="B225" s="1"/>
      <c r="G225" t="str">
        <f t="shared" si="33"/>
        <v/>
      </c>
      <c r="H225" t="str">
        <f t="array" ref="H225">IF(H224="","", IF(H224=$F$46, "", IF(H224=$F$44, $F$45, IF(H224=$F$45, $F$46, IFERROR(INDEX(Recipes!$A:$Q,SMALL(IF(($V$2=Recipes!$A:$A),ROW(Recipes!$A:$A)-MIN(ROW(Recipes!$A:$A))+1,""),ROWS(Recipes!$A$1:A219)),4), $F$44)))))</f>
        <v/>
      </c>
      <c r="I225" t="str">
        <f t="shared" si="34"/>
        <v/>
      </c>
      <c r="J225" t="str">
        <f t="array" ref="J225">IF(J224="","", IF(J224="---", "", IF(J224="-", $X$8, IF(J224="--", $X$9, IFERROR(INDEX(Recipes!$A:$Q,SMALL(IF(($V$2=Recipes!$A:$A),ROW(Recipes!$A:$A)-MIN(ROW(Recipes!$A:$A))+1,""),ROWS(Recipes!$A$1:C219)),6), $X$7)))))</f>
        <v/>
      </c>
      <c r="K225" t="str">
        <f t="array" ref="K225">IF($J225="","", IF($J225="---", $J225, IF($J225="-",$J225, IF($J225="--", $J225, IFERROR(INDEX(Recipes!$A:$Q,SMALL(IF(($V$2=Recipes!$A:$A),ROW(Recipes!$A:$A)-MIN(ROW(Recipes!$A:$A))+1,""),ROWS(Recipes!$A$1:D219)),7), $Z$7)))))</f>
        <v/>
      </c>
      <c r="L225" t="str">
        <f t="shared" si="35"/>
        <v/>
      </c>
      <c r="M225" s="3" t="str">
        <f t="array" ref="M225">IF($J225="","", IF($J225="---", $Z$9, IF($J225="-", $Z$7, IF($J225="--", $Z$8, IFERROR(INDEX(Recipes!$A:$Q,SMALL(IF(($V$2=Recipes!$A:$A),ROW(Recipes!$A:$A)-MIN(ROW(Recipes!$A:$A))+1,""),ROWS(Recipes!$A$1:F219)),9), $Z$7)))))</f>
        <v/>
      </c>
      <c r="N225" t="str">
        <f t="shared" si="36"/>
        <v/>
      </c>
      <c r="O225" s="80" t="str">
        <f t="array" ref="O225">IF($J225="","", IF($J225="---", $AB$9, IF($J225="-", $AB$7, IF($J225="--", $AB$8, IFERROR(INDEX(Recipes!$A:$Q,SMALL(IF(($V$2=Recipes!$A:$A),ROW(Recipes!$A:$A)-MIN(ROW(Recipes!$A:$A))+1,""),ROWS(Recipes!$A$1:H219)),11), $AB$7)))))</f>
        <v/>
      </c>
      <c r="P225" t="str">
        <f t="shared" si="37"/>
        <v/>
      </c>
      <c r="Q225" s="80" t="str">
        <f t="array" ref="Q225">IF($J225="","", IF($J225="---", $AD$9, IF($J225="-", $AD$7, IF($J225="--", $AD$8, IFERROR(INDEX(Recipes!$A:$Q,SMALL(IF(($V$2=Recipes!$A:$A),ROW(Recipes!$A:$A)-MIN(ROW(Recipes!$A:$A))+1,""),ROWS(Recipes!$A$1:J219)),13), $AD$7)))))</f>
        <v/>
      </c>
      <c r="R225" t="str">
        <f t="shared" si="38"/>
        <v/>
      </c>
      <c r="S225" s="80" t="str">
        <f t="array" ref="S225">IF($J225="","", IF($J225="---", $AF$9, IF($J225="-", $AF$7, IF($J225="--", $AF$8, IFERROR(INDEX(Recipes!$A:$Q,SMALL(IF(($V$2=Recipes!$A:$A),ROW(Recipes!$A:$A)-MIN(ROW(Recipes!$A:$A))+1,""),ROWS(Recipes!$A$1:L219)),15), $AF$7)))))</f>
        <v/>
      </c>
      <c r="T225" t="str">
        <f t="shared" si="39"/>
        <v/>
      </c>
      <c r="U225" s="86" t="str">
        <f t="array" ref="U225">IF($J225="","", IF($J225="---", $AH$9, IF($J225="-", $AH$7, IF($J225="--", $AH$8, IFERROR(INDEX(Recipes!$A:$Q,SMALL(IF(($V$2=Recipes!$A:$A),ROW(Recipes!$A:$A)-MIN(ROW(Recipes!$A:$A))+1,""),ROWS(Recipes!$A$1:N219)),17), $AH$7)))))</f>
        <v/>
      </c>
      <c r="V225" t="str">
        <f t="shared" si="40"/>
        <v/>
      </c>
    </row>
    <row r="226" spans="2:22" x14ac:dyDescent="0.2">
      <c r="B226" s="1"/>
      <c r="G226" t="str">
        <f t="shared" si="33"/>
        <v/>
      </c>
      <c r="H226" t="str">
        <f t="array" ref="H226">IF(H225="","", IF(H225=$F$46, "", IF(H225=$F$44, $F$45, IF(H225=$F$45, $F$46, IFERROR(INDEX(Recipes!$A:$Q,SMALL(IF(($V$2=Recipes!$A:$A),ROW(Recipes!$A:$A)-MIN(ROW(Recipes!$A:$A))+1,""),ROWS(Recipes!$A$1:A220)),4), $F$44)))))</f>
        <v/>
      </c>
      <c r="I226" t="str">
        <f t="shared" si="34"/>
        <v/>
      </c>
      <c r="J226" t="str">
        <f t="array" ref="J226">IF(J225="","", IF(J225="---", "", IF(J225="-", $X$8, IF(J225="--", $X$9, IFERROR(INDEX(Recipes!$A:$Q,SMALL(IF(($V$2=Recipes!$A:$A),ROW(Recipes!$A:$A)-MIN(ROW(Recipes!$A:$A))+1,""),ROWS(Recipes!$A$1:C220)),6), $X$7)))))</f>
        <v/>
      </c>
      <c r="K226" t="str">
        <f t="array" ref="K226">IF($J226="","", IF($J226="---", $J226, IF($J226="-",$J226, IF($J226="--", $J226, IFERROR(INDEX(Recipes!$A:$Q,SMALL(IF(($V$2=Recipes!$A:$A),ROW(Recipes!$A:$A)-MIN(ROW(Recipes!$A:$A))+1,""),ROWS(Recipes!$A$1:D220)),7), $Z$7)))))</f>
        <v/>
      </c>
      <c r="L226" t="str">
        <f t="shared" si="35"/>
        <v/>
      </c>
      <c r="M226" s="3" t="str">
        <f t="array" ref="M226">IF($J226="","", IF($J226="---", $Z$9, IF($J226="-", $Z$7, IF($J226="--", $Z$8, IFERROR(INDEX(Recipes!$A:$Q,SMALL(IF(($V$2=Recipes!$A:$A),ROW(Recipes!$A:$A)-MIN(ROW(Recipes!$A:$A))+1,""),ROWS(Recipes!$A$1:F220)),9), $Z$7)))))</f>
        <v/>
      </c>
      <c r="N226" t="str">
        <f t="shared" si="36"/>
        <v/>
      </c>
      <c r="O226" s="80" t="str">
        <f t="array" ref="O226">IF($J226="","", IF($J226="---", $AB$9, IF($J226="-", $AB$7, IF($J226="--", $AB$8, IFERROR(INDEX(Recipes!$A:$Q,SMALL(IF(($V$2=Recipes!$A:$A),ROW(Recipes!$A:$A)-MIN(ROW(Recipes!$A:$A))+1,""),ROWS(Recipes!$A$1:H220)),11), $AB$7)))))</f>
        <v/>
      </c>
      <c r="P226" t="str">
        <f t="shared" si="37"/>
        <v/>
      </c>
      <c r="Q226" s="80" t="str">
        <f t="array" ref="Q226">IF($J226="","", IF($J226="---", $AD$9, IF($J226="-", $AD$7, IF($J226="--", $AD$8, IFERROR(INDEX(Recipes!$A:$Q,SMALL(IF(($V$2=Recipes!$A:$A),ROW(Recipes!$A:$A)-MIN(ROW(Recipes!$A:$A))+1,""),ROWS(Recipes!$A$1:J220)),13), $AD$7)))))</f>
        <v/>
      </c>
      <c r="R226" t="str">
        <f t="shared" si="38"/>
        <v/>
      </c>
      <c r="S226" s="80" t="str">
        <f t="array" ref="S226">IF($J226="","", IF($J226="---", $AF$9, IF($J226="-", $AF$7, IF($J226="--", $AF$8, IFERROR(INDEX(Recipes!$A:$Q,SMALL(IF(($V$2=Recipes!$A:$A),ROW(Recipes!$A:$A)-MIN(ROW(Recipes!$A:$A))+1,""),ROWS(Recipes!$A$1:L220)),15), $AF$7)))))</f>
        <v/>
      </c>
      <c r="T226" t="str">
        <f t="shared" si="39"/>
        <v/>
      </c>
      <c r="U226" s="86" t="str">
        <f t="array" ref="U226">IF($J226="","", IF($J226="---", $AH$9, IF($J226="-", $AH$7, IF($J226="--", $AH$8, IFERROR(INDEX(Recipes!$A:$Q,SMALL(IF(($V$2=Recipes!$A:$A),ROW(Recipes!$A:$A)-MIN(ROW(Recipes!$A:$A))+1,""),ROWS(Recipes!$A$1:N220)),17), $AH$7)))))</f>
        <v/>
      </c>
      <c r="V226" t="str">
        <f t="shared" si="40"/>
        <v/>
      </c>
    </row>
    <row r="227" spans="2:22" x14ac:dyDescent="0.2">
      <c r="B227" s="1"/>
      <c r="G227" t="str">
        <f t="shared" si="33"/>
        <v/>
      </c>
      <c r="H227" t="str">
        <f t="array" ref="H227">IF(H226="","", IF(H226=$F$46, "", IF(H226=$F$44, $F$45, IF(H226=$F$45, $F$46, IFERROR(INDEX(Recipes!$A:$Q,SMALL(IF(($V$2=Recipes!$A:$A),ROW(Recipes!$A:$A)-MIN(ROW(Recipes!$A:$A))+1,""),ROWS(Recipes!$A$1:A221)),4), $F$44)))))</f>
        <v/>
      </c>
      <c r="I227" t="str">
        <f t="shared" si="34"/>
        <v/>
      </c>
      <c r="J227" t="str">
        <f t="array" ref="J227">IF(J226="","", IF(J226="---", "", IF(J226="-", $X$8, IF(J226="--", $X$9, IFERROR(INDEX(Recipes!$A:$Q,SMALL(IF(($V$2=Recipes!$A:$A),ROW(Recipes!$A:$A)-MIN(ROW(Recipes!$A:$A))+1,""),ROWS(Recipes!$A$1:C221)),6), $X$7)))))</f>
        <v/>
      </c>
      <c r="K227" t="str">
        <f t="array" ref="K227">IF($J227="","", IF($J227="---", $J227, IF($J227="-",$J227, IF($J227="--", $J227, IFERROR(INDEX(Recipes!$A:$Q,SMALL(IF(($V$2=Recipes!$A:$A),ROW(Recipes!$A:$A)-MIN(ROW(Recipes!$A:$A))+1,""),ROWS(Recipes!$A$1:D221)),7), $Z$7)))))</f>
        <v/>
      </c>
      <c r="L227" t="str">
        <f t="shared" si="35"/>
        <v/>
      </c>
      <c r="M227" s="3" t="str">
        <f t="array" ref="M227">IF($J227="","", IF($J227="---", $Z$9, IF($J227="-", $Z$7, IF($J227="--", $Z$8, IFERROR(INDEX(Recipes!$A:$Q,SMALL(IF(($V$2=Recipes!$A:$A),ROW(Recipes!$A:$A)-MIN(ROW(Recipes!$A:$A))+1,""),ROWS(Recipes!$A$1:F221)),9), $Z$7)))))</f>
        <v/>
      </c>
      <c r="N227" t="str">
        <f t="shared" si="36"/>
        <v/>
      </c>
      <c r="O227" s="80" t="str">
        <f t="array" ref="O227">IF($J227="","", IF($J227="---", $AB$9, IF($J227="-", $AB$7, IF($J227="--", $AB$8, IFERROR(INDEX(Recipes!$A:$Q,SMALL(IF(($V$2=Recipes!$A:$A),ROW(Recipes!$A:$A)-MIN(ROW(Recipes!$A:$A))+1,""),ROWS(Recipes!$A$1:H221)),11), $AB$7)))))</f>
        <v/>
      </c>
      <c r="P227" t="str">
        <f t="shared" si="37"/>
        <v/>
      </c>
      <c r="Q227" s="80" t="str">
        <f t="array" ref="Q227">IF($J227="","", IF($J227="---", $AD$9, IF($J227="-", $AD$7, IF($J227="--", $AD$8, IFERROR(INDEX(Recipes!$A:$Q,SMALL(IF(($V$2=Recipes!$A:$A),ROW(Recipes!$A:$A)-MIN(ROW(Recipes!$A:$A))+1,""),ROWS(Recipes!$A$1:J221)),13), $AD$7)))))</f>
        <v/>
      </c>
      <c r="R227" t="str">
        <f t="shared" si="38"/>
        <v/>
      </c>
      <c r="S227" s="80" t="str">
        <f t="array" ref="S227">IF($J227="","", IF($J227="---", $AF$9, IF($J227="-", $AF$7, IF($J227="--", $AF$8, IFERROR(INDEX(Recipes!$A:$Q,SMALL(IF(($V$2=Recipes!$A:$A),ROW(Recipes!$A:$A)-MIN(ROW(Recipes!$A:$A))+1,""),ROWS(Recipes!$A$1:L221)),15), $AF$7)))))</f>
        <v/>
      </c>
      <c r="T227" t="str">
        <f t="shared" si="39"/>
        <v/>
      </c>
      <c r="U227" s="86" t="str">
        <f t="array" ref="U227">IF($J227="","", IF($J227="---", $AH$9, IF($J227="-", $AH$7, IF($J227="--", $AH$8, IFERROR(INDEX(Recipes!$A:$Q,SMALL(IF(($V$2=Recipes!$A:$A),ROW(Recipes!$A:$A)-MIN(ROW(Recipes!$A:$A))+1,""),ROWS(Recipes!$A$1:N221)),17), $AH$7)))))</f>
        <v/>
      </c>
      <c r="V227" t="str">
        <f t="shared" si="40"/>
        <v/>
      </c>
    </row>
    <row r="228" spans="2:22" x14ac:dyDescent="0.2">
      <c r="B228" s="1"/>
      <c r="G228" t="str">
        <f t="shared" si="33"/>
        <v/>
      </c>
      <c r="H228" t="str">
        <f t="array" ref="H228">IF(H227="","", IF(H227=$F$46, "", IF(H227=$F$44, $F$45, IF(H227=$F$45, $F$46, IFERROR(INDEX(Recipes!$A:$Q,SMALL(IF(($V$2=Recipes!$A:$A),ROW(Recipes!$A:$A)-MIN(ROW(Recipes!$A:$A))+1,""),ROWS(Recipes!$A$1:A222)),4), $F$44)))))</f>
        <v/>
      </c>
      <c r="I228" t="str">
        <f t="shared" si="34"/>
        <v/>
      </c>
      <c r="J228" t="str">
        <f t="array" ref="J228">IF(J227="","", IF(J227="---", "", IF(J227="-", $X$8, IF(J227="--", $X$9, IFERROR(INDEX(Recipes!$A:$Q,SMALL(IF(($V$2=Recipes!$A:$A),ROW(Recipes!$A:$A)-MIN(ROW(Recipes!$A:$A))+1,""),ROWS(Recipes!$A$1:C222)),6), $X$7)))))</f>
        <v/>
      </c>
      <c r="K228" t="str">
        <f t="array" ref="K228">IF($J228="","", IF($J228="---", $J228, IF($J228="-",$J228, IF($J228="--", $J228, IFERROR(INDEX(Recipes!$A:$Q,SMALL(IF(($V$2=Recipes!$A:$A),ROW(Recipes!$A:$A)-MIN(ROW(Recipes!$A:$A))+1,""),ROWS(Recipes!$A$1:D222)),7), $Z$7)))))</f>
        <v/>
      </c>
      <c r="L228" t="str">
        <f t="shared" si="35"/>
        <v/>
      </c>
      <c r="M228" s="3" t="str">
        <f t="array" ref="M228">IF($J228="","", IF($J228="---", $Z$9, IF($J228="-", $Z$7, IF($J228="--", $Z$8, IFERROR(INDEX(Recipes!$A:$Q,SMALL(IF(($V$2=Recipes!$A:$A),ROW(Recipes!$A:$A)-MIN(ROW(Recipes!$A:$A))+1,""),ROWS(Recipes!$A$1:F222)),9), $Z$7)))))</f>
        <v/>
      </c>
      <c r="N228" t="str">
        <f t="shared" si="36"/>
        <v/>
      </c>
      <c r="O228" s="80" t="str">
        <f t="array" ref="O228">IF($J228="","", IF($J228="---", $AB$9, IF($J228="-", $AB$7, IF($J228="--", $AB$8, IFERROR(INDEX(Recipes!$A:$Q,SMALL(IF(($V$2=Recipes!$A:$A),ROW(Recipes!$A:$A)-MIN(ROW(Recipes!$A:$A))+1,""),ROWS(Recipes!$A$1:H222)),11), $AB$7)))))</f>
        <v/>
      </c>
      <c r="P228" t="str">
        <f t="shared" si="37"/>
        <v/>
      </c>
      <c r="Q228" s="80" t="str">
        <f t="array" ref="Q228">IF($J228="","", IF($J228="---", $AD$9, IF($J228="-", $AD$7, IF($J228="--", $AD$8, IFERROR(INDEX(Recipes!$A:$Q,SMALL(IF(($V$2=Recipes!$A:$A),ROW(Recipes!$A:$A)-MIN(ROW(Recipes!$A:$A))+1,""),ROWS(Recipes!$A$1:J222)),13), $AD$7)))))</f>
        <v/>
      </c>
      <c r="R228" t="str">
        <f t="shared" si="38"/>
        <v/>
      </c>
      <c r="S228" s="80" t="str">
        <f t="array" ref="S228">IF($J228="","", IF($J228="---", $AF$9, IF($J228="-", $AF$7, IF($J228="--", $AF$8, IFERROR(INDEX(Recipes!$A:$Q,SMALL(IF(($V$2=Recipes!$A:$A),ROW(Recipes!$A:$A)-MIN(ROW(Recipes!$A:$A))+1,""),ROWS(Recipes!$A$1:L222)),15), $AF$7)))))</f>
        <v/>
      </c>
      <c r="T228" t="str">
        <f t="shared" si="39"/>
        <v/>
      </c>
      <c r="U228" s="86" t="str">
        <f t="array" ref="U228">IF($J228="","", IF($J228="---", $AH$9, IF($J228="-", $AH$7, IF($J228="--", $AH$8, IFERROR(INDEX(Recipes!$A:$Q,SMALL(IF(($V$2=Recipes!$A:$A),ROW(Recipes!$A:$A)-MIN(ROW(Recipes!$A:$A))+1,""),ROWS(Recipes!$A$1:N222)),17), $AH$7)))))</f>
        <v/>
      </c>
      <c r="V228" t="str">
        <f t="shared" si="40"/>
        <v/>
      </c>
    </row>
    <row r="229" spans="2:22" x14ac:dyDescent="0.2">
      <c r="B229" s="1"/>
      <c r="G229" t="str">
        <f t="shared" si="33"/>
        <v/>
      </c>
      <c r="H229" t="str">
        <f t="array" ref="H229">IF(H228="","", IF(H228=$F$46, "", IF(H228=$F$44, $F$45, IF(H228=$F$45, $F$46, IFERROR(INDEX(Recipes!$A:$Q,SMALL(IF(($V$2=Recipes!$A:$A),ROW(Recipes!$A:$A)-MIN(ROW(Recipes!$A:$A))+1,""),ROWS(Recipes!$A$1:A223)),4), $F$44)))))</f>
        <v/>
      </c>
      <c r="I229" t="str">
        <f t="shared" si="34"/>
        <v/>
      </c>
      <c r="J229" t="str">
        <f t="array" ref="J229">IF(J228="","", IF(J228="---", "", IF(J228="-", $X$8, IF(J228="--", $X$9, IFERROR(INDEX(Recipes!$A:$Q,SMALL(IF(($V$2=Recipes!$A:$A),ROW(Recipes!$A:$A)-MIN(ROW(Recipes!$A:$A))+1,""),ROWS(Recipes!$A$1:C223)),6), $X$7)))))</f>
        <v/>
      </c>
      <c r="K229" t="str">
        <f t="array" ref="K229">IF($J229="","", IF($J229="---", $J229, IF($J229="-",$J229, IF($J229="--", $J229, IFERROR(INDEX(Recipes!$A:$Q,SMALL(IF(($V$2=Recipes!$A:$A),ROW(Recipes!$A:$A)-MIN(ROW(Recipes!$A:$A))+1,""),ROWS(Recipes!$A$1:D223)),7), $Z$7)))))</f>
        <v/>
      </c>
      <c r="L229" t="str">
        <f t="shared" si="35"/>
        <v/>
      </c>
      <c r="M229" s="3" t="str">
        <f t="array" ref="M229">IF($J229="","", IF($J229="---", $Z$9, IF($J229="-", $Z$7, IF($J229="--", $Z$8, IFERROR(INDEX(Recipes!$A:$Q,SMALL(IF(($V$2=Recipes!$A:$A),ROW(Recipes!$A:$A)-MIN(ROW(Recipes!$A:$A))+1,""),ROWS(Recipes!$A$1:F223)),9), $Z$7)))))</f>
        <v/>
      </c>
      <c r="N229" t="str">
        <f t="shared" si="36"/>
        <v/>
      </c>
      <c r="O229" s="80" t="str">
        <f t="array" ref="O229">IF($J229="","", IF($J229="---", $AB$9, IF($J229="-", $AB$7, IF($J229="--", $AB$8, IFERROR(INDEX(Recipes!$A:$Q,SMALL(IF(($V$2=Recipes!$A:$A),ROW(Recipes!$A:$A)-MIN(ROW(Recipes!$A:$A))+1,""),ROWS(Recipes!$A$1:H223)),11), $AB$7)))))</f>
        <v/>
      </c>
      <c r="P229" t="str">
        <f t="shared" si="37"/>
        <v/>
      </c>
      <c r="Q229" s="80" t="str">
        <f t="array" ref="Q229">IF($J229="","", IF($J229="---", $AD$9, IF($J229="-", $AD$7, IF($J229="--", $AD$8, IFERROR(INDEX(Recipes!$A:$Q,SMALL(IF(($V$2=Recipes!$A:$A),ROW(Recipes!$A:$A)-MIN(ROW(Recipes!$A:$A))+1,""),ROWS(Recipes!$A$1:J223)),13), $AD$7)))))</f>
        <v/>
      </c>
      <c r="R229" t="str">
        <f t="shared" si="38"/>
        <v/>
      </c>
      <c r="S229" s="80" t="str">
        <f t="array" ref="S229">IF($J229="","", IF($J229="---", $AF$9, IF($J229="-", $AF$7, IF($J229="--", $AF$8, IFERROR(INDEX(Recipes!$A:$Q,SMALL(IF(($V$2=Recipes!$A:$A),ROW(Recipes!$A:$A)-MIN(ROW(Recipes!$A:$A))+1,""),ROWS(Recipes!$A$1:L223)),15), $AF$7)))))</f>
        <v/>
      </c>
      <c r="T229" t="str">
        <f t="shared" si="39"/>
        <v/>
      </c>
      <c r="U229" s="86" t="str">
        <f t="array" ref="U229">IF($J229="","", IF($J229="---", $AH$9, IF($J229="-", $AH$7, IF($J229="--", $AH$8, IFERROR(INDEX(Recipes!$A:$Q,SMALL(IF(($V$2=Recipes!$A:$A),ROW(Recipes!$A:$A)-MIN(ROW(Recipes!$A:$A))+1,""),ROWS(Recipes!$A$1:N223)),17), $AH$7)))))</f>
        <v/>
      </c>
      <c r="V229" t="str">
        <f t="shared" si="40"/>
        <v/>
      </c>
    </row>
    <row r="230" spans="2:22" x14ac:dyDescent="0.2">
      <c r="B230" s="1"/>
      <c r="G230" t="str">
        <f t="shared" si="33"/>
        <v/>
      </c>
      <c r="H230" t="str">
        <f t="array" ref="H230">IF(H229="","", IF(H229=$F$46, "", IF(H229=$F$44, $F$45, IF(H229=$F$45, $F$46, IFERROR(INDEX(Recipes!$A:$Q,SMALL(IF(($V$2=Recipes!$A:$A),ROW(Recipes!$A:$A)-MIN(ROW(Recipes!$A:$A))+1,""),ROWS(Recipes!$A$1:A224)),4), $F$44)))))</f>
        <v/>
      </c>
      <c r="I230" t="str">
        <f t="shared" si="34"/>
        <v/>
      </c>
      <c r="J230" t="str">
        <f t="array" ref="J230">IF(J229="","", IF(J229="---", "", IF(J229="-", $X$8, IF(J229="--", $X$9, IFERROR(INDEX(Recipes!$A:$Q,SMALL(IF(($V$2=Recipes!$A:$A),ROW(Recipes!$A:$A)-MIN(ROW(Recipes!$A:$A))+1,""),ROWS(Recipes!$A$1:C224)),6), $X$7)))))</f>
        <v/>
      </c>
      <c r="K230" t="str">
        <f t="array" ref="K230">IF($J230="","", IF($J230="---", $J230, IF($J230="-",$J230, IF($J230="--", $J230, IFERROR(INDEX(Recipes!$A:$Q,SMALL(IF(($V$2=Recipes!$A:$A),ROW(Recipes!$A:$A)-MIN(ROW(Recipes!$A:$A))+1,""),ROWS(Recipes!$A$1:D224)),7), $Z$7)))))</f>
        <v/>
      </c>
      <c r="L230" t="str">
        <f t="shared" si="35"/>
        <v/>
      </c>
      <c r="M230" s="3" t="str">
        <f t="array" ref="M230">IF($J230="","", IF($J230="---", $Z$9, IF($J230="-", $Z$7, IF($J230="--", $Z$8, IFERROR(INDEX(Recipes!$A:$Q,SMALL(IF(($V$2=Recipes!$A:$A),ROW(Recipes!$A:$A)-MIN(ROW(Recipes!$A:$A))+1,""),ROWS(Recipes!$A$1:F224)),9), $Z$7)))))</f>
        <v/>
      </c>
      <c r="N230" t="str">
        <f t="shared" si="36"/>
        <v/>
      </c>
      <c r="O230" s="80" t="str">
        <f t="array" ref="O230">IF($J230="","", IF($J230="---", $AB$9, IF($J230="-", $AB$7, IF($J230="--", $AB$8, IFERROR(INDEX(Recipes!$A:$Q,SMALL(IF(($V$2=Recipes!$A:$A),ROW(Recipes!$A:$A)-MIN(ROW(Recipes!$A:$A))+1,""),ROWS(Recipes!$A$1:H224)),11), $AB$7)))))</f>
        <v/>
      </c>
      <c r="P230" t="str">
        <f t="shared" si="37"/>
        <v/>
      </c>
      <c r="Q230" s="80" t="str">
        <f t="array" ref="Q230">IF($J230="","", IF($J230="---", $AD$9, IF($J230="-", $AD$7, IF($J230="--", $AD$8, IFERROR(INDEX(Recipes!$A:$Q,SMALL(IF(($V$2=Recipes!$A:$A),ROW(Recipes!$A:$A)-MIN(ROW(Recipes!$A:$A))+1,""),ROWS(Recipes!$A$1:J224)),13), $AD$7)))))</f>
        <v/>
      </c>
      <c r="R230" t="str">
        <f t="shared" si="38"/>
        <v/>
      </c>
      <c r="S230" s="80" t="str">
        <f t="array" ref="S230">IF($J230="","", IF($J230="---", $AF$9, IF($J230="-", $AF$7, IF($J230="--", $AF$8, IFERROR(INDEX(Recipes!$A:$Q,SMALL(IF(($V$2=Recipes!$A:$A),ROW(Recipes!$A:$A)-MIN(ROW(Recipes!$A:$A))+1,""),ROWS(Recipes!$A$1:L224)),15), $AF$7)))))</f>
        <v/>
      </c>
      <c r="T230" t="str">
        <f t="shared" si="39"/>
        <v/>
      </c>
      <c r="U230" s="86" t="str">
        <f t="array" ref="U230">IF($J230="","", IF($J230="---", $AH$9, IF($J230="-", $AH$7, IF($J230="--", $AH$8, IFERROR(INDEX(Recipes!$A:$Q,SMALL(IF(($V$2=Recipes!$A:$A),ROW(Recipes!$A:$A)-MIN(ROW(Recipes!$A:$A))+1,""),ROWS(Recipes!$A$1:N224)),17), $AH$7)))))</f>
        <v/>
      </c>
      <c r="V230" t="str">
        <f t="shared" si="40"/>
        <v/>
      </c>
    </row>
    <row r="231" spans="2:22" x14ac:dyDescent="0.2">
      <c r="B231" s="1"/>
      <c r="G231" t="str">
        <f t="shared" si="33"/>
        <v/>
      </c>
      <c r="H231" t="str">
        <f t="array" ref="H231">IF(H230="","", IF(H230=$F$46, "", IF(H230=$F$44, $F$45, IF(H230=$F$45, $F$46, IFERROR(INDEX(Recipes!$A:$Q,SMALL(IF(($V$2=Recipes!$A:$A),ROW(Recipes!$A:$A)-MIN(ROW(Recipes!$A:$A))+1,""),ROWS(Recipes!$A$1:A225)),4), $F$44)))))</f>
        <v/>
      </c>
      <c r="I231" t="str">
        <f t="shared" si="34"/>
        <v/>
      </c>
      <c r="J231" t="str">
        <f t="array" ref="J231">IF(J230="","", IF(J230="---", "", IF(J230="-", $X$8, IF(J230="--", $X$9, IFERROR(INDEX(Recipes!$A:$Q,SMALL(IF(($V$2=Recipes!$A:$A),ROW(Recipes!$A:$A)-MIN(ROW(Recipes!$A:$A))+1,""),ROWS(Recipes!$A$1:C225)),6), $X$7)))))</f>
        <v/>
      </c>
      <c r="K231" t="str">
        <f t="array" ref="K231">IF($J231="","", IF($J231="---", $J231, IF($J231="-",$J231, IF($J231="--", $J231, IFERROR(INDEX(Recipes!$A:$Q,SMALL(IF(($V$2=Recipes!$A:$A),ROW(Recipes!$A:$A)-MIN(ROW(Recipes!$A:$A))+1,""),ROWS(Recipes!$A$1:D225)),7), $Z$7)))))</f>
        <v/>
      </c>
      <c r="L231" t="str">
        <f t="shared" si="35"/>
        <v/>
      </c>
      <c r="M231" s="3" t="str">
        <f t="array" ref="M231">IF($J231="","", IF($J231="---", $Z$9, IF($J231="-", $Z$7, IF($J231="--", $Z$8, IFERROR(INDEX(Recipes!$A:$Q,SMALL(IF(($V$2=Recipes!$A:$A),ROW(Recipes!$A:$A)-MIN(ROW(Recipes!$A:$A))+1,""),ROWS(Recipes!$A$1:F225)),9), $Z$7)))))</f>
        <v/>
      </c>
      <c r="N231" t="str">
        <f t="shared" si="36"/>
        <v/>
      </c>
      <c r="O231" s="80" t="str">
        <f t="array" ref="O231">IF($J231="","", IF($J231="---", $AB$9, IF($J231="-", $AB$7, IF($J231="--", $AB$8, IFERROR(INDEX(Recipes!$A:$Q,SMALL(IF(($V$2=Recipes!$A:$A),ROW(Recipes!$A:$A)-MIN(ROW(Recipes!$A:$A))+1,""),ROWS(Recipes!$A$1:H225)),11), $AB$7)))))</f>
        <v/>
      </c>
      <c r="P231" t="str">
        <f t="shared" si="37"/>
        <v/>
      </c>
      <c r="Q231" s="80" t="str">
        <f t="array" ref="Q231">IF($J231="","", IF($J231="---", $AD$9, IF($J231="-", $AD$7, IF($J231="--", $AD$8, IFERROR(INDEX(Recipes!$A:$Q,SMALL(IF(($V$2=Recipes!$A:$A),ROW(Recipes!$A:$A)-MIN(ROW(Recipes!$A:$A))+1,""),ROWS(Recipes!$A$1:J225)),13), $AD$7)))))</f>
        <v/>
      </c>
      <c r="R231" t="str">
        <f t="shared" si="38"/>
        <v/>
      </c>
      <c r="S231" s="80" t="str">
        <f t="array" ref="S231">IF($J231="","", IF($J231="---", $AF$9, IF($J231="-", $AF$7, IF($J231="--", $AF$8, IFERROR(INDEX(Recipes!$A:$Q,SMALL(IF(($V$2=Recipes!$A:$A),ROW(Recipes!$A:$A)-MIN(ROW(Recipes!$A:$A))+1,""),ROWS(Recipes!$A$1:L225)),15), $AF$7)))))</f>
        <v/>
      </c>
      <c r="T231" t="str">
        <f t="shared" si="39"/>
        <v/>
      </c>
      <c r="U231" s="86" t="str">
        <f t="array" ref="U231">IF($J231="","", IF($J231="---", $AH$9, IF($J231="-", $AH$7, IF($J231="--", $AH$8, IFERROR(INDEX(Recipes!$A:$Q,SMALL(IF(($V$2=Recipes!$A:$A),ROW(Recipes!$A:$A)-MIN(ROW(Recipes!$A:$A))+1,""),ROWS(Recipes!$A$1:N225)),17), $AH$7)))))</f>
        <v/>
      </c>
      <c r="V231" t="str">
        <f t="shared" si="40"/>
        <v/>
      </c>
    </row>
    <row r="232" spans="2:22" x14ac:dyDescent="0.2">
      <c r="B232" s="1"/>
      <c r="G232" t="str">
        <f t="shared" si="33"/>
        <v/>
      </c>
      <c r="H232" t="str">
        <f t="array" ref="H232">IF(H231="","", IF(H231=$F$46, "", IF(H231=$F$44, $F$45, IF(H231=$F$45, $F$46, IFERROR(INDEX(Recipes!$A:$Q,SMALL(IF(($V$2=Recipes!$A:$A),ROW(Recipes!$A:$A)-MIN(ROW(Recipes!$A:$A))+1,""),ROWS(Recipes!$A$1:A226)),4), $F$44)))))</f>
        <v/>
      </c>
      <c r="I232" t="str">
        <f t="shared" si="34"/>
        <v/>
      </c>
      <c r="J232" t="str">
        <f t="array" ref="J232">IF(J231="","", IF(J231="---", "", IF(J231="-", $X$8, IF(J231="--", $X$9, IFERROR(INDEX(Recipes!$A:$Q,SMALL(IF(($V$2=Recipes!$A:$A),ROW(Recipes!$A:$A)-MIN(ROW(Recipes!$A:$A))+1,""),ROWS(Recipes!$A$1:C226)),6), $X$7)))))</f>
        <v/>
      </c>
      <c r="K232" t="str">
        <f t="array" ref="K232">IF($J232="","", IF($J232="---", $J232, IF($J232="-",$J232, IF($J232="--", $J232, IFERROR(INDEX(Recipes!$A:$Q,SMALL(IF(($V$2=Recipes!$A:$A),ROW(Recipes!$A:$A)-MIN(ROW(Recipes!$A:$A))+1,""),ROWS(Recipes!$A$1:D226)),7), $Z$7)))))</f>
        <v/>
      </c>
      <c r="L232" t="str">
        <f t="shared" si="35"/>
        <v/>
      </c>
      <c r="M232" s="3" t="str">
        <f t="array" ref="M232">IF($J232="","", IF($J232="---", $Z$9, IF($J232="-", $Z$7, IF($J232="--", $Z$8, IFERROR(INDEX(Recipes!$A:$Q,SMALL(IF(($V$2=Recipes!$A:$A),ROW(Recipes!$A:$A)-MIN(ROW(Recipes!$A:$A))+1,""),ROWS(Recipes!$A$1:F226)),9), $Z$7)))))</f>
        <v/>
      </c>
      <c r="N232" t="str">
        <f t="shared" si="36"/>
        <v/>
      </c>
      <c r="O232" s="80" t="str">
        <f t="array" ref="O232">IF($J232="","", IF($J232="---", $AB$9, IF($J232="-", $AB$7, IF($J232="--", $AB$8, IFERROR(INDEX(Recipes!$A:$Q,SMALL(IF(($V$2=Recipes!$A:$A),ROW(Recipes!$A:$A)-MIN(ROW(Recipes!$A:$A))+1,""),ROWS(Recipes!$A$1:H226)),11), $AB$7)))))</f>
        <v/>
      </c>
      <c r="P232" t="str">
        <f t="shared" si="37"/>
        <v/>
      </c>
      <c r="Q232" s="80" t="str">
        <f t="array" ref="Q232">IF($J232="","", IF($J232="---", $AD$9, IF($J232="-", $AD$7, IF($J232="--", $AD$8, IFERROR(INDEX(Recipes!$A:$Q,SMALL(IF(($V$2=Recipes!$A:$A),ROW(Recipes!$A:$A)-MIN(ROW(Recipes!$A:$A))+1,""),ROWS(Recipes!$A$1:J226)),13), $AD$7)))))</f>
        <v/>
      </c>
      <c r="R232" t="str">
        <f t="shared" si="38"/>
        <v/>
      </c>
      <c r="S232" s="80" t="str">
        <f t="array" ref="S232">IF($J232="","", IF($J232="---", $AF$9, IF($J232="-", $AF$7, IF($J232="--", $AF$8, IFERROR(INDEX(Recipes!$A:$Q,SMALL(IF(($V$2=Recipes!$A:$A),ROW(Recipes!$A:$A)-MIN(ROW(Recipes!$A:$A))+1,""),ROWS(Recipes!$A$1:L226)),15), $AF$7)))))</f>
        <v/>
      </c>
      <c r="T232" t="str">
        <f t="shared" si="39"/>
        <v/>
      </c>
      <c r="U232" s="86" t="str">
        <f t="array" ref="U232">IF($J232="","", IF($J232="---", $AH$9, IF($J232="-", $AH$7, IF($J232="--", $AH$8, IFERROR(INDEX(Recipes!$A:$Q,SMALL(IF(($V$2=Recipes!$A:$A),ROW(Recipes!$A:$A)-MIN(ROW(Recipes!$A:$A))+1,""),ROWS(Recipes!$A$1:N226)),17), $AH$7)))))</f>
        <v/>
      </c>
      <c r="V232" t="str">
        <f t="shared" si="40"/>
        <v/>
      </c>
    </row>
    <row r="233" spans="2:22" x14ac:dyDescent="0.2">
      <c r="B233" s="1"/>
      <c r="G233" t="str">
        <f t="shared" si="33"/>
        <v/>
      </c>
      <c r="H233" t="str">
        <f t="array" ref="H233">IF(H232="","", IF(H232=$F$46, "", IF(H232=$F$44, $F$45, IF(H232=$F$45, $F$46, IFERROR(INDEX(Recipes!$A:$Q,SMALL(IF(($V$2=Recipes!$A:$A),ROW(Recipes!$A:$A)-MIN(ROW(Recipes!$A:$A))+1,""),ROWS(Recipes!$A$1:A227)),4), $F$44)))))</f>
        <v/>
      </c>
      <c r="I233" t="str">
        <f t="shared" si="34"/>
        <v/>
      </c>
      <c r="J233" t="str">
        <f t="array" ref="J233">IF(J232="","", IF(J232="---", "", IF(J232="-", $X$8, IF(J232="--", $X$9, IFERROR(INDEX(Recipes!$A:$Q,SMALL(IF(($V$2=Recipes!$A:$A),ROW(Recipes!$A:$A)-MIN(ROW(Recipes!$A:$A))+1,""),ROWS(Recipes!$A$1:C227)),6), $X$7)))))</f>
        <v/>
      </c>
      <c r="K233" t="str">
        <f t="array" ref="K233">IF($J233="","", IF($J233="---", $J233, IF($J233="-",$J233, IF($J233="--", $J233, IFERROR(INDEX(Recipes!$A:$Q,SMALL(IF(($V$2=Recipes!$A:$A),ROW(Recipes!$A:$A)-MIN(ROW(Recipes!$A:$A))+1,""),ROWS(Recipes!$A$1:D227)),7), $Z$7)))))</f>
        <v/>
      </c>
      <c r="L233" t="str">
        <f t="shared" si="35"/>
        <v/>
      </c>
      <c r="M233" s="3" t="str">
        <f t="array" ref="M233">IF($J233="","", IF($J233="---", $Z$9, IF($J233="-", $Z$7, IF($J233="--", $Z$8, IFERROR(INDEX(Recipes!$A:$Q,SMALL(IF(($V$2=Recipes!$A:$A),ROW(Recipes!$A:$A)-MIN(ROW(Recipes!$A:$A))+1,""),ROWS(Recipes!$A$1:F227)),9), $Z$7)))))</f>
        <v/>
      </c>
      <c r="N233" t="str">
        <f t="shared" si="36"/>
        <v/>
      </c>
      <c r="O233" s="80" t="str">
        <f t="array" ref="O233">IF($J233="","", IF($J233="---", $AB$9, IF($J233="-", $AB$7, IF($J233="--", $AB$8, IFERROR(INDEX(Recipes!$A:$Q,SMALL(IF(($V$2=Recipes!$A:$A),ROW(Recipes!$A:$A)-MIN(ROW(Recipes!$A:$A))+1,""),ROWS(Recipes!$A$1:H227)),11), $AB$7)))))</f>
        <v/>
      </c>
      <c r="P233" t="str">
        <f t="shared" si="37"/>
        <v/>
      </c>
      <c r="Q233" s="80" t="str">
        <f t="array" ref="Q233">IF($J233="","", IF($J233="---", $AD$9, IF($J233="-", $AD$7, IF($J233="--", $AD$8, IFERROR(INDEX(Recipes!$A:$Q,SMALL(IF(($V$2=Recipes!$A:$A),ROW(Recipes!$A:$A)-MIN(ROW(Recipes!$A:$A))+1,""),ROWS(Recipes!$A$1:J227)),13), $AD$7)))))</f>
        <v/>
      </c>
      <c r="R233" t="str">
        <f t="shared" si="38"/>
        <v/>
      </c>
      <c r="S233" s="80" t="str">
        <f t="array" ref="S233">IF($J233="","", IF($J233="---", $AF$9, IF($J233="-", $AF$7, IF($J233="--", $AF$8, IFERROR(INDEX(Recipes!$A:$Q,SMALL(IF(($V$2=Recipes!$A:$A),ROW(Recipes!$A:$A)-MIN(ROW(Recipes!$A:$A))+1,""),ROWS(Recipes!$A$1:L227)),15), $AF$7)))))</f>
        <v/>
      </c>
      <c r="T233" t="str">
        <f t="shared" si="39"/>
        <v/>
      </c>
      <c r="U233" s="86" t="str">
        <f t="array" ref="U233">IF($J233="","", IF($J233="---", $AH$9, IF($J233="-", $AH$7, IF($J233="--", $AH$8, IFERROR(INDEX(Recipes!$A:$Q,SMALL(IF(($V$2=Recipes!$A:$A),ROW(Recipes!$A:$A)-MIN(ROW(Recipes!$A:$A))+1,""),ROWS(Recipes!$A$1:N227)),17), $AH$7)))))</f>
        <v/>
      </c>
      <c r="V233" t="str">
        <f t="shared" si="40"/>
        <v/>
      </c>
    </row>
    <row r="234" spans="2:22" x14ac:dyDescent="0.2">
      <c r="B234" s="1"/>
      <c r="G234" t="str">
        <f t="shared" si="33"/>
        <v/>
      </c>
      <c r="H234" t="str">
        <f t="array" ref="H234">IF(H233="","", IF(H233=$F$46, "", IF(H233=$F$44, $F$45, IF(H233=$F$45, $F$46, IFERROR(INDEX(Recipes!$A:$Q,SMALL(IF(($V$2=Recipes!$A:$A),ROW(Recipes!$A:$A)-MIN(ROW(Recipes!$A:$A))+1,""),ROWS(Recipes!$A$1:A228)),4), $F$44)))))</f>
        <v/>
      </c>
      <c r="I234" t="str">
        <f t="shared" si="34"/>
        <v/>
      </c>
      <c r="J234" t="str">
        <f t="array" ref="J234">IF(J233="","", IF(J233="---", "", IF(J233="-", $X$8, IF(J233="--", $X$9, IFERROR(INDEX(Recipes!$A:$Q,SMALL(IF(($V$2=Recipes!$A:$A),ROW(Recipes!$A:$A)-MIN(ROW(Recipes!$A:$A))+1,""),ROWS(Recipes!$A$1:C228)),6), $X$7)))))</f>
        <v/>
      </c>
      <c r="K234" t="str">
        <f t="array" ref="K234">IF($J234="","", IF($J234="---", $J234, IF($J234="-",$J234, IF($J234="--", $J234, IFERROR(INDEX(Recipes!$A:$Q,SMALL(IF(($V$2=Recipes!$A:$A),ROW(Recipes!$A:$A)-MIN(ROW(Recipes!$A:$A))+1,""),ROWS(Recipes!$A$1:D228)),7), $Z$7)))))</f>
        <v/>
      </c>
      <c r="L234" t="str">
        <f t="shared" si="35"/>
        <v/>
      </c>
      <c r="M234" s="3" t="str">
        <f t="array" ref="M234">IF($J234="","", IF($J234="---", $Z$9, IF($J234="-", $Z$7, IF($J234="--", $Z$8, IFERROR(INDEX(Recipes!$A:$Q,SMALL(IF(($V$2=Recipes!$A:$A),ROW(Recipes!$A:$A)-MIN(ROW(Recipes!$A:$A))+1,""),ROWS(Recipes!$A$1:F228)),9), $Z$7)))))</f>
        <v/>
      </c>
      <c r="N234" t="str">
        <f t="shared" si="36"/>
        <v/>
      </c>
      <c r="O234" s="80" t="str">
        <f t="array" ref="O234">IF($J234="","", IF($J234="---", $AB$9, IF($J234="-", $AB$7, IF($J234="--", $AB$8, IFERROR(INDEX(Recipes!$A:$Q,SMALL(IF(($V$2=Recipes!$A:$A),ROW(Recipes!$A:$A)-MIN(ROW(Recipes!$A:$A))+1,""),ROWS(Recipes!$A$1:H228)),11), $AB$7)))))</f>
        <v/>
      </c>
      <c r="P234" t="str">
        <f t="shared" si="37"/>
        <v/>
      </c>
      <c r="Q234" s="80" t="str">
        <f t="array" ref="Q234">IF($J234="","", IF($J234="---", $AD$9, IF($J234="-", $AD$7, IF($J234="--", $AD$8, IFERROR(INDEX(Recipes!$A:$Q,SMALL(IF(($V$2=Recipes!$A:$A),ROW(Recipes!$A:$A)-MIN(ROW(Recipes!$A:$A))+1,""),ROWS(Recipes!$A$1:J228)),13), $AD$7)))))</f>
        <v/>
      </c>
      <c r="R234" t="str">
        <f t="shared" si="38"/>
        <v/>
      </c>
      <c r="S234" s="80" t="str">
        <f t="array" ref="S234">IF($J234="","", IF($J234="---", $AF$9, IF($J234="-", $AF$7, IF($J234="--", $AF$8, IFERROR(INDEX(Recipes!$A:$Q,SMALL(IF(($V$2=Recipes!$A:$A),ROW(Recipes!$A:$A)-MIN(ROW(Recipes!$A:$A))+1,""),ROWS(Recipes!$A$1:L228)),15), $AF$7)))))</f>
        <v/>
      </c>
      <c r="T234" t="str">
        <f t="shared" si="39"/>
        <v/>
      </c>
      <c r="U234" s="86" t="str">
        <f t="array" ref="U234">IF($J234="","", IF($J234="---", $AH$9, IF($J234="-", $AH$7, IF($J234="--", $AH$8, IFERROR(INDEX(Recipes!$A:$Q,SMALL(IF(($V$2=Recipes!$A:$A),ROW(Recipes!$A:$A)-MIN(ROW(Recipes!$A:$A))+1,""),ROWS(Recipes!$A$1:N228)),17), $AH$7)))))</f>
        <v/>
      </c>
      <c r="V234" t="str">
        <f t="shared" si="40"/>
        <v/>
      </c>
    </row>
    <row r="235" spans="2:22" x14ac:dyDescent="0.2">
      <c r="B235" s="1"/>
      <c r="G235" t="str">
        <f t="shared" si="33"/>
        <v/>
      </c>
      <c r="H235" t="str">
        <f t="array" ref="H235">IF(H234="","", IF(H234=$F$46, "", IF(H234=$F$44, $F$45, IF(H234=$F$45, $F$46, IFERROR(INDEX(Recipes!$A:$Q,SMALL(IF(($V$2=Recipes!$A:$A),ROW(Recipes!$A:$A)-MIN(ROW(Recipes!$A:$A))+1,""),ROWS(Recipes!$A$1:A229)),4), $F$44)))))</f>
        <v/>
      </c>
      <c r="I235" t="str">
        <f t="shared" si="34"/>
        <v/>
      </c>
      <c r="J235" t="str">
        <f t="array" ref="J235">IF(J234="","", IF(J234="---", "", IF(J234="-", $X$8, IF(J234="--", $X$9, IFERROR(INDEX(Recipes!$A:$Q,SMALL(IF(($V$2=Recipes!$A:$A),ROW(Recipes!$A:$A)-MIN(ROW(Recipes!$A:$A))+1,""),ROWS(Recipes!$A$1:C229)),6), $X$7)))))</f>
        <v/>
      </c>
      <c r="K235" t="str">
        <f t="array" ref="K235">IF($J235="","", IF($J235="---", $J235, IF($J235="-",$J235, IF($J235="--", $J235, IFERROR(INDEX(Recipes!$A:$Q,SMALL(IF(($V$2=Recipes!$A:$A),ROW(Recipes!$A:$A)-MIN(ROW(Recipes!$A:$A))+1,""),ROWS(Recipes!$A$1:D229)),7), $Z$7)))))</f>
        <v/>
      </c>
      <c r="L235" t="str">
        <f t="shared" si="35"/>
        <v/>
      </c>
      <c r="M235" s="3" t="str">
        <f t="array" ref="M235">IF($J235="","", IF($J235="---", $Z$9, IF($J235="-", $Z$7, IF($J235="--", $Z$8, IFERROR(INDEX(Recipes!$A:$Q,SMALL(IF(($V$2=Recipes!$A:$A),ROW(Recipes!$A:$A)-MIN(ROW(Recipes!$A:$A))+1,""),ROWS(Recipes!$A$1:F229)),9), $Z$7)))))</f>
        <v/>
      </c>
      <c r="N235" t="str">
        <f t="shared" si="36"/>
        <v/>
      </c>
      <c r="O235" s="80" t="str">
        <f t="array" ref="O235">IF($J235="","", IF($J235="---", $AB$9, IF($J235="-", $AB$7, IF($J235="--", $AB$8, IFERROR(INDEX(Recipes!$A:$Q,SMALL(IF(($V$2=Recipes!$A:$A),ROW(Recipes!$A:$A)-MIN(ROW(Recipes!$A:$A))+1,""),ROWS(Recipes!$A$1:H229)),11), $AB$7)))))</f>
        <v/>
      </c>
      <c r="P235" t="str">
        <f t="shared" si="37"/>
        <v/>
      </c>
      <c r="Q235" s="80" t="str">
        <f t="array" ref="Q235">IF($J235="","", IF($J235="---", $AD$9, IF($J235="-", $AD$7, IF($J235="--", $AD$8, IFERROR(INDEX(Recipes!$A:$Q,SMALL(IF(($V$2=Recipes!$A:$A),ROW(Recipes!$A:$A)-MIN(ROW(Recipes!$A:$A))+1,""),ROWS(Recipes!$A$1:J229)),13), $AD$7)))))</f>
        <v/>
      </c>
      <c r="R235" t="str">
        <f t="shared" si="38"/>
        <v/>
      </c>
      <c r="S235" s="80" t="str">
        <f t="array" ref="S235">IF($J235="","", IF($J235="---", $AF$9, IF($J235="-", $AF$7, IF($J235="--", $AF$8, IFERROR(INDEX(Recipes!$A:$Q,SMALL(IF(($V$2=Recipes!$A:$A),ROW(Recipes!$A:$A)-MIN(ROW(Recipes!$A:$A))+1,""),ROWS(Recipes!$A$1:L229)),15), $AF$7)))))</f>
        <v/>
      </c>
      <c r="T235" t="str">
        <f t="shared" si="39"/>
        <v/>
      </c>
      <c r="U235" s="86" t="str">
        <f t="array" ref="U235">IF($J235="","", IF($J235="---", $AH$9, IF($J235="-", $AH$7, IF($J235="--", $AH$8, IFERROR(INDEX(Recipes!$A:$Q,SMALL(IF(($V$2=Recipes!$A:$A),ROW(Recipes!$A:$A)-MIN(ROW(Recipes!$A:$A))+1,""),ROWS(Recipes!$A$1:N229)),17), $AH$7)))))</f>
        <v/>
      </c>
      <c r="V235" t="str">
        <f t="shared" si="40"/>
        <v/>
      </c>
    </row>
    <row r="236" spans="2:22" x14ac:dyDescent="0.2">
      <c r="B236" s="1"/>
      <c r="G236" t="str">
        <f t="shared" si="33"/>
        <v/>
      </c>
      <c r="H236" t="str">
        <f t="array" ref="H236">IF(H235="","", IF(H235=$F$46, "", IF(H235=$F$44, $F$45, IF(H235=$F$45, $F$46, IFERROR(INDEX(Recipes!$A:$Q,SMALL(IF(($V$2=Recipes!$A:$A),ROW(Recipes!$A:$A)-MIN(ROW(Recipes!$A:$A))+1,""),ROWS(Recipes!$A$1:A230)),4), $F$44)))))</f>
        <v/>
      </c>
      <c r="I236" t="str">
        <f t="shared" si="34"/>
        <v/>
      </c>
      <c r="J236" t="str">
        <f t="array" ref="J236">IF(J235="","", IF(J235="---", "", IF(J235="-", $X$8, IF(J235="--", $X$9, IFERROR(INDEX(Recipes!$A:$Q,SMALL(IF(($V$2=Recipes!$A:$A),ROW(Recipes!$A:$A)-MIN(ROW(Recipes!$A:$A))+1,""),ROWS(Recipes!$A$1:C230)),6), $X$7)))))</f>
        <v/>
      </c>
      <c r="K236" t="str">
        <f t="array" ref="K236">IF($J236="","", IF($J236="---", $J236, IF($J236="-",$J236, IF($J236="--", $J236, IFERROR(INDEX(Recipes!$A:$Q,SMALL(IF(($V$2=Recipes!$A:$A),ROW(Recipes!$A:$A)-MIN(ROW(Recipes!$A:$A))+1,""),ROWS(Recipes!$A$1:D230)),7), $Z$7)))))</f>
        <v/>
      </c>
      <c r="L236" t="str">
        <f t="shared" si="35"/>
        <v/>
      </c>
      <c r="M236" s="3" t="str">
        <f t="array" ref="M236">IF($J236="","", IF($J236="---", $Z$9, IF($J236="-", $Z$7, IF($J236="--", $Z$8, IFERROR(INDEX(Recipes!$A:$Q,SMALL(IF(($V$2=Recipes!$A:$A),ROW(Recipes!$A:$A)-MIN(ROW(Recipes!$A:$A))+1,""),ROWS(Recipes!$A$1:F230)),9), $Z$7)))))</f>
        <v/>
      </c>
      <c r="N236" t="str">
        <f t="shared" si="36"/>
        <v/>
      </c>
      <c r="O236" s="80" t="str">
        <f t="array" ref="O236">IF($J236="","", IF($J236="---", $AB$9, IF($J236="-", $AB$7, IF($J236="--", $AB$8, IFERROR(INDEX(Recipes!$A:$Q,SMALL(IF(($V$2=Recipes!$A:$A),ROW(Recipes!$A:$A)-MIN(ROW(Recipes!$A:$A))+1,""),ROWS(Recipes!$A$1:H230)),11), $AB$7)))))</f>
        <v/>
      </c>
      <c r="P236" t="str">
        <f t="shared" si="37"/>
        <v/>
      </c>
      <c r="Q236" s="80" t="str">
        <f t="array" ref="Q236">IF($J236="","", IF($J236="---", $AD$9, IF($J236="-", $AD$7, IF($J236="--", $AD$8, IFERROR(INDEX(Recipes!$A:$Q,SMALL(IF(($V$2=Recipes!$A:$A),ROW(Recipes!$A:$A)-MIN(ROW(Recipes!$A:$A))+1,""),ROWS(Recipes!$A$1:J230)),13), $AD$7)))))</f>
        <v/>
      </c>
      <c r="R236" t="str">
        <f t="shared" si="38"/>
        <v/>
      </c>
      <c r="S236" s="80" t="str">
        <f t="array" ref="S236">IF($J236="","", IF($J236="---", $AF$9, IF($J236="-", $AF$7, IF($J236="--", $AF$8, IFERROR(INDEX(Recipes!$A:$Q,SMALL(IF(($V$2=Recipes!$A:$A),ROW(Recipes!$A:$A)-MIN(ROW(Recipes!$A:$A))+1,""),ROWS(Recipes!$A$1:L230)),15), $AF$7)))))</f>
        <v/>
      </c>
      <c r="T236" t="str">
        <f t="shared" si="39"/>
        <v/>
      </c>
      <c r="U236" s="86" t="str">
        <f t="array" ref="U236">IF($J236="","", IF($J236="---", $AH$9, IF($J236="-", $AH$7, IF($J236="--", $AH$8, IFERROR(INDEX(Recipes!$A:$Q,SMALL(IF(($V$2=Recipes!$A:$A),ROW(Recipes!$A:$A)-MIN(ROW(Recipes!$A:$A))+1,""),ROWS(Recipes!$A$1:N230)),17), $AH$7)))))</f>
        <v/>
      </c>
      <c r="V236" t="str">
        <f t="shared" si="40"/>
        <v/>
      </c>
    </row>
    <row r="237" spans="2:22" x14ac:dyDescent="0.2">
      <c r="B237" s="1"/>
      <c r="G237" t="str">
        <f t="shared" si="33"/>
        <v/>
      </c>
      <c r="H237" t="str">
        <f t="array" ref="H237">IF(H236="","", IF(H236=$F$46, "", IF(H236=$F$44, $F$45, IF(H236=$F$45, $F$46, IFERROR(INDEX(Recipes!$A:$Q,SMALL(IF(($V$2=Recipes!$A:$A),ROW(Recipes!$A:$A)-MIN(ROW(Recipes!$A:$A))+1,""),ROWS(Recipes!$A$1:A231)),4), $F$44)))))</f>
        <v/>
      </c>
      <c r="I237" t="str">
        <f t="shared" si="34"/>
        <v/>
      </c>
      <c r="J237" t="str">
        <f t="array" ref="J237">IF(J236="","", IF(J236="---", "", IF(J236="-", $X$8, IF(J236="--", $X$9, IFERROR(INDEX(Recipes!$A:$Q,SMALL(IF(($V$2=Recipes!$A:$A),ROW(Recipes!$A:$A)-MIN(ROW(Recipes!$A:$A))+1,""),ROWS(Recipes!$A$1:C231)),6), $X$7)))))</f>
        <v/>
      </c>
      <c r="K237" t="str">
        <f t="array" ref="K237">IF($J237="","", IF($J237="---", $J237, IF($J237="-",$J237, IF($J237="--", $J237, IFERROR(INDEX(Recipes!$A:$Q,SMALL(IF(($V$2=Recipes!$A:$A),ROW(Recipes!$A:$A)-MIN(ROW(Recipes!$A:$A))+1,""),ROWS(Recipes!$A$1:D231)),7), $Z$7)))))</f>
        <v/>
      </c>
      <c r="L237" t="str">
        <f t="shared" si="35"/>
        <v/>
      </c>
      <c r="M237" s="3" t="str">
        <f t="array" ref="M237">IF($J237="","", IF($J237="---", $Z$9, IF($J237="-", $Z$7, IF($J237="--", $Z$8, IFERROR(INDEX(Recipes!$A:$Q,SMALL(IF(($V$2=Recipes!$A:$A),ROW(Recipes!$A:$A)-MIN(ROW(Recipes!$A:$A))+1,""),ROWS(Recipes!$A$1:F231)),9), $Z$7)))))</f>
        <v/>
      </c>
      <c r="N237" t="str">
        <f t="shared" si="36"/>
        <v/>
      </c>
      <c r="O237" s="80" t="str">
        <f t="array" ref="O237">IF($J237="","", IF($J237="---", $AB$9, IF($J237="-", $AB$7, IF($J237="--", $AB$8, IFERROR(INDEX(Recipes!$A:$Q,SMALL(IF(($V$2=Recipes!$A:$A),ROW(Recipes!$A:$A)-MIN(ROW(Recipes!$A:$A))+1,""),ROWS(Recipes!$A$1:H231)),11), $AB$7)))))</f>
        <v/>
      </c>
      <c r="P237" t="str">
        <f t="shared" si="37"/>
        <v/>
      </c>
      <c r="Q237" s="80" t="str">
        <f t="array" ref="Q237">IF($J237="","", IF($J237="---", $AD$9, IF($J237="-", $AD$7, IF($J237="--", $AD$8, IFERROR(INDEX(Recipes!$A:$Q,SMALL(IF(($V$2=Recipes!$A:$A),ROW(Recipes!$A:$A)-MIN(ROW(Recipes!$A:$A))+1,""),ROWS(Recipes!$A$1:J231)),13), $AD$7)))))</f>
        <v/>
      </c>
      <c r="R237" t="str">
        <f t="shared" si="38"/>
        <v/>
      </c>
      <c r="S237" s="80" t="str">
        <f t="array" ref="S237">IF($J237="","", IF($J237="---", $AF$9, IF($J237="-", $AF$7, IF($J237="--", $AF$8, IFERROR(INDEX(Recipes!$A:$Q,SMALL(IF(($V$2=Recipes!$A:$A),ROW(Recipes!$A:$A)-MIN(ROW(Recipes!$A:$A))+1,""),ROWS(Recipes!$A$1:L231)),15), $AF$7)))))</f>
        <v/>
      </c>
      <c r="T237" t="str">
        <f t="shared" si="39"/>
        <v/>
      </c>
      <c r="U237" s="86" t="str">
        <f t="array" ref="U237">IF($J237="","", IF($J237="---", $AH$9, IF($J237="-", $AH$7, IF($J237="--", $AH$8, IFERROR(INDEX(Recipes!$A:$Q,SMALL(IF(($V$2=Recipes!$A:$A),ROW(Recipes!$A:$A)-MIN(ROW(Recipes!$A:$A))+1,""),ROWS(Recipes!$A$1:N231)),17), $AH$7)))))</f>
        <v/>
      </c>
      <c r="V237" t="str">
        <f t="shared" si="40"/>
        <v/>
      </c>
    </row>
    <row r="238" spans="2:22" x14ac:dyDescent="0.2">
      <c r="B238" s="1"/>
      <c r="G238" t="str">
        <f t="shared" si="33"/>
        <v/>
      </c>
      <c r="H238" t="str">
        <f t="array" ref="H238">IF(H237="","", IF(H237=$F$46, "", IF(H237=$F$44, $F$45, IF(H237=$F$45, $F$46, IFERROR(INDEX(Recipes!$A:$Q,SMALL(IF(($V$2=Recipes!$A:$A),ROW(Recipes!$A:$A)-MIN(ROW(Recipes!$A:$A))+1,""),ROWS(Recipes!$A$1:A232)),4), $F$44)))))</f>
        <v/>
      </c>
      <c r="I238" t="str">
        <f t="shared" si="34"/>
        <v/>
      </c>
      <c r="J238" t="str">
        <f t="array" ref="J238">IF(J237="","", IF(J237="---", "", IF(J237="-", $X$8, IF(J237="--", $X$9, IFERROR(INDEX(Recipes!$A:$Q,SMALL(IF(($V$2=Recipes!$A:$A),ROW(Recipes!$A:$A)-MIN(ROW(Recipes!$A:$A))+1,""),ROWS(Recipes!$A$1:C232)),6), $X$7)))))</f>
        <v/>
      </c>
      <c r="K238" t="str">
        <f t="array" ref="K238">IF($J238="","", IF($J238="---", $J238, IF($J238="-",$J238, IF($J238="--", $J238, IFERROR(INDEX(Recipes!$A:$Q,SMALL(IF(($V$2=Recipes!$A:$A),ROW(Recipes!$A:$A)-MIN(ROW(Recipes!$A:$A))+1,""),ROWS(Recipes!$A$1:D232)),7), $Z$7)))))</f>
        <v/>
      </c>
      <c r="L238" t="str">
        <f t="shared" si="35"/>
        <v/>
      </c>
      <c r="M238" s="3" t="str">
        <f t="array" ref="M238">IF($J238="","", IF($J238="---", $Z$9, IF($J238="-", $Z$7, IF($J238="--", $Z$8, IFERROR(INDEX(Recipes!$A:$Q,SMALL(IF(($V$2=Recipes!$A:$A),ROW(Recipes!$A:$A)-MIN(ROW(Recipes!$A:$A))+1,""),ROWS(Recipes!$A$1:F232)),9), $Z$7)))))</f>
        <v/>
      </c>
      <c r="N238" t="str">
        <f t="shared" si="36"/>
        <v/>
      </c>
      <c r="O238" s="80" t="str">
        <f t="array" ref="O238">IF($J238="","", IF($J238="---", $AB$9, IF($J238="-", $AB$7, IF($J238="--", $AB$8, IFERROR(INDEX(Recipes!$A:$Q,SMALL(IF(($V$2=Recipes!$A:$A),ROW(Recipes!$A:$A)-MIN(ROW(Recipes!$A:$A))+1,""),ROWS(Recipes!$A$1:H232)),11), $AB$7)))))</f>
        <v/>
      </c>
      <c r="P238" t="str">
        <f t="shared" si="37"/>
        <v/>
      </c>
      <c r="Q238" s="80" t="str">
        <f t="array" ref="Q238">IF($J238="","", IF($J238="---", $AD$9, IF($J238="-", $AD$7, IF($J238="--", $AD$8, IFERROR(INDEX(Recipes!$A:$Q,SMALL(IF(($V$2=Recipes!$A:$A),ROW(Recipes!$A:$A)-MIN(ROW(Recipes!$A:$A))+1,""),ROWS(Recipes!$A$1:J232)),13), $AD$7)))))</f>
        <v/>
      </c>
      <c r="R238" t="str">
        <f t="shared" si="38"/>
        <v/>
      </c>
      <c r="S238" s="80" t="str">
        <f t="array" ref="S238">IF($J238="","", IF($J238="---", $AF$9, IF($J238="-", $AF$7, IF($J238="--", $AF$8, IFERROR(INDEX(Recipes!$A:$Q,SMALL(IF(($V$2=Recipes!$A:$A),ROW(Recipes!$A:$A)-MIN(ROW(Recipes!$A:$A))+1,""),ROWS(Recipes!$A$1:L232)),15), $AF$7)))))</f>
        <v/>
      </c>
      <c r="T238" t="str">
        <f t="shared" si="39"/>
        <v/>
      </c>
      <c r="U238" s="86" t="str">
        <f t="array" ref="U238">IF($J238="","", IF($J238="---", $AH$9, IF($J238="-", $AH$7, IF($J238="--", $AH$8, IFERROR(INDEX(Recipes!$A:$Q,SMALL(IF(($V$2=Recipes!$A:$A),ROW(Recipes!$A:$A)-MIN(ROW(Recipes!$A:$A))+1,""),ROWS(Recipes!$A$1:N232)),17), $AH$7)))))</f>
        <v/>
      </c>
      <c r="V238" t="str">
        <f t="shared" si="40"/>
        <v/>
      </c>
    </row>
    <row r="239" spans="2:22" x14ac:dyDescent="0.2">
      <c r="B239" s="1"/>
      <c r="G239" t="str">
        <f t="shared" si="33"/>
        <v/>
      </c>
      <c r="H239" t="str">
        <f t="array" ref="H239">IF(H238="","", IF(H238=$F$46, "", IF(H238=$F$44, $F$45, IF(H238=$F$45, $F$46, IFERROR(INDEX(Recipes!$A:$Q,SMALL(IF(($V$2=Recipes!$A:$A),ROW(Recipes!$A:$A)-MIN(ROW(Recipes!$A:$A))+1,""),ROWS(Recipes!$A$1:A233)),4), $F$44)))))</f>
        <v/>
      </c>
      <c r="I239" t="str">
        <f t="shared" si="34"/>
        <v/>
      </c>
      <c r="J239" t="str">
        <f t="array" ref="J239">IF(J238="","", IF(J238="---", "", IF(J238="-", $X$8, IF(J238="--", $X$9, IFERROR(INDEX(Recipes!$A:$Q,SMALL(IF(($V$2=Recipes!$A:$A),ROW(Recipes!$A:$A)-MIN(ROW(Recipes!$A:$A))+1,""),ROWS(Recipes!$A$1:C233)),6), $X$7)))))</f>
        <v/>
      </c>
      <c r="K239" t="str">
        <f t="array" ref="K239">IF($J239="","", IF($J239="---", $J239, IF($J239="-",$J239, IF($J239="--", $J239, IFERROR(INDEX(Recipes!$A:$Q,SMALL(IF(($V$2=Recipes!$A:$A),ROW(Recipes!$A:$A)-MIN(ROW(Recipes!$A:$A))+1,""),ROWS(Recipes!$A$1:D233)),7), $Z$7)))))</f>
        <v/>
      </c>
      <c r="L239" t="str">
        <f t="shared" si="35"/>
        <v/>
      </c>
      <c r="M239" s="3" t="str">
        <f t="array" ref="M239">IF($J239="","", IF($J239="---", $Z$9, IF($J239="-", $Z$7, IF($J239="--", $Z$8, IFERROR(INDEX(Recipes!$A:$Q,SMALL(IF(($V$2=Recipes!$A:$A),ROW(Recipes!$A:$A)-MIN(ROW(Recipes!$A:$A))+1,""),ROWS(Recipes!$A$1:F233)),9), $Z$7)))))</f>
        <v/>
      </c>
      <c r="N239" t="str">
        <f t="shared" si="36"/>
        <v/>
      </c>
      <c r="O239" s="80" t="str">
        <f t="array" ref="O239">IF($J239="","", IF($J239="---", $AB$9, IF($J239="-", $AB$7, IF($J239="--", $AB$8, IFERROR(INDEX(Recipes!$A:$Q,SMALL(IF(($V$2=Recipes!$A:$A),ROW(Recipes!$A:$A)-MIN(ROW(Recipes!$A:$A))+1,""),ROWS(Recipes!$A$1:H233)),11), $AB$7)))))</f>
        <v/>
      </c>
      <c r="P239" t="str">
        <f t="shared" si="37"/>
        <v/>
      </c>
      <c r="Q239" s="80" t="str">
        <f t="array" ref="Q239">IF($J239="","", IF($J239="---", $AD$9, IF($J239="-", $AD$7, IF($J239="--", $AD$8, IFERROR(INDEX(Recipes!$A:$Q,SMALL(IF(($V$2=Recipes!$A:$A),ROW(Recipes!$A:$A)-MIN(ROW(Recipes!$A:$A))+1,""),ROWS(Recipes!$A$1:J233)),13), $AD$7)))))</f>
        <v/>
      </c>
      <c r="R239" t="str">
        <f t="shared" si="38"/>
        <v/>
      </c>
      <c r="S239" s="80" t="str">
        <f t="array" ref="S239">IF($J239="","", IF($J239="---", $AF$9, IF($J239="-", $AF$7, IF($J239="--", $AF$8, IFERROR(INDEX(Recipes!$A:$Q,SMALL(IF(($V$2=Recipes!$A:$A),ROW(Recipes!$A:$A)-MIN(ROW(Recipes!$A:$A))+1,""),ROWS(Recipes!$A$1:L233)),15), $AF$7)))))</f>
        <v/>
      </c>
      <c r="T239" t="str">
        <f t="shared" si="39"/>
        <v/>
      </c>
      <c r="U239" s="86" t="str">
        <f t="array" ref="U239">IF($J239="","", IF($J239="---", $AH$9, IF($J239="-", $AH$7, IF($J239="--", $AH$8, IFERROR(INDEX(Recipes!$A:$Q,SMALL(IF(($V$2=Recipes!$A:$A),ROW(Recipes!$A:$A)-MIN(ROW(Recipes!$A:$A))+1,""),ROWS(Recipes!$A$1:N233)),17), $AH$7)))))</f>
        <v/>
      </c>
      <c r="V239" t="str">
        <f t="shared" si="40"/>
        <v/>
      </c>
    </row>
    <row r="240" spans="2:22" x14ac:dyDescent="0.2">
      <c r="B240" s="1"/>
      <c r="G240" t="str">
        <f t="shared" si="33"/>
        <v/>
      </c>
      <c r="H240" t="str">
        <f t="array" ref="H240">IF(H239="","", IF(H239=$F$46, "", IF(H239=$F$44, $F$45, IF(H239=$F$45, $F$46, IFERROR(INDEX(Recipes!$A:$Q,SMALL(IF(($V$2=Recipes!$A:$A),ROW(Recipes!$A:$A)-MIN(ROW(Recipes!$A:$A))+1,""),ROWS(Recipes!$A$1:A234)),4), $F$44)))))</f>
        <v/>
      </c>
      <c r="I240" t="str">
        <f t="shared" si="34"/>
        <v/>
      </c>
      <c r="J240" t="str">
        <f t="array" ref="J240">IF(J239="","", IF(J239="---", "", IF(J239="-", $X$8, IF(J239="--", $X$9, IFERROR(INDEX(Recipes!$A:$Q,SMALL(IF(($V$2=Recipes!$A:$A),ROW(Recipes!$A:$A)-MIN(ROW(Recipes!$A:$A))+1,""),ROWS(Recipes!$A$1:C234)),6), $X$7)))))</f>
        <v/>
      </c>
      <c r="K240" t="str">
        <f t="array" ref="K240">IF($J240="","", IF($J240="---", $J240, IF($J240="-",$J240, IF($J240="--", $J240, IFERROR(INDEX(Recipes!$A:$Q,SMALL(IF(($V$2=Recipes!$A:$A),ROW(Recipes!$A:$A)-MIN(ROW(Recipes!$A:$A))+1,""),ROWS(Recipes!$A$1:D234)),7), $Z$7)))))</f>
        <v/>
      </c>
      <c r="L240" t="str">
        <f t="shared" si="35"/>
        <v/>
      </c>
      <c r="M240" s="3" t="str">
        <f t="array" ref="M240">IF($J240="","", IF($J240="---", $Z$9, IF($J240="-", $Z$7, IF($J240="--", $Z$8, IFERROR(INDEX(Recipes!$A:$Q,SMALL(IF(($V$2=Recipes!$A:$A),ROW(Recipes!$A:$A)-MIN(ROW(Recipes!$A:$A))+1,""),ROWS(Recipes!$A$1:F234)),9), $Z$7)))))</f>
        <v/>
      </c>
      <c r="N240" t="str">
        <f t="shared" si="36"/>
        <v/>
      </c>
      <c r="O240" s="80" t="str">
        <f t="array" ref="O240">IF($J240="","", IF($J240="---", $AB$9, IF($J240="-", $AB$7, IF($J240="--", $AB$8, IFERROR(INDEX(Recipes!$A:$Q,SMALL(IF(($V$2=Recipes!$A:$A),ROW(Recipes!$A:$A)-MIN(ROW(Recipes!$A:$A))+1,""),ROWS(Recipes!$A$1:H234)),11), $AB$7)))))</f>
        <v/>
      </c>
      <c r="P240" t="str">
        <f t="shared" si="37"/>
        <v/>
      </c>
      <c r="Q240" s="80" t="str">
        <f t="array" ref="Q240">IF($J240="","", IF($J240="---", $AD$9, IF($J240="-", $AD$7, IF($J240="--", $AD$8, IFERROR(INDEX(Recipes!$A:$Q,SMALL(IF(($V$2=Recipes!$A:$A),ROW(Recipes!$A:$A)-MIN(ROW(Recipes!$A:$A))+1,""),ROWS(Recipes!$A$1:J234)),13), $AD$7)))))</f>
        <v/>
      </c>
      <c r="R240" t="str">
        <f t="shared" si="38"/>
        <v/>
      </c>
      <c r="S240" s="80" t="str">
        <f t="array" ref="S240">IF($J240="","", IF($J240="---", $AF$9, IF($J240="-", $AF$7, IF($J240="--", $AF$8, IFERROR(INDEX(Recipes!$A:$Q,SMALL(IF(($V$2=Recipes!$A:$A),ROW(Recipes!$A:$A)-MIN(ROW(Recipes!$A:$A))+1,""),ROWS(Recipes!$A$1:L234)),15), $AF$7)))))</f>
        <v/>
      </c>
      <c r="T240" t="str">
        <f t="shared" si="39"/>
        <v/>
      </c>
      <c r="U240" s="86" t="str">
        <f t="array" ref="U240">IF($J240="","", IF($J240="---", $AH$9, IF($J240="-", $AH$7, IF($J240="--", $AH$8, IFERROR(INDEX(Recipes!$A:$Q,SMALL(IF(($V$2=Recipes!$A:$A),ROW(Recipes!$A:$A)-MIN(ROW(Recipes!$A:$A))+1,""),ROWS(Recipes!$A$1:N234)),17), $AH$7)))))</f>
        <v/>
      </c>
      <c r="V240" t="str">
        <f t="shared" si="40"/>
        <v/>
      </c>
    </row>
    <row r="241" spans="2:22" x14ac:dyDescent="0.2">
      <c r="B241" s="1"/>
      <c r="G241" t="str">
        <f t="shared" si="33"/>
        <v/>
      </c>
      <c r="H241" t="str">
        <f t="array" ref="H241">IF(H240="","", IF(H240=$F$46, "", IF(H240=$F$44, $F$45, IF(H240=$F$45, $F$46, IFERROR(INDEX(Recipes!$A:$Q,SMALL(IF(($V$2=Recipes!$A:$A),ROW(Recipes!$A:$A)-MIN(ROW(Recipes!$A:$A))+1,""),ROWS(Recipes!$A$1:A235)),4), $F$44)))))</f>
        <v/>
      </c>
      <c r="I241" t="str">
        <f t="shared" si="34"/>
        <v/>
      </c>
      <c r="J241" t="str">
        <f t="array" ref="J241">IF(J240="","", IF(J240="---", "", IF(J240="-", $X$8, IF(J240="--", $X$9, IFERROR(INDEX(Recipes!$A:$Q,SMALL(IF(($V$2=Recipes!$A:$A),ROW(Recipes!$A:$A)-MIN(ROW(Recipes!$A:$A))+1,""),ROWS(Recipes!$A$1:C235)),6), $X$7)))))</f>
        <v/>
      </c>
      <c r="K241" t="str">
        <f t="array" ref="K241">IF($J241="","", IF($J241="---", $J241, IF($J241="-",$J241, IF($J241="--", $J241, IFERROR(INDEX(Recipes!$A:$Q,SMALL(IF(($V$2=Recipes!$A:$A),ROW(Recipes!$A:$A)-MIN(ROW(Recipes!$A:$A))+1,""),ROWS(Recipes!$A$1:D235)),7), $Z$7)))))</f>
        <v/>
      </c>
      <c r="L241" t="str">
        <f t="shared" si="35"/>
        <v/>
      </c>
      <c r="M241" s="3" t="str">
        <f t="array" ref="M241">IF($J241="","", IF($J241="---", $Z$9, IF($J241="-", $Z$7, IF($J241="--", $Z$8, IFERROR(INDEX(Recipes!$A:$Q,SMALL(IF(($V$2=Recipes!$A:$A),ROW(Recipes!$A:$A)-MIN(ROW(Recipes!$A:$A))+1,""),ROWS(Recipes!$A$1:F235)),9), $Z$7)))))</f>
        <v/>
      </c>
      <c r="N241" t="str">
        <f t="shared" si="36"/>
        <v/>
      </c>
      <c r="O241" s="80" t="str">
        <f t="array" ref="O241">IF($J241="","", IF($J241="---", $AB$9, IF($J241="-", $AB$7, IF($J241="--", $AB$8, IFERROR(INDEX(Recipes!$A:$Q,SMALL(IF(($V$2=Recipes!$A:$A),ROW(Recipes!$A:$A)-MIN(ROW(Recipes!$A:$A))+1,""),ROWS(Recipes!$A$1:H235)),11), $AB$7)))))</f>
        <v/>
      </c>
      <c r="P241" t="str">
        <f t="shared" si="37"/>
        <v/>
      </c>
      <c r="Q241" s="80" t="str">
        <f t="array" ref="Q241">IF($J241="","", IF($J241="---", $AD$9, IF($J241="-", $AD$7, IF($J241="--", $AD$8, IFERROR(INDEX(Recipes!$A:$Q,SMALL(IF(($V$2=Recipes!$A:$A),ROW(Recipes!$A:$A)-MIN(ROW(Recipes!$A:$A))+1,""),ROWS(Recipes!$A$1:J235)),13), $AD$7)))))</f>
        <v/>
      </c>
      <c r="R241" t="str">
        <f t="shared" si="38"/>
        <v/>
      </c>
      <c r="S241" s="80" t="str">
        <f t="array" ref="S241">IF($J241="","", IF($J241="---", $AF$9, IF($J241="-", $AF$7, IF($J241="--", $AF$8, IFERROR(INDEX(Recipes!$A:$Q,SMALL(IF(($V$2=Recipes!$A:$A),ROW(Recipes!$A:$A)-MIN(ROW(Recipes!$A:$A))+1,""),ROWS(Recipes!$A$1:L235)),15), $AF$7)))))</f>
        <v/>
      </c>
      <c r="T241" t="str">
        <f t="shared" si="39"/>
        <v/>
      </c>
      <c r="U241" s="86" t="str">
        <f t="array" ref="U241">IF($J241="","", IF($J241="---", $AH$9, IF($J241="-", $AH$7, IF($J241="--", $AH$8, IFERROR(INDEX(Recipes!$A:$Q,SMALL(IF(($V$2=Recipes!$A:$A),ROW(Recipes!$A:$A)-MIN(ROW(Recipes!$A:$A))+1,""),ROWS(Recipes!$A$1:N235)),17), $AH$7)))))</f>
        <v/>
      </c>
      <c r="V241" t="str">
        <f t="shared" si="40"/>
        <v/>
      </c>
    </row>
    <row r="242" spans="2:22" x14ac:dyDescent="0.2">
      <c r="B242" s="1"/>
      <c r="G242" t="str">
        <f t="shared" si="33"/>
        <v/>
      </c>
      <c r="H242" t="str">
        <f t="array" ref="H242">IF(H241="","", IF(H241=$F$46, "", IF(H241=$F$44, $F$45, IF(H241=$F$45, $F$46, IFERROR(INDEX(Recipes!$A:$Q,SMALL(IF(($V$2=Recipes!$A:$A),ROW(Recipes!$A:$A)-MIN(ROW(Recipes!$A:$A))+1,""),ROWS(Recipes!$A$1:A236)),4), $F$44)))))</f>
        <v/>
      </c>
      <c r="I242" t="str">
        <f t="shared" si="34"/>
        <v/>
      </c>
      <c r="J242" t="str">
        <f t="array" ref="J242">IF(J241="","", IF(J241="---", "", IF(J241="-", $X$8, IF(J241="--", $X$9, IFERROR(INDEX(Recipes!$A:$Q,SMALL(IF(($V$2=Recipes!$A:$A),ROW(Recipes!$A:$A)-MIN(ROW(Recipes!$A:$A))+1,""),ROWS(Recipes!$A$1:C236)),6), $X$7)))))</f>
        <v/>
      </c>
      <c r="K242" t="str">
        <f t="array" ref="K242">IF($J242="","", IF($J242="---", $J242, IF($J242="-",$J242, IF($J242="--", $J242, IFERROR(INDEX(Recipes!$A:$Q,SMALL(IF(($V$2=Recipes!$A:$A),ROW(Recipes!$A:$A)-MIN(ROW(Recipes!$A:$A))+1,""),ROWS(Recipes!$A$1:D236)),7), $Z$7)))))</f>
        <v/>
      </c>
      <c r="L242" t="str">
        <f t="shared" si="35"/>
        <v/>
      </c>
      <c r="M242" s="3" t="str">
        <f t="array" ref="M242">IF($J242="","", IF($J242="---", $Z$9, IF($J242="-", $Z$7, IF($J242="--", $Z$8, IFERROR(INDEX(Recipes!$A:$Q,SMALL(IF(($V$2=Recipes!$A:$A),ROW(Recipes!$A:$A)-MIN(ROW(Recipes!$A:$A))+1,""),ROWS(Recipes!$A$1:F236)),9), $Z$7)))))</f>
        <v/>
      </c>
      <c r="N242" t="str">
        <f t="shared" si="36"/>
        <v/>
      </c>
      <c r="O242" s="80" t="str">
        <f t="array" ref="O242">IF($J242="","", IF($J242="---", $AB$9, IF($J242="-", $AB$7, IF($J242="--", $AB$8, IFERROR(INDEX(Recipes!$A:$Q,SMALL(IF(($V$2=Recipes!$A:$A),ROW(Recipes!$A:$A)-MIN(ROW(Recipes!$A:$A))+1,""),ROWS(Recipes!$A$1:H236)),11), $AB$7)))))</f>
        <v/>
      </c>
      <c r="P242" t="str">
        <f t="shared" si="37"/>
        <v/>
      </c>
      <c r="Q242" s="80" t="str">
        <f t="array" ref="Q242">IF($J242="","", IF($J242="---", $AD$9, IF($J242="-", $AD$7, IF($J242="--", $AD$8, IFERROR(INDEX(Recipes!$A:$Q,SMALL(IF(($V$2=Recipes!$A:$A),ROW(Recipes!$A:$A)-MIN(ROW(Recipes!$A:$A))+1,""),ROWS(Recipes!$A$1:J236)),13), $AD$7)))))</f>
        <v/>
      </c>
      <c r="R242" t="str">
        <f t="shared" si="38"/>
        <v/>
      </c>
      <c r="S242" s="80" t="str">
        <f t="array" ref="S242">IF($J242="","", IF($J242="---", $AF$9, IF($J242="-", $AF$7, IF($J242="--", $AF$8, IFERROR(INDEX(Recipes!$A:$Q,SMALL(IF(($V$2=Recipes!$A:$A),ROW(Recipes!$A:$A)-MIN(ROW(Recipes!$A:$A))+1,""),ROWS(Recipes!$A$1:L236)),15), $AF$7)))))</f>
        <v/>
      </c>
      <c r="T242" t="str">
        <f t="shared" si="39"/>
        <v/>
      </c>
      <c r="U242" s="86" t="str">
        <f t="array" ref="U242">IF($J242="","", IF($J242="---", $AH$9, IF($J242="-", $AH$7, IF($J242="--", $AH$8, IFERROR(INDEX(Recipes!$A:$Q,SMALL(IF(($V$2=Recipes!$A:$A),ROW(Recipes!$A:$A)-MIN(ROW(Recipes!$A:$A))+1,""),ROWS(Recipes!$A$1:N236)),17), $AH$7)))))</f>
        <v/>
      </c>
      <c r="V242" t="str">
        <f t="shared" si="40"/>
        <v/>
      </c>
    </row>
    <row r="243" spans="2:22" x14ac:dyDescent="0.2">
      <c r="B243" s="1"/>
      <c r="G243" t="str">
        <f t="shared" si="33"/>
        <v/>
      </c>
      <c r="H243" t="str">
        <f t="array" ref="H243">IF(H242="","", IF(H242=$F$46, "", IF(H242=$F$44, $F$45, IF(H242=$F$45, $F$46, IFERROR(INDEX(Recipes!$A:$Q,SMALL(IF(($V$2=Recipes!$A:$A),ROW(Recipes!$A:$A)-MIN(ROW(Recipes!$A:$A))+1,""),ROWS(Recipes!$A$1:A237)),4), $F$44)))))</f>
        <v/>
      </c>
      <c r="I243" t="str">
        <f t="shared" si="34"/>
        <v/>
      </c>
      <c r="J243" t="str">
        <f t="array" ref="J243">IF(J242="","", IF(J242="---", "", IF(J242="-", $X$8, IF(J242="--", $X$9, IFERROR(INDEX(Recipes!$A:$Q,SMALL(IF(($V$2=Recipes!$A:$A),ROW(Recipes!$A:$A)-MIN(ROW(Recipes!$A:$A))+1,""),ROWS(Recipes!$A$1:C237)),6), $X$7)))))</f>
        <v/>
      </c>
      <c r="K243" t="str">
        <f t="array" ref="K243">IF($J243="","", IF($J243="---", $J243, IF($J243="-",$J243, IF($J243="--", $J243, IFERROR(INDEX(Recipes!$A:$Q,SMALL(IF(($V$2=Recipes!$A:$A),ROW(Recipes!$A:$A)-MIN(ROW(Recipes!$A:$A))+1,""),ROWS(Recipes!$A$1:D237)),7), $Z$7)))))</f>
        <v/>
      </c>
      <c r="L243" t="str">
        <f t="shared" si="35"/>
        <v/>
      </c>
      <c r="M243" s="3" t="str">
        <f t="array" ref="M243">IF($J243="","", IF($J243="---", $Z$9, IF($J243="-", $Z$7, IF($J243="--", $Z$8, IFERROR(INDEX(Recipes!$A:$Q,SMALL(IF(($V$2=Recipes!$A:$A),ROW(Recipes!$A:$A)-MIN(ROW(Recipes!$A:$A))+1,""),ROWS(Recipes!$A$1:F237)),9), $Z$7)))))</f>
        <v/>
      </c>
      <c r="N243" t="str">
        <f t="shared" si="36"/>
        <v/>
      </c>
      <c r="O243" s="80" t="str">
        <f t="array" ref="O243">IF($J243="","", IF($J243="---", $AB$9, IF($J243="-", $AB$7, IF($J243="--", $AB$8, IFERROR(INDEX(Recipes!$A:$Q,SMALL(IF(($V$2=Recipes!$A:$A),ROW(Recipes!$A:$A)-MIN(ROW(Recipes!$A:$A))+1,""),ROWS(Recipes!$A$1:H237)),11), $AB$7)))))</f>
        <v/>
      </c>
      <c r="P243" t="str">
        <f t="shared" si="37"/>
        <v/>
      </c>
      <c r="Q243" s="80" t="str">
        <f t="array" ref="Q243">IF($J243="","", IF($J243="---", $AD$9, IF($J243="-", $AD$7, IF($J243="--", $AD$8, IFERROR(INDEX(Recipes!$A:$Q,SMALL(IF(($V$2=Recipes!$A:$A),ROW(Recipes!$A:$A)-MIN(ROW(Recipes!$A:$A))+1,""),ROWS(Recipes!$A$1:J237)),13), $AD$7)))))</f>
        <v/>
      </c>
      <c r="R243" t="str">
        <f t="shared" si="38"/>
        <v/>
      </c>
      <c r="S243" s="80" t="str">
        <f t="array" ref="S243">IF($J243="","", IF($J243="---", $AF$9, IF($J243="-", $AF$7, IF($J243="--", $AF$8, IFERROR(INDEX(Recipes!$A:$Q,SMALL(IF(($V$2=Recipes!$A:$A),ROW(Recipes!$A:$A)-MIN(ROW(Recipes!$A:$A))+1,""),ROWS(Recipes!$A$1:L237)),15), $AF$7)))))</f>
        <v/>
      </c>
      <c r="T243" t="str">
        <f t="shared" si="39"/>
        <v/>
      </c>
      <c r="U243" s="86" t="str">
        <f t="array" ref="U243">IF($J243="","", IF($J243="---", $AH$9, IF($J243="-", $AH$7, IF($J243="--", $AH$8, IFERROR(INDEX(Recipes!$A:$Q,SMALL(IF(($V$2=Recipes!$A:$A),ROW(Recipes!$A:$A)-MIN(ROW(Recipes!$A:$A))+1,""),ROWS(Recipes!$A$1:N237)),17), $AH$7)))))</f>
        <v/>
      </c>
      <c r="V243" t="str">
        <f t="shared" si="40"/>
        <v/>
      </c>
    </row>
    <row r="244" spans="2:22" x14ac:dyDescent="0.2">
      <c r="B244" s="1"/>
      <c r="G244" t="str">
        <f t="shared" si="33"/>
        <v/>
      </c>
      <c r="H244" t="str">
        <f t="array" ref="H244">IF(H243="","", IF(H243=$F$46, "", IF(H243=$F$44, $F$45, IF(H243=$F$45, $F$46, IFERROR(INDEX(Recipes!$A:$Q,SMALL(IF(($V$2=Recipes!$A:$A),ROW(Recipes!$A:$A)-MIN(ROW(Recipes!$A:$A))+1,""),ROWS(Recipes!$A$1:A238)),4), $F$44)))))</f>
        <v/>
      </c>
      <c r="I244" t="str">
        <f t="shared" si="34"/>
        <v/>
      </c>
      <c r="J244" t="str">
        <f t="array" ref="J244">IF(J243="","", IF(J243="---", "", IF(J243="-", $X$8, IF(J243="--", $X$9, IFERROR(INDEX(Recipes!$A:$Q,SMALL(IF(($V$2=Recipes!$A:$A),ROW(Recipes!$A:$A)-MIN(ROW(Recipes!$A:$A))+1,""),ROWS(Recipes!$A$1:C238)),6), $X$7)))))</f>
        <v/>
      </c>
      <c r="K244" t="str">
        <f t="array" ref="K244">IF($J244="","", IF($J244="---", $J244, IF($J244="-",$J244, IF($J244="--", $J244, IFERROR(INDEX(Recipes!$A:$Q,SMALL(IF(($V$2=Recipes!$A:$A),ROW(Recipes!$A:$A)-MIN(ROW(Recipes!$A:$A))+1,""),ROWS(Recipes!$A$1:D238)),7), $Z$7)))))</f>
        <v/>
      </c>
      <c r="L244" t="str">
        <f t="shared" si="35"/>
        <v/>
      </c>
      <c r="M244" s="3" t="str">
        <f t="array" ref="M244">IF($J244="","", IF($J244="---", $Z$9, IF($J244="-", $Z$7, IF($J244="--", $Z$8, IFERROR(INDEX(Recipes!$A:$Q,SMALL(IF(($V$2=Recipes!$A:$A),ROW(Recipes!$A:$A)-MIN(ROW(Recipes!$A:$A))+1,""),ROWS(Recipes!$A$1:F238)),9), $Z$7)))))</f>
        <v/>
      </c>
      <c r="N244" t="str">
        <f t="shared" si="36"/>
        <v/>
      </c>
      <c r="O244" s="80" t="str">
        <f t="array" ref="O244">IF($J244="","", IF($J244="---", $AB$9, IF($J244="-", $AB$7, IF($J244="--", $AB$8, IFERROR(INDEX(Recipes!$A:$Q,SMALL(IF(($V$2=Recipes!$A:$A),ROW(Recipes!$A:$A)-MIN(ROW(Recipes!$A:$A))+1,""),ROWS(Recipes!$A$1:H238)),11), $AB$7)))))</f>
        <v/>
      </c>
      <c r="P244" t="str">
        <f t="shared" si="37"/>
        <v/>
      </c>
      <c r="Q244" s="80" t="str">
        <f t="array" ref="Q244">IF($J244="","", IF($J244="---", $AD$9, IF($J244="-", $AD$7, IF($J244="--", $AD$8, IFERROR(INDEX(Recipes!$A:$Q,SMALL(IF(($V$2=Recipes!$A:$A),ROW(Recipes!$A:$A)-MIN(ROW(Recipes!$A:$A))+1,""),ROWS(Recipes!$A$1:J238)),13), $AD$7)))))</f>
        <v/>
      </c>
      <c r="R244" t="str">
        <f t="shared" si="38"/>
        <v/>
      </c>
      <c r="S244" s="80" t="str">
        <f t="array" ref="S244">IF($J244="","", IF($J244="---", $AF$9, IF($J244="-", $AF$7, IF($J244="--", $AF$8, IFERROR(INDEX(Recipes!$A:$Q,SMALL(IF(($V$2=Recipes!$A:$A),ROW(Recipes!$A:$A)-MIN(ROW(Recipes!$A:$A))+1,""),ROWS(Recipes!$A$1:L238)),15), $AF$7)))))</f>
        <v/>
      </c>
      <c r="T244" t="str">
        <f t="shared" si="39"/>
        <v/>
      </c>
      <c r="U244" s="86" t="str">
        <f t="array" ref="U244">IF($J244="","", IF($J244="---", $AH$9, IF($J244="-", $AH$7, IF($J244="--", $AH$8, IFERROR(INDEX(Recipes!$A:$Q,SMALL(IF(($V$2=Recipes!$A:$A),ROW(Recipes!$A:$A)-MIN(ROW(Recipes!$A:$A))+1,""),ROWS(Recipes!$A$1:N238)),17), $AH$7)))))</f>
        <v/>
      </c>
      <c r="V244" t="str">
        <f t="shared" si="40"/>
        <v/>
      </c>
    </row>
    <row r="245" spans="2:22" x14ac:dyDescent="0.2">
      <c r="B245" s="1"/>
      <c r="G245" t="str">
        <f t="shared" si="33"/>
        <v/>
      </c>
      <c r="H245" t="str">
        <f t="array" ref="H245">IF(H244="","", IF(H244=$F$46, "", IF(H244=$F$44, $F$45, IF(H244=$F$45, $F$46, IFERROR(INDEX(Recipes!$A:$Q,SMALL(IF(($V$2=Recipes!$A:$A),ROW(Recipes!$A:$A)-MIN(ROW(Recipes!$A:$A))+1,""),ROWS(Recipes!$A$1:A239)),4), $F$44)))))</f>
        <v/>
      </c>
      <c r="I245" t="str">
        <f t="shared" si="34"/>
        <v/>
      </c>
      <c r="J245" t="str">
        <f t="array" ref="J245">IF(J244="","", IF(J244="---", "", IF(J244="-", $X$8, IF(J244="--", $X$9, IFERROR(INDEX(Recipes!$A:$Q,SMALL(IF(($V$2=Recipes!$A:$A),ROW(Recipes!$A:$A)-MIN(ROW(Recipes!$A:$A))+1,""),ROWS(Recipes!$A$1:C239)),6), $X$7)))))</f>
        <v/>
      </c>
      <c r="K245" t="str">
        <f t="array" ref="K245">IF($J245="","", IF($J245="---", $J245, IF($J245="-",$J245, IF($J245="--", $J245, IFERROR(INDEX(Recipes!$A:$Q,SMALL(IF(($V$2=Recipes!$A:$A),ROW(Recipes!$A:$A)-MIN(ROW(Recipes!$A:$A))+1,""),ROWS(Recipes!$A$1:D239)),7), $Z$7)))))</f>
        <v/>
      </c>
      <c r="L245" t="str">
        <f t="shared" si="35"/>
        <v/>
      </c>
      <c r="M245" s="3" t="str">
        <f t="array" ref="M245">IF($J245="","", IF($J245="---", $Z$9, IF($J245="-", $Z$7, IF($J245="--", $Z$8, IFERROR(INDEX(Recipes!$A:$Q,SMALL(IF(($V$2=Recipes!$A:$A),ROW(Recipes!$A:$A)-MIN(ROW(Recipes!$A:$A))+1,""),ROWS(Recipes!$A$1:F239)),9), $Z$7)))))</f>
        <v/>
      </c>
      <c r="N245" t="str">
        <f t="shared" si="36"/>
        <v/>
      </c>
      <c r="O245" s="80" t="str">
        <f t="array" ref="O245">IF($J245="","", IF($J245="---", $AB$9, IF($J245="-", $AB$7, IF($J245="--", $AB$8, IFERROR(INDEX(Recipes!$A:$Q,SMALL(IF(($V$2=Recipes!$A:$A),ROW(Recipes!$A:$A)-MIN(ROW(Recipes!$A:$A))+1,""),ROWS(Recipes!$A$1:H239)),11), $AB$7)))))</f>
        <v/>
      </c>
      <c r="P245" t="str">
        <f t="shared" si="37"/>
        <v/>
      </c>
      <c r="Q245" s="80" t="str">
        <f t="array" ref="Q245">IF($J245="","", IF($J245="---", $AD$9, IF($J245="-", $AD$7, IF($J245="--", $AD$8, IFERROR(INDEX(Recipes!$A:$Q,SMALL(IF(($V$2=Recipes!$A:$A),ROW(Recipes!$A:$A)-MIN(ROW(Recipes!$A:$A))+1,""),ROWS(Recipes!$A$1:J239)),13), $AD$7)))))</f>
        <v/>
      </c>
      <c r="R245" t="str">
        <f t="shared" si="38"/>
        <v/>
      </c>
      <c r="S245" s="80" t="str">
        <f t="array" ref="S245">IF($J245="","", IF($J245="---", $AF$9, IF($J245="-", $AF$7, IF($J245="--", $AF$8, IFERROR(INDEX(Recipes!$A:$Q,SMALL(IF(($V$2=Recipes!$A:$A),ROW(Recipes!$A:$A)-MIN(ROW(Recipes!$A:$A))+1,""),ROWS(Recipes!$A$1:L239)),15), $AF$7)))))</f>
        <v/>
      </c>
      <c r="T245" t="str">
        <f t="shared" si="39"/>
        <v/>
      </c>
      <c r="U245" s="86" t="str">
        <f t="array" ref="U245">IF($J245="","", IF($J245="---", $AH$9, IF($J245="-", $AH$7, IF($J245="--", $AH$8, IFERROR(INDEX(Recipes!$A:$Q,SMALL(IF(($V$2=Recipes!$A:$A),ROW(Recipes!$A:$A)-MIN(ROW(Recipes!$A:$A))+1,""),ROWS(Recipes!$A$1:N239)),17), $AH$7)))))</f>
        <v/>
      </c>
      <c r="V245" t="str">
        <f t="shared" si="40"/>
        <v/>
      </c>
    </row>
    <row r="246" spans="2:22" x14ac:dyDescent="0.2">
      <c r="B246" s="1"/>
      <c r="G246" t="str">
        <f t="shared" si="33"/>
        <v/>
      </c>
      <c r="H246" t="str">
        <f t="array" ref="H246">IF(H245="","", IF(H245=$F$46, "", IF(H245=$F$44, $F$45, IF(H245=$F$45, $F$46, IFERROR(INDEX(Recipes!$A:$Q,SMALL(IF(($V$2=Recipes!$A:$A),ROW(Recipes!$A:$A)-MIN(ROW(Recipes!$A:$A))+1,""),ROWS(Recipes!$A$1:A240)),4), $F$44)))))</f>
        <v/>
      </c>
      <c r="I246" t="str">
        <f t="shared" si="34"/>
        <v/>
      </c>
      <c r="J246" t="str">
        <f t="array" ref="J246">IF(J245="","", IF(J245="---", "", IF(J245="-", $X$8, IF(J245="--", $X$9, IFERROR(INDEX(Recipes!$A:$Q,SMALL(IF(($V$2=Recipes!$A:$A),ROW(Recipes!$A:$A)-MIN(ROW(Recipes!$A:$A))+1,""),ROWS(Recipes!$A$1:C240)),6), $X$7)))))</f>
        <v/>
      </c>
      <c r="K246" t="str">
        <f t="array" ref="K246">IF($J246="","", IF($J246="---", $J246, IF($J246="-",$J246, IF($J246="--", $J246, IFERROR(INDEX(Recipes!$A:$Q,SMALL(IF(($V$2=Recipes!$A:$A),ROW(Recipes!$A:$A)-MIN(ROW(Recipes!$A:$A))+1,""),ROWS(Recipes!$A$1:D240)),7), $Z$7)))))</f>
        <v/>
      </c>
      <c r="L246" t="str">
        <f t="shared" si="35"/>
        <v/>
      </c>
      <c r="M246" s="3" t="str">
        <f t="array" ref="M246">IF($J246="","", IF($J246="---", $Z$9, IF($J246="-", $Z$7, IF($J246="--", $Z$8, IFERROR(INDEX(Recipes!$A:$Q,SMALL(IF(($V$2=Recipes!$A:$A),ROW(Recipes!$A:$A)-MIN(ROW(Recipes!$A:$A))+1,""),ROWS(Recipes!$A$1:F240)),9), $Z$7)))))</f>
        <v/>
      </c>
      <c r="N246" t="str">
        <f t="shared" si="36"/>
        <v/>
      </c>
      <c r="O246" s="80" t="str">
        <f t="array" ref="O246">IF($J246="","", IF($J246="---", $AB$9, IF($J246="-", $AB$7, IF($J246="--", $AB$8, IFERROR(INDEX(Recipes!$A:$Q,SMALL(IF(($V$2=Recipes!$A:$A),ROW(Recipes!$A:$A)-MIN(ROW(Recipes!$A:$A))+1,""),ROWS(Recipes!$A$1:H240)),11), $AB$7)))))</f>
        <v/>
      </c>
      <c r="P246" t="str">
        <f t="shared" si="37"/>
        <v/>
      </c>
      <c r="Q246" s="80" t="str">
        <f t="array" ref="Q246">IF($J246="","", IF($J246="---", $AD$9, IF($J246="-", $AD$7, IF($J246="--", $AD$8, IFERROR(INDEX(Recipes!$A:$Q,SMALL(IF(($V$2=Recipes!$A:$A),ROW(Recipes!$A:$A)-MIN(ROW(Recipes!$A:$A))+1,""),ROWS(Recipes!$A$1:J240)),13), $AD$7)))))</f>
        <v/>
      </c>
      <c r="R246" t="str">
        <f t="shared" si="38"/>
        <v/>
      </c>
      <c r="S246" s="80" t="str">
        <f t="array" ref="S246">IF($J246="","", IF($J246="---", $AF$9, IF($J246="-", $AF$7, IF($J246="--", $AF$8, IFERROR(INDEX(Recipes!$A:$Q,SMALL(IF(($V$2=Recipes!$A:$A),ROW(Recipes!$A:$A)-MIN(ROW(Recipes!$A:$A))+1,""),ROWS(Recipes!$A$1:L240)),15), $AF$7)))))</f>
        <v/>
      </c>
      <c r="T246" t="str">
        <f t="shared" si="39"/>
        <v/>
      </c>
      <c r="U246" s="86" t="str">
        <f t="array" ref="U246">IF($J246="","", IF($J246="---", $AH$9, IF($J246="-", $AH$7, IF($J246="--", $AH$8, IFERROR(INDEX(Recipes!$A:$Q,SMALL(IF(($V$2=Recipes!$A:$A),ROW(Recipes!$A:$A)-MIN(ROW(Recipes!$A:$A))+1,""),ROWS(Recipes!$A$1:N240)),17), $AH$7)))))</f>
        <v/>
      </c>
      <c r="V246" t="str">
        <f t="shared" si="40"/>
        <v/>
      </c>
    </row>
    <row r="247" spans="2:22" x14ac:dyDescent="0.2">
      <c r="B247" s="1"/>
      <c r="G247" t="str">
        <f t="shared" si="33"/>
        <v/>
      </c>
      <c r="H247" t="str">
        <f t="array" ref="H247">IF(H246="","", IF(H246=$F$46, "", IF(H246=$F$44, $F$45, IF(H246=$F$45, $F$46, IFERROR(INDEX(Recipes!$A:$Q,SMALL(IF(($V$2=Recipes!$A:$A),ROW(Recipes!$A:$A)-MIN(ROW(Recipes!$A:$A))+1,""),ROWS(Recipes!$A$1:A241)),4), $F$44)))))</f>
        <v/>
      </c>
      <c r="I247" t="str">
        <f t="shared" si="34"/>
        <v/>
      </c>
      <c r="J247" t="str">
        <f t="array" ref="J247">IF(J246="","", IF(J246="---", "", IF(J246="-", $X$8, IF(J246="--", $X$9, IFERROR(INDEX(Recipes!$A:$Q,SMALL(IF(($V$2=Recipes!$A:$A),ROW(Recipes!$A:$A)-MIN(ROW(Recipes!$A:$A))+1,""),ROWS(Recipes!$A$1:C241)),6), $X$7)))))</f>
        <v/>
      </c>
      <c r="K247" t="str">
        <f t="array" ref="K247">IF($J247="","", IF($J247="---", $J247, IF($J247="-",$J247, IF($J247="--", $J247, IFERROR(INDEX(Recipes!$A:$Q,SMALL(IF(($V$2=Recipes!$A:$A),ROW(Recipes!$A:$A)-MIN(ROW(Recipes!$A:$A))+1,""),ROWS(Recipes!$A$1:D241)),7), $Z$7)))))</f>
        <v/>
      </c>
      <c r="L247" t="str">
        <f t="shared" si="35"/>
        <v/>
      </c>
      <c r="M247" s="3" t="str">
        <f t="array" ref="M247">IF($J247="","", IF($J247="---", $Z$9, IF($J247="-", $Z$7, IF($J247="--", $Z$8, IFERROR(INDEX(Recipes!$A:$Q,SMALL(IF(($V$2=Recipes!$A:$A),ROW(Recipes!$A:$A)-MIN(ROW(Recipes!$A:$A))+1,""),ROWS(Recipes!$A$1:F241)),9), $Z$7)))))</f>
        <v/>
      </c>
      <c r="N247" t="str">
        <f t="shared" si="36"/>
        <v/>
      </c>
      <c r="O247" s="80" t="str">
        <f t="array" ref="O247">IF($J247="","", IF($J247="---", $AB$9, IF($J247="-", $AB$7, IF($J247="--", $AB$8, IFERROR(INDEX(Recipes!$A:$Q,SMALL(IF(($V$2=Recipes!$A:$A),ROW(Recipes!$A:$A)-MIN(ROW(Recipes!$A:$A))+1,""),ROWS(Recipes!$A$1:H241)),11), $AB$7)))))</f>
        <v/>
      </c>
      <c r="P247" t="str">
        <f t="shared" si="37"/>
        <v/>
      </c>
      <c r="Q247" s="80" t="str">
        <f t="array" ref="Q247">IF($J247="","", IF($J247="---", $AD$9, IF($J247="-", $AD$7, IF($J247="--", $AD$8, IFERROR(INDEX(Recipes!$A:$Q,SMALL(IF(($V$2=Recipes!$A:$A),ROW(Recipes!$A:$A)-MIN(ROW(Recipes!$A:$A))+1,""),ROWS(Recipes!$A$1:J241)),13), $AD$7)))))</f>
        <v/>
      </c>
      <c r="R247" t="str">
        <f t="shared" si="38"/>
        <v/>
      </c>
      <c r="S247" s="80" t="str">
        <f t="array" ref="S247">IF($J247="","", IF($J247="---", $AF$9, IF($J247="-", $AF$7, IF($J247="--", $AF$8, IFERROR(INDEX(Recipes!$A:$Q,SMALL(IF(($V$2=Recipes!$A:$A),ROW(Recipes!$A:$A)-MIN(ROW(Recipes!$A:$A))+1,""),ROWS(Recipes!$A$1:L241)),15), $AF$7)))))</f>
        <v/>
      </c>
      <c r="T247" t="str">
        <f t="shared" si="39"/>
        <v/>
      </c>
      <c r="U247" s="86" t="str">
        <f t="array" ref="U247">IF($J247="","", IF($J247="---", $AH$9, IF($J247="-", $AH$7, IF($J247="--", $AH$8, IFERROR(INDEX(Recipes!$A:$Q,SMALL(IF(($V$2=Recipes!$A:$A),ROW(Recipes!$A:$A)-MIN(ROW(Recipes!$A:$A))+1,""),ROWS(Recipes!$A$1:N241)),17), $AH$7)))))</f>
        <v/>
      </c>
      <c r="V247" t="str">
        <f t="shared" si="40"/>
        <v/>
      </c>
    </row>
    <row r="248" spans="2:22" x14ac:dyDescent="0.2">
      <c r="B248" s="1"/>
      <c r="G248" t="str">
        <f t="shared" si="33"/>
        <v/>
      </c>
      <c r="H248" t="str">
        <f t="array" ref="H248">IF(H247="","", IF(H247=$F$46, "", IF(H247=$F$44, $F$45, IF(H247=$F$45, $F$46, IFERROR(INDEX(Recipes!$A:$Q,SMALL(IF(($V$2=Recipes!$A:$A),ROW(Recipes!$A:$A)-MIN(ROW(Recipes!$A:$A))+1,""),ROWS(Recipes!$A$1:A242)),4), $F$44)))))</f>
        <v/>
      </c>
      <c r="I248" t="str">
        <f t="shared" si="34"/>
        <v/>
      </c>
      <c r="J248" t="str">
        <f t="array" ref="J248">IF(J247="","", IF(J247="---", "", IF(J247="-", $X$8, IF(J247="--", $X$9, IFERROR(INDEX(Recipes!$A:$Q,SMALL(IF(($V$2=Recipes!$A:$A),ROW(Recipes!$A:$A)-MIN(ROW(Recipes!$A:$A))+1,""),ROWS(Recipes!$A$1:C242)),6), $X$7)))))</f>
        <v/>
      </c>
      <c r="K248" t="str">
        <f t="array" ref="K248">IF($J248="","", IF($J248="---", $J248, IF($J248="-",$J248, IF($J248="--", $J248, IFERROR(INDEX(Recipes!$A:$Q,SMALL(IF(($V$2=Recipes!$A:$A),ROW(Recipes!$A:$A)-MIN(ROW(Recipes!$A:$A))+1,""),ROWS(Recipes!$A$1:D242)),7), $Z$7)))))</f>
        <v/>
      </c>
      <c r="L248" t="str">
        <f t="shared" si="35"/>
        <v/>
      </c>
      <c r="M248" s="3" t="str">
        <f t="array" ref="M248">IF($J248="","", IF($J248="---", $Z$9, IF($J248="-", $Z$7, IF($J248="--", $Z$8, IFERROR(INDEX(Recipes!$A:$Q,SMALL(IF(($V$2=Recipes!$A:$A),ROW(Recipes!$A:$A)-MIN(ROW(Recipes!$A:$A))+1,""),ROWS(Recipes!$A$1:F242)),9), $Z$7)))))</f>
        <v/>
      </c>
      <c r="N248" t="str">
        <f t="shared" si="36"/>
        <v/>
      </c>
      <c r="O248" s="80" t="str">
        <f t="array" ref="O248">IF($J248="","", IF($J248="---", $AB$9, IF($J248="-", $AB$7, IF($J248="--", $AB$8, IFERROR(INDEX(Recipes!$A:$Q,SMALL(IF(($V$2=Recipes!$A:$A),ROW(Recipes!$A:$A)-MIN(ROW(Recipes!$A:$A))+1,""),ROWS(Recipes!$A$1:H242)),11), $AB$7)))))</f>
        <v/>
      </c>
      <c r="P248" t="str">
        <f t="shared" si="37"/>
        <v/>
      </c>
      <c r="Q248" s="80" t="str">
        <f t="array" ref="Q248">IF($J248="","", IF($J248="---", $AD$9, IF($J248="-", $AD$7, IF($J248="--", $AD$8, IFERROR(INDEX(Recipes!$A:$Q,SMALL(IF(($V$2=Recipes!$A:$A),ROW(Recipes!$A:$A)-MIN(ROW(Recipes!$A:$A))+1,""),ROWS(Recipes!$A$1:J242)),13), $AD$7)))))</f>
        <v/>
      </c>
      <c r="R248" t="str">
        <f t="shared" si="38"/>
        <v/>
      </c>
      <c r="S248" s="80" t="str">
        <f t="array" ref="S248">IF($J248="","", IF($J248="---", $AF$9, IF($J248="-", $AF$7, IF($J248="--", $AF$8, IFERROR(INDEX(Recipes!$A:$Q,SMALL(IF(($V$2=Recipes!$A:$A),ROW(Recipes!$A:$A)-MIN(ROW(Recipes!$A:$A))+1,""),ROWS(Recipes!$A$1:L242)),15), $AF$7)))))</f>
        <v/>
      </c>
      <c r="T248" t="str">
        <f t="shared" si="39"/>
        <v/>
      </c>
      <c r="U248" s="86" t="str">
        <f t="array" ref="U248">IF($J248="","", IF($J248="---", $AH$9, IF($J248="-", $AH$7, IF($J248="--", $AH$8, IFERROR(INDEX(Recipes!$A:$Q,SMALL(IF(($V$2=Recipes!$A:$A),ROW(Recipes!$A:$A)-MIN(ROW(Recipes!$A:$A))+1,""),ROWS(Recipes!$A$1:N242)),17), $AH$7)))))</f>
        <v/>
      </c>
      <c r="V248" t="str">
        <f t="shared" si="40"/>
        <v/>
      </c>
    </row>
    <row r="249" spans="2:22" x14ac:dyDescent="0.2">
      <c r="B249" s="1"/>
      <c r="G249" t="str">
        <f t="shared" si="33"/>
        <v/>
      </c>
      <c r="H249" t="str">
        <f t="array" ref="H249">IF(H248="","", IF(H248=$F$46, "", IF(H248=$F$44, $F$45, IF(H248=$F$45, $F$46, IFERROR(INDEX(Recipes!$A:$Q,SMALL(IF(($V$2=Recipes!$A:$A),ROW(Recipes!$A:$A)-MIN(ROW(Recipes!$A:$A))+1,""),ROWS(Recipes!$A$1:A243)),4), $F$44)))))</f>
        <v/>
      </c>
      <c r="I249" t="str">
        <f t="shared" si="34"/>
        <v/>
      </c>
      <c r="J249" t="str">
        <f t="array" ref="J249">IF(J248="","", IF(J248="---", "", IF(J248="-", $X$8, IF(J248="--", $X$9, IFERROR(INDEX(Recipes!$A:$Q,SMALL(IF(($V$2=Recipes!$A:$A),ROW(Recipes!$A:$A)-MIN(ROW(Recipes!$A:$A))+1,""),ROWS(Recipes!$A$1:C243)),6), $X$7)))))</f>
        <v/>
      </c>
      <c r="K249" t="str">
        <f t="array" ref="K249">IF($J249="","", IF($J249="---", $J249, IF($J249="-",$J249, IF($J249="--", $J249, IFERROR(INDEX(Recipes!$A:$Q,SMALL(IF(($V$2=Recipes!$A:$A),ROW(Recipes!$A:$A)-MIN(ROW(Recipes!$A:$A))+1,""),ROWS(Recipes!$A$1:D243)),7), $Z$7)))))</f>
        <v/>
      </c>
      <c r="L249" t="str">
        <f t="shared" si="35"/>
        <v/>
      </c>
      <c r="M249" s="3" t="str">
        <f t="array" ref="M249">IF($J249="","", IF($J249="---", $Z$9, IF($J249="-", $Z$7, IF($J249="--", $Z$8, IFERROR(INDEX(Recipes!$A:$Q,SMALL(IF(($V$2=Recipes!$A:$A),ROW(Recipes!$A:$A)-MIN(ROW(Recipes!$A:$A))+1,""),ROWS(Recipes!$A$1:F243)),9), $Z$7)))))</f>
        <v/>
      </c>
      <c r="N249" t="str">
        <f t="shared" si="36"/>
        <v/>
      </c>
      <c r="O249" s="80" t="str">
        <f t="array" ref="O249">IF($J249="","", IF($J249="---", $AB$9, IF($J249="-", $AB$7, IF($J249="--", $AB$8, IFERROR(INDEX(Recipes!$A:$Q,SMALL(IF(($V$2=Recipes!$A:$A),ROW(Recipes!$A:$A)-MIN(ROW(Recipes!$A:$A))+1,""),ROWS(Recipes!$A$1:H243)),11), $AB$7)))))</f>
        <v/>
      </c>
      <c r="P249" t="str">
        <f t="shared" si="37"/>
        <v/>
      </c>
      <c r="Q249" s="80" t="str">
        <f t="array" ref="Q249">IF($J249="","", IF($J249="---", $AD$9, IF($J249="-", $AD$7, IF($J249="--", $AD$8, IFERROR(INDEX(Recipes!$A:$Q,SMALL(IF(($V$2=Recipes!$A:$A),ROW(Recipes!$A:$A)-MIN(ROW(Recipes!$A:$A))+1,""),ROWS(Recipes!$A$1:J243)),13), $AD$7)))))</f>
        <v/>
      </c>
      <c r="R249" t="str">
        <f t="shared" si="38"/>
        <v/>
      </c>
      <c r="S249" s="80" t="str">
        <f t="array" ref="S249">IF($J249="","", IF($J249="---", $AF$9, IF($J249="-", $AF$7, IF($J249="--", $AF$8, IFERROR(INDEX(Recipes!$A:$Q,SMALL(IF(($V$2=Recipes!$A:$A),ROW(Recipes!$A:$A)-MIN(ROW(Recipes!$A:$A))+1,""),ROWS(Recipes!$A$1:L243)),15), $AF$7)))))</f>
        <v/>
      </c>
      <c r="T249" t="str">
        <f t="shared" si="39"/>
        <v/>
      </c>
      <c r="U249" s="86" t="str">
        <f t="array" ref="U249">IF($J249="","", IF($J249="---", $AH$9, IF($J249="-", $AH$7, IF($J249="--", $AH$8, IFERROR(INDEX(Recipes!$A:$Q,SMALL(IF(($V$2=Recipes!$A:$A),ROW(Recipes!$A:$A)-MIN(ROW(Recipes!$A:$A))+1,""),ROWS(Recipes!$A$1:N243)),17), $AH$7)))))</f>
        <v/>
      </c>
      <c r="V249" t="str">
        <f t="shared" si="40"/>
        <v/>
      </c>
    </row>
    <row r="250" spans="2:22" x14ac:dyDescent="0.2">
      <c r="B250" s="1"/>
      <c r="G250" t="str">
        <f t="shared" si="33"/>
        <v/>
      </c>
      <c r="H250" t="str">
        <f t="array" ref="H250">IF(H249="","", IF(H249=$F$46, "", IF(H249=$F$44, $F$45, IF(H249=$F$45, $F$46, IFERROR(INDEX(Recipes!$A:$Q,SMALL(IF(($V$2=Recipes!$A:$A),ROW(Recipes!$A:$A)-MIN(ROW(Recipes!$A:$A))+1,""),ROWS(Recipes!$A$1:A244)),4), $F$44)))))</f>
        <v/>
      </c>
      <c r="I250" t="str">
        <f t="shared" si="34"/>
        <v/>
      </c>
      <c r="J250" t="str">
        <f t="array" ref="J250">IF(J249="","", IF(J249="---", "", IF(J249="-", $X$8, IF(J249="--", $X$9, IFERROR(INDEX(Recipes!$A:$Q,SMALL(IF(($V$2=Recipes!$A:$A),ROW(Recipes!$A:$A)-MIN(ROW(Recipes!$A:$A))+1,""),ROWS(Recipes!$A$1:C244)),6), $X$7)))))</f>
        <v/>
      </c>
      <c r="K250" t="str">
        <f t="array" ref="K250">IF($J250="","", IF($J250="---", $J250, IF($J250="-",$J250, IF($J250="--", $J250, IFERROR(INDEX(Recipes!$A:$Q,SMALL(IF(($V$2=Recipes!$A:$A),ROW(Recipes!$A:$A)-MIN(ROW(Recipes!$A:$A))+1,""),ROWS(Recipes!$A$1:D244)),7), $Z$7)))))</f>
        <v/>
      </c>
      <c r="L250" t="str">
        <f t="shared" si="35"/>
        <v/>
      </c>
      <c r="M250" s="3" t="str">
        <f t="array" ref="M250">IF($J250="","", IF($J250="---", $Z$9, IF($J250="-", $Z$7, IF($J250="--", $Z$8, IFERROR(INDEX(Recipes!$A:$Q,SMALL(IF(($V$2=Recipes!$A:$A),ROW(Recipes!$A:$A)-MIN(ROW(Recipes!$A:$A))+1,""),ROWS(Recipes!$A$1:F244)),9), $Z$7)))))</f>
        <v/>
      </c>
      <c r="N250" t="str">
        <f t="shared" si="36"/>
        <v/>
      </c>
      <c r="O250" s="80" t="str">
        <f t="array" ref="O250">IF($J250="","", IF($J250="---", $AB$9, IF($J250="-", $AB$7, IF($J250="--", $AB$8, IFERROR(INDEX(Recipes!$A:$Q,SMALL(IF(($V$2=Recipes!$A:$A),ROW(Recipes!$A:$A)-MIN(ROW(Recipes!$A:$A))+1,""),ROWS(Recipes!$A$1:H244)),11), $AB$7)))))</f>
        <v/>
      </c>
      <c r="P250" t="str">
        <f t="shared" si="37"/>
        <v/>
      </c>
      <c r="Q250" s="80" t="str">
        <f t="array" ref="Q250">IF($J250="","", IF($J250="---", $AD$9, IF($J250="-", $AD$7, IF($J250="--", $AD$8, IFERROR(INDEX(Recipes!$A:$Q,SMALL(IF(($V$2=Recipes!$A:$A),ROW(Recipes!$A:$A)-MIN(ROW(Recipes!$A:$A))+1,""),ROWS(Recipes!$A$1:J244)),13), $AD$7)))))</f>
        <v/>
      </c>
      <c r="R250" t="str">
        <f t="shared" si="38"/>
        <v/>
      </c>
      <c r="S250" s="80" t="str">
        <f t="array" ref="S250">IF($J250="","", IF($J250="---", $AF$9, IF($J250="-", $AF$7, IF($J250="--", $AF$8, IFERROR(INDEX(Recipes!$A:$Q,SMALL(IF(($V$2=Recipes!$A:$A),ROW(Recipes!$A:$A)-MIN(ROW(Recipes!$A:$A))+1,""),ROWS(Recipes!$A$1:L244)),15), $AF$7)))))</f>
        <v/>
      </c>
      <c r="T250" t="str">
        <f t="shared" si="39"/>
        <v/>
      </c>
      <c r="U250" s="86" t="str">
        <f t="array" ref="U250">IF($J250="","", IF($J250="---", $AH$9, IF($J250="-", $AH$7, IF($J250="--", $AH$8, IFERROR(INDEX(Recipes!$A:$Q,SMALL(IF(($V$2=Recipes!$A:$A),ROW(Recipes!$A:$A)-MIN(ROW(Recipes!$A:$A))+1,""),ROWS(Recipes!$A$1:N244)),17), $AH$7)))))</f>
        <v/>
      </c>
      <c r="V250" t="str">
        <f t="shared" si="40"/>
        <v/>
      </c>
    </row>
    <row r="251" spans="2:22" x14ac:dyDescent="0.2">
      <c r="B251" s="1"/>
      <c r="G251" t="str">
        <f t="shared" si="33"/>
        <v/>
      </c>
      <c r="H251" t="str">
        <f t="array" ref="H251">IF(H250="","", IF(H250=$F$46, "", IF(H250=$F$44, $F$45, IF(H250=$F$45, $F$46, IFERROR(INDEX(Recipes!$A:$Q,SMALL(IF(($V$2=Recipes!$A:$A),ROW(Recipes!$A:$A)-MIN(ROW(Recipes!$A:$A))+1,""),ROWS(Recipes!$A$1:A245)),4), $F$44)))))</f>
        <v/>
      </c>
      <c r="I251" t="str">
        <f t="shared" si="34"/>
        <v/>
      </c>
      <c r="J251" t="str">
        <f t="array" ref="J251">IF(J250="","", IF(J250="---", "", IF(J250="-", $X$8, IF(J250="--", $X$9, IFERROR(INDEX(Recipes!$A:$Q,SMALL(IF(($V$2=Recipes!$A:$A),ROW(Recipes!$A:$A)-MIN(ROW(Recipes!$A:$A))+1,""),ROWS(Recipes!$A$1:C245)),6), $X$7)))))</f>
        <v/>
      </c>
      <c r="K251" t="str">
        <f t="array" ref="K251">IF($J251="","", IF($J251="---", $J251, IF($J251="-",$J251, IF($J251="--", $J251, IFERROR(INDEX(Recipes!$A:$Q,SMALL(IF(($V$2=Recipes!$A:$A),ROW(Recipes!$A:$A)-MIN(ROW(Recipes!$A:$A))+1,""),ROWS(Recipes!$A$1:D245)),7), $Z$7)))))</f>
        <v/>
      </c>
      <c r="L251" t="str">
        <f t="shared" si="35"/>
        <v/>
      </c>
      <c r="M251" s="3" t="str">
        <f t="array" ref="M251">IF($J251="","", IF($J251="---", $Z$9, IF($J251="-", $Z$7, IF($J251="--", $Z$8, IFERROR(INDEX(Recipes!$A:$Q,SMALL(IF(($V$2=Recipes!$A:$A),ROW(Recipes!$A:$A)-MIN(ROW(Recipes!$A:$A))+1,""),ROWS(Recipes!$A$1:F245)),9), $Z$7)))))</f>
        <v/>
      </c>
      <c r="N251" t="str">
        <f t="shared" si="36"/>
        <v/>
      </c>
      <c r="O251" s="80" t="str">
        <f t="array" ref="O251">IF($J251="","", IF($J251="---", $AB$9, IF($J251="-", $AB$7, IF($J251="--", $AB$8, IFERROR(INDEX(Recipes!$A:$Q,SMALL(IF(($V$2=Recipes!$A:$A),ROW(Recipes!$A:$A)-MIN(ROW(Recipes!$A:$A))+1,""),ROWS(Recipes!$A$1:H245)),11), $AB$7)))))</f>
        <v/>
      </c>
      <c r="P251" t="str">
        <f t="shared" si="37"/>
        <v/>
      </c>
      <c r="Q251" s="80" t="str">
        <f t="array" ref="Q251">IF($J251="","", IF($J251="---", $AD$9, IF($J251="-", $AD$7, IF($J251="--", $AD$8, IFERROR(INDEX(Recipes!$A:$Q,SMALL(IF(($V$2=Recipes!$A:$A),ROW(Recipes!$A:$A)-MIN(ROW(Recipes!$A:$A))+1,""),ROWS(Recipes!$A$1:J245)),13), $AD$7)))))</f>
        <v/>
      </c>
      <c r="R251" t="str">
        <f t="shared" si="38"/>
        <v/>
      </c>
      <c r="S251" s="80" t="str">
        <f t="array" ref="S251">IF($J251="","", IF($J251="---", $AF$9, IF($J251="-", $AF$7, IF($J251="--", $AF$8, IFERROR(INDEX(Recipes!$A:$Q,SMALL(IF(($V$2=Recipes!$A:$A),ROW(Recipes!$A:$A)-MIN(ROW(Recipes!$A:$A))+1,""),ROWS(Recipes!$A$1:L245)),15), $AF$7)))))</f>
        <v/>
      </c>
      <c r="T251" t="str">
        <f t="shared" si="39"/>
        <v/>
      </c>
      <c r="U251" s="86" t="str">
        <f t="array" ref="U251">IF($J251="","", IF($J251="---", $AH$9, IF($J251="-", $AH$7, IF($J251="--", $AH$8, IFERROR(INDEX(Recipes!$A:$Q,SMALL(IF(($V$2=Recipes!$A:$A),ROW(Recipes!$A:$A)-MIN(ROW(Recipes!$A:$A))+1,""),ROWS(Recipes!$A$1:N245)),17), $AH$7)))))</f>
        <v/>
      </c>
      <c r="V251" t="str">
        <f t="shared" si="40"/>
        <v/>
      </c>
    </row>
    <row r="252" spans="2:22" x14ac:dyDescent="0.2">
      <c r="B252" s="1"/>
      <c r="G252" t="str">
        <f t="shared" si="33"/>
        <v/>
      </c>
      <c r="H252" t="str">
        <f t="array" ref="H252">IF(H251="","", IF(H251=$F$46, "", IF(H251=$F$44, $F$45, IF(H251=$F$45, $F$46, IFERROR(INDEX(Recipes!$A:$Q,SMALL(IF(($V$2=Recipes!$A:$A),ROW(Recipes!$A:$A)-MIN(ROW(Recipes!$A:$A))+1,""),ROWS(Recipes!$A$1:A246)),4), $F$44)))))</f>
        <v/>
      </c>
      <c r="I252" t="str">
        <f t="shared" si="34"/>
        <v/>
      </c>
      <c r="J252" t="str">
        <f t="array" ref="J252">IF(J251="","", IF(J251="---", "", IF(J251="-", $X$8, IF(J251="--", $X$9, IFERROR(INDEX(Recipes!$A:$Q,SMALL(IF(($V$2=Recipes!$A:$A),ROW(Recipes!$A:$A)-MIN(ROW(Recipes!$A:$A))+1,""),ROWS(Recipes!$A$1:C246)),6), $X$7)))))</f>
        <v/>
      </c>
      <c r="K252" t="str">
        <f t="array" ref="K252">IF($J252="","", IF($J252="---", $J252, IF($J252="-",$J252, IF($J252="--", $J252, IFERROR(INDEX(Recipes!$A:$Q,SMALL(IF(($V$2=Recipes!$A:$A),ROW(Recipes!$A:$A)-MIN(ROW(Recipes!$A:$A))+1,""),ROWS(Recipes!$A$1:D246)),7), $Z$7)))))</f>
        <v/>
      </c>
      <c r="L252" t="str">
        <f t="shared" si="35"/>
        <v/>
      </c>
      <c r="M252" s="3" t="str">
        <f t="array" ref="M252">IF($J252="","", IF($J252="---", $Z$9, IF($J252="-", $Z$7, IF($J252="--", $Z$8, IFERROR(INDEX(Recipes!$A:$Q,SMALL(IF(($V$2=Recipes!$A:$A),ROW(Recipes!$A:$A)-MIN(ROW(Recipes!$A:$A))+1,""),ROWS(Recipes!$A$1:F246)),9), $Z$7)))))</f>
        <v/>
      </c>
      <c r="N252" t="str">
        <f t="shared" si="36"/>
        <v/>
      </c>
      <c r="O252" s="80" t="str">
        <f t="array" ref="O252">IF($J252="","", IF($J252="---", $AB$9, IF($J252="-", $AB$7, IF($J252="--", $AB$8, IFERROR(INDEX(Recipes!$A:$Q,SMALL(IF(($V$2=Recipes!$A:$A),ROW(Recipes!$A:$A)-MIN(ROW(Recipes!$A:$A))+1,""),ROWS(Recipes!$A$1:H246)),11), $AB$7)))))</f>
        <v/>
      </c>
      <c r="P252" t="str">
        <f t="shared" si="37"/>
        <v/>
      </c>
      <c r="Q252" s="80" t="str">
        <f t="array" ref="Q252">IF($J252="","", IF($J252="---", $AD$9, IF($J252="-", $AD$7, IF($J252="--", $AD$8, IFERROR(INDEX(Recipes!$A:$Q,SMALL(IF(($V$2=Recipes!$A:$A),ROW(Recipes!$A:$A)-MIN(ROW(Recipes!$A:$A))+1,""),ROWS(Recipes!$A$1:J246)),13), $AD$7)))))</f>
        <v/>
      </c>
      <c r="R252" t="str">
        <f t="shared" si="38"/>
        <v/>
      </c>
      <c r="S252" s="80" t="str">
        <f t="array" ref="S252">IF($J252="","", IF($J252="---", $AF$9, IF($J252="-", $AF$7, IF($J252="--", $AF$8, IFERROR(INDEX(Recipes!$A:$Q,SMALL(IF(($V$2=Recipes!$A:$A),ROW(Recipes!$A:$A)-MIN(ROW(Recipes!$A:$A))+1,""),ROWS(Recipes!$A$1:L246)),15), $AF$7)))))</f>
        <v/>
      </c>
      <c r="T252" t="str">
        <f t="shared" si="39"/>
        <v/>
      </c>
      <c r="U252" s="86" t="str">
        <f t="array" ref="U252">IF($J252="","", IF($J252="---", $AH$9, IF($J252="-", $AH$7, IF($J252="--", $AH$8, IFERROR(INDEX(Recipes!$A:$Q,SMALL(IF(($V$2=Recipes!$A:$A),ROW(Recipes!$A:$A)-MIN(ROW(Recipes!$A:$A))+1,""),ROWS(Recipes!$A$1:N246)),17), $AH$7)))))</f>
        <v/>
      </c>
      <c r="V252" t="str">
        <f t="shared" si="40"/>
        <v/>
      </c>
    </row>
    <row r="253" spans="2:22" x14ac:dyDescent="0.2">
      <c r="B253" s="1"/>
      <c r="G253" t="str">
        <f t="shared" si="33"/>
        <v/>
      </c>
      <c r="H253" t="str">
        <f t="array" ref="H253">IF(H252="","", IF(H252=$F$46, "", IF(H252=$F$44, $F$45, IF(H252=$F$45, $F$46, IFERROR(INDEX(Recipes!$A:$Q,SMALL(IF(($V$2=Recipes!$A:$A),ROW(Recipes!$A:$A)-MIN(ROW(Recipes!$A:$A))+1,""),ROWS(Recipes!$A$1:A247)),4), $F$44)))))</f>
        <v/>
      </c>
      <c r="I253" t="str">
        <f t="shared" si="34"/>
        <v/>
      </c>
      <c r="J253" t="str">
        <f t="array" ref="J253">IF(J252="","", IF(J252="---", "", IF(J252="-", $X$8, IF(J252="--", $X$9, IFERROR(INDEX(Recipes!$A:$Q,SMALL(IF(($V$2=Recipes!$A:$A),ROW(Recipes!$A:$A)-MIN(ROW(Recipes!$A:$A))+1,""),ROWS(Recipes!$A$1:C247)),6), $X$7)))))</f>
        <v/>
      </c>
      <c r="K253" t="str">
        <f t="array" ref="K253">IF($J253="","", IF($J253="---", $J253, IF($J253="-",$J253, IF($J253="--", $J253, IFERROR(INDEX(Recipes!$A:$Q,SMALL(IF(($V$2=Recipes!$A:$A),ROW(Recipes!$A:$A)-MIN(ROW(Recipes!$A:$A))+1,""),ROWS(Recipes!$A$1:D247)),7), $Z$7)))))</f>
        <v/>
      </c>
      <c r="L253" t="str">
        <f t="shared" si="35"/>
        <v/>
      </c>
      <c r="M253" s="3" t="str">
        <f t="array" ref="M253">IF($J253="","", IF($J253="---", $Z$9, IF($J253="-", $Z$7, IF($J253="--", $Z$8, IFERROR(INDEX(Recipes!$A:$Q,SMALL(IF(($V$2=Recipes!$A:$A),ROW(Recipes!$A:$A)-MIN(ROW(Recipes!$A:$A))+1,""),ROWS(Recipes!$A$1:F247)),9), $Z$7)))))</f>
        <v/>
      </c>
      <c r="N253" t="str">
        <f t="shared" si="36"/>
        <v/>
      </c>
      <c r="O253" s="80" t="str">
        <f t="array" ref="O253">IF($J253="","", IF($J253="---", $AB$9, IF($J253="-", $AB$7, IF($J253="--", $AB$8, IFERROR(INDEX(Recipes!$A:$Q,SMALL(IF(($V$2=Recipes!$A:$A),ROW(Recipes!$A:$A)-MIN(ROW(Recipes!$A:$A))+1,""),ROWS(Recipes!$A$1:H247)),11), $AB$7)))))</f>
        <v/>
      </c>
      <c r="P253" t="str">
        <f t="shared" si="37"/>
        <v/>
      </c>
      <c r="Q253" s="80" t="str">
        <f t="array" ref="Q253">IF($J253="","", IF($J253="---", $AD$9, IF($J253="-", $AD$7, IF($J253="--", $AD$8, IFERROR(INDEX(Recipes!$A:$Q,SMALL(IF(($V$2=Recipes!$A:$A),ROW(Recipes!$A:$A)-MIN(ROW(Recipes!$A:$A))+1,""),ROWS(Recipes!$A$1:J247)),13), $AD$7)))))</f>
        <v/>
      </c>
      <c r="R253" t="str">
        <f t="shared" si="38"/>
        <v/>
      </c>
      <c r="S253" s="80" t="str">
        <f t="array" ref="S253">IF($J253="","", IF($J253="---", $AF$9, IF($J253="-", $AF$7, IF($J253="--", $AF$8, IFERROR(INDEX(Recipes!$A:$Q,SMALL(IF(($V$2=Recipes!$A:$A),ROW(Recipes!$A:$A)-MIN(ROW(Recipes!$A:$A))+1,""),ROWS(Recipes!$A$1:L247)),15), $AF$7)))))</f>
        <v/>
      </c>
      <c r="T253" t="str">
        <f t="shared" si="39"/>
        <v/>
      </c>
      <c r="U253" s="86" t="str">
        <f t="array" ref="U253">IF($J253="","", IF($J253="---", $AH$9, IF($J253="-", $AH$7, IF($J253="--", $AH$8, IFERROR(INDEX(Recipes!$A:$Q,SMALL(IF(($V$2=Recipes!$A:$A),ROW(Recipes!$A:$A)-MIN(ROW(Recipes!$A:$A))+1,""),ROWS(Recipes!$A$1:N247)),17), $AH$7)))))</f>
        <v/>
      </c>
      <c r="V253" t="str">
        <f t="shared" si="40"/>
        <v/>
      </c>
    </row>
    <row r="254" spans="2:22" x14ac:dyDescent="0.2">
      <c r="B254" s="1"/>
      <c r="G254" t="str">
        <f t="shared" si="33"/>
        <v/>
      </c>
      <c r="H254" t="str">
        <f t="array" ref="H254">IF(H253="","", IF(H253=$F$46, "", IF(H253=$F$44, $F$45, IF(H253=$F$45, $F$46, IFERROR(INDEX(Recipes!$A:$Q,SMALL(IF(($V$2=Recipes!$A:$A),ROW(Recipes!$A:$A)-MIN(ROW(Recipes!$A:$A))+1,""),ROWS(Recipes!$A$1:A248)),4), $F$44)))))</f>
        <v/>
      </c>
      <c r="I254" t="str">
        <f t="shared" si="34"/>
        <v/>
      </c>
      <c r="J254" t="str">
        <f t="array" ref="J254">IF(J253="","", IF(J253="---", "", IF(J253="-", $X$8, IF(J253="--", $X$9, IFERROR(INDEX(Recipes!$A:$Q,SMALL(IF(($V$2=Recipes!$A:$A),ROW(Recipes!$A:$A)-MIN(ROW(Recipes!$A:$A))+1,""),ROWS(Recipes!$A$1:C248)),6), $X$7)))))</f>
        <v/>
      </c>
      <c r="K254" t="str">
        <f t="array" ref="K254">IF($J254="","", IF($J254="---", $J254, IF($J254="-",$J254, IF($J254="--", $J254, IFERROR(INDEX(Recipes!$A:$Q,SMALL(IF(($V$2=Recipes!$A:$A),ROW(Recipes!$A:$A)-MIN(ROW(Recipes!$A:$A))+1,""),ROWS(Recipes!$A$1:D248)),7), $Z$7)))))</f>
        <v/>
      </c>
      <c r="L254" t="str">
        <f t="shared" si="35"/>
        <v/>
      </c>
      <c r="M254" s="3" t="str">
        <f t="array" ref="M254">IF($J254="","", IF($J254="---", $Z$9, IF($J254="-", $Z$7, IF($J254="--", $Z$8, IFERROR(INDEX(Recipes!$A:$Q,SMALL(IF(($V$2=Recipes!$A:$A),ROW(Recipes!$A:$A)-MIN(ROW(Recipes!$A:$A))+1,""),ROWS(Recipes!$A$1:F248)),9), $Z$7)))))</f>
        <v/>
      </c>
      <c r="N254" t="str">
        <f t="shared" si="36"/>
        <v/>
      </c>
      <c r="O254" s="80" t="str">
        <f t="array" ref="O254">IF($J254="","", IF($J254="---", $AB$9, IF($J254="-", $AB$7, IF($J254="--", $AB$8, IFERROR(INDEX(Recipes!$A:$Q,SMALL(IF(($V$2=Recipes!$A:$A),ROW(Recipes!$A:$A)-MIN(ROW(Recipes!$A:$A))+1,""),ROWS(Recipes!$A$1:H248)),11), $AB$7)))))</f>
        <v/>
      </c>
      <c r="P254" t="str">
        <f t="shared" si="37"/>
        <v/>
      </c>
      <c r="Q254" s="80" t="str">
        <f t="array" ref="Q254">IF($J254="","", IF($J254="---", $AD$9, IF($J254="-", $AD$7, IF($J254="--", $AD$8, IFERROR(INDEX(Recipes!$A:$Q,SMALL(IF(($V$2=Recipes!$A:$A),ROW(Recipes!$A:$A)-MIN(ROW(Recipes!$A:$A))+1,""),ROWS(Recipes!$A$1:J248)),13), $AD$7)))))</f>
        <v/>
      </c>
      <c r="R254" t="str">
        <f t="shared" si="38"/>
        <v/>
      </c>
      <c r="S254" s="80" t="str">
        <f t="array" ref="S254">IF($J254="","", IF($J254="---", $AF$9, IF($J254="-", $AF$7, IF($J254="--", $AF$8, IFERROR(INDEX(Recipes!$A:$Q,SMALL(IF(($V$2=Recipes!$A:$A),ROW(Recipes!$A:$A)-MIN(ROW(Recipes!$A:$A))+1,""),ROWS(Recipes!$A$1:L248)),15), $AF$7)))))</f>
        <v/>
      </c>
      <c r="T254" t="str">
        <f t="shared" si="39"/>
        <v/>
      </c>
      <c r="U254" s="86" t="str">
        <f t="array" ref="U254">IF($J254="","", IF($J254="---", $AH$9, IF($J254="-", $AH$7, IF($J254="--", $AH$8, IFERROR(INDEX(Recipes!$A:$Q,SMALL(IF(($V$2=Recipes!$A:$A),ROW(Recipes!$A:$A)-MIN(ROW(Recipes!$A:$A))+1,""),ROWS(Recipes!$A$1:N248)),17), $AH$7)))))</f>
        <v/>
      </c>
      <c r="V254" t="str">
        <f t="shared" si="40"/>
        <v/>
      </c>
    </row>
    <row r="255" spans="2:22" x14ac:dyDescent="0.2">
      <c r="B255" s="1"/>
      <c r="G255" t="str">
        <f t="shared" si="33"/>
        <v/>
      </c>
      <c r="H255" t="str">
        <f t="array" ref="H255">IF(H254="","", IF(H254=$F$46, "", IF(H254=$F$44, $F$45, IF(H254=$F$45, $F$46, IFERROR(INDEX(Recipes!$A:$Q,SMALL(IF(($V$2=Recipes!$A:$A),ROW(Recipes!$A:$A)-MIN(ROW(Recipes!$A:$A))+1,""),ROWS(Recipes!$A$1:A249)),4), $F$44)))))</f>
        <v/>
      </c>
      <c r="I255" t="str">
        <f t="shared" si="34"/>
        <v/>
      </c>
      <c r="J255" t="str">
        <f t="array" ref="J255">IF(J254="","", IF(J254="---", "", IF(J254="-", $X$8, IF(J254="--", $X$9, IFERROR(INDEX(Recipes!$A:$Q,SMALL(IF(($V$2=Recipes!$A:$A),ROW(Recipes!$A:$A)-MIN(ROW(Recipes!$A:$A))+1,""),ROWS(Recipes!$A$1:C249)),6), $X$7)))))</f>
        <v/>
      </c>
      <c r="K255" t="str">
        <f t="array" ref="K255">IF($J255="","", IF($J255="---", $J255, IF($J255="-",$J255, IF($J255="--", $J255, IFERROR(INDEX(Recipes!$A:$Q,SMALL(IF(($V$2=Recipes!$A:$A),ROW(Recipes!$A:$A)-MIN(ROW(Recipes!$A:$A))+1,""),ROWS(Recipes!$A$1:D249)),7), $Z$7)))))</f>
        <v/>
      </c>
      <c r="L255" t="str">
        <f t="shared" si="35"/>
        <v/>
      </c>
      <c r="M255" s="3" t="str">
        <f t="array" ref="M255">IF($J255="","", IF($J255="---", $Z$9, IF($J255="-", $Z$7, IF($J255="--", $Z$8, IFERROR(INDEX(Recipes!$A:$Q,SMALL(IF(($V$2=Recipes!$A:$A),ROW(Recipes!$A:$A)-MIN(ROW(Recipes!$A:$A))+1,""),ROWS(Recipes!$A$1:F249)),9), $Z$7)))))</f>
        <v/>
      </c>
      <c r="N255" t="str">
        <f t="shared" si="36"/>
        <v/>
      </c>
      <c r="O255" s="80" t="str">
        <f t="array" ref="O255">IF($J255="","", IF($J255="---", $AB$9, IF($J255="-", $AB$7, IF($J255="--", $AB$8, IFERROR(INDEX(Recipes!$A:$Q,SMALL(IF(($V$2=Recipes!$A:$A),ROW(Recipes!$A:$A)-MIN(ROW(Recipes!$A:$A))+1,""),ROWS(Recipes!$A$1:H249)),11), $AB$7)))))</f>
        <v/>
      </c>
      <c r="P255" t="str">
        <f t="shared" si="37"/>
        <v/>
      </c>
      <c r="Q255" s="80" t="str">
        <f t="array" ref="Q255">IF($J255="","", IF($J255="---", $AD$9, IF($J255="-", $AD$7, IF($J255="--", $AD$8, IFERROR(INDEX(Recipes!$A:$Q,SMALL(IF(($V$2=Recipes!$A:$A),ROW(Recipes!$A:$A)-MIN(ROW(Recipes!$A:$A))+1,""),ROWS(Recipes!$A$1:J249)),13), $AD$7)))))</f>
        <v/>
      </c>
      <c r="R255" t="str">
        <f t="shared" si="38"/>
        <v/>
      </c>
      <c r="S255" s="80" t="str">
        <f t="array" ref="S255">IF($J255="","", IF($J255="---", $AF$9, IF($J255="-", $AF$7, IF($J255="--", $AF$8, IFERROR(INDEX(Recipes!$A:$Q,SMALL(IF(($V$2=Recipes!$A:$A),ROW(Recipes!$A:$A)-MIN(ROW(Recipes!$A:$A))+1,""),ROWS(Recipes!$A$1:L249)),15), $AF$7)))))</f>
        <v/>
      </c>
      <c r="T255" t="str">
        <f t="shared" si="39"/>
        <v/>
      </c>
      <c r="U255" s="86" t="str">
        <f t="array" ref="U255">IF($J255="","", IF($J255="---", $AH$9, IF($J255="-", $AH$7, IF($J255="--", $AH$8, IFERROR(INDEX(Recipes!$A:$Q,SMALL(IF(($V$2=Recipes!$A:$A),ROW(Recipes!$A:$A)-MIN(ROW(Recipes!$A:$A))+1,""),ROWS(Recipes!$A$1:N249)),17), $AH$7)))))</f>
        <v/>
      </c>
      <c r="V255" t="str">
        <f t="shared" si="40"/>
        <v/>
      </c>
    </row>
    <row r="256" spans="2:22" x14ac:dyDescent="0.2">
      <c r="B256" s="1"/>
      <c r="G256" t="str">
        <f t="shared" si="33"/>
        <v/>
      </c>
      <c r="H256" t="str">
        <f t="array" ref="H256">IF(H255="","", IF(H255=$F$46, "", IF(H255=$F$44, $F$45, IF(H255=$F$45, $F$46, IFERROR(INDEX(Recipes!$A:$Q,SMALL(IF(($V$2=Recipes!$A:$A),ROW(Recipes!$A:$A)-MIN(ROW(Recipes!$A:$A))+1,""),ROWS(Recipes!$A$1:A250)),4), $F$44)))))</f>
        <v/>
      </c>
      <c r="I256" t="str">
        <f t="shared" si="34"/>
        <v/>
      </c>
      <c r="J256" t="str">
        <f t="array" ref="J256">IF(J255="","", IF(J255="---", "", IF(J255="-", $X$8, IF(J255="--", $X$9, IFERROR(INDEX(Recipes!$A:$Q,SMALL(IF(($V$2=Recipes!$A:$A),ROW(Recipes!$A:$A)-MIN(ROW(Recipes!$A:$A))+1,""),ROWS(Recipes!$A$1:C250)),6), $X$7)))))</f>
        <v/>
      </c>
      <c r="K256" t="str">
        <f t="array" ref="K256">IF($J256="","", IF($J256="---", $J256, IF($J256="-",$J256, IF($J256="--", $J256, IFERROR(INDEX(Recipes!$A:$Q,SMALL(IF(($V$2=Recipes!$A:$A),ROW(Recipes!$A:$A)-MIN(ROW(Recipes!$A:$A))+1,""),ROWS(Recipes!$A$1:D250)),7), $Z$7)))))</f>
        <v/>
      </c>
      <c r="L256" t="str">
        <f t="shared" si="35"/>
        <v/>
      </c>
      <c r="M256" s="3" t="str">
        <f t="array" ref="M256">IF($J256="","", IF($J256="---", $Z$9, IF($J256="-", $Z$7, IF($J256="--", $Z$8, IFERROR(INDEX(Recipes!$A:$Q,SMALL(IF(($V$2=Recipes!$A:$A),ROW(Recipes!$A:$A)-MIN(ROW(Recipes!$A:$A))+1,""),ROWS(Recipes!$A$1:F250)),9), $Z$7)))))</f>
        <v/>
      </c>
      <c r="N256" t="str">
        <f t="shared" si="36"/>
        <v/>
      </c>
      <c r="O256" s="80" t="str">
        <f t="array" ref="O256">IF($J256="","", IF($J256="---", $AB$9, IF($J256="-", $AB$7, IF($J256="--", $AB$8, IFERROR(INDEX(Recipes!$A:$Q,SMALL(IF(($V$2=Recipes!$A:$A),ROW(Recipes!$A:$A)-MIN(ROW(Recipes!$A:$A))+1,""),ROWS(Recipes!$A$1:H250)),11), $AB$7)))))</f>
        <v/>
      </c>
      <c r="P256" t="str">
        <f t="shared" si="37"/>
        <v/>
      </c>
      <c r="Q256" s="80" t="str">
        <f t="array" ref="Q256">IF($J256="","", IF($J256="---", $AD$9, IF($J256="-", $AD$7, IF($J256="--", $AD$8, IFERROR(INDEX(Recipes!$A:$Q,SMALL(IF(($V$2=Recipes!$A:$A),ROW(Recipes!$A:$A)-MIN(ROW(Recipes!$A:$A))+1,""),ROWS(Recipes!$A$1:J250)),13), $AD$7)))))</f>
        <v/>
      </c>
      <c r="R256" t="str">
        <f t="shared" si="38"/>
        <v/>
      </c>
      <c r="S256" s="80" t="str">
        <f t="array" ref="S256">IF($J256="","", IF($J256="---", $AF$9, IF($J256="-", $AF$7, IF($J256="--", $AF$8, IFERROR(INDEX(Recipes!$A:$Q,SMALL(IF(($V$2=Recipes!$A:$A),ROW(Recipes!$A:$A)-MIN(ROW(Recipes!$A:$A))+1,""),ROWS(Recipes!$A$1:L250)),15), $AF$7)))))</f>
        <v/>
      </c>
      <c r="T256" t="str">
        <f t="shared" si="39"/>
        <v/>
      </c>
      <c r="U256" s="86" t="str">
        <f t="array" ref="U256">IF($J256="","", IF($J256="---", $AH$9, IF($J256="-", $AH$7, IF($J256="--", $AH$8, IFERROR(INDEX(Recipes!$A:$Q,SMALL(IF(($V$2=Recipes!$A:$A),ROW(Recipes!$A:$A)-MIN(ROW(Recipes!$A:$A))+1,""),ROWS(Recipes!$A$1:N250)),17), $AH$7)))))</f>
        <v/>
      </c>
      <c r="V256" t="str">
        <f t="shared" si="40"/>
        <v/>
      </c>
    </row>
    <row r="257" spans="2:22" x14ac:dyDescent="0.2">
      <c r="B257" s="1"/>
      <c r="G257" t="str">
        <f t="shared" si="33"/>
        <v/>
      </c>
      <c r="H257" t="str">
        <f t="array" ref="H257">IF(H256="","", IF(H256=$F$46, "", IF(H256=$F$44, $F$45, IF(H256=$F$45, $F$46, IFERROR(INDEX(Recipes!$A:$Q,SMALL(IF(($V$2=Recipes!$A:$A),ROW(Recipes!$A:$A)-MIN(ROW(Recipes!$A:$A))+1,""),ROWS(Recipes!$A$1:A251)),4), $F$44)))))</f>
        <v/>
      </c>
      <c r="I257" t="str">
        <f t="shared" si="34"/>
        <v/>
      </c>
      <c r="J257" t="str">
        <f t="array" ref="J257">IF(J256="","", IF(J256="---", "", IF(J256="-", $X$8, IF(J256="--", $X$9, IFERROR(INDEX(Recipes!$A:$Q,SMALL(IF(($V$2=Recipes!$A:$A),ROW(Recipes!$A:$A)-MIN(ROW(Recipes!$A:$A))+1,""),ROWS(Recipes!$A$1:C251)),6), $X$7)))))</f>
        <v/>
      </c>
      <c r="K257" t="str">
        <f t="array" ref="K257">IF($J257="","", IF($J257="---", $J257, IF($J257="-",$J257, IF($J257="--", $J257, IFERROR(INDEX(Recipes!$A:$Q,SMALL(IF(($V$2=Recipes!$A:$A),ROW(Recipes!$A:$A)-MIN(ROW(Recipes!$A:$A))+1,""),ROWS(Recipes!$A$1:D251)),7), $Z$7)))))</f>
        <v/>
      </c>
      <c r="L257" t="str">
        <f t="shared" si="35"/>
        <v/>
      </c>
      <c r="M257" s="3" t="str">
        <f t="array" ref="M257">IF($J257="","", IF($J257="---", $Z$9, IF($J257="-", $Z$7, IF($J257="--", $Z$8, IFERROR(INDEX(Recipes!$A:$Q,SMALL(IF(($V$2=Recipes!$A:$A),ROW(Recipes!$A:$A)-MIN(ROW(Recipes!$A:$A))+1,""),ROWS(Recipes!$A$1:F251)),9), $Z$7)))))</f>
        <v/>
      </c>
      <c r="N257" t="str">
        <f t="shared" si="36"/>
        <v/>
      </c>
      <c r="O257" s="80" t="str">
        <f t="array" ref="O257">IF($J257="","", IF($J257="---", $AB$9, IF($J257="-", $AB$7, IF($J257="--", $AB$8, IFERROR(INDEX(Recipes!$A:$Q,SMALL(IF(($V$2=Recipes!$A:$A),ROW(Recipes!$A:$A)-MIN(ROW(Recipes!$A:$A))+1,""),ROWS(Recipes!$A$1:H251)),11), $AB$7)))))</f>
        <v/>
      </c>
      <c r="P257" t="str">
        <f t="shared" si="37"/>
        <v/>
      </c>
      <c r="Q257" s="80" t="str">
        <f t="array" ref="Q257">IF($J257="","", IF($J257="---", $AD$9, IF($J257="-", $AD$7, IF($J257="--", $AD$8, IFERROR(INDEX(Recipes!$A:$Q,SMALL(IF(($V$2=Recipes!$A:$A),ROW(Recipes!$A:$A)-MIN(ROW(Recipes!$A:$A))+1,""),ROWS(Recipes!$A$1:J251)),13), $AD$7)))))</f>
        <v/>
      </c>
      <c r="R257" t="str">
        <f t="shared" si="38"/>
        <v/>
      </c>
      <c r="S257" s="80" t="str">
        <f t="array" ref="S257">IF($J257="","", IF($J257="---", $AF$9, IF($J257="-", $AF$7, IF($J257="--", $AF$8, IFERROR(INDEX(Recipes!$A:$Q,SMALL(IF(($V$2=Recipes!$A:$A),ROW(Recipes!$A:$A)-MIN(ROW(Recipes!$A:$A))+1,""),ROWS(Recipes!$A$1:L251)),15), $AF$7)))))</f>
        <v/>
      </c>
      <c r="T257" t="str">
        <f t="shared" si="39"/>
        <v/>
      </c>
      <c r="U257" s="86" t="str">
        <f t="array" ref="U257">IF($J257="","", IF($J257="---", $AH$9, IF($J257="-", $AH$7, IF($J257="--", $AH$8, IFERROR(INDEX(Recipes!$A:$Q,SMALL(IF(($V$2=Recipes!$A:$A),ROW(Recipes!$A:$A)-MIN(ROW(Recipes!$A:$A))+1,""),ROWS(Recipes!$A$1:N251)),17), $AH$7)))))</f>
        <v/>
      </c>
      <c r="V257" t="str">
        <f t="shared" si="40"/>
        <v/>
      </c>
    </row>
    <row r="258" spans="2:22" x14ac:dyDescent="0.2">
      <c r="B258" s="1"/>
      <c r="G258" t="str">
        <f t="shared" si="33"/>
        <v/>
      </c>
      <c r="H258" t="str">
        <f t="array" ref="H258">IF(H257="","", IF(H257=$F$46, "", IF(H257=$F$44, $F$45, IF(H257=$F$45, $F$46, IFERROR(INDEX(Recipes!$A:$Q,SMALL(IF(($V$2=Recipes!$A:$A),ROW(Recipes!$A:$A)-MIN(ROW(Recipes!$A:$A))+1,""),ROWS(Recipes!$A$1:A252)),4), $F$44)))))</f>
        <v/>
      </c>
      <c r="I258" t="str">
        <f t="shared" si="34"/>
        <v/>
      </c>
      <c r="J258" t="str">
        <f t="array" ref="J258">IF(J257="","", IF(J257="---", "", IF(J257="-", $X$8, IF(J257="--", $X$9, IFERROR(INDEX(Recipes!$A:$Q,SMALL(IF(($V$2=Recipes!$A:$A),ROW(Recipes!$A:$A)-MIN(ROW(Recipes!$A:$A))+1,""),ROWS(Recipes!$A$1:C252)),6), $X$7)))))</f>
        <v/>
      </c>
      <c r="K258" t="str">
        <f t="array" ref="K258">IF($J258="","", IF($J258="---", $J258, IF($J258="-",$J258, IF($J258="--", $J258, IFERROR(INDEX(Recipes!$A:$Q,SMALL(IF(($V$2=Recipes!$A:$A),ROW(Recipes!$A:$A)-MIN(ROW(Recipes!$A:$A))+1,""),ROWS(Recipes!$A$1:D252)),7), $Z$7)))))</f>
        <v/>
      </c>
      <c r="L258" t="str">
        <f t="shared" si="35"/>
        <v/>
      </c>
      <c r="M258" s="3" t="str">
        <f t="array" ref="M258">IF($J258="","", IF($J258="---", $Z$9, IF($J258="-", $Z$7, IF($J258="--", $Z$8, IFERROR(INDEX(Recipes!$A:$Q,SMALL(IF(($V$2=Recipes!$A:$A),ROW(Recipes!$A:$A)-MIN(ROW(Recipes!$A:$A))+1,""),ROWS(Recipes!$A$1:F252)),9), $Z$7)))))</f>
        <v/>
      </c>
      <c r="N258" t="str">
        <f t="shared" si="36"/>
        <v/>
      </c>
      <c r="O258" s="80" t="str">
        <f t="array" ref="O258">IF($J258="","", IF($J258="---", $AB$9, IF($J258="-", $AB$7, IF($J258="--", $AB$8, IFERROR(INDEX(Recipes!$A:$Q,SMALL(IF(($V$2=Recipes!$A:$A),ROW(Recipes!$A:$A)-MIN(ROW(Recipes!$A:$A))+1,""),ROWS(Recipes!$A$1:H252)),11), $AB$7)))))</f>
        <v/>
      </c>
      <c r="P258" t="str">
        <f t="shared" si="37"/>
        <v/>
      </c>
      <c r="Q258" s="80" t="str">
        <f t="array" ref="Q258">IF($J258="","", IF($J258="---", $AD$9, IF($J258="-", $AD$7, IF($J258="--", $AD$8, IFERROR(INDEX(Recipes!$A:$Q,SMALL(IF(($V$2=Recipes!$A:$A),ROW(Recipes!$A:$A)-MIN(ROW(Recipes!$A:$A))+1,""),ROWS(Recipes!$A$1:J252)),13), $AD$7)))))</f>
        <v/>
      </c>
      <c r="R258" t="str">
        <f t="shared" si="38"/>
        <v/>
      </c>
      <c r="S258" s="80" t="str">
        <f t="array" ref="S258">IF($J258="","", IF($J258="---", $AF$9, IF($J258="-", $AF$7, IF($J258="--", $AF$8, IFERROR(INDEX(Recipes!$A:$Q,SMALL(IF(($V$2=Recipes!$A:$A),ROW(Recipes!$A:$A)-MIN(ROW(Recipes!$A:$A))+1,""),ROWS(Recipes!$A$1:L252)),15), $AF$7)))))</f>
        <v/>
      </c>
      <c r="T258" t="str">
        <f t="shared" si="39"/>
        <v/>
      </c>
      <c r="U258" s="86" t="str">
        <f t="array" ref="U258">IF($J258="","", IF($J258="---", $AH$9, IF($J258="-", $AH$7, IF($J258="--", $AH$8, IFERROR(INDEX(Recipes!$A:$Q,SMALL(IF(($V$2=Recipes!$A:$A),ROW(Recipes!$A:$A)-MIN(ROW(Recipes!$A:$A))+1,""),ROWS(Recipes!$A$1:N252)),17), $AH$7)))))</f>
        <v/>
      </c>
      <c r="V258" t="str">
        <f t="shared" si="40"/>
        <v/>
      </c>
    </row>
    <row r="259" spans="2:22" x14ac:dyDescent="0.2">
      <c r="B259" s="1"/>
      <c r="G259" t="str">
        <f t="shared" si="33"/>
        <v/>
      </c>
      <c r="H259" t="str">
        <f t="array" ref="H259">IF(H258="","", IF(H258=$F$46, "", IF(H258=$F$44, $F$45, IF(H258=$F$45, $F$46, IFERROR(INDEX(Recipes!$A:$Q,SMALL(IF(($V$2=Recipes!$A:$A),ROW(Recipes!$A:$A)-MIN(ROW(Recipes!$A:$A))+1,""),ROWS(Recipes!$A$1:A253)),4), $F$44)))))</f>
        <v/>
      </c>
      <c r="I259" t="str">
        <f t="shared" si="34"/>
        <v/>
      </c>
      <c r="J259" t="str">
        <f t="array" ref="J259">IF(J258="","", IF(J258="---", "", IF(J258="-", $X$8, IF(J258="--", $X$9, IFERROR(INDEX(Recipes!$A:$Q,SMALL(IF(($V$2=Recipes!$A:$A),ROW(Recipes!$A:$A)-MIN(ROW(Recipes!$A:$A))+1,""),ROWS(Recipes!$A$1:C253)),6), $X$7)))))</f>
        <v/>
      </c>
      <c r="K259" t="str">
        <f t="array" ref="K259">IF($J259="","", IF($J259="---", $J259, IF($J259="-",$J259, IF($J259="--", $J259, IFERROR(INDEX(Recipes!$A:$Q,SMALL(IF(($V$2=Recipes!$A:$A),ROW(Recipes!$A:$A)-MIN(ROW(Recipes!$A:$A))+1,""),ROWS(Recipes!$A$1:D253)),7), $Z$7)))))</f>
        <v/>
      </c>
      <c r="L259" t="str">
        <f t="shared" si="35"/>
        <v/>
      </c>
      <c r="M259" s="3" t="str">
        <f t="array" ref="M259">IF($J259="","", IF($J259="---", $Z$9, IF($J259="-", $Z$7, IF($J259="--", $Z$8, IFERROR(INDEX(Recipes!$A:$Q,SMALL(IF(($V$2=Recipes!$A:$A),ROW(Recipes!$A:$A)-MIN(ROW(Recipes!$A:$A))+1,""),ROWS(Recipes!$A$1:F253)),9), $Z$7)))))</f>
        <v/>
      </c>
      <c r="N259" t="str">
        <f t="shared" si="36"/>
        <v/>
      </c>
      <c r="O259" s="80" t="str">
        <f t="array" ref="O259">IF($J259="","", IF($J259="---", $AB$9, IF($J259="-", $AB$7, IF($J259="--", $AB$8, IFERROR(INDEX(Recipes!$A:$Q,SMALL(IF(($V$2=Recipes!$A:$A),ROW(Recipes!$A:$A)-MIN(ROW(Recipes!$A:$A))+1,""),ROWS(Recipes!$A$1:H253)),11), $AB$7)))))</f>
        <v/>
      </c>
      <c r="P259" t="str">
        <f t="shared" si="37"/>
        <v/>
      </c>
      <c r="Q259" s="80" t="str">
        <f t="array" ref="Q259">IF($J259="","", IF($J259="---", $AD$9, IF($J259="-", $AD$7, IF($J259="--", $AD$8, IFERROR(INDEX(Recipes!$A:$Q,SMALL(IF(($V$2=Recipes!$A:$A),ROW(Recipes!$A:$A)-MIN(ROW(Recipes!$A:$A))+1,""),ROWS(Recipes!$A$1:J253)),13), $AD$7)))))</f>
        <v/>
      </c>
      <c r="R259" t="str">
        <f t="shared" si="38"/>
        <v/>
      </c>
      <c r="S259" s="80" t="str">
        <f t="array" ref="S259">IF($J259="","", IF($J259="---", $AF$9, IF($J259="-", $AF$7, IF($J259="--", $AF$8, IFERROR(INDEX(Recipes!$A:$Q,SMALL(IF(($V$2=Recipes!$A:$A),ROW(Recipes!$A:$A)-MIN(ROW(Recipes!$A:$A))+1,""),ROWS(Recipes!$A$1:L253)),15), $AF$7)))))</f>
        <v/>
      </c>
      <c r="T259" t="str">
        <f t="shared" si="39"/>
        <v/>
      </c>
      <c r="U259" s="86" t="str">
        <f t="array" ref="U259">IF($J259="","", IF($J259="---", $AH$9, IF($J259="-", $AH$7, IF($J259="--", $AH$8, IFERROR(INDEX(Recipes!$A:$Q,SMALL(IF(($V$2=Recipes!$A:$A),ROW(Recipes!$A:$A)-MIN(ROW(Recipes!$A:$A))+1,""),ROWS(Recipes!$A$1:N253)),17), $AH$7)))))</f>
        <v/>
      </c>
      <c r="V259" t="str">
        <f t="shared" si="40"/>
        <v/>
      </c>
    </row>
    <row r="260" spans="2:22" x14ac:dyDescent="0.2">
      <c r="B260" s="1"/>
      <c r="G260" t="str">
        <f t="shared" si="33"/>
        <v/>
      </c>
      <c r="H260" t="str">
        <f t="array" ref="H260">IF(H259="","", IF(H259=$F$46, "", IF(H259=$F$44, $F$45, IF(H259=$F$45, $F$46, IFERROR(INDEX(Recipes!$A:$Q,SMALL(IF(($V$2=Recipes!$A:$A),ROW(Recipes!$A:$A)-MIN(ROW(Recipes!$A:$A))+1,""),ROWS(Recipes!$A$1:A254)),4), $F$44)))))</f>
        <v/>
      </c>
      <c r="I260" t="str">
        <f t="shared" si="34"/>
        <v/>
      </c>
      <c r="J260" t="str">
        <f t="array" ref="J260">IF(J259="","", IF(J259="---", "", IF(J259="-", $X$8, IF(J259="--", $X$9, IFERROR(INDEX(Recipes!$A:$Q,SMALL(IF(($V$2=Recipes!$A:$A),ROW(Recipes!$A:$A)-MIN(ROW(Recipes!$A:$A))+1,""),ROWS(Recipes!$A$1:C254)),6), $X$7)))))</f>
        <v/>
      </c>
      <c r="K260" t="str">
        <f t="array" ref="K260">IF($J260="","", IF($J260="---", $J260, IF($J260="-",$J260, IF($J260="--", $J260, IFERROR(INDEX(Recipes!$A:$Q,SMALL(IF(($V$2=Recipes!$A:$A),ROW(Recipes!$A:$A)-MIN(ROW(Recipes!$A:$A))+1,""),ROWS(Recipes!$A$1:D254)),7), $Z$7)))))</f>
        <v/>
      </c>
      <c r="L260" t="str">
        <f t="shared" si="35"/>
        <v/>
      </c>
      <c r="M260" s="3" t="str">
        <f t="array" ref="M260">IF($J260="","", IF($J260="---", $Z$9, IF($J260="-", $Z$7, IF($J260="--", $Z$8, IFERROR(INDEX(Recipes!$A:$Q,SMALL(IF(($V$2=Recipes!$A:$A),ROW(Recipes!$A:$A)-MIN(ROW(Recipes!$A:$A))+1,""),ROWS(Recipes!$A$1:F254)),9), $Z$7)))))</f>
        <v/>
      </c>
      <c r="N260" t="str">
        <f t="shared" si="36"/>
        <v/>
      </c>
      <c r="O260" s="80" t="str">
        <f t="array" ref="O260">IF($J260="","", IF($J260="---", $AB$9, IF($J260="-", $AB$7, IF($J260="--", $AB$8, IFERROR(INDEX(Recipes!$A:$Q,SMALL(IF(($V$2=Recipes!$A:$A),ROW(Recipes!$A:$A)-MIN(ROW(Recipes!$A:$A))+1,""),ROWS(Recipes!$A$1:H254)),11), $AB$7)))))</f>
        <v/>
      </c>
      <c r="P260" t="str">
        <f t="shared" si="37"/>
        <v/>
      </c>
      <c r="Q260" s="80" t="str">
        <f t="array" ref="Q260">IF($J260="","", IF($J260="---", $AD$9, IF($J260="-", $AD$7, IF($J260="--", $AD$8, IFERROR(INDEX(Recipes!$A:$Q,SMALL(IF(($V$2=Recipes!$A:$A),ROW(Recipes!$A:$A)-MIN(ROW(Recipes!$A:$A))+1,""),ROWS(Recipes!$A$1:J254)),13), $AD$7)))))</f>
        <v/>
      </c>
      <c r="R260" t="str">
        <f t="shared" si="38"/>
        <v/>
      </c>
      <c r="S260" s="80" t="str">
        <f t="array" ref="S260">IF($J260="","", IF($J260="---", $AF$9, IF($J260="-", $AF$7, IF($J260="--", $AF$8, IFERROR(INDEX(Recipes!$A:$Q,SMALL(IF(($V$2=Recipes!$A:$A),ROW(Recipes!$A:$A)-MIN(ROW(Recipes!$A:$A))+1,""),ROWS(Recipes!$A$1:L254)),15), $AF$7)))))</f>
        <v/>
      </c>
      <c r="T260" t="str">
        <f t="shared" si="39"/>
        <v/>
      </c>
      <c r="U260" s="86" t="str">
        <f t="array" ref="U260">IF($J260="","", IF($J260="---", $AH$9, IF($J260="-", $AH$7, IF($J260="--", $AH$8, IFERROR(INDEX(Recipes!$A:$Q,SMALL(IF(($V$2=Recipes!$A:$A),ROW(Recipes!$A:$A)-MIN(ROW(Recipes!$A:$A))+1,""),ROWS(Recipes!$A$1:N254)),17), $AH$7)))))</f>
        <v/>
      </c>
      <c r="V260" t="str">
        <f t="shared" si="40"/>
        <v/>
      </c>
    </row>
    <row r="261" spans="2:22" x14ac:dyDescent="0.2">
      <c r="B261" s="1"/>
      <c r="G261" t="str">
        <f t="shared" si="33"/>
        <v/>
      </c>
      <c r="H261" t="str">
        <f t="array" ref="H261">IF(H260="","", IF(H260=$F$46, "", IF(H260=$F$44, $F$45, IF(H260=$F$45, $F$46, IFERROR(INDEX(Recipes!$A:$Q,SMALL(IF(($V$2=Recipes!$A:$A),ROW(Recipes!$A:$A)-MIN(ROW(Recipes!$A:$A))+1,""),ROWS(Recipes!$A$1:A255)),4), $F$44)))))</f>
        <v/>
      </c>
      <c r="I261" t="str">
        <f t="shared" si="34"/>
        <v/>
      </c>
      <c r="J261" t="str">
        <f t="array" ref="J261">IF(J260="","", IF(J260="---", "", IF(J260="-", $X$8, IF(J260="--", $X$9, IFERROR(INDEX(Recipes!$A:$Q,SMALL(IF(($V$2=Recipes!$A:$A),ROW(Recipes!$A:$A)-MIN(ROW(Recipes!$A:$A))+1,""),ROWS(Recipes!$A$1:C255)),6), $X$7)))))</f>
        <v/>
      </c>
      <c r="K261" t="str">
        <f t="array" ref="K261">IF($J261="","", IF($J261="---", $J261, IF($J261="-",$J261, IF($J261="--", $J261, IFERROR(INDEX(Recipes!$A:$Q,SMALL(IF(($V$2=Recipes!$A:$A),ROW(Recipes!$A:$A)-MIN(ROW(Recipes!$A:$A))+1,""),ROWS(Recipes!$A$1:D255)),7), $Z$7)))))</f>
        <v/>
      </c>
      <c r="L261" t="str">
        <f t="shared" si="35"/>
        <v/>
      </c>
      <c r="M261" s="3" t="str">
        <f t="array" ref="M261">IF($J261="","", IF($J261="---", $Z$9, IF($J261="-", $Z$7, IF($J261="--", $Z$8, IFERROR(INDEX(Recipes!$A:$Q,SMALL(IF(($V$2=Recipes!$A:$A),ROW(Recipes!$A:$A)-MIN(ROW(Recipes!$A:$A))+1,""),ROWS(Recipes!$A$1:F255)),9), $Z$7)))))</f>
        <v/>
      </c>
      <c r="N261" t="str">
        <f t="shared" si="36"/>
        <v/>
      </c>
      <c r="O261" s="80" t="str">
        <f t="array" ref="O261">IF($J261="","", IF($J261="---", $AB$9, IF($J261="-", $AB$7, IF($J261="--", $AB$8, IFERROR(INDEX(Recipes!$A:$Q,SMALL(IF(($V$2=Recipes!$A:$A),ROW(Recipes!$A:$A)-MIN(ROW(Recipes!$A:$A))+1,""),ROWS(Recipes!$A$1:H255)),11), $AB$7)))))</f>
        <v/>
      </c>
      <c r="P261" t="str">
        <f t="shared" si="37"/>
        <v/>
      </c>
      <c r="Q261" s="80" t="str">
        <f t="array" ref="Q261">IF($J261="","", IF($J261="---", $AD$9, IF($J261="-", $AD$7, IF($J261="--", $AD$8, IFERROR(INDEX(Recipes!$A:$Q,SMALL(IF(($V$2=Recipes!$A:$A),ROW(Recipes!$A:$A)-MIN(ROW(Recipes!$A:$A))+1,""),ROWS(Recipes!$A$1:J255)),13), $AD$7)))))</f>
        <v/>
      </c>
      <c r="R261" t="str">
        <f t="shared" si="38"/>
        <v/>
      </c>
      <c r="S261" s="80" t="str">
        <f t="array" ref="S261">IF($J261="","", IF($J261="---", $AF$9, IF($J261="-", $AF$7, IF($J261="--", $AF$8, IFERROR(INDEX(Recipes!$A:$Q,SMALL(IF(($V$2=Recipes!$A:$A),ROW(Recipes!$A:$A)-MIN(ROW(Recipes!$A:$A))+1,""),ROWS(Recipes!$A$1:L255)),15), $AF$7)))))</f>
        <v/>
      </c>
      <c r="T261" t="str">
        <f t="shared" si="39"/>
        <v/>
      </c>
      <c r="U261" s="86" t="str">
        <f t="array" ref="U261">IF($J261="","", IF($J261="---", $AH$9, IF($J261="-", $AH$7, IF($J261="--", $AH$8, IFERROR(INDEX(Recipes!$A:$Q,SMALL(IF(($V$2=Recipes!$A:$A),ROW(Recipes!$A:$A)-MIN(ROW(Recipes!$A:$A))+1,""),ROWS(Recipes!$A$1:N255)),17), $AH$7)))))</f>
        <v/>
      </c>
      <c r="V261" t="str">
        <f t="shared" si="40"/>
        <v/>
      </c>
    </row>
    <row r="262" spans="2:22" x14ac:dyDescent="0.2">
      <c r="B262" s="1"/>
      <c r="G262" t="str">
        <f t="shared" si="33"/>
        <v/>
      </c>
      <c r="H262" t="str">
        <f t="array" ref="H262">IF(H261="","", IF(H261=$F$46, "", IF(H261=$F$44, $F$45, IF(H261=$F$45, $F$46, IFERROR(INDEX(Recipes!$A:$Q,SMALL(IF(($V$2=Recipes!$A:$A),ROW(Recipes!$A:$A)-MIN(ROW(Recipes!$A:$A))+1,""),ROWS(Recipes!$A$1:A256)),4), $F$44)))))</f>
        <v/>
      </c>
      <c r="I262" t="str">
        <f t="shared" si="34"/>
        <v/>
      </c>
      <c r="J262" t="str">
        <f t="array" ref="J262">IF(J261="","", IF(J261="---", "", IF(J261="-", $X$8, IF(J261="--", $X$9, IFERROR(INDEX(Recipes!$A:$Q,SMALL(IF(($V$2=Recipes!$A:$A),ROW(Recipes!$A:$A)-MIN(ROW(Recipes!$A:$A))+1,""),ROWS(Recipes!$A$1:C256)),6), $X$7)))))</f>
        <v/>
      </c>
      <c r="K262" t="str">
        <f t="array" ref="K262">IF($J262="","", IF($J262="---", $J262, IF($J262="-",$J262, IF($J262="--", $J262, IFERROR(INDEX(Recipes!$A:$Q,SMALL(IF(($V$2=Recipes!$A:$A),ROW(Recipes!$A:$A)-MIN(ROW(Recipes!$A:$A))+1,""),ROWS(Recipes!$A$1:D256)),7), $Z$7)))))</f>
        <v/>
      </c>
      <c r="L262" t="str">
        <f t="shared" si="35"/>
        <v/>
      </c>
      <c r="M262" s="3" t="str">
        <f t="array" ref="M262">IF($J262="","", IF($J262="---", $Z$9, IF($J262="-", $Z$7, IF($J262="--", $Z$8, IFERROR(INDEX(Recipes!$A:$Q,SMALL(IF(($V$2=Recipes!$A:$A),ROW(Recipes!$A:$A)-MIN(ROW(Recipes!$A:$A))+1,""),ROWS(Recipes!$A$1:F256)),9), $Z$7)))))</f>
        <v/>
      </c>
      <c r="N262" t="str">
        <f t="shared" si="36"/>
        <v/>
      </c>
      <c r="O262" s="80" t="str">
        <f t="array" ref="O262">IF($J262="","", IF($J262="---", $AB$9, IF($J262="-", $AB$7, IF($J262="--", $AB$8, IFERROR(INDEX(Recipes!$A:$Q,SMALL(IF(($V$2=Recipes!$A:$A),ROW(Recipes!$A:$A)-MIN(ROW(Recipes!$A:$A))+1,""),ROWS(Recipes!$A$1:H256)),11), $AB$7)))))</f>
        <v/>
      </c>
      <c r="P262" t="str">
        <f t="shared" si="37"/>
        <v/>
      </c>
      <c r="Q262" s="80" t="str">
        <f t="array" ref="Q262">IF($J262="","", IF($J262="---", $AD$9, IF($J262="-", $AD$7, IF($J262="--", $AD$8, IFERROR(INDEX(Recipes!$A:$Q,SMALL(IF(($V$2=Recipes!$A:$A),ROW(Recipes!$A:$A)-MIN(ROW(Recipes!$A:$A))+1,""),ROWS(Recipes!$A$1:J256)),13), $AD$7)))))</f>
        <v/>
      </c>
      <c r="R262" t="str">
        <f t="shared" si="38"/>
        <v/>
      </c>
      <c r="S262" s="80" t="str">
        <f t="array" ref="S262">IF($J262="","", IF($J262="---", $AF$9, IF($J262="-", $AF$7, IF($J262="--", $AF$8, IFERROR(INDEX(Recipes!$A:$Q,SMALL(IF(($V$2=Recipes!$A:$A),ROW(Recipes!$A:$A)-MIN(ROW(Recipes!$A:$A))+1,""),ROWS(Recipes!$A$1:L256)),15), $AF$7)))))</f>
        <v/>
      </c>
      <c r="T262" t="str">
        <f t="shared" si="39"/>
        <v/>
      </c>
      <c r="U262" s="86" t="str">
        <f t="array" ref="U262">IF($J262="","", IF($J262="---", $AH$9, IF($J262="-", $AH$7, IF($J262="--", $AH$8, IFERROR(INDEX(Recipes!$A:$Q,SMALL(IF(($V$2=Recipes!$A:$A),ROW(Recipes!$A:$A)-MIN(ROW(Recipes!$A:$A))+1,""),ROWS(Recipes!$A$1:N256)),17), $AH$7)))))</f>
        <v/>
      </c>
      <c r="V262" t="str">
        <f t="shared" si="40"/>
        <v/>
      </c>
    </row>
    <row r="263" spans="2:22" x14ac:dyDescent="0.2">
      <c r="B263" s="1"/>
      <c r="G263" t="str">
        <f t="shared" si="33"/>
        <v/>
      </c>
      <c r="H263" t="str">
        <f t="array" ref="H263">IF(H262="","", IF(H262=$F$46, "", IF(H262=$F$44, $F$45, IF(H262=$F$45, $F$46, IFERROR(INDEX(Recipes!$A:$Q,SMALL(IF(($V$2=Recipes!$A:$A),ROW(Recipes!$A:$A)-MIN(ROW(Recipes!$A:$A))+1,""),ROWS(Recipes!$A$1:A257)),4), $F$44)))))</f>
        <v/>
      </c>
      <c r="I263" t="str">
        <f t="shared" si="34"/>
        <v/>
      </c>
      <c r="J263" t="str">
        <f t="array" ref="J263">IF(J262="","", IF(J262="---", "", IF(J262="-", $X$8, IF(J262="--", $X$9, IFERROR(INDEX(Recipes!$A:$Q,SMALL(IF(($V$2=Recipes!$A:$A),ROW(Recipes!$A:$A)-MIN(ROW(Recipes!$A:$A))+1,""),ROWS(Recipes!$A$1:C257)),6), $X$7)))))</f>
        <v/>
      </c>
      <c r="K263" t="str">
        <f t="array" ref="K263">IF($J263="","", IF($J263="---", $J263, IF($J263="-",$J263, IF($J263="--", $J263, IFERROR(INDEX(Recipes!$A:$Q,SMALL(IF(($V$2=Recipes!$A:$A),ROW(Recipes!$A:$A)-MIN(ROW(Recipes!$A:$A))+1,""),ROWS(Recipes!$A$1:D257)),7), $Z$7)))))</f>
        <v/>
      </c>
      <c r="L263" t="str">
        <f t="shared" si="35"/>
        <v/>
      </c>
      <c r="M263" s="3" t="str">
        <f t="array" ref="M263">IF($J263="","", IF($J263="---", $Z$9, IF($J263="-", $Z$7, IF($J263="--", $Z$8, IFERROR(INDEX(Recipes!$A:$Q,SMALL(IF(($V$2=Recipes!$A:$A),ROW(Recipes!$A:$A)-MIN(ROW(Recipes!$A:$A))+1,""),ROWS(Recipes!$A$1:F257)),9), $Z$7)))))</f>
        <v/>
      </c>
      <c r="N263" t="str">
        <f t="shared" si="36"/>
        <v/>
      </c>
      <c r="O263" s="80" t="str">
        <f t="array" ref="O263">IF($J263="","", IF($J263="---", $AB$9, IF($J263="-", $AB$7, IF($J263="--", $AB$8, IFERROR(INDEX(Recipes!$A:$Q,SMALL(IF(($V$2=Recipes!$A:$A),ROW(Recipes!$A:$A)-MIN(ROW(Recipes!$A:$A))+1,""),ROWS(Recipes!$A$1:H257)),11), $AB$7)))))</f>
        <v/>
      </c>
      <c r="P263" t="str">
        <f t="shared" si="37"/>
        <v/>
      </c>
      <c r="Q263" s="80" t="str">
        <f t="array" ref="Q263">IF($J263="","", IF($J263="---", $AD$9, IF($J263="-", $AD$7, IF($J263="--", $AD$8, IFERROR(INDEX(Recipes!$A:$Q,SMALL(IF(($V$2=Recipes!$A:$A),ROW(Recipes!$A:$A)-MIN(ROW(Recipes!$A:$A))+1,""),ROWS(Recipes!$A$1:J257)),13), $AD$7)))))</f>
        <v/>
      </c>
      <c r="R263" t="str">
        <f t="shared" si="38"/>
        <v/>
      </c>
      <c r="S263" s="80" t="str">
        <f t="array" ref="S263">IF($J263="","", IF($J263="---", $AF$9, IF($J263="-", $AF$7, IF($J263="--", $AF$8, IFERROR(INDEX(Recipes!$A:$Q,SMALL(IF(($V$2=Recipes!$A:$A),ROW(Recipes!$A:$A)-MIN(ROW(Recipes!$A:$A))+1,""),ROWS(Recipes!$A$1:L257)),15), $AF$7)))))</f>
        <v/>
      </c>
      <c r="T263" t="str">
        <f t="shared" si="39"/>
        <v/>
      </c>
      <c r="U263" s="86" t="str">
        <f t="array" ref="U263">IF($J263="","", IF($J263="---", $AH$9, IF($J263="-", $AH$7, IF($J263="--", $AH$8, IFERROR(INDEX(Recipes!$A:$Q,SMALL(IF(($V$2=Recipes!$A:$A),ROW(Recipes!$A:$A)-MIN(ROW(Recipes!$A:$A))+1,""),ROWS(Recipes!$A$1:N257)),17), $AH$7)))))</f>
        <v/>
      </c>
      <c r="V263" t="str">
        <f t="shared" si="40"/>
        <v/>
      </c>
    </row>
    <row r="264" spans="2:22" x14ac:dyDescent="0.2">
      <c r="B264" s="1"/>
      <c r="G264" t="str">
        <f t="shared" si="33"/>
        <v/>
      </c>
      <c r="H264" t="str">
        <f t="array" ref="H264">IF(H263="","", IF(H263=$F$46, "", IF(H263=$F$44, $F$45, IF(H263=$F$45, $F$46, IFERROR(INDEX(Recipes!$A:$Q,SMALL(IF(($V$2=Recipes!$A:$A),ROW(Recipes!$A:$A)-MIN(ROW(Recipes!$A:$A))+1,""),ROWS(Recipes!$A$1:A258)),4), $F$44)))))</f>
        <v/>
      </c>
      <c r="I264" t="str">
        <f t="shared" si="34"/>
        <v/>
      </c>
      <c r="J264" t="str">
        <f t="array" ref="J264">IF(J263="","", IF(J263="---", "", IF(J263="-", $X$8, IF(J263="--", $X$9, IFERROR(INDEX(Recipes!$A:$Q,SMALL(IF(($V$2=Recipes!$A:$A),ROW(Recipes!$A:$A)-MIN(ROW(Recipes!$A:$A))+1,""),ROWS(Recipes!$A$1:C258)),6), $X$7)))))</f>
        <v/>
      </c>
      <c r="K264" t="str">
        <f t="array" ref="K264">IF($J264="","", IF($J264="---", $J264, IF($J264="-",$J264, IF($J264="--", $J264, IFERROR(INDEX(Recipes!$A:$Q,SMALL(IF(($V$2=Recipes!$A:$A),ROW(Recipes!$A:$A)-MIN(ROW(Recipes!$A:$A))+1,""),ROWS(Recipes!$A$1:D258)),7), $Z$7)))))</f>
        <v/>
      </c>
      <c r="L264" t="str">
        <f t="shared" si="35"/>
        <v/>
      </c>
      <c r="M264" s="3" t="str">
        <f t="array" ref="M264">IF($J264="","", IF($J264="---", $Z$9, IF($J264="-", $Z$7, IF($J264="--", $Z$8, IFERROR(INDEX(Recipes!$A:$Q,SMALL(IF(($V$2=Recipes!$A:$A),ROW(Recipes!$A:$A)-MIN(ROW(Recipes!$A:$A))+1,""),ROWS(Recipes!$A$1:F258)),9), $Z$7)))))</f>
        <v/>
      </c>
      <c r="N264" t="str">
        <f t="shared" si="36"/>
        <v/>
      </c>
      <c r="O264" s="80" t="str">
        <f t="array" ref="O264">IF($J264="","", IF($J264="---", $AB$9, IF($J264="-", $AB$7, IF($J264="--", $AB$8, IFERROR(INDEX(Recipes!$A:$Q,SMALL(IF(($V$2=Recipes!$A:$A),ROW(Recipes!$A:$A)-MIN(ROW(Recipes!$A:$A))+1,""),ROWS(Recipes!$A$1:H258)),11), $AB$7)))))</f>
        <v/>
      </c>
      <c r="P264" t="str">
        <f t="shared" si="37"/>
        <v/>
      </c>
      <c r="Q264" s="80" t="str">
        <f t="array" ref="Q264">IF($J264="","", IF($J264="---", $AD$9, IF($J264="-", $AD$7, IF($J264="--", $AD$8, IFERROR(INDEX(Recipes!$A:$Q,SMALL(IF(($V$2=Recipes!$A:$A),ROW(Recipes!$A:$A)-MIN(ROW(Recipes!$A:$A))+1,""),ROWS(Recipes!$A$1:J258)),13), $AD$7)))))</f>
        <v/>
      </c>
      <c r="R264" t="str">
        <f t="shared" si="38"/>
        <v/>
      </c>
      <c r="S264" s="80" t="str">
        <f t="array" ref="S264">IF($J264="","", IF($J264="---", $AF$9, IF($J264="-", $AF$7, IF($J264="--", $AF$8, IFERROR(INDEX(Recipes!$A:$Q,SMALL(IF(($V$2=Recipes!$A:$A),ROW(Recipes!$A:$A)-MIN(ROW(Recipes!$A:$A))+1,""),ROWS(Recipes!$A$1:L258)),15), $AF$7)))))</f>
        <v/>
      </c>
      <c r="T264" t="str">
        <f t="shared" si="39"/>
        <v/>
      </c>
      <c r="U264" s="86" t="str">
        <f t="array" ref="U264">IF($J264="","", IF($J264="---", $AH$9, IF($J264="-", $AH$7, IF($J264="--", $AH$8, IFERROR(INDEX(Recipes!$A:$Q,SMALL(IF(($V$2=Recipes!$A:$A),ROW(Recipes!$A:$A)-MIN(ROW(Recipes!$A:$A))+1,""),ROWS(Recipes!$A$1:N258)),17), $AH$7)))))</f>
        <v/>
      </c>
      <c r="V264" t="str">
        <f t="shared" si="40"/>
        <v/>
      </c>
    </row>
    <row r="265" spans="2:22" x14ac:dyDescent="0.2">
      <c r="B265" s="1"/>
      <c r="G265" t="str">
        <f t="shared" si="33"/>
        <v/>
      </c>
      <c r="H265" t="str">
        <f t="array" ref="H265">IF(H264="","", IF(H264=$F$46, "", IF(H264=$F$44, $F$45, IF(H264=$F$45, $F$46, IFERROR(INDEX(Recipes!$A:$Q,SMALL(IF(($V$2=Recipes!$A:$A),ROW(Recipes!$A:$A)-MIN(ROW(Recipes!$A:$A))+1,""),ROWS(Recipes!$A$1:A259)),4), $F$44)))))</f>
        <v/>
      </c>
      <c r="I265" t="str">
        <f t="shared" si="34"/>
        <v/>
      </c>
      <c r="J265" t="str">
        <f t="array" ref="J265">IF(J264="","", IF(J264="---", "", IF(J264="-", $X$8, IF(J264="--", $X$9, IFERROR(INDEX(Recipes!$A:$Q,SMALL(IF(($V$2=Recipes!$A:$A),ROW(Recipes!$A:$A)-MIN(ROW(Recipes!$A:$A))+1,""),ROWS(Recipes!$A$1:C259)),6), $X$7)))))</f>
        <v/>
      </c>
      <c r="K265" t="str">
        <f t="array" ref="K265">IF($J265="","", IF($J265="---", $J265, IF($J265="-",$J265, IF($J265="--", $J265, IFERROR(INDEX(Recipes!$A:$Q,SMALL(IF(($V$2=Recipes!$A:$A),ROW(Recipes!$A:$A)-MIN(ROW(Recipes!$A:$A))+1,""),ROWS(Recipes!$A$1:D259)),7), $Z$7)))))</f>
        <v/>
      </c>
      <c r="L265" t="str">
        <f t="shared" si="35"/>
        <v/>
      </c>
      <c r="M265" s="3" t="str">
        <f t="array" ref="M265">IF($J265="","", IF($J265="---", $Z$9, IF($J265="-", $Z$7, IF($J265="--", $Z$8, IFERROR(INDEX(Recipes!$A:$Q,SMALL(IF(($V$2=Recipes!$A:$A),ROW(Recipes!$A:$A)-MIN(ROW(Recipes!$A:$A))+1,""),ROWS(Recipes!$A$1:F259)),9), $Z$7)))))</f>
        <v/>
      </c>
      <c r="N265" t="str">
        <f t="shared" si="36"/>
        <v/>
      </c>
      <c r="O265" s="80" t="str">
        <f t="array" ref="O265">IF($J265="","", IF($J265="---", $AB$9, IF($J265="-", $AB$7, IF($J265="--", $AB$8, IFERROR(INDEX(Recipes!$A:$Q,SMALL(IF(($V$2=Recipes!$A:$A),ROW(Recipes!$A:$A)-MIN(ROW(Recipes!$A:$A))+1,""),ROWS(Recipes!$A$1:H259)),11), $AB$7)))))</f>
        <v/>
      </c>
      <c r="P265" t="str">
        <f t="shared" si="37"/>
        <v/>
      </c>
      <c r="Q265" s="80" t="str">
        <f t="array" ref="Q265">IF($J265="","", IF($J265="---", $AD$9, IF($J265="-", $AD$7, IF($J265="--", $AD$8, IFERROR(INDEX(Recipes!$A:$Q,SMALL(IF(($V$2=Recipes!$A:$A),ROW(Recipes!$A:$A)-MIN(ROW(Recipes!$A:$A))+1,""),ROWS(Recipes!$A$1:J259)),13), $AD$7)))))</f>
        <v/>
      </c>
      <c r="R265" t="str">
        <f t="shared" si="38"/>
        <v/>
      </c>
      <c r="S265" s="80" t="str">
        <f t="array" ref="S265">IF($J265="","", IF($J265="---", $AF$9, IF($J265="-", $AF$7, IF($J265="--", $AF$8, IFERROR(INDEX(Recipes!$A:$Q,SMALL(IF(($V$2=Recipes!$A:$A),ROW(Recipes!$A:$A)-MIN(ROW(Recipes!$A:$A))+1,""),ROWS(Recipes!$A$1:L259)),15), $AF$7)))))</f>
        <v/>
      </c>
      <c r="T265" t="str">
        <f t="shared" si="39"/>
        <v/>
      </c>
      <c r="U265" s="86" t="str">
        <f t="array" ref="U265">IF($J265="","", IF($J265="---", $AH$9, IF($J265="-", $AH$7, IF($J265="--", $AH$8, IFERROR(INDEX(Recipes!$A:$Q,SMALL(IF(($V$2=Recipes!$A:$A),ROW(Recipes!$A:$A)-MIN(ROW(Recipes!$A:$A))+1,""),ROWS(Recipes!$A$1:N259)),17), $AH$7)))))</f>
        <v/>
      </c>
      <c r="V265" t="str">
        <f t="shared" si="40"/>
        <v/>
      </c>
    </row>
    <row r="266" spans="2:22" x14ac:dyDescent="0.2">
      <c r="B266" s="1"/>
      <c r="G266" t="str">
        <f t="shared" si="33"/>
        <v/>
      </c>
      <c r="H266" t="str">
        <f t="array" ref="H266">IF(H265="","", IF(H265=$F$46, "", IF(H265=$F$44, $F$45, IF(H265=$F$45, $F$46, IFERROR(INDEX(Recipes!$A:$Q,SMALL(IF(($V$2=Recipes!$A:$A),ROW(Recipes!$A:$A)-MIN(ROW(Recipes!$A:$A))+1,""),ROWS(Recipes!$A$1:A260)),4), $F$44)))))</f>
        <v/>
      </c>
      <c r="I266" t="str">
        <f t="shared" si="34"/>
        <v/>
      </c>
      <c r="J266" t="str">
        <f t="array" ref="J266">IF(J265="","", IF(J265="---", "", IF(J265="-", $X$8, IF(J265="--", $X$9, IFERROR(INDEX(Recipes!$A:$Q,SMALL(IF(($V$2=Recipes!$A:$A),ROW(Recipes!$A:$A)-MIN(ROW(Recipes!$A:$A))+1,""),ROWS(Recipes!$A$1:C260)),6), $X$7)))))</f>
        <v/>
      </c>
      <c r="K266" t="str">
        <f t="array" ref="K266">IF($J266="","", IF($J266="---", $J266, IF($J266="-",$J266, IF($J266="--", $J266, IFERROR(INDEX(Recipes!$A:$Q,SMALL(IF(($V$2=Recipes!$A:$A),ROW(Recipes!$A:$A)-MIN(ROW(Recipes!$A:$A))+1,""),ROWS(Recipes!$A$1:D260)),7), $Z$7)))))</f>
        <v/>
      </c>
      <c r="L266" t="str">
        <f t="shared" si="35"/>
        <v/>
      </c>
      <c r="M266" s="3" t="str">
        <f t="array" ref="M266">IF($J266="","", IF($J266="---", $Z$9, IF($J266="-", $Z$7, IF($J266="--", $Z$8, IFERROR(INDEX(Recipes!$A:$Q,SMALL(IF(($V$2=Recipes!$A:$A),ROW(Recipes!$A:$A)-MIN(ROW(Recipes!$A:$A))+1,""),ROWS(Recipes!$A$1:F260)),9), $Z$7)))))</f>
        <v/>
      </c>
      <c r="N266" t="str">
        <f t="shared" si="36"/>
        <v/>
      </c>
      <c r="O266" s="80" t="str">
        <f t="array" ref="O266">IF($J266="","", IF($J266="---", $AB$9, IF($J266="-", $AB$7, IF($J266="--", $AB$8, IFERROR(INDEX(Recipes!$A:$Q,SMALL(IF(($V$2=Recipes!$A:$A),ROW(Recipes!$A:$A)-MIN(ROW(Recipes!$A:$A))+1,""),ROWS(Recipes!$A$1:H260)),11), $AB$7)))))</f>
        <v/>
      </c>
      <c r="P266" t="str">
        <f t="shared" si="37"/>
        <v/>
      </c>
      <c r="Q266" s="80" t="str">
        <f t="array" ref="Q266">IF($J266="","", IF($J266="---", $AD$9, IF($J266="-", $AD$7, IF($J266="--", $AD$8, IFERROR(INDEX(Recipes!$A:$Q,SMALL(IF(($V$2=Recipes!$A:$A),ROW(Recipes!$A:$A)-MIN(ROW(Recipes!$A:$A))+1,""),ROWS(Recipes!$A$1:J260)),13), $AD$7)))))</f>
        <v/>
      </c>
      <c r="R266" t="str">
        <f t="shared" si="38"/>
        <v/>
      </c>
      <c r="S266" s="80" t="str">
        <f t="array" ref="S266">IF($J266="","", IF($J266="---", $AF$9, IF($J266="-", $AF$7, IF($J266="--", $AF$8, IFERROR(INDEX(Recipes!$A:$Q,SMALL(IF(($V$2=Recipes!$A:$A),ROW(Recipes!$A:$A)-MIN(ROW(Recipes!$A:$A))+1,""),ROWS(Recipes!$A$1:L260)),15), $AF$7)))))</f>
        <v/>
      </c>
      <c r="T266" t="str">
        <f t="shared" si="39"/>
        <v/>
      </c>
      <c r="U266" s="86" t="str">
        <f t="array" ref="U266">IF($J266="","", IF($J266="---", $AH$9, IF($J266="-", $AH$7, IF($J266="--", $AH$8, IFERROR(INDEX(Recipes!$A:$Q,SMALL(IF(($V$2=Recipes!$A:$A),ROW(Recipes!$A:$A)-MIN(ROW(Recipes!$A:$A))+1,""),ROWS(Recipes!$A$1:N260)),17), $AH$7)))))</f>
        <v/>
      </c>
      <c r="V266" t="str">
        <f t="shared" si="40"/>
        <v/>
      </c>
    </row>
    <row r="267" spans="2:22" x14ac:dyDescent="0.2">
      <c r="B267" s="1"/>
      <c r="G267" t="str">
        <f t="shared" si="33"/>
        <v/>
      </c>
      <c r="H267" t="str">
        <f t="array" ref="H267">IF(H266="","", IF(H266=$F$46, "", IF(H266=$F$44, $F$45, IF(H266=$F$45, $F$46, IFERROR(INDEX(Recipes!$A:$Q,SMALL(IF(($V$2=Recipes!$A:$A),ROW(Recipes!$A:$A)-MIN(ROW(Recipes!$A:$A))+1,""),ROWS(Recipes!$A$1:A261)),4), $F$44)))))</f>
        <v/>
      </c>
      <c r="I267" t="str">
        <f t="shared" si="34"/>
        <v/>
      </c>
      <c r="J267" t="str">
        <f t="array" ref="J267">IF(J266="","", IF(J266="---", "", IF(J266="-", $X$8, IF(J266="--", $X$9, IFERROR(INDEX(Recipes!$A:$Q,SMALL(IF(($V$2=Recipes!$A:$A),ROW(Recipes!$A:$A)-MIN(ROW(Recipes!$A:$A))+1,""),ROWS(Recipes!$A$1:C261)),6), $X$7)))))</f>
        <v/>
      </c>
      <c r="K267" t="str">
        <f t="array" ref="K267">IF($J267="","", IF($J267="---", $J267, IF($J267="-",$J267, IF($J267="--", $J267, IFERROR(INDEX(Recipes!$A:$Q,SMALL(IF(($V$2=Recipes!$A:$A),ROW(Recipes!$A:$A)-MIN(ROW(Recipes!$A:$A))+1,""),ROWS(Recipes!$A$1:D261)),7), $Z$7)))))</f>
        <v/>
      </c>
      <c r="L267" t="str">
        <f t="shared" si="35"/>
        <v/>
      </c>
      <c r="M267" s="3" t="str">
        <f t="array" ref="M267">IF($J267="","", IF($J267="---", $Z$9, IF($J267="-", $Z$7, IF($J267="--", $Z$8, IFERROR(INDEX(Recipes!$A:$Q,SMALL(IF(($V$2=Recipes!$A:$A),ROW(Recipes!$A:$A)-MIN(ROW(Recipes!$A:$A))+1,""),ROWS(Recipes!$A$1:F261)),9), $Z$7)))))</f>
        <v/>
      </c>
      <c r="N267" t="str">
        <f t="shared" si="36"/>
        <v/>
      </c>
      <c r="O267" s="80" t="str">
        <f t="array" ref="O267">IF($J267="","", IF($J267="---", $AB$9, IF($J267="-", $AB$7, IF($J267="--", $AB$8, IFERROR(INDEX(Recipes!$A:$Q,SMALL(IF(($V$2=Recipes!$A:$A),ROW(Recipes!$A:$A)-MIN(ROW(Recipes!$A:$A))+1,""),ROWS(Recipes!$A$1:H261)),11), $AB$7)))))</f>
        <v/>
      </c>
      <c r="P267" t="str">
        <f t="shared" si="37"/>
        <v/>
      </c>
      <c r="Q267" s="80" t="str">
        <f t="array" ref="Q267">IF($J267="","", IF($J267="---", $AD$9, IF($J267="-", $AD$7, IF($J267="--", $AD$8, IFERROR(INDEX(Recipes!$A:$Q,SMALL(IF(($V$2=Recipes!$A:$A),ROW(Recipes!$A:$A)-MIN(ROW(Recipes!$A:$A))+1,""),ROWS(Recipes!$A$1:J261)),13), $AD$7)))))</f>
        <v/>
      </c>
      <c r="R267" t="str">
        <f t="shared" si="38"/>
        <v/>
      </c>
      <c r="S267" s="80" t="str">
        <f t="array" ref="S267">IF($J267="","", IF($J267="---", $AF$9, IF($J267="-", $AF$7, IF($J267="--", $AF$8, IFERROR(INDEX(Recipes!$A:$Q,SMALL(IF(($V$2=Recipes!$A:$A),ROW(Recipes!$A:$A)-MIN(ROW(Recipes!$A:$A))+1,""),ROWS(Recipes!$A$1:L261)),15), $AF$7)))))</f>
        <v/>
      </c>
      <c r="T267" t="str">
        <f t="shared" si="39"/>
        <v/>
      </c>
      <c r="U267" s="86" t="str">
        <f t="array" ref="U267">IF($J267="","", IF($J267="---", $AH$9, IF($J267="-", $AH$7, IF($J267="--", $AH$8, IFERROR(INDEX(Recipes!$A:$Q,SMALL(IF(($V$2=Recipes!$A:$A),ROW(Recipes!$A:$A)-MIN(ROW(Recipes!$A:$A))+1,""),ROWS(Recipes!$A$1:N261)),17), $AH$7)))))</f>
        <v/>
      </c>
      <c r="V267" t="str">
        <f t="shared" si="40"/>
        <v/>
      </c>
    </row>
    <row r="268" spans="2:22" x14ac:dyDescent="0.2">
      <c r="B268" s="1"/>
      <c r="G268" t="str">
        <f t="shared" si="33"/>
        <v/>
      </c>
      <c r="H268" t="str">
        <f t="array" ref="H268">IF(H267="","", IF(H267=$F$46, "", IF(H267=$F$44, $F$45, IF(H267=$F$45, $F$46, IFERROR(INDEX(Recipes!$A:$Q,SMALL(IF(($V$2=Recipes!$A:$A),ROW(Recipes!$A:$A)-MIN(ROW(Recipes!$A:$A))+1,""),ROWS(Recipes!$A$1:A262)),4), $F$44)))))</f>
        <v/>
      </c>
      <c r="I268" t="str">
        <f t="shared" si="34"/>
        <v/>
      </c>
      <c r="J268" t="str">
        <f t="array" ref="J268">IF(J267="","", IF(J267="---", "", IF(J267="-", $X$8, IF(J267="--", $X$9, IFERROR(INDEX(Recipes!$A:$Q,SMALL(IF(($V$2=Recipes!$A:$A),ROW(Recipes!$A:$A)-MIN(ROW(Recipes!$A:$A))+1,""),ROWS(Recipes!$A$1:C262)),6), $X$7)))))</f>
        <v/>
      </c>
      <c r="K268" t="str">
        <f t="array" ref="K268">IF($J268="","", IF($J268="---", $J268, IF($J268="-",$J268, IF($J268="--", $J268, IFERROR(INDEX(Recipes!$A:$Q,SMALL(IF(($V$2=Recipes!$A:$A),ROW(Recipes!$A:$A)-MIN(ROW(Recipes!$A:$A))+1,""),ROWS(Recipes!$A$1:D262)),7), $Z$7)))))</f>
        <v/>
      </c>
      <c r="L268" t="str">
        <f t="shared" si="35"/>
        <v/>
      </c>
      <c r="M268" s="3" t="str">
        <f t="array" ref="M268">IF($J268="","", IF($J268="---", $Z$9, IF($J268="-", $Z$7, IF($J268="--", $Z$8, IFERROR(INDEX(Recipes!$A:$Q,SMALL(IF(($V$2=Recipes!$A:$A),ROW(Recipes!$A:$A)-MIN(ROW(Recipes!$A:$A))+1,""),ROWS(Recipes!$A$1:F262)),9), $Z$7)))))</f>
        <v/>
      </c>
      <c r="N268" t="str">
        <f t="shared" si="36"/>
        <v/>
      </c>
      <c r="O268" s="80" t="str">
        <f t="array" ref="O268">IF($J268="","", IF($J268="---", $AB$9, IF($J268="-", $AB$7, IF($J268="--", $AB$8, IFERROR(INDEX(Recipes!$A:$Q,SMALL(IF(($V$2=Recipes!$A:$A),ROW(Recipes!$A:$A)-MIN(ROW(Recipes!$A:$A))+1,""),ROWS(Recipes!$A$1:H262)),11), $AB$7)))))</f>
        <v/>
      </c>
      <c r="P268" t="str">
        <f t="shared" si="37"/>
        <v/>
      </c>
      <c r="Q268" s="80" t="str">
        <f t="array" ref="Q268">IF($J268="","", IF($J268="---", $AD$9, IF($J268="-", $AD$7, IF($J268="--", $AD$8, IFERROR(INDEX(Recipes!$A:$Q,SMALL(IF(($V$2=Recipes!$A:$A),ROW(Recipes!$A:$A)-MIN(ROW(Recipes!$A:$A))+1,""),ROWS(Recipes!$A$1:J262)),13), $AD$7)))))</f>
        <v/>
      </c>
      <c r="R268" t="str">
        <f t="shared" si="38"/>
        <v/>
      </c>
      <c r="S268" s="80" t="str">
        <f t="array" ref="S268">IF($J268="","", IF($J268="---", $AF$9, IF($J268="-", $AF$7, IF($J268="--", $AF$8, IFERROR(INDEX(Recipes!$A:$Q,SMALL(IF(($V$2=Recipes!$A:$A),ROW(Recipes!$A:$A)-MIN(ROW(Recipes!$A:$A))+1,""),ROWS(Recipes!$A$1:L262)),15), $AF$7)))))</f>
        <v/>
      </c>
      <c r="T268" t="str">
        <f t="shared" si="39"/>
        <v/>
      </c>
      <c r="U268" s="86" t="str">
        <f t="array" ref="U268">IF($J268="","", IF($J268="---", $AH$9, IF($J268="-", $AH$7, IF($J268="--", $AH$8, IFERROR(INDEX(Recipes!$A:$Q,SMALL(IF(($V$2=Recipes!$A:$A),ROW(Recipes!$A:$A)-MIN(ROW(Recipes!$A:$A))+1,""),ROWS(Recipes!$A$1:N262)),17), $AH$7)))))</f>
        <v/>
      </c>
      <c r="V268" t="str">
        <f t="shared" si="40"/>
        <v/>
      </c>
    </row>
    <row r="269" spans="2:22" x14ac:dyDescent="0.2">
      <c r="B269" s="1"/>
      <c r="G269" t="str">
        <f t="shared" si="33"/>
        <v/>
      </c>
      <c r="H269" t="str">
        <f t="array" ref="H269">IF(H268="","", IF(H268=$F$46, "", IF(H268=$F$44, $F$45, IF(H268=$F$45, $F$46, IFERROR(INDEX(Recipes!$A:$Q,SMALL(IF(($V$2=Recipes!$A:$A),ROW(Recipes!$A:$A)-MIN(ROW(Recipes!$A:$A))+1,""),ROWS(Recipes!$A$1:A263)),4), $F$44)))))</f>
        <v/>
      </c>
      <c r="I269" t="str">
        <f t="shared" si="34"/>
        <v/>
      </c>
      <c r="J269" t="str">
        <f t="array" ref="J269">IF(J268="","", IF(J268="---", "", IF(J268="-", $X$8, IF(J268="--", $X$9, IFERROR(INDEX(Recipes!$A:$Q,SMALL(IF(($V$2=Recipes!$A:$A),ROW(Recipes!$A:$A)-MIN(ROW(Recipes!$A:$A))+1,""),ROWS(Recipes!$A$1:C263)),6), $X$7)))))</f>
        <v/>
      </c>
      <c r="K269" t="str">
        <f t="array" ref="K269">IF($J269="","", IF($J269="---", $J269, IF($J269="-",$J269, IF($J269="--", $J269, IFERROR(INDEX(Recipes!$A:$Q,SMALL(IF(($V$2=Recipes!$A:$A),ROW(Recipes!$A:$A)-MIN(ROW(Recipes!$A:$A))+1,""),ROWS(Recipes!$A$1:D263)),7), $Z$7)))))</f>
        <v/>
      </c>
      <c r="L269" t="str">
        <f t="shared" si="35"/>
        <v/>
      </c>
      <c r="M269" s="3" t="str">
        <f t="array" ref="M269">IF($J269="","", IF($J269="---", $Z$9, IF($J269="-", $Z$7, IF($J269="--", $Z$8, IFERROR(INDEX(Recipes!$A:$Q,SMALL(IF(($V$2=Recipes!$A:$A),ROW(Recipes!$A:$A)-MIN(ROW(Recipes!$A:$A))+1,""),ROWS(Recipes!$A$1:F263)),9), $Z$7)))))</f>
        <v/>
      </c>
      <c r="N269" t="str">
        <f t="shared" si="36"/>
        <v/>
      </c>
      <c r="O269" s="80" t="str">
        <f t="array" ref="O269">IF($J269="","", IF($J269="---", $AB$9, IF($J269="-", $AB$7, IF($J269="--", $AB$8, IFERROR(INDEX(Recipes!$A:$Q,SMALL(IF(($V$2=Recipes!$A:$A),ROW(Recipes!$A:$A)-MIN(ROW(Recipes!$A:$A))+1,""),ROWS(Recipes!$A$1:H263)),11), $AB$7)))))</f>
        <v/>
      </c>
      <c r="P269" t="str">
        <f t="shared" si="37"/>
        <v/>
      </c>
      <c r="Q269" s="80" t="str">
        <f t="array" ref="Q269">IF($J269="","", IF($J269="---", $AD$9, IF($J269="-", $AD$7, IF($J269="--", $AD$8, IFERROR(INDEX(Recipes!$A:$Q,SMALL(IF(($V$2=Recipes!$A:$A),ROW(Recipes!$A:$A)-MIN(ROW(Recipes!$A:$A))+1,""),ROWS(Recipes!$A$1:J263)),13), $AD$7)))))</f>
        <v/>
      </c>
      <c r="R269" t="str">
        <f t="shared" si="38"/>
        <v/>
      </c>
      <c r="S269" s="80" t="str">
        <f t="array" ref="S269">IF($J269="","", IF($J269="---", $AF$9, IF($J269="-", $AF$7, IF($J269="--", $AF$8, IFERROR(INDEX(Recipes!$A:$Q,SMALL(IF(($V$2=Recipes!$A:$A),ROW(Recipes!$A:$A)-MIN(ROW(Recipes!$A:$A))+1,""),ROWS(Recipes!$A$1:L263)),15), $AF$7)))))</f>
        <v/>
      </c>
      <c r="T269" t="str">
        <f t="shared" si="39"/>
        <v/>
      </c>
      <c r="U269" s="86" t="str">
        <f t="array" ref="U269">IF($J269="","", IF($J269="---", $AH$9, IF($J269="-", $AH$7, IF($J269="--", $AH$8, IFERROR(INDEX(Recipes!$A:$Q,SMALL(IF(($V$2=Recipes!$A:$A),ROW(Recipes!$A:$A)-MIN(ROW(Recipes!$A:$A))+1,""),ROWS(Recipes!$A$1:N263)),17), $AH$7)))))</f>
        <v/>
      </c>
      <c r="V269" t="str">
        <f t="shared" si="40"/>
        <v/>
      </c>
    </row>
    <row r="270" spans="2:22" x14ac:dyDescent="0.2">
      <c r="B270" s="1"/>
      <c r="G270" t="str">
        <f t="shared" si="33"/>
        <v/>
      </c>
      <c r="H270" t="str">
        <f t="array" ref="H270">IF(H269="","", IF(H269=$F$46, "", IF(H269=$F$44, $F$45, IF(H269=$F$45, $F$46, IFERROR(INDEX(Recipes!$A:$Q,SMALL(IF(($V$2=Recipes!$A:$A),ROW(Recipes!$A:$A)-MIN(ROW(Recipes!$A:$A))+1,""),ROWS(Recipes!$A$1:A264)),4), $F$44)))))</f>
        <v/>
      </c>
      <c r="I270" t="str">
        <f t="shared" si="34"/>
        <v/>
      </c>
      <c r="J270" t="str">
        <f t="array" ref="J270">IF(J269="","", IF(J269="---", "", IF(J269="-", $X$8, IF(J269="--", $X$9, IFERROR(INDEX(Recipes!$A:$Q,SMALL(IF(($V$2=Recipes!$A:$A),ROW(Recipes!$A:$A)-MIN(ROW(Recipes!$A:$A))+1,""),ROWS(Recipes!$A$1:C264)),6), $X$7)))))</f>
        <v/>
      </c>
      <c r="K270" t="str">
        <f t="array" ref="K270">IF($J270="","", IF($J270="---", $J270, IF($J270="-",$J270, IF($J270="--", $J270, IFERROR(INDEX(Recipes!$A:$Q,SMALL(IF(($V$2=Recipes!$A:$A),ROW(Recipes!$A:$A)-MIN(ROW(Recipes!$A:$A))+1,""),ROWS(Recipes!$A$1:D264)),7), $Z$7)))))</f>
        <v/>
      </c>
      <c r="L270" t="str">
        <f t="shared" si="35"/>
        <v/>
      </c>
      <c r="M270" s="3" t="str">
        <f t="array" ref="M270">IF($J270="","", IF($J270="---", $Z$9, IF($J270="-", $Z$7, IF($J270="--", $Z$8, IFERROR(INDEX(Recipes!$A:$Q,SMALL(IF(($V$2=Recipes!$A:$A),ROW(Recipes!$A:$A)-MIN(ROW(Recipes!$A:$A))+1,""),ROWS(Recipes!$A$1:F264)),9), $Z$7)))))</f>
        <v/>
      </c>
      <c r="N270" t="str">
        <f t="shared" si="36"/>
        <v/>
      </c>
      <c r="O270" s="80" t="str">
        <f t="array" ref="O270">IF($J270="","", IF($J270="---", $AB$9, IF($J270="-", $AB$7, IF($J270="--", $AB$8, IFERROR(INDEX(Recipes!$A:$Q,SMALL(IF(($V$2=Recipes!$A:$A),ROW(Recipes!$A:$A)-MIN(ROW(Recipes!$A:$A))+1,""),ROWS(Recipes!$A$1:H264)),11), $AB$7)))))</f>
        <v/>
      </c>
      <c r="P270" t="str">
        <f t="shared" si="37"/>
        <v/>
      </c>
      <c r="Q270" s="80" t="str">
        <f t="array" ref="Q270">IF($J270="","", IF($J270="---", $AD$9, IF($J270="-", $AD$7, IF($J270="--", $AD$8, IFERROR(INDEX(Recipes!$A:$Q,SMALL(IF(($V$2=Recipes!$A:$A),ROW(Recipes!$A:$A)-MIN(ROW(Recipes!$A:$A))+1,""),ROWS(Recipes!$A$1:J264)),13), $AD$7)))))</f>
        <v/>
      </c>
      <c r="R270" t="str">
        <f t="shared" si="38"/>
        <v/>
      </c>
      <c r="S270" s="80" t="str">
        <f t="array" ref="S270">IF($J270="","", IF($J270="---", $AF$9, IF($J270="-", $AF$7, IF($J270="--", $AF$8, IFERROR(INDEX(Recipes!$A:$Q,SMALL(IF(($V$2=Recipes!$A:$A),ROW(Recipes!$A:$A)-MIN(ROW(Recipes!$A:$A))+1,""),ROWS(Recipes!$A$1:L264)),15), $AF$7)))))</f>
        <v/>
      </c>
      <c r="T270" t="str">
        <f t="shared" si="39"/>
        <v/>
      </c>
      <c r="U270" s="86" t="str">
        <f t="array" ref="U270">IF($J270="","", IF($J270="---", $AH$9, IF($J270="-", $AH$7, IF($J270="--", $AH$8, IFERROR(INDEX(Recipes!$A:$Q,SMALL(IF(($V$2=Recipes!$A:$A),ROW(Recipes!$A:$A)-MIN(ROW(Recipes!$A:$A))+1,""),ROWS(Recipes!$A$1:N264)),17), $AH$7)))))</f>
        <v/>
      </c>
      <c r="V270" t="str">
        <f t="shared" si="40"/>
        <v/>
      </c>
    </row>
    <row r="271" spans="2:22" x14ac:dyDescent="0.2">
      <c r="B271" s="1"/>
      <c r="G271" t="str">
        <f t="shared" ref="G271:G274" si="41">IF(H271="", "", $W$7)</f>
        <v/>
      </c>
      <c r="H271" t="str">
        <f t="array" ref="H271">IF(H270="","", IF(H270=$F$46, "", IF(H270=$F$44, $F$45, IF(H270=$F$45, $F$46, IFERROR(INDEX(Recipes!$A:$Q,SMALL(IF(($V$2=Recipes!$A:$A),ROW(Recipes!$A:$A)-MIN(ROW(Recipes!$A:$A))+1,""),ROWS(Recipes!$A$1:A265)),4), $F$44)))))</f>
        <v/>
      </c>
      <c r="I271" t="str">
        <f t="shared" ref="I271:I274" si="42">G271</f>
        <v/>
      </c>
      <c r="J271" t="str">
        <f t="array" ref="J271">IF(J270="","", IF(J270="---", "", IF(J270="-", $X$8, IF(J270="--", $X$9, IFERROR(INDEX(Recipes!$A:$Q,SMALL(IF(($V$2=Recipes!$A:$A),ROW(Recipes!$A:$A)-MIN(ROW(Recipes!$A:$A))+1,""),ROWS(Recipes!$A$1:C265)),6), $X$7)))))</f>
        <v/>
      </c>
      <c r="K271" t="str">
        <f t="array" ref="K271">IF($J271="","", IF($J271="---", $J271, IF($J271="-",$J271, IF($J271="--", $J271, IFERROR(INDEX(Recipes!$A:$Q,SMALL(IF(($V$2=Recipes!$A:$A),ROW(Recipes!$A:$A)-MIN(ROW(Recipes!$A:$A))+1,""),ROWS(Recipes!$A$1:D265)),7), $Z$7)))))</f>
        <v/>
      </c>
      <c r="L271" t="str">
        <f t="shared" ref="L271:L274" si="43">I271</f>
        <v/>
      </c>
      <c r="M271" s="3" t="str">
        <f t="array" ref="M271">IF($J271="","", IF($J271="---", $Z$9, IF($J271="-", $Z$7, IF($J271="--", $Z$8, IFERROR(INDEX(Recipes!$A:$Q,SMALL(IF(($V$2=Recipes!$A:$A),ROW(Recipes!$A:$A)-MIN(ROW(Recipes!$A:$A))+1,""),ROWS(Recipes!$A$1:F265)),9), $Z$7)))))</f>
        <v/>
      </c>
      <c r="N271" t="str">
        <f t="shared" ref="N271:N274" si="44">L271</f>
        <v/>
      </c>
      <c r="O271" s="80" t="str">
        <f t="array" ref="O271">IF($J271="","", IF($J271="---", $AB$9, IF($J271="-", $AB$7, IF($J271="--", $AB$8, IFERROR(INDEX(Recipes!$A:$Q,SMALL(IF(($V$2=Recipes!$A:$A),ROW(Recipes!$A:$A)-MIN(ROW(Recipes!$A:$A))+1,""),ROWS(Recipes!$A$1:H265)),11), $AB$7)))))</f>
        <v/>
      </c>
      <c r="P271" t="str">
        <f t="shared" ref="P271:P274" si="45">N271</f>
        <v/>
      </c>
      <c r="Q271" s="80" t="str">
        <f t="array" ref="Q271">IF($J271="","", IF($J271="---", $AD$9, IF($J271="-", $AD$7, IF($J271="--", $AD$8, IFERROR(INDEX(Recipes!$A:$Q,SMALL(IF(($V$2=Recipes!$A:$A),ROW(Recipes!$A:$A)-MIN(ROW(Recipes!$A:$A))+1,""),ROWS(Recipes!$A$1:J265)),13), $AD$7)))))</f>
        <v/>
      </c>
      <c r="R271" t="str">
        <f t="shared" ref="R271:R274" si="46">P271</f>
        <v/>
      </c>
      <c r="S271" s="80" t="str">
        <f t="array" ref="S271">IF($J271="","", IF($J271="---", $AF$9, IF($J271="-", $AF$7, IF($J271="--", $AF$8, IFERROR(INDEX(Recipes!$A:$Q,SMALL(IF(($V$2=Recipes!$A:$A),ROW(Recipes!$A:$A)-MIN(ROW(Recipes!$A:$A))+1,""),ROWS(Recipes!$A$1:L265)),15), $AF$7)))))</f>
        <v/>
      </c>
      <c r="T271" t="str">
        <f t="shared" ref="T271:T274" si="47">R271</f>
        <v/>
      </c>
      <c r="U271" s="86" t="str">
        <f t="array" ref="U271">IF($J271="","", IF($J271="---", $AH$9, IF($J271="-", $AH$7, IF($J271="--", $AH$8, IFERROR(INDEX(Recipes!$A:$Q,SMALL(IF(($V$2=Recipes!$A:$A),ROW(Recipes!$A:$A)-MIN(ROW(Recipes!$A:$A))+1,""),ROWS(Recipes!$A$1:N265)),17), $AH$7)))))</f>
        <v/>
      </c>
      <c r="V271" t="str">
        <f t="shared" ref="V271:V274" si="48">T271</f>
        <v/>
      </c>
    </row>
    <row r="272" spans="2:22" x14ac:dyDescent="0.2">
      <c r="B272" s="1"/>
      <c r="G272" t="str">
        <f t="shared" si="41"/>
        <v/>
      </c>
      <c r="H272" t="str">
        <f t="array" ref="H272">IF(H271="","", IF(H271=$F$46, "", IF(H271=$F$44, $F$45, IF(H271=$F$45, $F$46, IFERROR(INDEX(Recipes!$A:$Q,SMALL(IF(($V$2=Recipes!$A:$A),ROW(Recipes!$A:$A)-MIN(ROW(Recipes!$A:$A))+1,""),ROWS(Recipes!$A$1:A266)),4), $F$44)))))</f>
        <v/>
      </c>
      <c r="I272" t="str">
        <f t="shared" si="42"/>
        <v/>
      </c>
      <c r="J272" t="str">
        <f t="array" ref="J272">IF(J271="","", IF(J271="---", "", IF(J271="-", $X$8, IF(J271="--", $X$9, IFERROR(INDEX(Recipes!$A:$Q,SMALL(IF(($V$2=Recipes!$A:$A),ROW(Recipes!$A:$A)-MIN(ROW(Recipes!$A:$A))+1,""),ROWS(Recipes!$A$1:C266)),6), $X$7)))))</f>
        <v/>
      </c>
      <c r="K272" t="str">
        <f t="array" ref="K272">IF($J272="","", IF($J272="---", $J272, IF($J272="-",$J272, IF($J272="--", $J272, IFERROR(INDEX(Recipes!$A:$Q,SMALL(IF(($V$2=Recipes!$A:$A),ROW(Recipes!$A:$A)-MIN(ROW(Recipes!$A:$A))+1,""),ROWS(Recipes!$A$1:D266)),7), $Z$7)))))</f>
        <v/>
      </c>
      <c r="L272" t="str">
        <f t="shared" si="43"/>
        <v/>
      </c>
      <c r="M272" s="3" t="str">
        <f t="array" ref="M272">IF($J272="","", IF($J272="---", $Z$9, IF($J272="-", $Z$7, IF($J272="--", $Z$8, IFERROR(INDEX(Recipes!$A:$Q,SMALL(IF(($V$2=Recipes!$A:$A),ROW(Recipes!$A:$A)-MIN(ROW(Recipes!$A:$A))+1,""),ROWS(Recipes!$A$1:F266)),9), $Z$7)))))</f>
        <v/>
      </c>
      <c r="N272" t="str">
        <f t="shared" si="44"/>
        <v/>
      </c>
      <c r="O272" s="80" t="str">
        <f t="array" ref="O272">IF($J272="","", IF($J272="---", $AB$9, IF($J272="-", $AB$7, IF($J272="--", $AB$8, IFERROR(INDEX(Recipes!$A:$Q,SMALL(IF(($V$2=Recipes!$A:$A),ROW(Recipes!$A:$A)-MIN(ROW(Recipes!$A:$A))+1,""),ROWS(Recipes!$A$1:H266)),11), $AB$7)))))</f>
        <v/>
      </c>
      <c r="P272" t="str">
        <f t="shared" si="45"/>
        <v/>
      </c>
      <c r="Q272" s="80" t="str">
        <f t="array" ref="Q272">IF($J272="","", IF($J272="---", $AD$9, IF($J272="-", $AD$7, IF($J272="--", $AD$8, IFERROR(INDEX(Recipes!$A:$Q,SMALL(IF(($V$2=Recipes!$A:$A),ROW(Recipes!$A:$A)-MIN(ROW(Recipes!$A:$A))+1,""),ROWS(Recipes!$A$1:J266)),13), $AD$7)))))</f>
        <v/>
      </c>
      <c r="R272" t="str">
        <f t="shared" si="46"/>
        <v/>
      </c>
      <c r="S272" s="80" t="str">
        <f t="array" ref="S272">IF($J272="","", IF($J272="---", $AF$9, IF($J272="-", $AF$7, IF($J272="--", $AF$8, IFERROR(INDEX(Recipes!$A:$Q,SMALL(IF(($V$2=Recipes!$A:$A),ROW(Recipes!$A:$A)-MIN(ROW(Recipes!$A:$A))+1,""),ROWS(Recipes!$A$1:L266)),15), $AF$7)))))</f>
        <v/>
      </c>
      <c r="T272" t="str">
        <f t="shared" si="47"/>
        <v/>
      </c>
      <c r="U272" s="86" t="str">
        <f t="array" ref="U272">IF($J272="","", IF($J272="---", $AH$9, IF($J272="-", $AH$7, IF($J272="--", $AH$8, IFERROR(INDEX(Recipes!$A:$Q,SMALL(IF(($V$2=Recipes!$A:$A),ROW(Recipes!$A:$A)-MIN(ROW(Recipes!$A:$A))+1,""),ROWS(Recipes!$A$1:N266)),17), $AH$7)))))</f>
        <v/>
      </c>
      <c r="V272" t="str">
        <f t="shared" si="48"/>
        <v/>
      </c>
    </row>
    <row r="273" spans="1:35" x14ac:dyDescent="0.2">
      <c r="B273" s="1"/>
      <c r="G273" t="str">
        <f t="shared" si="41"/>
        <v/>
      </c>
      <c r="H273" t="str">
        <f t="array" ref="H273">IF(H272="","", IF(H272=$F$46, "", IF(H272=$F$44, $F$45, IF(H272=$F$45, $F$46, IFERROR(INDEX(Recipes!$A:$Q,SMALL(IF(($V$2=Recipes!$A:$A),ROW(Recipes!$A:$A)-MIN(ROW(Recipes!$A:$A))+1,""),ROWS(Recipes!$A$1:A267)),4), $F$44)))))</f>
        <v/>
      </c>
      <c r="I273" t="str">
        <f t="shared" si="42"/>
        <v/>
      </c>
      <c r="J273" t="str">
        <f t="array" ref="J273">IF(J272="","", IF(J272="---", "", IF(J272="-", $X$8, IF(J272="--", $X$9, IFERROR(INDEX(Recipes!$A:$Q,SMALL(IF(($V$2=Recipes!$A:$A),ROW(Recipes!$A:$A)-MIN(ROW(Recipes!$A:$A))+1,""),ROWS(Recipes!$A$1:C267)),6), $X$7)))))</f>
        <v/>
      </c>
      <c r="K273" t="str">
        <f t="array" ref="K273">IF($J273="","", IF($J273="---", $J273, IF($J273="-",$J273, IF($J273="--", $J273, IFERROR(INDEX(Recipes!$A:$Q,SMALL(IF(($V$2=Recipes!$A:$A),ROW(Recipes!$A:$A)-MIN(ROW(Recipes!$A:$A))+1,""),ROWS(Recipes!$A$1:D267)),7), $Z$7)))))</f>
        <v/>
      </c>
      <c r="L273" t="str">
        <f t="shared" si="43"/>
        <v/>
      </c>
      <c r="M273" s="3" t="str">
        <f t="array" ref="M273">IF($J273="","", IF($J273="---", $Z$9, IF($J273="-", $Z$7, IF($J273="--", $Z$8, IFERROR(INDEX(Recipes!$A:$Q,SMALL(IF(($V$2=Recipes!$A:$A),ROW(Recipes!$A:$A)-MIN(ROW(Recipes!$A:$A))+1,""),ROWS(Recipes!$A$1:F267)),9), $Z$7)))))</f>
        <v/>
      </c>
      <c r="N273" t="str">
        <f t="shared" si="44"/>
        <v/>
      </c>
      <c r="O273" s="80" t="str">
        <f t="array" ref="O273">IF($J273="","", IF($J273="---", $AB$9, IF($J273="-", $AB$7, IF($J273="--", $AB$8, IFERROR(INDEX(Recipes!$A:$Q,SMALL(IF(($V$2=Recipes!$A:$A),ROW(Recipes!$A:$A)-MIN(ROW(Recipes!$A:$A))+1,""),ROWS(Recipes!$A$1:H267)),11), $AB$7)))))</f>
        <v/>
      </c>
      <c r="P273" t="str">
        <f t="shared" si="45"/>
        <v/>
      </c>
      <c r="Q273" s="80" t="str">
        <f t="array" ref="Q273">IF($J273="","", IF($J273="---", $AD$9, IF($J273="-", $AD$7, IF($J273="--", $AD$8, IFERROR(INDEX(Recipes!$A:$Q,SMALL(IF(($V$2=Recipes!$A:$A),ROW(Recipes!$A:$A)-MIN(ROW(Recipes!$A:$A))+1,""),ROWS(Recipes!$A$1:J267)),13), $AD$7)))))</f>
        <v/>
      </c>
      <c r="R273" t="str">
        <f t="shared" si="46"/>
        <v/>
      </c>
      <c r="S273" s="80" t="str">
        <f t="array" ref="S273">IF($J273="","", IF($J273="---", $AF$9, IF($J273="-", $AF$7, IF($J273="--", $AF$8, IFERROR(INDEX(Recipes!$A:$Q,SMALL(IF(($V$2=Recipes!$A:$A),ROW(Recipes!$A:$A)-MIN(ROW(Recipes!$A:$A))+1,""),ROWS(Recipes!$A$1:L267)),15), $AF$7)))))</f>
        <v/>
      </c>
      <c r="T273" t="str">
        <f t="shared" si="47"/>
        <v/>
      </c>
      <c r="U273" s="86" t="str">
        <f t="array" ref="U273">IF($J273="","", IF($J273="---", $AH$9, IF($J273="-", $AH$7, IF($J273="--", $AH$8, IFERROR(INDEX(Recipes!$A:$Q,SMALL(IF(($V$2=Recipes!$A:$A),ROW(Recipes!$A:$A)-MIN(ROW(Recipes!$A:$A))+1,""),ROWS(Recipes!$A$1:N267)),17), $AH$7)))))</f>
        <v/>
      </c>
      <c r="V273" t="str">
        <f t="shared" si="48"/>
        <v/>
      </c>
    </row>
    <row r="274" spans="1:35" x14ac:dyDescent="0.2">
      <c r="B274" s="1"/>
      <c r="G274" t="str">
        <f t="shared" si="41"/>
        <v/>
      </c>
      <c r="H274" t="str">
        <f t="array" ref="H274">IF(H273="","", IF(H273=$F$46, "", IF(H273=$F$44, $F$45, IF(H273=$F$45, $F$46, IFERROR(INDEX(Recipes!$A:$Q,SMALL(IF(($V$2=Recipes!$A:$A),ROW(Recipes!$A:$A)-MIN(ROW(Recipes!$A:$A))+1,""),ROWS(Recipes!$A$1:A268)),4), $F$44)))))</f>
        <v/>
      </c>
      <c r="I274" t="str">
        <f t="shared" si="42"/>
        <v/>
      </c>
      <c r="J274" t="str">
        <f t="array" ref="J274">IF(J273="","", IF(J273="---", "", IF(J273="-", $X$8, IF(J273="--", $X$9, IFERROR(INDEX(Recipes!$A:$Q,SMALL(IF(($V$2=Recipes!$A:$A),ROW(Recipes!$A:$A)-MIN(ROW(Recipes!$A:$A))+1,""),ROWS(Recipes!$A$1:C268)),6), $X$7)))))</f>
        <v/>
      </c>
      <c r="K274" t="str">
        <f t="array" ref="K274">IF($J274="","", IF($J274="---", $J274, IF($J274="-",$J274, IF($J274="--", $J274, IFERROR(INDEX(Recipes!$A:$Q,SMALL(IF(($V$2=Recipes!$A:$A),ROW(Recipes!$A:$A)-MIN(ROW(Recipes!$A:$A))+1,""),ROWS(Recipes!$A$1:D268)),7), $Z$7)))))</f>
        <v/>
      </c>
      <c r="L274" t="str">
        <f t="shared" si="43"/>
        <v/>
      </c>
      <c r="M274" s="3" t="str">
        <f t="array" ref="M274">IF($J274="","", IF($J274="---", $Z$9, IF($J274="-", $Z$7, IF($J274="--", $Z$8, IFERROR(INDEX(Recipes!$A:$Q,SMALL(IF(($V$2=Recipes!$A:$A),ROW(Recipes!$A:$A)-MIN(ROW(Recipes!$A:$A))+1,""),ROWS(Recipes!$A$1:F268)),9), $Z$7)))))</f>
        <v/>
      </c>
      <c r="N274" t="str">
        <f t="shared" si="44"/>
        <v/>
      </c>
      <c r="O274" s="80" t="str">
        <f t="array" ref="O274">IF($J274="","", IF($J274="---", $AB$9, IF($J274="-", $AB$7, IF($J274="--", $AB$8, IFERROR(INDEX(Recipes!$A:$Q,SMALL(IF(($V$2=Recipes!$A:$A),ROW(Recipes!$A:$A)-MIN(ROW(Recipes!$A:$A))+1,""),ROWS(Recipes!$A$1:H268)),11), $AB$7)))))</f>
        <v/>
      </c>
      <c r="P274" t="str">
        <f t="shared" si="45"/>
        <v/>
      </c>
      <c r="Q274" s="80" t="str">
        <f t="array" ref="Q274">IF($J274="","", IF($J274="---", $AD$9, IF($J274="-", $AD$7, IF($J274="--", $AD$8, IFERROR(INDEX(Recipes!$A:$Q,SMALL(IF(($V$2=Recipes!$A:$A),ROW(Recipes!$A:$A)-MIN(ROW(Recipes!$A:$A))+1,""),ROWS(Recipes!$A$1:J268)),13), $AD$7)))))</f>
        <v/>
      </c>
      <c r="R274" t="str">
        <f t="shared" si="46"/>
        <v/>
      </c>
      <c r="S274" s="80" t="str">
        <f t="array" ref="S274">IF($J274="","", IF($J274="---", $AF$9, IF($J274="-", $AF$7, IF($J274="--", $AF$8, IFERROR(INDEX(Recipes!$A:$Q,SMALL(IF(($V$2=Recipes!$A:$A),ROW(Recipes!$A:$A)-MIN(ROW(Recipes!$A:$A))+1,""),ROWS(Recipes!$A$1:L268)),15), $AF$7)))))</f>
        <v/>
      </c>
      <c r="T274" t="str">
        <f t="shared" si="47"/>
        <v/>
      </c>
      <c r="U274" s="86" t="str">
        <f t="array" ref="U274">IF($J274="","", IF($J274="---", $AH$9, IF($J274="-", $AH$7, IF($J274="--", $AH$8, IFERROR(INDEX(Recipes!$A:$Q,SMALL(IF(($V$2=Recipes!$A:$A),ROW(Recipes!$A:$A)-MIN(ROW(Recipes!$A:$A))+1,""),ROWS(Recipes!$A$1:N268)),17), $AH$7)))))</f>
        <v/>
      </c>
      <c r="V274" t="str">
        <f t="shared" si="48"/>
        <v/>
      </c>
    </row>
    <row r="275" spans="1:35" x14ac:dyDescent="0.2">
      <c r="A275" s="33" t="s">
        <v>99</v>
      </c>
      <c r="B275" s="33" t="s">
        <v>99</v>
      </c>
      <c r="C275" s="33" t="s">
        <v>99</v>
      </c>
      <c r="D275" s="33" t="s">
        <v>99</v>
      </c>
      <c r="E275" s="33" t="s">
        <v>99</v>
      </c>
      <c r="F275" s="33" t="s">
        <v>99</v>
      </c>
      <c r="G275" s="33" t="s">
        <v>99</v>
      </c>
      <c r="H275" s="33" t="s">
        <v>99</v>
      </c>
      <c r="I275" s="33" t="s">
        <v>99</v>
      </c>
      <c r="J275" s="33" t="s">
        <v>99</v>
      </c>
      <c r="K275" s="33" t="s">
        <v>99</v>
      </c>
      <c r="L275" s="33" t="s">
        <v>99</v>
      </c>
      <c r="M275" s="112" t="s">
        <v>99</v>
      </c>
      <c r="N275" s="33" t="s">
        <v>99</v>
      </c>
      <c r="O275" s="80" t="s">
        <v>99</v>
      </c>
      <c r="P275" s="33" t="s">
        <v>99</v>
      </c>
      <c r="Q275" s="80" t="s">
        <v>99</v>
      </c>
      <c r="R275" s="33" t="s">
        <v>99</v>
      </c>
      <c r="S275" s="80" t="s">
        <v>99</v>
      </c>
      <c r="T275" s="33" t="s">
        <v>99</v>
      </c>
      <c r="U275" s="86" t="s">
        <v>99</v>
      </c>
      <c r="V275" s="33" t="s">
        <v>99</v>
      </c>
      <c r="W275" s="33" t="s">
        <v>99</v>
      </c>
      <c r="X275" s="33" t="s">
        <v>99</v>
      </c>
      <c r="Y275" s="33" t="s">
        <v>99</v>
      </c>
      <c r="Z275" s="33" t="s">
        <v>99</v>
      </c>
      <c r="AA275" s="33" t="s">
        <v>99</v>
      </c>
      <c r="AB275" s="33" t="s">
        <v>99</v>
      </c>
      <c r="AC275" s="33" t="s">
        <v>99</v>
      </c>
      <c r="AD275" s="33" t="s">
        <v>99</v>
      </c>
      <c r="AE275" s="33" t="s">
        <v>99</v>
      </c>
      <c r="AF275" s="33" t="s">
        <v>99</v>
      </c>
      <c r="AG275" s="33" t="s">
        <v>99</v>
      </c>
      <c r="AH275" s="33" t="s">
        <v>99</v>
      </c>
      <c r="AI275" s="33" t="s">
        <v>99</v>
      </c>
    </row>
    <row r="276" spans="1:35" x14ac:dyDescent="0.2">
      <c r="B276" s="1"/>
    </row>
    <row r="277" spans="1:35" x14ac:dyDescent="0.2">
      <c r="B277" s="1"/>
    </row>
    <row r="278" spans="1:35" x14ac:dyDescent="0.2">
      <c r="B278" s="1"/>
    </row>
    <row r="279" spans="1:35" x14ac:dyDescent="0.2">
      <c r="B279" s="1"/>
    </row>
    <row r="280" spans="1:35" x14ac:dyDescent="0.2">
      <c r="B280" s="1"/>
    </row>
    <row r="281" spans="1:35" x14ac:dyDescent="0.2">
      <c r="B281" s="1"/>
    </row>
    <row r="282" spans="1:35" x14ac:dyDescent="0.2">
      <c r="B282" s="1"/>
    </row>
    <row r="283" spans="1:35" x14ac:dyDescent="0.2">
      <c r="B283" s="1"/>
    </row>
    <row r="284" spans="1:35" x14ac:dyDescent="0.2">
      <c r="B284" s="1"/>
    </row>
    <row r="285" spans="1:35" x14ac:dyDescent="0.2">
      <c r="B285" s="1"/>
    </row>
    <row r="286" spans="1:35" x14ac:dyDescent="0.2">
      <c r="B286" s="1"/>
    </row>
    <row r="287" spans="1:35" x14ac:dyDescent="0.2">
      <c r="B287" s="1"/>
    </row>
    <row r="288" spans="1:35" x14ac:dyDescent="0.2">
      <c r="B288" s="1"/>
    </row>
    <row r="289" spans="2:2" x14ac:dyDescent="0.2">
      <c r="B289" s="1"/>
    </row>
    <row r="290" spans="2:2" x14ac:dyDescent="0.2">
      <c r="B290" s="1"/>
    </row>
    <row r="291" spans="2:2" x14ac:dyDescent="0.2">
      <c r="B291" s="1"/>
    </row>
    <row r="292" spans="2:2" x14ac:dyDescent="0.2">
      <c r="B292" s="1"/>
    </row>
    <row r="293" spans="2:2" x14ac:dyDescent="0.2">
      <c r="B293" s="1"/>
    </row>
    <row r="294" spans="2:2" x14ac:dyDescent="0.2">
      <c r="B294" s="1"/>
    </row>
    <row r="295" spans="2:2" x14ac:dyDescent="0.2">
      <c r="B295" s="1"/>
    </row>
    <row r="296" spans="2:2" x14ac:dyDescent="0.2">
      <c r="B296" s="1"/>
    </row>
    <row r="297" spans="2:2" x14ac:dyDescent="0.2">
      <c r="B297" s="1"/>
    </row>
    <row r="298" spans="2:2" x14ac:dyDescent="0.2">
      <c r="B298" s="1"/>
    </row>
    <row r="299" spans="2:2" x14ac:dyDescent="0.2">
      <c r="B299" s="1"/>
    </row>
    <row r="300" spans="2:2" x14ac:dyDescent="0.2">
      <c r="B300" s="1"/>
    </row>
    <row r="301" spans="2:2" x14ac:dyDescent="0.2">
      <c r="B301" s="1"/>
    </row>
    <row r="302" spans="2:2" x14ac:dyDescent="0.2">
      <c r="B302" s="1"/>
    </row>
    <row r="303" spans="2:2" x14ac:dyDescent="0.2">
      <c r="B303" s="1"/>
    </row>
    <row r="304" spans="2:2" x14ac:dyDescent="0.2">
      <c r="B304" s="1"/>
    </row>
    <row r="305" spans="2:2" x14ac:dyDescent="0.2">
      <c r="B305" s="1"/>
    </row>
    <row r="306" spans="2:2" x14ac:dyDescent="0.2">
      <c r="B306" s="1"/>
    </row>
    <row r="307" spans="2:2" x14ac:dyDescent="0.2">
      <c r="B307" s="1"/>
    </row>
    <row r="308" spans="2:2" x14ac:dyDescent="0.2">
      <c r="B308" s="1"/>
    </row>
    <row r="309" spans="2:2" x14ac:dyDescent="0.2">
      <c r="B309" s="1"/>
    </row>
    <row r="310" spans="2:2" x14ac:dyDescent="0.2">
      <c r="B310" s="1"/>
    </row>
    <row r="311" spans="2:2" x14ac:dyDescent="0.2">
      <c r="B311" s="1"/>
    </row>
    <row r="312" spans="2:2" x14ac:dyDescent="0.2">
      <c r="B312" s="1"/>
    </row>
    <row r="313" spans="2:2" x14ac:dyDescent="0.2">
      <c r="B313" s="1"/>
    </row>
    <row r="314" spans="2:2" x14ac:dyDescent="0.2">
      <c r="B314" s="1"/>
    </row>
    <row r="315" spans="2:2" x14ac:dyDescent="0.2">
      <c r="B315" s="1"/>
    </row>
    <row r="316" spans="2:2" x14ac:dyDescent="0.2">
      <c r="B316" s="1"/>
    </row>
    <row r="317" spans="2:2" x14ac:dyDescent="0.2">
      <c r="B317" s="1"/>
    </row>
    <row r="318" spans="2:2" x14ac:dyDescent="0.2">
      <c r="B318" s="1"/>
    </row>
    <row r="319" spans="2:2" x14ac:dyDescent="0.2">
      <c r="B319" s="1"/>
    </row>
    <row r="320" spans="2:2" x14ac:dyDescent="0.2">
      <c r="B320" s="1"/>
    </row>
    <row r="321" spans="2:2" x14ac:dyDescent="0.2">
      <c r="B321" s="1"/>
    </row>
    <row r="322" spans="2:2" x14ac:dyDescent="0.2">
      <c r="B322" s="1"/>
    </row>
    <row r="323" spans="2:2" x14ac:dyDescent="0.2">
      <c r="B323" s="1"/>
    </row>
    <row r="324" spans="2:2" x14ac:dyDescent="0.2">
      <c r="B324" s="1"/>
    </row>
    <row r="325" spans="2:2" x14ac:dyDescent="0.2">
      <c r="B325" s="1"/>
    </row>
    <row r="326" spans="2:2" x14ac:dyDescent="0.2">
      <c r="B326" s="1"/>
    </row>
    <row r="327" spans="2:2" x14ac:dyDescent="0.2">
      <c r="B327" s="1"/>
    </row>
    <row r="328" spans="2:2" x14ac:dyDescent="0.2">
      <c r="B328" s="1"/>
    </row>
    <row r="329" spans="2:2" x14ac:dyDescent="0.2">
      <c r="B329" s="1"/>
    </row>
    <row r="330" spans="2:2" x14ac:dyDescent="0.2">
      <c r="B330" s="1"/>
    </row>
    <row r="331" spans="2:2" x14ac:dyDescent="0.2">
      <c r="B331" s="1"/>
    </row>
    <row r="332" spans="2:2" x14ac:dyDescent="0.2">
      <c r="B332" s="1"/>
    </row>
    <row r="333" spans="2:2" x14ac:dyDescent="0.2">
      <c r="B333" s="1"/>
    </row>
    <row r="334" spans="2:2" x14ac:dyDescent="0.2">
      <c r="B334" s="1"/>
    </row>
    <row r="335" spans="2:2" x14ac:dyDescent="0.2">
      <c r="B335" s="1"/>
    </row>
    <row r="336" spans="2:2" x14ac:dyDescent="0.2">
      <c r="B336" s="1"/>
    </row>
    <row r="337" spans="2:2" x14ac:dyDescent="0.2">
      <c r="B337" s="1"/>
    </row>
    <row r="338" spans="2:2" x14ac:dyDescent="0.2">
      <c r="B338" s="1"/>
    </row>
    <row r="339" spans="2:2" x14ac:dyDescent="0.2">
      <c r="B339" s="1"/>
    </row>
    <row r="340" spans="2:2" x14ac:dyDescent="0.2">
      <c r="B340" s="1"/>
    </row>
    <row r="341" spans="2:2" x14ac:dyDescent="0.2">
      <c r="B341" s="1"/>
    </row>
    <row r="342" spans="2:2" x14ac:dyDescent="0.2">
      <c r="B342" s="1"/>
    </row>
    <row r="343" spans="2:2" x14ac:dyDescent="0.2">
      <c r="B343" s="1"/>
    </row>
    <row r="344" spans="2:2" x14ac:dyDescent="0.2">
      <c r="B344" s="1"/>
    </row>
    <row r="345" spans="2:2" x14ac:dyDescent="0.2">
      <c r="B345" s="1"/>
    </row>
    <row r="346" spans="2:2" x14ac:dyDescent="0.2">
      <c r="B346" s="1"/>
    </row>
    <row r="347" spans="2:2" x14ac:dyDescent="0.2">
      <c r="B347" s="1"/>
    </row>
    <row r="348" spans="2:2" x14ac:dyDescent="0.2">
      <c r="B348" s="1"/>
    </row>
    <row r="349" spans="2:2" x14ac:dyDescent="0.2">
      <c r="B349" s="1"/>
    </row>
    <row r="350" spans="2:2" x14ac:dyDescent="0.2">
      <c r="B350" s="1"/>
    </row>
    <row r="351" spans="2:2" x14ac:dyDescent="0.2">
      <c r="B351" s="1"/>
    </row>
    <row r="352" spans="2:2" x14ac:dyDescent="0.2">
      <c r="B352" s="1"/>
    </row>
    <row r="353" spans="2:2" x14ac:dyDescent="0.2">
      <c r="B353" s="1"/>
    </row>
    <row r="354" spans="2:2" x14ac:dyDescent="0.2">
      <c r="B354" s="1"/>
    </row>
    <row r="355" spans="2:2" x14ac:dyDescent="0.2">
      <c r="B355" s="1"/>
    </row>
    <row r="356" spans="2:2" x14ac:dyDescent="0.2">
      <c r="B356" s="1"/>
    </row>
    <row r="357" spans="2:2" x14ac:dyDescent="0.2">
      <c r="B357" s="1"/>
    </row>
    <row r="358" spans="2:2" x14ac:dyDescent="0.2">
      <c r="B358" s="1"/>
    </row>
    <row r="359" spans="2:2" x14ac:dyDescent="0.2">
      <c r="B359" s="1"/>
    </row>
    <row r="360" spans="2:2" x14ac:dyDescent="0.2">
      <c r="B360" s="1"/>
    </row>
    <row r="361" spans="2:2" x14ac:dyDescent="0.2">
      <c r="B361" s="1"/>
    </row>
    <row r="362" spans="2:2" x14ac:dyDescent="0.2">
      <c r="B362" s="1"/>
    </row>
    <row r="363" spans="2:2" x14ac:dyDescent="0.2">
      <c r="B363" s="1"/>
    </row>
    <row r="364" spans="2:2" x14ac:dyDescent="0.2">
      <c r="B364" s="1"/>
    </row>
    <row r="365" spans="2:2" x14ac:dyDescent="0.2">
      <c r="B365" s="1"/>
    </row>
    <row r="366" spans="2:2" x14ac:dyDescent="0.2">
      <c r="B366" s="1"/>
    </row>
    <row r="367" spans="2:2" x14ac:dyDescent="0.2">
      <c r="B367" s="1"/>
    </row>
    <row r="368" spans="2:2" x14ac:dyDescent="0.2">
      <c r="B368" s="1"/>
    </row>
    <row r="369" spans="2:2" x14ac:dyDescent="0.2">
      <c r="B369" s="1"/>
    </row>
    <row r="370" spans="2:2" x14ac:dyDescent="0.2">
      <c r="B370" s="1"/>
    </row>
    <row r="371" spans="2:2" x14ac:dyDescent="0.2">
      <c r="B371" s="1"/>
    </row>
    <row r="372" spans="2:2" x14ac:dyDescent="0.2">
      <c r="B372" s="1"/>
    </row>
    <row r="373" spans="2:2" x14ac:dyDescent="0.2">
      <c r="B373" s="1"/>
    </row>
    <row r="374" spans="2:2" x14ac:dyDescent="0.2">
      <c r="B374" s="1"/>
    </row>
    <row r="375" spans="2:2" x14ac:dyDescent="0.2">
      <c r="B375" s="1"/>
    </row>
    <row r="376" spans="2:2" x14ac:dyDescent="0.2">
      <c r="B376" s="1"/>
    </row>
    <row r="377" spans="2:2" x14ac:dyDescent="0.2">
      <c r="B377" s="1"/>
    </row>
    <row r="378" spans="2:2" x14ac:dyDescent="0.2">
      <c r="B378" s="1"/>
    </row>
    <row r="379" spans="2:2" x14ac:dyDescent="0.2">
      <c r="B379" s="1"/>
    </row>
    <row r="380" spans="2:2" x14ac:dyDescent="0.2">
      <c r="B380" s="1"/>
    </row>
    <row r="381" spans="2:2" x14ac:dyDescent="0.2">
      <c r="B381" s="1"/>
    </row>
    <row r="382" spans="2:2" x14ac:dyDescent="0.2">
      <c r="B382" s="1"/>
    </row>
    <row r="383" spans="2:2" x14ac:dyDescent="0.2">
      <c r="B383" s="1"/>
    </row>
    <row r="384" spans="2:2" x14ac:dyDescent="0.2">
      <c r="B384" s="1"/>
    </row>
    <row r="385" spans="2:2" x14ac:dyDescent="0.2">
      <c r="B385" s="1"/>
    </row>
    <row r="386" spans="2:2" x14ac:dyDescent="0.2">
      <c r="B386" s="1"/>
    </row>
    <row r="387" spans="2:2" x14ac:dyDescent="0.2">
      <c r="B387" s="1"/>
    </row>
    <row r="388" spans="2:2" x14ac:dyDescent="0.2">
      <c r="B388" s="1"/>
    </row>
    <row r="389" spans="2:2" x14ac:dyDescent="0.2">
      <c r="B389" s="1"/>
    </row>
    <row r="390" spans="2:2" x14ac:dyDescent="0.2">
      <c r="B390" s="1"/>
    </row>
    <row r="391" spans="2:2" x14ac:dyDescent="0.2">
      <c r="B391" s="1"/>
    </row>
    <row r="392" spans="2:2" x14ac:dyDescent="0.2">
      <c r="B392" s="1"/>
    </row>
    <row r="393" spans="2:2" x14ac:dyDescent="0.2">
      <c r="B393" s="1"/>
    </row>
    <row r="394" spans="2:2" x14ac:dyDescent="0.2">
      <c r="B394" s="1"/>
    </row>
    <row r="395" spans="2:2" x14ac:dyDescent="0.2">
      <c r="B395" s="1"/>
    </row>
    <row r="396" spans="2:2" x14ac:dyDescent="0.2">
      <c r="B396" s="1"/>
    </row>
    <row r="397" spans="2:2" x14ac:dyDescent="0.2">
      <c r="B397" s="1"/>
    </row>
    <row r="398" spans="2:2" x14ac:dyDescent="0.2">
      <c r="B398" s="1"/>
    </row>
    <row r="399" spans="2:2" x14ac:dyDescent="0.2">
      <c r="B399" s="1"/>
    </row>
    <row r="400" spans="2:2" x14ac:dyDescent="0.2">
      <c r="B400" s="1"/>
    </row>
    <row r="401" spans="2:2" x14ac:dyDescent="0.2">
      <c r="B401" s="1"/>
    </row>
    <row r="402" spans="2:2" x14ac:dyDescent="0.2">
      <c r="B402" s="1"/>
    </row>
    <row r="403" spans="2:2" x14ac:dyDescent="0.2">
      <c r="B403" s="1"/>
    </row>
    <row r="404" spans="2:2" x14ac:dyDescent="0.2">
      <c r="B404" s="1"/>
    </row>
    <row r="405" spans="2:2" x14ac:dyDescent="0.2">
      <c r="B405" s="1"/>
    </row>
    <row r="406" spans="2:2" x14ac:dyDescent="0.2">
      <c r="B406" s="1"/>
    </row>
    <row r="407" spans="2:2" x14ac:dyDescent="0.2">
      <c r="B407" s="1"/>
    </row>
    <row r="408" spans="2:2" x14ac:dyDescent="0.2">
      <c r="B408" s="1"/>
    </row>
    <row r="409" spans="2:2" x14ac:dyDescent="0.2">
      <c r="B409" s="1"/>
    </row>
    <row r="410" spans="2:2" x14ac:dyDescent="0.2">
      <c r="B410" s="1"/>
    </row>
    <row r="411" spans="2:2" x14ac:dyDescent="0.2">
      <c r="B411" s="1"/>
    </row>
    <row r="412" spans="2:2" x14ac:dyDescent="0.2">
      <c r="B412" s="1"/>
    </row>
    <row r="413" spans="2:2" x14ac:dyDescent="0.2">
      <c r="B413" s="1"/>
    </row>
    <row r="414" spans="2:2" x14ac:dyDescent="0.2">
      <c r="B414" s="1"/>
    </row>
    <row r="415" spans="2:2" x14ac:dyDescent="0.2">
      <c r="B415" s="1"/>
    </row>
    <row r="416" spans="2:2" x14ac:dyDescent="0.2">
      <c r="B416" s="1"/>
    </row>
    <row r="417" spans="2:2" x14ac:dyDescent="0.2">
      <c r="B417" s="1"/>
    </row>
    <row r="418" spans="2:2" x14ac:dyDescent="0.2">
      <c r="B418" s="1"/>
    </row>
    <row r="419" spans="2:2" x14ac:dyDescent="0.2">
      <c r="B419" s="1"/>
    </row>
    <row r="420" spans="2:2" x14ac:dyDescent="0.2">
      <c r="B420" s="1"/>
    </row>
    <row r="421" spans="2:2" x14ac:dyDescent="0.2">
      <c r="B421" s="1"/>
    </row>
    <row r="422" spans="2:2" x14ac:dyDescent="0.2">
      <c r="B422" s="1"/>
    </row>
    <row r="423" spans="2:2" x14ac:dyDescent="0.2">
      <c r="B423" s="1"/>
    </row>
    <row r="424" spans="2:2" x14ac:dyDescent="0.2">
      <c r="B424" s="1"/>
    </row>
    <row r="425" spans="2:2" x14ac:dyDescent="0.2">
      <c r="B425" s="1"/>
    </row>
    <row r="426" spans="2:2" x14ac:dyDescent="0.2">
      <c r="B426" s="1"/>
    </row>
    <row r="427" spans="2:2" x14ac:dyDescent="0.2">
      <c r="B427" s="1"/>
    </row>
    <row r="428" spans="2:2" x14ac:dyDescent="0.2">
      <c r="B428" s="1"/>
    </row>
    <row r="429" spans="2:2" x14ac:dyDescent="0.2">
      <c r="B429" s="1"/>
    </row>
    <row r="430" spans="2:2" x14ac:dyDescent="0.2">
      <c r="B430" s="1"/>
    </row>
    <row r="431" spans="2:2" x14ac:dyDescent="0.2">
      <c r="B431" s="1"/>
    </row>
    <row r="432" spans="2:2" x14ac:dyDescent="0.2">
      <c r="B432" s="1"/>
    </row>
    <row r="433" spans="2:2" x14ac:dyDescent="0.2">
      <c r="B433" s="1"/>
    </row>
    <row r="434" spans="2:2" x14ac:dyDescent="0.2">
      <c r="B434" s="1"/>
    </row>
    <row r="435" spans="2:2" x14ac:dyDescent="0.2">
      <c r="B435" s="1"/>
    </row>
    <row r="436" spans="2:2" x14ac:dyDescent="0.2">
      <c r="B436" s="1"/>
    </row>
    <row r="437" spans="2:2" x14ac:dyDescent="0.2">
      <c r="B437" s="1"/>
    </row>
    <row r="438" spans="2:2" x14ac:dyDescent="0.2">
      <c r="B438" s="1"/>
    </row>
    <row r="439" spans="2:2" x14ac:dyDescent="0.2">
      <c r="B439" s="1"/>
    </row>
    <row r="440" spans="2:2" x14ac:dyDescent="0.2">
      <c r="B440" s="1"/>
    </row>
    <row r="441" spans="2:2" x14ac:dyDescent="0.2">
      <c r="B441" s="1"/>
    </row>
    <row r="442" spans="2:2" x14ac:dyDescent="0.2">
      <c r="B442" s="1"/>
    </row>
    <row r="443" spans="2:2" x14ac:dyDescent="0.2">
      <c r="B443" s="1"/>
    </row>
    <row r="444" spans="2:2" x14ac:dyDescent="0.2">
      <c r="B444" s="1"/>
    </row>
    <row r="445" spans="2:2" x14ac:dyDescent="0.2">
      <c r="B445" s="1"/>
    </row>
    <row r="446" spans="2:2" x14ac:dyDescent="0.2">
      <c r="B446" s="1"/>
    </row>
    <row r="447" spans="2:2" x14ac:dyDescent="0.2">
      <c r="B447" s="1"/>
    </row>
    <row r="448" spans="2:2" x14ac:dyDescent="0.2">
      <c r="B448" s="1"/>
    </row>
    <row r="449" spans="2:2" x14ac:dyDescent="0.2">
      <c r="B449" s="1"/>
    </row>
    <row r="450" spans="2:2" x14ac:dyDescent="0.2">
      <c r="B450" s="1"/>
    </row>
    <row r="451" spans="2:2" x14ac:dyDescent="0.2">
      <c r="B451" s="1"/>
    </row>
    <row r="452" spans="2:2" x14ac:dyDescent="0.2">
      <c r="B452" s="1"/>
    </row>
    <row r="453" spans="2:2" x14ac:dyDescent="0.2">
      <c r="B453" s="1"/>
    </row>
    <row r="454" spans="2:2" x14ac:dyDescent="0.2">
      <c r="B454" s="1"/>
    </row>
    <row r="455" spans="2:2" x14ac:dyDescent="0.2">
      <c r="B455" s="1"/>
    </row>
    <row r="456" spans="2:2" x14ac:dyDescent="0.2">
      <c r="B456" s="1"/>
    </row>
    <row r="457" spans="2:2" x14ac:dyDescent="0.2">
      <c r="B457" s="1"/>
    </row>
    <row r="458" spans="2:2" x14ac:dyDescent="0.2">
      <c r="B458" s="1"/>
    </row>
    <row r="459" spans="2:2" x14ac:dyDescent="0.2">
      <c r="B459" s="1"/>
    </row>
    <row r="460" spans="2:2" x14ac:dyDescent="0.2">
      <c r="B460" s="1"/>
    </row>
    <row r="461" spans="2:2" x14ac:dyDescent="0.2">
      <c r="B461" s="1"/>
    </row>
    <row r="462" spans="2:2" x14ac:dyDescent="0.2">
      <c r="B462" s="1"/>
    </row>
    <row r="463" spans="2:2" x14ac:dyDescent="0.2">
      <c r="B463" s="1"/>
    </row>
    <row r="464" spans="2:2" x14ac:dyDescent="0.2">
      <c r="B464" s="1"/>
    </row>
    <row r="465" spans="2:2" x14ac:dyDescent="0.2">
      <c r="B465" s="1"/>
    </row>
    <row r="466" spans="2:2" x14ac:dyDescent="0.2">
      <c r="B466" s="1"/>
    </row>
    <row r="467" spans="2:2" x14ac:dyDescent="0.2">
      <c r="B467" s="1"/>
    </row>
    <row r="468" spans="2:2" x14ac:dyDescent="0.2">
      <c r="B468" s="1"/>
    </row>
    <row r="469" spans="2:2" x14ac:dyDescent="0.2">
      <c r="B469" s="1"/>
    </row>
    <row r="470" spans="2:2" x14ac:dyDescent="0.2">
      <c r="B470" s="1"/>
    </row>
    <row r="471" spans="2:2" x14ac:dyDescent="0.2">
      <c r="B471" s="1"/>
    </row>
    <row r="472" spans="2:2" x14ac:dyDescent="0.2">
      <c r="B472" s="1"/>
    </row>
    <row r="473" spans="2:2" x14ac:dyDescent="0.2">
      <c r="B473" s="1"/>
    </row>
    <row r="474" spans="2:2" x14ac:dyDescent="0.2">
      <c r="B474" s="1"/>
    </row>
    <row r="475" spans="2:2" x14ac:dyDescent="0.2">
      <c r="B475" s="1"/>
    </row>
    <row r="476" spans="2:2" x14ac:dyDescent="0.2">
      <c r="B476" s="1"/>
    </row>
    <row r="477" spans="2:2" x14ac:dyDescent="0.2">
      <c r="B477" s="1"/>
    </row>
    <row r="478" spans="2:2" x14ac:dyDescent="0.2">
      <c r="B478" s="1"/>
    </row>
    <row r="479" spans="2:2" x14ac:dyDescent="0.2">
      <c r="B479" s="1"/>
    </row>
    <row r="480" spans="2:2" x14ac:dyDescent="0.2">
      <c r="B480" s="1"/>
    </row>
    <row r="481" spans="2:2" x14ac:dyDescent="0.2">
      <c r="B481" s="1"/>
    </row>
    <row r="482" spans="2:2" x14ac:dyDescent="0.2">
      <c r="B482" s="1"/>
    </row>
    <row r="483" spans="2:2" x14ac:dyDescent="0.2">
      <c r="B483" s="1"/>
    </row>
    <row r="484" spans="2:2" x14ac:dyDescent="0.2">
      <c r="B484" s="1"/>
    </row>
    <row r="485" spans="2:2" x14ac:dyDescent="0.2">
      <c r="B485" s="1"/>
    </row>
    <row r="486" spans="2:2" x14ac:dyDescent="0.2">
      <c r="B486" s="1"/>
    </row>
    <row r="487" spans="2:2" x14ac:dyDescent="0.2">
      <c r="B487" s="1"/>
    </row>
    <row r="488" spans="2:2" x14ac:dyDescent="0.2">
      <c r="B488" s="1"/>
    </row>
    <row r="489" spans="2:2" x14ac:dyDescent="0.2">
      <c r="B489" s="1"/>
    </row>
    <row r="490" spans="2:2" x14ac:dyDescent="0.2">
      <c r="B490" s="1"/>
    </row>
    <row r="491" spans="2:2" x14ac:dyDescent="0.2">
      <c r="B491" s="1"/>
    </row>
    <row r="492" spans="2:2" x14ac:dyDescent="0.2">
      <c r="B492" s="1"/>
    </row>
    <row r="493" spans="2:2" x14ac:dyDescent="0.2">
      <c r="B493" s="1"/>
    </row>
    <row r="494" spans="2:2" x14ac:dyDescent="0.2">
      <c r="B494" s="1"/>
    </row>
    <row r="495" spans="2:2" x14ac:dyDescent="0.2">
      <c r="B495" s="1"/>
    </row>
    <row r="496" spans="2:2" x14ac:dyDescent="0.2">
      <c r="B496" s="1"/>
    </row>
    <row r="497" spans="2:2" x14ac:dyDescent="0.2">
      <c r="B497" s="1"/>
    </row>
    <row r="498" spans="2:2" x14ac:dyDescent="0.2">
      <c r="B498" s="1"/>
    </row>
    <row r="499" spans="2:2" x14ac:dyDescent="0.2">
      <c r="B499" s="1"/>
    </row>
    <row r="500" spans="2:2" x14ac:dyDescent="0.2">
      <c r="B500" s="1"/>
    </row>
    <row r="501" spans="2:2" x14ac:dyDescent="0.2">
      <c r="B501" s="1"/>
    </row>
    <row r="502" spans="2:2" x14ac:dyDescent="0.2">
      <c r="B502" s="1"/>
    </row>
    <row r="503" spans="2:2" x14ac:dyDescent="0.2">
      <c r="B503" s="1"/>
    </row>
    <row r="504" spans="2:2" x14ac:dyDescent="0.2">
      <c r="B504" s="1"/>
    </row>
    <row r="505" spans="2:2" x14ac:dyDescent="0.2">
      <c r="B505" s="1"/>
    </row>
    <row r="506" spans="2:2" x14ac:dyDescent="0.2">
      <c r="B506" s="1"/>
    </row>
    <row r="507" spans="2:2" x14ac:dyDescent="0.2">
      <c r="B507" s="1"/>
    </row>
    <row r="508" spans="2:2" x14ac:dyDescent="0.2">
      <c r="B508" s="1"/>
    </row>
    <row r="509" spans="2:2" x14ac:dyDescent="0.2">
      <c r="B509" s="1"/>
    </row>
    <row r="510" spans="2:2" x14ac:dyDescent="0.2">
      <c r="B510" s="1"/>
    </row>
    <row r="511" spans="2:2" x14ac:dyDescent="0.2">
      <c r="B511" s="1"/>
    </row>
    <row r="512" spans="2:2" x14ac:dyDescent="0.2">
      <c r="B512" s="1"/>
    </row>
    <row r="513" spans="2:2" x14ac:dyDescent="0.2">
      <c r="B513" s="1"/>
    </row>
    <row r="514" spans="2:2" x14ac:dyDescent="0.2">
      <c r="B514" s="1"/>
    </row>
    <row r="515" spans="2:2" x14ac:dyDescent="0.2">
      <c r="B515" s="1"/>
    </row>
    <row r="516" spans="2:2" x14ac:dyDescent="0.2">
      <c r="B516" s="1"/>
    </row>
    <row r="517" spans="2:2" x14ac:dyDescent="0.2">
      <c r="B517" s="1"/>
    </row>
    <row r="518" spans="2:2" x14ac:dyDescent="0.2">
      <c r="B518" s="1"/>
    </row>
    <row r="519" spans="2:2" x14ac:dyDescent="0.2">
      <c r="B519" s="1"/>
    </row>
    <row r="520" spans="2:2" x14ac:dyDescent="0.2">
      <c r="B520" s="1"/>
    </row>
    <row r="521" spans="2:2" x14ac:dyDescent="0.2">
      <c r="B521" s="1"/>
    </row>
    <row r="522" spans="2:2" x14ac:dyDescent="0.2">
      <c r="B522" s="1"/>
    </row>
    <row r="523" spans="2:2" x14ac:dyDescent="0.2">
      <c r="B523" s="1"/>
    </row>
    <row r="524" spans="2:2" x14ac:dyDescent="0.2">
      <c r="B524" s="1"/>
    </row>
    <row r="525" spans="2:2" x14ac:dyDescent="0.2">
      <c r="B525" s="1"/>
    </row>
    <row r="526" spans="2:2" x14ac:dyDescent="0.2">
      <c r="B526" s="1"/>
    </row>
    <row r="527" spans="2:2" x14ac:dyDescent="0.2">
      <c r="B527" s="1"/>
    </row>
    <row r="528" spans="2:2" x14ac:dyDescent="0.2">
      <c r="B528" s="1"/>
    </row>
    <row r="529" spans="2:2" x14ac:dyDescent="0.2">
      <c r="B529" s="1"/>
    </row>
    <row r="530" spans="2:2" x14ac:dyDescent="0.2">
      <c r="B530" s="1"/>
    </row>
    <row r="531" spans="2:2" x14ac:dyDescent="0.2">
      <c r="B531" s="1"/>
    </row>
    <row r="532" spans="2:2" x14ac:dyDescent="0.2">
      <c r="B532" s="1"/>
    </row>
    <row r="533" spans="2:2" x14ac:dyDescent="0.2">
      <c r="B533" s="1"/>
    </row>
    <row r="534" spans="2:2" x14ac:dyDescent="0.2">
      <c r="B534" s="1"/>
    </row>
    <row r="535" spans="2:2" x14ac:dyDescent="0.2">
      <c r="B535" s="1"/>
    </row>
    <row r="536" spans="2:2" x14ac:dyDescent="0.2">
      <c r="B536" s="1"/>
    </row>
    <row r="537" spans="2:2" x14ac:dyDescent="0.2">
      <c r="B537" s="1"/>
    </row>
    <row r="538" spans="2:2" x14ac:dyDescent="0.2">
      <c r="B538" s="1"/>
    </row>
    <row r="539" spans="2:2" x14ac:dyDescent="0.2">
      <c r="B539" s="1"/>
    </row>
    <row r="540" spans="2:2" x14ac:dyDescent="0.2">
      <c r="B540" s="1"/>
    </row>
    <row r="541" spans="2:2" x14ac:dyDescent="0.2">
      <c r="B541" s="1"/>
    </row>
    <row r="542" spans="2:2" x14ac:dyDescent="0.2">
      <c r="B542" s="1"/>
    </row>
    <row r="543" spans="2:2" x14ac:dyDescent="0.2">
      <c r="B543" s="1"/>
    </row>
    <row r="544" spans="2:2" x14ac:dyDescent="0.2">
      <c r="B544" s="1"/>
    </row>
    <row r="545" spans="2:2" x14ac:dyDescent="0.2">
      <c r="B545" s="1"/>
    </row>
    <row r="546" spans="2:2" x14ac:dyDescent="0.2">
      <c r="B546" s="1"/>
    </row>
    <row r="547" spans="2:2" x14ac:dyDescent="0.2">
      <c r="B547" s="1"/>
    </row>
    <row r="548" spans="2:2" x14ac:dyDescent="0.2">
      <c r="B548" s="1"/>
    </row>
    <row r="549" spans="2:2" x14ac:dyDescent="0.2">
      <c r="B549" s="1"/>
    </row>
    <row r="550" spans="2:2" x14ac:dyDescent="0.2">
      <c r="B550" s="1"/>
    </row>
    <row r="551" spans="2:2" x14ac:dyDescent="0.2">
      <c r="B551" s="1"/>
    </row>
    <row r="552" spans="2:2" x14ac:dyDescent="0.2">
      <c r="B552" s="1"/>
    </row>
    <row r="553" spans="2:2" x14ac:dyDescent="0.2">
      <c r="B553" s="1"/>
    </row>
    <row r="554" spans="2:2" x14ac:dyDescent="0.2">
      <c r="B554" s="1"/>
    </row>
    <row r="555" spans="2:2" x14ac:dyDescent="0.2">
      <c r="B555" s="1"/>
    </row>
    <row r="556" spans="2:2" x14ac:dyDescent="0.2">
      <c r="B556" s="1"/>
    </row>
    <row r="557" spans="2:2" x14ac:dyDescent="0.2">
      <c r="B557" s="1"/>
    </row>
    <row r="558" spans="2:2" x14ac:dyDescent="0.2">
      <c r="B558" s="1"/>
    </row>
    <row r="559" spans="2:2" x14ac:dyDescent="0.2">
      <c r="B559" s="1"/>
    </row>
    <row r="560" spans="2:2" x14ac:dyDescent="0.2">
      <c r="B560" s="1"/>
    </row>
    <row r="561" spans="2:2" x14ac:dyDescent="0.2">
      <c r="B561" s="1"/>
    </row>
    <row r="562" spans="2:2" x14ac:dyDescent="0.2">
      <c r="B562" s="1"/>
    </row>
    <row r="563" spans="2:2" x14ac:dyDescent="0.2">
      <c r="B563" s="1"/>
    </row>
    <row r="564" spans="2:2" x14ac:dyDescent="0.2">
      <c r="B564" s="1"/>
    </row>
    <row r="565" spans="2:2" x14ac:dyDescent="0.2">
      <c r="B565" s="1"/>
    </row>
    <row r="566" spans="2:2" x14ac:dyDescent="0.2">
      <c r="B566" s="1"/>
    </row>
    <row r="567" spans="2:2" x14ac:dyDescent="0.2">
      <c r="B567" s="1"/>
    </row>
    <row r="568" spans="2:2" x14ac:dyDescent="0.2">
      <c r="B568" s="1"/>
    </row>
    <row r="569" spans="2:2" x14ac:dyDescent="0.2">
      <c r="B569" s="1"/>
    </row>
    <row r="570" spans="2:2" x14ac:dyDescent="0.2">
      <c r="B570" s="1"/>
    </row>
    <row r="571" spans="2:2" x14ac:dyDescent="0.2">
      <c r="B571" s="1"/>
    </row>
    <row r="572" spans="2:2" x14ac:dyDescent="0.2">
      <c r="B572" s="1"/>
    </row>
    <row r="573" spans="2:2" x14ac:dyDescent="0.2">
      <c r="B573" s="1"/>
    </row>
    <row r="574" spans="2:2" x14ac:dyDescent="0.2">
      <c r="B574" s="1"/>
    </row>
    <row r="575" spans="2:2" x14ac:dyDescent="0.2">
      <c r="B575" s="1"/>
    </row>
    <row r="576" spans="2:2" x14ac:dyDescent="0.2">
      <c r="B576" s="1"/>
    </row>
    <row r="577" spans="2:2" x14ac:dyDescent="0.2">
      <c r="B577" s="1"/>
    </row>
    <row r="578" spans="2:2" x14ac:dyDescent="0.2">
      <c r="B578" s="1"/>
    </row>
    <row r="579" spans="2:2" x14ac:dyDescent="0.2">
      <c r="B579" s="1"/>
    </row>
    <row r="580" spans="2:2" x14ac:dyDescent="0.2">
      <c r="B580" s="1"/>
    </row>
    <row r="581" spans="2:2" x14ac:dyDescent="0.2">
      <c r="B581" s="1"/>
    </row>
    <row r="582" spans="2:2" x14ac:dyDescent="0.2">
      <c r="B582" s="1"/>
    </row>
    <row r="583" spans="2:2" x14ac:dyDescent="0.2">
      <c r="B583" s="1"/>
    </row>
    <row r="584" spans="2:2" x14ac:dyDescent="0.2">
      <c r="B584" s="1"/>
    </row>
    <row r="585" spans="2:2" x14ac:dyDescent="0.2">
      <c r="B585" s="1"/>
    </row>
    <row r="586" spans="2:2" x14ac:dyDescent="0.2">
      <c r="B586" s="1"/>
    </row>
    <row r="587" spans="2:2" x14ac:dyDescent="0.2">
      <c r="B587" s="1"/>
    </row>
    <row r="588" spans="2:2" x14ac:dyDescent="0.2">
      <c r="B588" s="1"/>
    </row>
    <row r="589" spans="2:2" x14ac:dyDescent="0.2">
      <c r="B589" s="1"/>
    </row>
    <row r="590" spans="2:2" x14ac:dyDescent="0.2">
      <c r="B590" s="1"/>
    </row>
    <row r="591" spans="2:2" x14ac:dyDescent="0.2">
      <c r="B591" s="1"/>
    </row>
    <row r="592" spans="2:2" x14ac:dyDescent="0.2">
      <c r="B592" s="1"/>
    </row>
    <row r="593" spans="2:2" x14ac:dyDescent="0.2">
      <c r="B593" s="1"/>
    </row>
    <row r="594" spans="2:2" x14ac:dyDescent="0.2">
      <c r="B594" s="1"/>
    </row>
    <row r="595" spans="2:2" x14ac:dyDescent="0.2">
      <c r="B595" s="1"/>
    </row>
    <row r="596" spans="2:2" x14ac:dyDescent="0.2">
      <c r="B596" s="1"/>
    </row>
    <row r="597" spans="2:2" x14ac:dyDescent="0.2">
      <c r="B597" s="1"/>
    </row>
    <row r="598" spans="2:2" x14ac:dyDescent="0.2">
      <c r="B598" s="1"/>
    </row>
    <row r="599" spans="2:2" x14ac:dyDescent="0.2">
      <c r="B599" s="1"/>
    </row>
    <row r="600" spans="2:2" x14ac:dyDescent="0.2">
      <c r="B600" s="1"/>
    </row>
    <row r="601" spans="2:2" x14ac:dyDescent="0.2">
      <c r="B601" s="1"/>
    </row>
    <row r="602" spans="2:2" x14ac:dyDescent="0.2">
      <c r="B602" s="1"/>
    </row>
    <row r="603" spans="2:2" x14ac:dyDescent="0.2">
      <c r="B603" s="1"/>
    </row>
    <row r="604" spans="2:2" x14ac:dyDescent="0.2">
      <c r="B604" s="1"/>
    </row>
    <row r="605" spans="2:2" x14ac:dyDescent="0.2">
      <c r="B605" s="1"/>
    </row>
    <row r="606" spans="2:2" x14ac:dyDescent="0.2">
      <c r="B606" s="1"/>
    </row>
    <row r="607" spans="2:2" x14ac:dyDescent="0.2">
      <c r="B607" s="1"/>
    </row>
    <row r="608" spans="2:2" x14ac:dyDescent="0.2">
      <c r="B608" s="1"/>
    </row>
    <row r="609" spans="2:2" x14ac:dyDescent="0.2">
      <c r="B609" s="1"/>
    </row>
    <row r="610" spans="2:2" x14ac:dyDescent="0.2">
      <c r="B610" s="1"/>
    </row>
    <row r="611" spans="2:2" x14ac:dyDescent="0.2">
      <c r="B611" s="1"/>
    </row>
    <row r="612" spans="2:2" x14ac:dyDescent="0.2">
      <c r="B612" s="1"/>
    </row>
    <row r="613" spans="2:2" x14ac:dyDescent="0.2">
      <c r="B613" s="1"/>
    </row>
    <row r="614" spans="2:2" x14ac:dyDescent="0.2">
      <c r="B614" s="1"/>
    </row>
    <row r="615" spans="2:2" x14ac:dyDescent="0.2">
      <c r="B615" s="1"/>
    </row>
    <row r="616" spans="2:2" x14ac:dyDescent="0.2">
      <c r="B616" s="1"/>
    </row>
    <row r="617" spans="2:2" x14ac:dyDescent="0.2">
      <c r="B617" s="1"/>
    </row>
    <row r="618" spans="2:2" x14ac:dyDescent="0.2">
      <c r="B618" s="1"/>
    </row>
    <row r="619" spans="2:2" x14ac:dyDescent="0.2">
      <c r="B619" s="1"/>
    </row>
    <row r="620" spans="2:2" x14ac:dyDescent="0.2">
      <c r="B620" s="1"/>
    </row>
    <row r="621" spans="2:2" x14ac:dyDescent="0.2">
      <c r="B621" s="1"/>
    </row>
    <row r="622" spans="2:2" x14ac:dyDescent="0.2">
      <c r="B622" s="1"/>
    </row>
    <row r="623" spans="2:2" x14ac:dyDescent="0.2">
      <c r="B623" s="1"/>
    </row>
    <row r="624" spans="2:2" x14ac:dyDescent="0.2">
      <c r="B624" s="1"/>
    </row>
    <row r="625" spans="2:2" x14ac:dyDescent="0.2">
      <c r="B625" s="1"/>
    </row>
    <row r="626" spans="2:2" x14ac:dyDescent="0.2">
      <c r="B626" s="1"/>
    </row>
    <row r="627" spans="2:2" x14ac:dyDescent="0.2">
      <c r="B627" s="1"/>
    </row>
    <row r="628" spans="2:2" x14ac:dyDescent="0.2">
      <c r="B628" s="1"/>
    </row>
    <row r="629" spans="2:2" x14ac:dyDescent="0.2">
      <c r="B629" s="1"/>
    </row>
    <row r="630" spans="2:2" x14ac:dyDescent="0.2">
      <c r="B630" s="1"/>
    </row>
    <row r="631" spans="2:2" x14ac:dyDescent="0.2">
      <c r="B631" s="1"/>
    </row>
    <row r="632" spans="2:2" x14ac:dyDescent="0.2">
      <c r="B632" s="1"/>
    </row>
    <row r="633" spans="2:2" x14ac:dyDescent="0.2">
      <c r="B633" s="1"/>
    </row>
    <row r="634" spans="2:2" x14ac:dyDescent="0.2">
      <c r="B634" s="1"/>
    </row>
    <row r="635" spans="2:2" x14ac:dyDescent="0.2">
      <c r="B635" s="1"/>
    </row>
    <row r="636" spans="2:2" x14ac:dyDescent="0.2">
      <c r="B636" s="1"/>
    </row>
    <row r="637" spans="2:2" x14ac:dyDescent="0.2">
      <c r="B637" s="1"/>
    </row>
    <row r="638" spans="2:2" x14ac:dyDescent="0.2">
      <c r="B638" s="1"/>
    </row>
    <row r="639" spans="2:2" x14ac:dyDescent="0.2">
      <c r="B639" s="1"/>
    </row>
    <row r="640" spans="2:2" x14ac:dyDescent="0.2">
      <c r="B640" s="1"/>
    </row>
    <row r="641" spans="2:2" x14ac:dyDescent="0.2">
      <c r="B641" s="1"/>
    </row>
    <row r="642" spans="2:2" x14ac:dyDescent="0.2">
      <c r="B642" s="1"/>
    </row>
    <row r="643" spans="2:2" x14ac:dyDescent="0.2">
      <c r="B643" s="1"/>
    </row>
    <row r="644" spans="2:2" x14ac:dyDescent="0.2">
      <c r="B644" s="1"/>
    </row>
    <row r="645" spans="2:2" x14ac:dyDescent="0.2">
      <c r="B645" s="1"/>
    </row>
    <row r="646" spans="2:2" x14ac:dyDescent="0.2">
      <c r="B646" s="1"/>
    </row>
    <row r="647" spans="2:2" x14ac:dyDescent="0.2">
      <c r="B647" s="1"/>
    </row>
    <row r="648" spans="2:2" x14ac:dyDescent="0.2">
      <c r="B648" s="1"/>
    </row>
    <row r="649" spans="2:2" x14ac:dyDescent="0.2">
      <c r="B649" s="1"/>
    </row>
    <row r="650" spans="2:2" x14ac:dyDescent="0.2">
      <c r="B650" s="1"/>
    </row>
    <row r="651" spans="2:2" x14ac:dyDescent="0.2">
      <c r="B651" s="1"/>
    </row>
    <row r="652" spans="2:2" x14ac:dyDescent="0.2">
      <c r="B652" s="1"/>
    </row>
    <row r="653" spans="2:2" x14ac:dyDescent="0.2">
      <c r="B653" s="1"/>
    </row>
    <row r="654" spans="2:2" x14ac:dyDescent="0.2">
      <c r="B654" s="1"/>
    </row>
    <row r="655" spans="2:2" x14ac:dyDescent="0.2">
      <c r="B655" s="1"/>
    </row>
    <row r="656" spans="2:2" x14ac:dyDescent="0.2">
      <c r="B656" s="1"/>
    </row>
    <row r="657" spans="2:2" x14ac:dyDescent="0.2">
      <c r="B657" s="1"/>
    </row>
    <row r="658" spans="2:2" x14ac:dyDescent="0.2">
      <c r="B658" s="1"/>
    </row>
    <row r="659" spans="2:2" x14ac:dyDescent="0.2">
      <c r="B659" s="1"/>
    </row>
    <row r="660" spans="2:2" x14ac:dyDescent="0.2">
      <c r="B660" s="1"/>
    </row>
    <row r="661" spans="2:2" x14ac:dyDescent="0.2">
      <c r="B661" s="1"/>
    </row>
    <row r="662" spans="2:2" x14ac:dyDescent="0.2">
      <c r="B662" s="1"/>
    </row>
    <row r="663" spans="2:2" x14ac:dyDescent="0.2">
      <c r="B663" s="1"/>
    </row>
    <row r="664" spans="2:2" x14ac:dyDescent="0.2">
      <c r="B664" s="1"/>
    </row>
    <row r="665" spans="2:2" x14ac:dyDescent="0.2">
      <c r="B665" s="1"/>
    </row>
    <row r="666" spans="2:2" x14ac:dyDescent="0.2">
      <c r="B666" s="1"/>
    </row>
    <row r="667" spans="2:2" x14ac:dyDescent="0.2">
      <c r="B667" s="1"/>
    </row>
    <row r="668" spans="2:2" x14ac:dyDescent="0.2">
      <c r="B668" s="1"/>
    </row>
    <row r="669" spans="2:2" x14ac:dyDescent="0.2">
      <c r="B669" s="1"/>
    </row>
    <row r="670" spans="2:2" x14ac:dyDescent="0.2">
      <c r="B670" s="1"/>
    </row>
    <row r="671" spans="2:2" x14ac:dyDescent="0.2">
      <c r="B671" s="1"/>
    </row>
    <row r="672" spans="2:2" x14ac:dyDescent="0.2">
      <c r="B672" s="1"/>
    </row>
    <row r="673" spans="2:2" x14ac:dyDescent="0.2">
      <c r="B673" s="1"/>
    </row>
    <row r="674" spans="2:2" x14ac:dyDescent="0.2">
      <c r="B674" s="1"/>
    </row>
    <row r="675" spans="2:2" x14ac:dyDescent="0.2">
      <c r="B675" s="1"/>
    </row>
    <row r="676" spans="2:2" x14ac:dyDescent="0.2">
      <c r="B676" s="1"/>
    </row>
    <row r="677" spans="2:2" x14ac:dyDescent="0.2">
      <c r="B677" s="1"/>
    </row>
    <row r="678" spans="2:2" x14ac:dyDescent="0.2">
      <c r="B678" s="1"/>
    </row>
    <row r="679" spans="2:2" x14ac:dyDescent="0.2">
      <c r="B679" s="1"/>
    </row>
    <row r="680" spans="2:2" x14ac:dyDescent="0.2">
      <c r="B680" s="1"/>
    </row>
    <row r="681" spans="2:2" x14ac:dyDescent="0.2">
      <c r="B681" s="1"/>
    </row>
    <row r="682" spans="2:2" x14ac:dyDescent="0.2">
      <c r="B682" s="1"/>
    </row>
    <row r="683" spans="2:2" x14ac:dyDescent="0.2">
      <c r="B683" s="1"/>
    </row>
    <row r="684" spans="2:2" x14ac:dyDescent="0.2">
      <c r="B684" s="1"/>
    </row>
    <row r="685" spans="2:2" x14ac:dyDescent="0.2">
      <c r="B685" s="1"/>
    </row>
    <row r="686" spans="2:2" x14ac:dyDescent="0.2">
      <c r="B686" s="1"/>
    </row>
    <row r="687" spans="2:2" x14ac:dyDescent="0.2">
      <c r="B687" s="1"/>
    </row>
    <row r="688" spans="2:2" x14ac:dyDescent="0.2">
      <c r="B688" s="1"/>
    </row>
    <row r="689" spans="2:2" x14ac:dyDescent="0.2">
      <c r="B689" s="1"/>
    </row>
    <row r="690" spans="2:2" x14ac:dyDescent="0.2">
      <c r="B690" s="1"/>
    </row>
    <row r="691" spans="2:2" x14ac:dyDescent="0.2">
      <c r="B691" s="1"/>
    </row>
    <row r="692" spans="2:2" x14ac:dyDescent="0.2">
      <c r="B692" s="1"/>
    </row>
    <row r="693" spans="2:2" x14ac:dyDescent="0.2">
      <c r="B693" s="1"/>
    </row>
    <row r="694" spans="2:2" x14ac:dyDescent="0.2">
      <c r="B694" s="1"/>
    </row>
    <row r="695" spans="2:2" x14ac:dyDescent="0.2">
      <c r="B695" s="1"/>
    </row>
    <row r="696" spans="2:2" x14ac:dyDescent="0.2">
      <c r="B696" s="1"/>
    </row>
    <row r="697" spans="2:2" x14ac:dyDescent="0.2">
      <c r="B697" s="1"/>
    </row>
    <row r="698" spans="2:2" x14ac:dyDescent="0.2">
      <c r="B698" s="1"/>
    </row>
    <row r="699" spans="2:2" x14ac:dyDescent="0.2">
      <c r="B699" s="1"/>
    </row>
    <row r="700" spans="2:2" x14ac:dyDescent="0.2">
      <c r="B700" s="1"/>
    </row>
    <row r="701" spans="2:2" x14ac:dyDescent="0.2">
      <c r="B701" s="1"/>
    </row>
    <row r="702" spans="2:2" x14ac:dyDescent="0.2">
      <c r="B702" s="1"/>
    </row>
    <row r="703" spans="2:2" x14ac:dyDescent="0.2">
      <c r="B703" s="1"/>
    </row>
    <row r="704" spans="2:2" x14ac:dyDescent="0.2">
      <c r="B704" s="1"/>
    </row>
    <row r="705" spans="2:2" x14ac:dyDescent="0.2">
      <c r="B705" s="1"/>
    </row>
    <row r="706" spans="2:2" x14ac:dyDescent="0.2">
      <c r="B706" s="1"/>
    </row>
    <row r="707" spans="2:2" x14ac:dyDescent="0.2">
      <c r="B707" s="1"/>
    </row>
    <row r="708" spans="2:2" x14ac:dyDescent="0.2">
      <c r="B708" s="1"/>
    </row>
    <row r="709" spans="2:2" x14ac:dyDescent="0.2">
      <c r="B709" s="1"/>
    </row>
    <row r="710" spans="2:2" x14ac:dyDescent="0.2">
      <c r="B710" s="1"/>
    </row>
    <row r="711" spans="2:2" x14ac:dyDescent="0.2">
      <c r="B711" s="1"/>
    </row>
    <row r="712" spans="2:2" x14ac:dyDescent="0.2">
      <c r="B712" s="1"/>
    </row>
    <row r="713" spans="2:2" x14ac:dyDescent="0.2">
      <c r="B713" s="1"/>
    </row>
    <row r="714" spans="2:2" x14ac:dyDescent="0.2">
      <c r="B714" s="1"/>
    </row>
    <row r="715" spans="2:2" x14ac:dyDescent="0.2">
      <c r="B715" s="1"/>
    </row>
    <row r="716" spans="2:2" x14ac:dyDescent="0.2">
      <c r="B716" s="1"/>
    </row>
    <row r="717" spans="2:2" x14ac:dyDescent="0.2">
      <c r="B717" s="1"/>
    </row>
    <row r="718" spans="2:2" x14ac:dyDescent="0.2">
      <c r="B718" s="1"/>
    </row>
    <row r="719" spans="2:2" x14ac:dyDescent="0.2">
      <c r="B719" s="1"/>
    </row>
    <row r="720" spans="2:2" x14ac:dyDescent="0.2">
      <c r="B720" s="1"/>
    </row>
    <row r="721" spans="2:2" x14ac:dyDescent="0.2">
      <c r="B721" s="1"/>
    </row>
    <row r="722" spans="2:2" x14ac:dyDescent="0.2">
      <c r="B722" s="1"/>
    </row>
    <row r="723" spans="2:2" x14ac:dyDescent="0.2">
      <c r="B723" s="1"/>
    </row>
    <row r="724" spans="2:2" x14ac:dyDescent="0.2">
      <c r="B724" s="1"/>
    </row>
    <row r="725" spans="2:2" x14ac:dyDescent="0.2">
      <c r="B725" s="1"/>
    </row>
    <row r="726" spans="2:2" x14ac:dyDescent="0.2">
      <c r="B726" s="1"/>
    </row>
    <row r="727" spans="2:2" x14ac:dyDescent="0.2">
      <c r="B727" s="1"/>
    </row>
    <row r="728" spans="2:2" x14ac:dyDescent="0.2">
      <c r="B728" s="1"/>
    </row>
    <row r="729" spans="2:2" x14ac:dyDescent="0.2">
      <c r="B729" s="1"/>
    </row>
    <row r="730" spans="2:2" x14ac:dyDescent="0.2">
      <c r="B730" s="1"/>
    </row>
    <row r="731" spans="2:2" x14ac:dyDescent="0.2">
      <c r="B731" s="1"/>
    </row>
    <row r="732" spans="2:2" x14ac:dyDescent="0.2">
      <c r="B732" s="1"/>
    </row>
    <row r="733" spans="2:2" x14ac:dyDescent="0.2">
      <c r="B733" s="1"/>
    </row>
    <row r="734" spans="2:2" x14ac:dyDescent="0.2">
      <c r="B734" s="1"/>
    </row>
    <row r="735" spans="2:2" x14ac:dyDescent="0.2">
      <c r="B735" s="1"/>
    </row>
    <row r="736" spans="2:2" x14ac:dyDescent="0.2">
      <c r="B736" s="1"/>
    </row>
    <row r="737" spans="2:2" x14ac:dyDescent="0.2">
      <c r="B737" s="1"/>
    </row>
    <row r="738" spans="2:2" x14ac:dyDescent="0.2">
      <c r="B738" s="1"/>
    </row>
    <row r="739" spans="2:2" x14ac:dyDescent="0.2">
      <c r="B739" s="1"/>
    </row>
    <row r="740" spans="2:2" x14ac:dyDescent="0.2">
      <c r="B740" s="1"/>
    </row>
    <row r="741" spans="2:2" x14ac:dyDescent="0.2">
      <c r="B741" s="1"/>
    </row>
    <row r="742" spans="2:2" x14ac:dyDescent="0.2">
      <c r="B742" s="1"/>
    </row>
    <row r="743" spans="2:2" x14ac:dyDescent="0.2">
      <c r="B743" s="1"/>
    </row>
    <row r="744" spans="2:2" x14ac:dyDescent="0.2">
      <c r="B744" s="1"/>
    </row>
    <row r="745" spans="2:2" x14ac:dyDescent="0.2">
      <c r="B745" s="1"/>
    </row>
    <row r="746" spans="2:2" x14ac:dyDescent="0.2">
      <c r="B746" s="1"/>
    </row>
    <row r="747" spans="2:2" x14ac:dyDescent="0.2">
      <c r="B747" s="1"/>
    </row>
    <row r="748" spans="2:2" x14ac:dyDescent="0.2">
      <c r="B748" s="1"/>
    </row>
    <row r="749" spans="2:2" x14ac:dyDescent="0.2">
      <c r="B749" s="1"/>
    </row>
    <row r="750" spans="2:2" x14ac:dyDescent="0.2">
      <c r="B750" s="1"/>
    </row>
    <row r="751" spans="2:2" x14ac:dyDescent="0.2">
      <c r="B751" s="1"/>
    </row>
    <row r="752" spans="2:2" x14ac:dyDescent="0.2">
      <c r="B752" s="1"/>
    </row>
    <row r="753" spans="2:2" x14ac:dyDescent="0.2">
      <c r="B753" s="1"/>
    </row>
    <row r="754" spans="2:2" x14ac:dyDescent="0.2">
      <c r="B754" s="1"/>
    </row>
    <row r="755" spans="2:2" x14ac:dyDescent="0.2">
      <c r="B755" s="1"/>
    </row>
    <row r="756" spans="2:2" x14ac:dyDescent="0.2">
      <c r="B756" s="1"/>
    </row>
    <row r="757" spans="2:2" x14ac:dyDescent="0.2">
      <c r="B757" s="1"/>
    </row>
    <row r="758" spans="2:2" x14ac:dyDescent="0.2">
      <c r="B758" s="1"/>
    </row>
    <row r="759" spans="2:2" x14ac:dyDescent="0.2">
      <c r="B759" s="1"/>
    </row>
    <row r="760" spans="2:2" x14ac:dyDescent="0.2">
      <c r="B760" s="1"/>
    </row>
    <row r="761" spans="2:2" x14ac:dyDescent="0.2">
      <c r="B761" s="1"/>
    </row>
    <row r="762" spans="2:2" x14ac:dyDescent="0.2">
      <c r="B762" s="1"/>
    </row>
    <row r="763" spans="2:2" x14ac:dyDescent="0.2">
      <c r="B763" s="1"/>
    </row>
    <row r="764" spans="2:2" x14ac:dyDescent="0.2">
      <c r="B764" s="1"/>
    </row>
    <row r="765" spans="2:2" x14ac:dyDescent="0.2">
      <c r="B765" s="1"/>
    </row>
    <row r="766" spans="2:2" x14ac:dyDescent="0.2">
      <c r="B766" s="1"/>
    </row>
    <row r="767" spans="2:2" x14ac:dyDescent="0.2">
      <c r="B767" s="1"/>
    </row>
    <row r="768" spans="2:2" x14ac:dyDescent="0.2">
      <c r="B768" s="1"/>
    </row>
    <row r="769" spans="2:2" x14ac:dyDescent="0.2">
      <c r="B769" s="1"/>
    </row>
    <row r="770" spans="2:2" x14ac:dyDescent="0.2">
      <c r="B770" s="1"/>
    </row>
    <row r="771" spans="2:2" x14ac:dyDescent="0.2">
      <c r="B771" s="1"/>
    </row>
    <row r="772" spans="2:2" x14ac:dyDescent="0.2">
      <c r="B772" s="1"/>
    </row>
    <row r="773" spans="2:2" x14ac:dyDescent="0.2">
      <c r="B773" s="1"/>
    </row>
    <row r="774" spans="2:2" x14ac:dyDescent="0.2">
      <c r="B774" s="1"/>
    </row>
    <row r="775" spans="2:2" x14ac:dyDescent="0.2">
      <c r="B775" s="1"/>
    </row>
    <row r="776" spans="2:2" x14ac:dyDescent="0.2">
      <c r="B776" s="1"/>
    </row>
    <row r="777" spans="2:2" x14ac:dyDescent="0.2">
      <c r="B777" s="1"/>
    </row>
    <row r="778" spans="2:2" x14ac:dyDescent="0.2">
      <c r="B778" s="1"/>
    </row>
    <row r="779" spans="2:2" x14ac:dyDescent="0.2">
      <c r="B779" s="1"/>
    </row>
    <row r="780" spans="2:2" x14ac:dyDescent="0.2">
      <c r="B780" s="1"/>
    </row>
    <row r="781" spans="2:2" x14ac:dyDescent="0.2">
      <c r="B781" s="1"/>
    </row>
    <row r="782" spans="2:2" x14ac:dyDescent="0.2">
      <c r="B782" s="1"/>
    </row>
    <row r="783" spans="2:2" x14ac:dyDescent="0.2">
      <c r="B783" s="1"/>
    </row>
    <row r="784" spans="2:2" x14ac:dyDescent="0.2">
      <c r="B784" s="1"/>
    </row>
    <row r="785" spans="2:2" x14ac:dyDescent="0.2">
      <c r="B785" s="1"/>
    </row>
    <row r="786" spans="2:2" x14ac:dyDescent="0.2">
      <c r="B786" s="1"/>
    </row>
    <row r="787" spans="2:2" x14ac:dyDescent="0.2">
      <c r="B787" s="1"/>
    </row>
    <row r="788" spans="2:2" x14ac:dyDescent="0.2">
      <c r="B788" s="1"/>
    </row>
    <row r="789" spans="2:2" x14ac:dyDescent="0.2">
      <c r="B789" s="1"/>
    </row>
    <row r="790" spans="2:2" x14ac:dyDescent="0.2">
      <c r="B790" s="1"/>
    </row>
    <row r="791" spans="2:2" x14ac:dyDescent="0.2">
      <c r="B791" s="1"/>
    </row>
    <row r="792" spans="2:2" x14ac:dyDescent="0.2">
      <c r="B792" s="1"/>
    </row>
    <row r="793" spans="2:2" x14ac:dyDescent="0.2">
      <c r="B793" s="1"/>
    </row>
    <row r="794" spans="2:2" x14ac:dyDescent="0.2">
      <c r="B794" s="1"/>
    </row>
    <row r="795" spans="2:2" x14ac:dyDescent="0.2">
      <c r="B795" s="1"/>
    </row>
    <row r="796" spans="2:2" x14ac:dyDescent="0.2">
      <c r="B796" s="1"/>
    </row>
    <row r="797" spans="2:2" x14ac:dyDescent="0.2">
      <c r="B797" s="1"/>
    </row>
    <row r="798" spans="2:2" x14ac:dyDescent="0.2">
      <c r="B798" s="1"/>
    </row>
    <row r="799" spans="2:2" x14ac:dyDescent="0.2">
      <c r="B799" s="1"/>
    </row>
    <row r="800" spans="2:2" x14ac:dyDescent="0.2">
      <c r="B800" s="1"/>
    </row>
    <row r="801" spans="2:2" x14ac:dyDescent="0.2">
      <c r="B801" s="1"/>
    </row>
    <row r="802" spans="2:2" x14ac:dyDescent="0.2">
      <c r="B802" s="1"/>
    </row>
    <row r="803" spans="2:2" x14ac:dyDescent="0.2">
      <c r="B803" s="1"/>
    </row>
    <row r="804" spans="2:2" x14ac:dyDescent="0.2">
      <c r="B804" s="1"/>
    </row>
    <row r="805" spans="2:2" x14ac:dyDescent="0.2">
      <c r="B805" s="1"/>
    </row>
    <row r="806" spans="2:2" x14ac:dyDescent="0.2">
      <c r="B806" s="1"/>
    </row>
    <row r="807" spans="2:2" x14ac:dyDescent="0.2">
      <c r="B807" s="1"/>
    </row>
    <row r="808" spans="2:2" x14ac:dyDescent="0.2">
      <c r="B808" s="1"/>
    </row>
    <row r="809" spans="2:2" x14ac:dyDescent="0.2">
      <c r="B809" s="1"/>
    </row>
    <row r="810" spans="2:2" x14ac:dyDescent="0.2">
      <c r="B810" s="1"/>
    </row>
    <row r="811" spans="2:2" x14ac:dyDescent="0.2">
      <c r="B811" s="1"/>
    </row>
    <row r="812" spans="2:2" x14ac:dyDescent="0.2">
      <c r="B812" s="1"/>
    </row>
    <row r="813" spans="2:2" x14ac:dyDescent="0.2">
      <c r="B813" s="1"/>
    </row>
    <row r="814" spans="2:2" x14ac:dyDescent="0.2">
      <c r="B814" s="1"/>
    </row>
    <row r="815" spans="2:2" x14ac:dyDescent="0.2">
      <c r="B815" s="1"/>
    </row>
    <row r="816" spans="2:2" x14ac:dyDescent="0.2">
      <c r="B816" s="1"/>
    </row>
    <row r="817" spans="2:2" x14ac:dyDescent="0.2">
      <c r="B817" s="1"/>
    </row>
    <row r="818" spans="2:2" x14ac:dyDescent="0.2">
      <c r="B818" s="1"/>
    </row>
    <row r="819" spans="2:2" x14ac:dyDescent="0.2">
      <c r="B819" s="1"/>
    </row>
    <row r="820" spans="2:2" x14ac:dyDescent="0.2">
      <c r="B820" s="1"/>
    </row>
    <row r="821" spans="2:2" x14ac:dyDescent="0.2">
      <c r="B821" s="1"/>
    </row>
    <row r="822" spans="2:2" x14ac:dyDescent="0.2">
      <c r="B822" s="1"/>
    </row>
    <row r="823" spans="2:2" x14ac:dyDescent="0.2">
      <c r="B823" s="1"/>
    </row>
    <row r="824" spans="2:2" x14ac:dyDescent="0.2">
      <c r="B824" s="1"/>
    </row>
    <row r="825" spans="2:2" x14ac:dyDescent="0.2">
      <c r="B825" s="1"/>
    </row>
    <row r="826" spans="2:2" x14ac:dyDescent="0.2">
      <c r="B826" s="1"/>
    </row>
    <row r="827" spans="2:2" x14ac:dyDescent="0.2">
      <c r="B827" s="1"/>
    </row>
    <row r="828" spans="2:2" x14ac:dyDescent="0.2">
      <c r="B828" s="1"/>
    </row>
    <row r="829" spans="2:2" x14ac:dyDescent="0.2">
      <c r="B829" s="1"/>
    </row>
    <row r="830" spans="2:2" x14ac:dyDescent="0.2">
      <c r="B830" s="1"/>
    </row>
    <row r="831" spans="2:2" x14ac:dyDescent="0.2">
      <c r="B831" s="1"/>
    </row>
    <row r="832" spans="2:2" x14ac:dyDescent="0.2">
      <c r="B832" s="1"/>
    </row>
    <row r="833" spans="2:2" x14ac:dyDescent="0.2">
      <c r="B833" s="1"/>
    </row>
    <row r="834" spans="2:2" x14ac:dyDescent="0.2">
      <c r="B834" s="1"/>
    </row>
    <row r="835" spans="2:2" x14ac:dyDescent="0.2">
      <c r="B835" s="1"/>
    </row>
    <row r="836" spans="2:2" x14ac:dyDescent="0.2">
      <c r="B836" s="1"/>
    </row>
    <row r="837" spans="2:2" x14ac:dyDescent="0.2">
      <c r="B837" s="1"/>
    </row>
    <row r="838" spans="2:2" x14ac:dyDescent="0.2">
      <c r="B838" s="1"/>
    </row>
    <row r="839" spans="2:2" x14ac:dyDescent="0.2">
      <c r="B839" s="1"/>
    </row>
    <row r="840" spans="2:2" x14ac:dyDescent="0.2">
      <c r="B840" s="1"/>
    </row>
    <row r="841" spans="2:2" x14ac:dyDescent="0.2">
      <c r="B841" s="1"/>
    </row>
    <row r="842" spans="2:2" x14ac:dyDescent="0.2">
      <c r="B842" s="1"/>
    </row>
    <row r="843" spans="2:2" x14ac:dyDescent="0.2">
      <c r="B843" s="1"/>
    </row>
    <row r="844" spans="2:2" x14ac:dyDescent="0.2">
      <c r="B844" s="1"/>
    </row>
    <row r="845" spans="2:2" x14ac:dyDescent="0.2">
      <c r="B845" s="1"/>
    </row>
    <row r="846" spans="2:2" x14ac:dyDescent="0.2">
      <c r="B846" s="1"/>
    </row>
    <row r="847" spans="2:2" x14ac:dyDescent="0.2">
      <c r="B847" s="1"/>
    </row>
    <row r="848" spans="2:2" x14ac:dyDescent="0.2">
      <c r="B848" s="1"/>
    </row>
    <row r="849" spans="2:2" x14ac:dyDescent="0.2">
      <c r="B849" s="1"/>
    </row>
    <row r="850" spans="2:2" x14ac:dyDescent="0.2">
      <c r="B850" s="1"/>
    </row>
    <row r="851" spans="2:2" x14ac:dyDescent="0.2">
      <c r="B851" s="1"/>
    </row>
    <row r="852" spans="2:2" x14ac:dyDescent="0.2">
      <c r="B852" s="1"/>
    </row>
    <row r="853" spans="2:2" x14ac:dyDescent="0.2">
      <c r="B853" s="1"/>
    </row>
    <row r="854" spans="2:2" x14ac:dyDescent="0.2">
      <c r="B854" s="1"/>
    </row>
    <row r="855" spans="2:2" x14ac:dyDescent="0.2">
      <c r="B855" s="1"/>
    </row>
    <row r="856" spans="2:2" x14ac:dyDescent="0.2">
      <c r="B856" s="1"/>
    </row>
    <row r="857" spans="2:2" x14ac:dyDescent="0.2">
      <c r="B857" s="1"/>
    </row>
    <row r="858" spans="2:2" x14ac:dyDescent="0.2">
      <c r="B858" s="1"/>
    </row>
    <row r="859" spans="2:2" x14ac:dyDescent="0.2">
      <c r="B859" s="1"/>
    </row>
    <row r="860" spans="2:2" x14ac:dyDescent="0.2">
      <c r="B860" s="1"/>
    </row>
    <row r="861" spans="2:2" x14ac:dyDescent="0.2">
      <c r="B861" s="1"/>
    </row>
    <row r="862" spans="2:2" x14ac:dyDescent="0.2">
      <c r="B862" s="1"/>
    </row>
    <row r="863" spans="2:2" x14ac:dyDescent="0.2">
      <c r="B863" s="1"/>
    </row>
    <row r="864" spans="2:2" x14ac:dyDescent="0.2">
      <c r="B864" s="1"/>
    </row>
    <row r="865" spans="2:2" x14ac:dyDescent="0.2">
      <c r="B865" s="1"/>
    </row>
    <row r="866" spans="2:2" x14ac:dyDescent="0.2">
      <c r="B866" s="1"/>
    </row>
    <row r="867" spans="2:2" x14ac:dyDescent="0.2">
      <c r="B867" s="1"/>
    </row>
    <row r="868" spans="2:2" x14ac:dyDescent="0.2">
      <c r="B868" s="1"/>
    </row>
    <row r="869" spans="2:2" x14ac:dyDescent="0.2">
      <c r="B869" s="1"/>
    </row>
    <row r="870" spans="2:2" x14ac:dyDescent="0.2">
      <c r="B870" s="1"/>
    </row>
    <row r="871" spans="2:2" x14ac:dyDescent="0.2">
      <c r="B871" s="1"/>
    </row>
    <row r="872" spans="2:2" x14ac:dyDescent="0.2">
      <c r="B872" s="1"/>
    </row>
    <row r="873" spans="2:2" x14ac:dyDescent="0.2">
      <c r="B873" s="1"/>
    </row>
    <row r="874" spans="2:2" x14ac:dyDescent="0.2">
      <c r="B874" s="1"/>
    </row>
    <row r="875" spans="2:2" x14ac:dyDescent="0.2">
      <c r="B875" s="1"/>
    </row>
    <row r="876" spans="2:2" x14ac:dyDescent="0.2">
      <c r="B876" s="1"/>
    </row>
    <row r="877" spans="2:2" x14ac:dyDescent="0.2">
      <c r="B877" s="1"/>
    </row>
    <row r="878" spans="2:2" x14ac:dyDescent="0.2">
      <c r="B878" s="1"/>
    </row>
    <row r="879" spans="2:2" x14ac:dyDescent="0.2">
      <c r="B879" s="1"/>
    </row>
    <row r="880" spans="2:2" x14ac:dyDescent="0.2">
      <c r="B880" s="1"/>
    </row>
    <row r="881" spans="2:2" x14ac:dyDescent="0.2">
      <c r="B881" s="1"/>
    </row>
    <row r="882" spans="2:2" x14ac:dyDescent="0.2">
      <c r="B882" s="1"/>
    </row>
    <row r="883" spans="2:2" x14ac:dyDescent="0.2">
      <c r="B883" s="1"/>
    </row>
    <row r="884" spans="2:2" x14ac:dyDescent="0.2">
      <c r="B884" s="1"/>
    </row>
    <row r="885" spans="2:2" x14ac:dyDescent="0.2">
      <c r="B885" s="1"/>
    </row>
    <row r="886" spans="2:2" x14ac:dyDescent="0.2">
      <c r="B886" s="1"/>
    </row>
    <row r="887" spans="2:2" x14ac:dyDescent="0.2">
      <c r="B887" s="1"/>
    </row>
    <row r="888" spans="2:2" x14ac:dyDescent="0.2">
      <c r="B888" s="1"/>
    </row>
    <row r="889" spans="2:2" x14ac:dyDescent="0.2">
      <c r="B889" s="1"/>
    </row>
    <row r="890" spans="2:2" x14ac:dyDescent="0.2">
      <c r="B890" s="1"/>
    </row>
    <row r="891" spans="2:2" x14ac:dyDescent="0.2">
      <c r="B891" s="1"/>
    </row>
    <row r="892" spans="2:2" x14ac:dyDescent="0.2">
      <c r="B892" s="1"/>
    </row>
    <row r="893" spans="2:2" x14ac:dyDescent="0.2">
      <c r="B893" s="1"/>
    </row>
    <row r="894" spans="2:2" x14ac:dyDescent="0.2">
      <c r="B894" s="1"/>
    </row>
    <row r="895" spans="2:2" x14ac:dyDescent="0.2">
      <c r="B895" s="1"/>
    </row>
    <row r="896" spans="2:2" x14ac:dyDescent="0.2">
      <c r="B896" s="1"/>
    </row>
    <row r="897" spans="2:2" x14ac:dyDescent="0.2">
      <c r="B897" s="1"/>
    </row>
    <row r="898" spans="2:2" x14ac:dyDescent="0.2">
      <c r="B898" s="1"/>
    </row>
    <row r="899" spans="2:2" x14ac:dyDescent="0.2">
      <c r="B899" s="1"/>
    </row>
    <row r="900" spans="2:2" x14ac:dyDescent="0.2">
      <c r="B900" s="1"/>
    </row>
    <row r="901" spans="2:2" x14ac:dyDescent="0.2">
      <c r="B901" s="1"/>
    </row>
    <row r="902" spans="2:2" x14ac:dyDescent="0.2">
      <c r="B902" s="1"/>
    </row>
    <row r="903" spans="2:2" x14ac:dyDescent="0.2">
      <c r="B903" s="1"/>
    </row>
    <row r="904" spans="2:2" x14ac:dyDescent="0.2">
      <c r="B904" s="1"/>
    </row>
    <row r="905" spans="2:2" x14ac:dyDescent="0.2">
      <c r="B905" s="1"/>
    </row>
    <row r="906" spans="2:2" x14ac:dyDescent="0.2">
      <c r="B906" s="1"/>
    </row>
    <row r="907" spans="2:2" x14ac:dyDescent="0.2">
      <c r="B907" s="1"/>
    </row>
    <row r="908" spans="2:2" x14ac:dyDescent="0.2">
      <c r="B908" s="1"/>
    </row>
    <row r="909" spans="2:2" x14ac:dyDescent="0.2">
      <c r="B909" s="1"/>
    </row>
    <row r="910" spans="2:2" x14ac:dyDescent="0.2">
      <c r="B910" s="1"/>
    </row>
    <row r="911" spans="2:2" x14ac:dyDescent="0.2">
      <c r="B911" s="1"/>
    </row>
    <row r="912" spans="2:2" x14ac:dyDescent="0.2">
      <c r="B912" s="1"/>
    </row>
    <row r="913" spans="2:2" x14ac:dyDescent="0.2">
      <c r="B913" s="1"/>
    </row>
    <row r="914" spans="2:2" x14ac:dyDescent="0.2">
      <c r="B914" s="1"/>
    </row>
    <row r="915" spans="2:2" x14ac:dyDescent="0.2">
      <c r="B915" s="1"/>
    </row>
    <row r="916" spans="2:2" x14ac:dyDescent="0.2">
      <c r="B916" s="1"/>
    </row>
    <row r="917" spans="2:2" x14ac:dyDescent="0.2">
      <c r="B917" s="1"/>
    </row>
    <row r="918" spans="2:2" x14ac:dyDescent="0.2">
      <c r="B918" s="1"/>
    </row>
    <row r="919" spans="2:2" x14ac:dyDescent="0.2">
      <c r="B919" s="1"/>
    </row>
    <row r="920" spans="2:2" x14ac:dyDescent="0.2">
      <c r="B920" s="1"/>
    </row>
    <row r="921" spans="2:2" x14ac:dyDescent="0.2">
      <c r="B921" s="1"/>
    </row>
    <row r="922" spans="2:2" x14ac:dyDescent="0.2">
      <c r="B922" s="1"/>
    </row>
    <row r="923" spans="2:2" x14ac:dyDescent="0.2">
      <c r="B923" s="1"/>
    </row>
    <row r="924" spans="2:2" x14ac:dyDescent="0.2">
      <c r="B924" s="1"/>
    </row>
    <row r="925" spans="2:2" x14ac:dyDescent="0.2">
      <c r="B925" s="1"/>
    </row>
    <row r="926" spans="2:2" x14ac:dyDescent="0.2">
      <c r="B926" s="1"/>
    </row>
    <row r="927" spans="2:2" x14ac:dyDescent="0.2">
      <c r="B927" s="1"/>
    </row>
    <row r="928" spans="2:2" x14ac:dyDescent="0.2">
      <c r="B928" s="1"/>
    </row>
    <row r="929" spans="2:2" x14ac:dyDescent="0.2">
      <c r="B929" s="1"/>
    </row>
    <row r="930" spans="2:2" x14ac:dyDescent="0.2">
      <c r="B930" s="1"/>
    </row>
    <row r="931" spans="2:2" x14ac:dyDescent="0.2">
      <c r="B931" s="1"/>
    </row>
    <row r="932" spans="2:2" x14ac:dyDescent="0.2">
      <c r="B932" s="1"/>
    </row>
    <row r="933" spans="2:2" x14ac:dyDescent="0.2">
      <c r="B933" s="1"/>
    </row>
    <row r="934" spans="2:2" x14ac:dyDescent="0.2">
      <c r="B934" s="1"/>
    </row>
    <row r="935" spans="2:2" x14ac:dyDescent="0.2">
      <c r="B935" s="1"/>
    </row>
    <row r="936" spans="2:2" x14ac:dyDescent="0.2">
      <c r="B936" s="1"/>
    </row>
    <row r="937" spans="2:2" x14ac:dyDescent="0.2">
      <c r="B937" s="1"/>
    </row>
    <row r="938" spans="2:2" x14ac:dyDescent="0.2">
      <c r="B938" s="1"/>
    </row>
    <row r="939" spans="2:2" x14ac:dyDescent="0.2">
      <c r="B939" s="1"/>
    </row>
    <row r="940" spans="2:2" x14ac:dyDescent="0.2">
      <c r="B940" s="1"/>
    </row>
    <row r="941" spans="2:2" x14ac:dyDescent="0.2">
      <c r="B941" s="1"/>
    </row>
    <row r="942" spans="2:2" x14ac:dyDescent="0.2">
      <c r="B942" s="1"/>
    </row>
    <row r="943" spans="2:2" x14ac:dyDescent="0.2">
      <c r="B943" s="1"/>
    </row>
    <row r="944" spans="2:2" x14ac:dyDescent="0.2">
      <c r="B944" s="1"/>
    </row>
    <row r="945" spans="2:2" x14ac:dyDescent="0.2">
      <c r="B945" s="1"/>
    </row>
    <row r="946" spans="2:2" x14ac:dyDescent="0.2">
      <c r="B946" s="1"/>
    </row>
    <row r="947" spans="2:2" x14ac:dyDescent="0.2">
      <c r="B947" s="1"/>
    </row>
    <row r="948" spans="2:2" x14ac:dyDescent="0.2">
      <c r="B948" s="1"/>
    </row>
    <row r="949" spans="2:2" x14ac:dyDescent="0.2">
      <c r="B949" s="1"/>
    </row>
    <row r="950" spans="2:2" x14ac:dyDescent="0.2">
      <c r="B950" s="1"/>
    </row>
    <row r="951" spans="2:2" x14ac:dyDescent="0.2">
      <c r="B951" s="1"/>
    </row>
    <row r="952" spans="2:2" x14ac:dyDescent="0.2">
      <c r="B952" s="1"/>
    </row>
    <row r="953" spans="2:2" x14ac:dyDescent="0.2">
      <c r="B953" s="1"/>
    </row>
    <row r="954" spans="2:2" x14ac:dyDescent="0.2">
      <c r="B954" s="1"/>
    </row>
    <row r="955" spans="2:2" x14ac:dyDescent="0.2">
      <c r="B955" s="1"/>
    </row>
    <row r="956" spans="2:2" x14ac:dyDescent="0.2">
      <c r="B956" s="1"/>
    </row>
    <row r="957" spans="2:2" x14ac:dyDescent="0.2">
      <c r="B957" s="1"/>
    </row>
    <row r="958" spans="2:2" x14ac:dyDescent="0.2">
      <c r="B958" s="1"/>
    </row>
    <row r="959" spans="2:2" x14ac:dyDescent="0.2">
      <c r="B959" s="1"/>
    </row>
    <row r="960" spans="2:2" x14ac:dyDescent="0.2">
      <c r="B960" s="1"/>
    </row>
    <row r="961" spans="2:2" x14ac:dyDescent="0.2">
      <c r="B961" s="1"/>
    </row>
    <row r="962" spans="2:2" x14ac:dyDescent="0.2">
      <c r="B962" s="1"/>
    </row>
    <row r="963" spans="2:2" x14ac:dyDescent="0.2">
      <c r="B963" s="1"/>
    </row>
    <row r="964" spans="2:2" x14ac:dyDescent="0.2">
      <c r="B964" s="1"/>
    </row>
    <row r="965" spans="2:2" x14ac:dyDescent="0.2">
      <c r="B965" s="1"/>
    </row>
    <row r="966" spans="2:2" x14ac:dyDescent="0.2">
      <c r="B966" s="1"/>
    </row>
    <row r="967" spans="2:2" x14ac:dyDescent="0.2">
      <c r="B967" s="1"/>
    </row>
    <row r="968" spans="2:2" x14ac:dyDescent="0.2">
      <c r="B968" s="1"/>
    </row>
    <row r="969" spans="2:2" x14ac:dyDescent="0.2">
      <c r="B969" s="1"/>
    </row>
    <row r="970" spans="2:2" x14ac:dyDescent="0.2">
      <c r="B970" s="1"/>
    </row>
    <row r="971" spans="2:2" x14ac:dyDescent="0.2">
      <c r="B971" s="1"/>
    </row>
    <row r="972" spans="2:2" x14ac:dyDescent="0.2">
      <c r="B972" s="1"/>
    </row>
    <row r="973" spans="2:2" x14ac:dyDescent="0.2">
      <c r="B973" s="1"/>
    </row>
    <row r="974" spans="2:2" x14ac:dyDescent="0.2">
      <c r="B974" s="1"/>
    </row>
    <row r="975" spans="2:2" x14ac:dyDescent="0.2">
      <c r="B975" s="1"/>
    </row>
    <row r="976" spans="2:2" x14ac:dyDescent="0.2">
      <c r="B976" s="1"/>
    </row>
    <row r="977" spans="2:2" x14ac:dyDescent="0.2">
      <c r="B977" s="1"/>
    </row>
    <row r="978" spans="2:2" x14ac:dyDescent="0.2">
      <c r="B978" s="1"/>
    </row>
    <row r="979" spans="2:2" x14ac:dyDescent="0.2">
      <c r="B979" s="1"/>
    </row>
    <row r="980" spans="2:2" x14ac:dyDescent="0.2">
      <c r="B980" s="1"/>
    </row>
    <row r="981" spans="2:2" x14ac:dyDescent="0.2">
      <c r="B981" s="1"/>
    </row>
    <row r="982" spans="2:2" x14ac:dyDescent="0.2">
      <c r="B982" s="1"/>
    </row>
    <row r="983" spans="2:2" x14ac:dyDescent="0.2">
      <c r="B983" s="1"/>
    </row>
    <row r="984" spans="2:2" x14ac:dyDescent="0.2">
      <c r="B984" s="1"/>
    </row>
    <row r="985" spans="2:2" x14ac:dyDescent="0.2">
      <c r="B985" s="1"/>
    </row>
    <row r="986" spans="2:2" x14ac:dyDescent="0.2">
      <c r="B986" s="1"/>
    </row>
    <row r="987" spans="2:2" x14ac:dyDescent="0.2">
      <c r="B987" s="1"/>
    </row>
    <row r="988" spans="2:2" x14ac:dyDescent="0.2">
      <c r="B988" s="1"/>
    </row>
    <row r="989" spans="2:2" x14ac:dyDescent="0.2">
      <c r="B989" s="1"/>
    </row>
    <row r="990" spans="2:2" x14ac:dyDescent="0.2">
      <c r="B990" s="1"/>
    </row>
    <row r="991" spans="2:2" x14ac:dyDescent="0.2">
      <c r="B991" s="1"/>
    </row>
    <row r="992" spans="2:2" x14ac:dyDescent="0.2">
      <c r="B992" s="1"/>
    </row>
    <row r="993" spans="2:2" x14ac:dyDescent="0.2">
      <c r="B993" s="1"/>
    </row>
    <row r="994" spans="2:2" x14ac:dyDescent="0.2">
      <c r="B994" s="1"/>
    </row>
    <row r="995" spans="2:2" x14ac:dyDescent="0.2">
      <c r="B995" s="1"/>
    </row>
    <row r="996" spans="2:2" x14ac:dyDescent="0.2">
      <c r="B996" s="1"/>
    </row>
    <row r="997" spans="2:2" x14ac:dyDescent="0.2">
      <c r="B997" s="1"/>
    </row>
    <row r="998" spans="2:2" x14ac:dyDescent="0.2">
      <c r="B998" s="1"/>
    </row>
    <row r="999" spans="2:2" x14ac:dyDescent="0.2">
      <c r="B999" s="1"/>
    </row>
    <row r="1000" spans="2:2" x14ac:dyDescent="0.2">
      <c r="B1000" s="1"/>
    </row>
  </sheetData>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OFFSET('List of Recipes'!$C$1,1,0,MAX('List of Recipes'!$A:$A),1)</xm:f>
          </x14:formula1>
          <xm:sqref>C2:C6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36"/>
  <sheetViews>
    <sheetView workbookViewId="0">
      <selection activeCell="E31" sqref="E31"/>
    </sheetView>
  </sheetViews>
  <sheetFormatPr defaultRowHeight="12.75" x14ac:dyDescent="0.2"/>
  <cols>
    <col min="6" max="6" width="17.7109375" customWidth="1"/>
  </cols>
  <sheetData>
    <row r="2" spans="2:11" x14ac:dyDescent="0.2">
      <c r="F2" t="s">
        <v>318</v>
      </c>
      <c r="G2" s="22">
        <f>ROUND('Meal Planning'!$R$5*100, 0)</f>
        <v>74</v>
      </c>
      <c r="H2" t="s">
        <v>319</v>
      </c>
      <c r="K2" t="s">
        <v>305</v>
      </c>
    </row>
    <row r="3" spans="2:11" x14ac:dyDescent="0.2">
      <c r="B3" t="str">
        <f>F2&amp;ROUND(G2,0)&amp;H2</f>
        <v>&lt;div class="c100 p74 big"&gt;</v>
      </c>
      <c r="F3" t="s">
        <v>323</v>
      </c>
      <c r="G3" s="122" t="str">
        <f>G2&amp;"%"</f>
        <v>74%</v>
      </c>
      <c r="H3" t="s">
        <v>320</v>
      </c>
      <c r="K3" t="s">
        <v>306</v>
      </c>
    </row>
    <row r="4" spans="2:11" x14ac:dyDescent="0.2">
      <c r="B4" t="str">
        <f>F3&amp;G3&amp;H3</f>
        <v xml:space="preserve">  &lt;span&gt;74% Carbs &lt;/span&gt;</v>
      </c>
    </row>
    <row r="5" spans="2:11" x14ac:dyDescent="0.2">
      <c r="B5" t="s">
        <v>307</v>
      </c>
    </row>
    <row r="6" spans="2:11" x14ac:dyDescent="0.2">
      <c r="B6" t="s">
        <v>308</v>
      </c>
    </row>
    <row r="7" spans="2:11" x14ac:dyDescent="0.2">
      <c r="B7" t="s">
        <v>309</v>
      </c>
    </row>
    <row r="8" spans="2:11" x14ac:dyDescent="0.2">
      <c r="B8" t="s">
        <v>310</v>
      </c>
    </row>
    <row r="9" spans="2:11" x14ac:dyDescent="0.2">
      <c r="B9" t="s">
        <v>311</v>
      </c>
    </row>
    <row r="11" spans="2:11" x14ac:dyDescent="0.2">
      <c r="B11" t="str">
        <f>F11&amp;G11&amp;H11</f>
        <v>&lt;div class="c100 p16 big"&gt;</v>
      </c>
      <c r="F11" t="s">
        <v>318</v>
      </c>
      <c r="G11" s="22">
        <f>ROUND('Meal Planning'!$Q$5*100,0)</f>
        <v>16</v>
      </c>
      <c r="H11" t="s">
        <v>319</v>
      </c>
      <c r="K11" t="s">
        <v>312</v>
      </c>
    </row>
    <row r="12" spans="2:11" x14ac:dyDescent="0.2">
      <c r="B12" t="str">
        <f>F12&amp;G12&amp;H12</f>
        <v xml:space="preserve">  &lt;span&gt;16%Protein &lt;/span&gt;</v>
      </c>
      <c r="F12" t="s">
        <v>323</v>
      </c>
      <c r="G12" s="122" t="str">
        <f>G11&amp;"%"</f>
        <v>16%</v>
      </c>
      <c r="H12" t="s">
        <v>321</v>
      </c>
      <c r="K12" t="s">
        <v>313</v>
      </c>
    </row>
    <row r="13" spans="2:11" x14ac:dyDescent="0.2">
      <c r="B13" t="s">
        <v>307</v>
      </c>
    </row>
    <row r="14" spans="2:11" x14ac:dyDescent="0.2">
      <c r="B14" t="s">
        <v>308</v>
      </c>
    </row>
    <row r="15" spans="2:11" x14ac:dyDescent="0.2">
      <c r="B15" t="s">
        <v>309</v>
      </c>
    </row>
    <row r="16" spans="2:11" x14ac:dyDescent="0.2">
      <c r="B16" t="s">
        <v>310</v>
      </c>
    </row>
    <row r="17" spans="2:11" x14ac:dyDescent="0.2">
      <c r="B17" t="s">
        <v>311</v>
      </c>
    </row>
    <row r="19" spans="2:11" x14ac:dyDescent="0.2">
      <c r="B19" t="str">
        <f>F19&amp;G19&amp;H19</f>
        <v>&lt;div class="c100 p10 big"&gt;</v>
      </c>
      <c r="F19" t="s">
        <v>318</v>
      </c>
      <c r="G19" s="22">
        <f>ROUND('Meal Planning'!$S$5*100,0)</f>
        <v>10</v>
      </c>
      <c r="H19" t="s">
        <v>319</v>
      </c>
      <c r="K19" t="s">
        <v>314</v>
      </c>
    </row>
    <row r="20" spans="2:11" x14ac:dyDescent="0.2">
      <c r="B20" t="str">
        <f>F20&amp;G20&amp;H20</f>
        <v xml:space="preserve">  &lt;span&gt;10% Fat &lt;/span&gt;</v>
      </c>
      <c r="F20" t="s">
        <v>323</v>
      </c>
      <c r="G20" s="122" t="str">
        <f>G19&amp;"%"</f>
        <v>10%</v>
      </c>
      <c r="H20" t="s">
        <v>322</v>
      </c>
      <c r="K20" t="s">
        <v>315</v>
      </c>
    </row>
    <row r="21" spans="2:11" x14ac:dyDescent="0.2">
      <c r="B21" t="s">
        <v>307</v>
      </c>
    </row>
    <row r="22" spans="2:11" x14ac:dyDescent="0.2">
      <c r="B22" t="s">
        <v>308</v>
      </c>
    </row>
    <row r="23" spans="2:11" x14ac:dyDescent="0.2">
      <c r="B23" t="s">
        <v>309</v>
      </c>
    </row>
    <row r="24" spans="2:11" x14ac:dyDescent="0.2">
      <c r="B24" s="1" t="s">
        <v>310</v>
      </c>
    </row>
    <row r="25" spans="2:11" x14ac:dyDescent="0.2">
      <c r="B25" s="1" t="s">
        <v>311</v>
      </c>
    </row>
    <row r="26" spans="2:11" x14ac:dyDescent="0.2">
      <c r="B26" s="1"/>
    </row>
    <row r="27" spans="2:11" x14ac:dyDescent="0.2">
      <c r="B27" s="1" t="s">
        <v>316</v>
      </c>
    </row>
    <row r="28" spans="2:11" x14ac:dyDescent="0.2">
      <c r="B28" s="1" t="s">
        <v>317</v>
      </c>
    </row>
    <row r="29" spans="2:11" x14ac:dyDescent="0.2">
      <c r="B29" t="s">
        <v>316</v>
      </c>
    </row>
    <row r="30" spans="2:11" x14ac:dyDescent="0.2">
      <c r="B30" t="s">
        <v>317</v>
      </c>
    </row>
    <row r="31" spans="2:11" x14ac:dyDescent="0.2">
      <c r="B31" t="s">
        <v>316</v>
      </c>
    </row>
    <row r="32" spans="2:11" x14ac:dyDescent="0.2">
      <c r="B32" s="1" t="s">
        <v>317</v>
      </c>
    </row>
    <row r="33" spans="2:2" x14ac:dyDescent="0.2">
      <c r="B33" s="1" t="s">
        <v>316</v>
      </c>
    </row>
    <row r="34" spans="2:2" x14ac:dyDescent="0.2">
      <c r="B34" s="1" t="s">
        <v>317</v>
      </c>
    </row>
    <row r="35" spans="2:2" x14ac:dyDescent="0.2">
      <c r="B35" s="1" t="s">
        <v>316</v>
      </c>
    </row>
    <row r="36" spans="2:2" x14ac:dyDescent="0.2">
      <c r="B36" s="1" t="s">
        <v>317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AN1503"/>
  <sheetViews>
    <sheetView zoomScale="85" zoomScaleNormal="85" workbookViewId="0">
      <pane xSplit="3" ySplit="1" topLeftCell="D2" activePane="bottomRight" state="frozen"/>
      <selection pane="topRight" activeCell="B1" sqref="B1"/>
      <selection pane="bottomLeft" activeCell="A2" sqref="A2"/>
      <selection pane="bottomRight" activeCell="E540" sqref="E540"/>
    </sheetView>
  </sheetViews>
  <sheetFormatPr defaultColWidth="14.42578125" defaultRowHeight="15.75" customHeight="1" outlineLevelCol="3" x14ac:dyDescent="0.2"/>
  <cols>
    <col min="1" max="1" width="14.42578125" hidden="1" customWidth="1" outlineLevel="3" collapsed="1"/>
    <col min="2" max="2" width="14.42578125" hidden="1" customWidth="1" outlineLevel="3"/>
    <col min="3" max="3" width="25.7109375" style="8" bestFit="1" customWidth="1"/>
    <col min="4" max="4" width="31.7109375" style="8" bestFit="1" customWidth="1"/>
    <col min="5" max="5" width="2" style="8" customWidth="1"/>
    <col min="6" max="6" width="4.85546875" style="8" customWidth="1"/>
    <col min="7" max="7" width="11.5703125" bestFit="1" customWidth="1"/>
    <col min="8" max="8" width="1.42578125" customWidth="1"/>
    <col min="9" max="9" width="6.85546875" style="3" customWidth="1"/>
    <col min="10" max="10" width="1.42578125" style="3" customWidth="1"/>
    <col min="11" max="11" width="9.140625" style="77" customWidth="1" outlineLevel="2"/>
    <col min="12" max="12" width="1.42578125" style="46" customWidth="1" outlineLevel="2"/>
    <col min="13" max="13" width="9.140625" style="77" customWidth="1" outlineLevel="2"/>
    <col min="14" max="14" width="1.42578125" style="3" customWidth="1" outlineLevel="2"/>
    <col min="15" max="15" width="9.140625" style="77" customWidth="1" outlineLevel="2"/>
    <col min="16" max="16" width="1.5703125" style="3" customWidth="1" outlineLevel="2"/>
    <col min="17" max="17" width="11.5703125" style="88" bestFit="1" customWidth="1"/>
    <col min="18" max="18" width="12" style="3" bestFit="1" customWidth="1"/>
    <col min="19" max="19" width="8.28515625" customWidth="1"/>
    <col min="20" max="20" width="6.7109375" style="74" customWidth="1" outlineLevel="1"/>
    <col min="21" max="21" width="6" style="74" customWidth="1" outlineLevel="1"/>
    <col min="22" max="22" width="5.140625" style="74" customWidth="1" outlineLevel="1"/>
    <col min="23" max="23" width="8.85546875" style="8" bestFit="1" customWidth="1"/>
    <col min="24" max="24" width="11.5703125" style="3" bestFit="1" customWidth="1"/>
    <col min="25" max="25" width="7" style="21" customWidth="1" collapsed="1"/>
    <col min="26" max="26" width="6.7109375" style="74" hidden="1" customWidth="1" outlineLevel="1"/>
    <col min="27" max="27" width="6" style="74" hidden="1" customWidth="1" outlineLevel="1"/>
    <col min="28" max="28" width="14.7109375" style="74" hidden="1" customWidth="1" outlineLevel="1"/>
    <col min="29" max="29" width="15.7109375" hidden="1" customWidth="1"/>
    <col min="32" max="32" width="10.7109375" customWidth="1"/>
    <col min="33" max="33" width="9.5703125" customWidth="1"/>
    <col min="35" max="35" width="11.42578125" customWidth="1"/>
    <col min="36" max="36" width="9.42578125" customWidth="1"/>
    <col min="37" max="37" width="10.5703125" style="3" customWidth="1"/>
    <col min="38" max="38" width="10.7109375" customWidth="1"/>
  </cols>
  <sheetData>
    <row r="1" spans="1:37" s="44" customFormat="1" ht="12.75" x14ac:dyDescent="0.2">
      <c r="A1" s="110" t="s">
        <v>288</v>
      </c>
      <c r="C1" s="39" t="s">
        <v>0</v>
      </c>
      <c r="D1" s="39" t="s">
        <v>1</v>
      </c>
      <c r="E1" t="str">
        <f>IF($D1="","", "|")</f>
        <v>|</v>
      </c>
      <c r="F1" s="39" t="s">
        <v>53</v>
      </c>
      <c r="G1" s="40" t="s">
        <v>54</v>
      </c>
      <c r="H1" t="str">
        <f>IF($D1="","", "|")</f>
        <v>|</v>
      </c>
      <c r="I1" s="41" t="s">
        <v>2</v>
      </c>
      <c r="J1" t="str">
        <f>IF($D1="","", "|")</f>
        <v>|</v>
      </c>
      <c r="K1" s="76" t="s">
        <v>245</v>
      </c>
      <c r="L1" t="str">
        <f>IF($D1="","", "|")</f>
        <v>|</v>
      </c>
      <c r="M1" s="76" t="s">
        <v>246</v>
      </c>
      <c r="N1" t="str">
        <f>IF($D1="","", "|")</f>
        <v>|</v>
      </c>
      <c r="O1" s="76" t="s">
        <v>247</v>
      </c>
      <c r="P1" t="str">
        <f>IF($D1="","", "|")</f>
        <v>|</v>
      </c>
      <c r="Q1" s="82" t="s">
        <v>3</v>
      </c>
      <c r="R1" s="41" t="s">
        <v>4</v>
      </c>
      <c r="S1" s="40" t="s">
        <v>3</v>
      </c>
      <c r="T1" s="75" t="s">
        <v>245</v>
      </c>
      <c r="U1" s="75" t="s">
        <v>254</v>
      </c>
      <c r="V1" s="75" t="s">
        <v>247</v>
      </c>
      <c r="W1" s="39" t="s">
        <v>9</v>
      </c>
      <c r="X1" s="41" t="s">
        <v>6</v>
      </c>
      <c r="Y1" s="42" t="s">
        <v>7</v>
      </c>
      <c r="Z1" s="75" t="s">
        <v>251</v>
      </c>
      <c r="AA1" s="75" t="s">
        <v>252</v>
      </c>
      <c r="AB1" s="75" t="s">
        <v>253</v>
      </c>
      <c r="AC1" s="43" t="s">
        <v>8</v>
      </c>
      <c r="AK1" s="45"/>
    </row>
    <row r="2" spans="1:37" ht="13.5" thickBot="1" x14ac:dyDescent="0.25">
      <c r="A2" t="str">
        <f>IF(B2="","", IF(ISNA(MATCH(B2,'Meal Planning'!$C$2:$C$6,0)), "N", "Y"))</f>
        <v/>
      </c>
      <c r="C2" s="10"/>
      <c r="E2" t="str">
        <f t="shared" ref="E2:E72" si="0">IF($D2="","", "|")</f>
        <v/>
      </c>
      <c r="F2" s="10"/>
      <c r="G2" s="1" t="str">
        <f>IF(D2="", "", VLOOKUP(D2,Ingredients!$A:$G,4, FALSE))</f>
        <v/>
      </c>
      <c r="H2" t="str">
        <f t="shared" ref="H2:H72" si="1">IF($D2="","", "|")</f>
        <v/>
      </c>
      <c r="I2" s="3" t="str">
        <f>IF($D2="", "", IFERROR((VLOOKUP($D2,Ingredients!$A:$H,8,FALSE)*($F2/(VLOOKUP($D2,Ingredients!$A:$H,3,FALSE)))), "ingredient not in list"))</f>
        <v/>
      </c>
      <c r="J2" t="str">
        <f t="shared" ref="J2:J72" si="2">IF($D2="","", "|")</f>
        <v/>
      </c>
      <c r="K2" s="77" t="str">
        <f>IF($D2="", "", IFERROR((VLOOKUP($D2,Ingredients!$A:$K,9,FALSE)*($F2/(VLOOKUP($D2,Ingredients!$A:$K,3,FALSE)))), "ingredient not in list"))</f>
        <v/>
      </c>
      <c r="L2" t="str">
        <f t="shared" ref="L2:L72" si="3">IF($D2="","", "|")</f>
        <v/>
      </c>
      <c r="M2" s="77" t="str">
        <f>IF($D2="", "", IFERROR((VLOOKUP($D2,Ingredients!$A:$K,10,FALSE)*($F2/(VLOOKUP($D2,Ingredients!$A:$K,3,FALSE)))), "ingredient not in list"))</f>
        <v/>
      </c>
      <c r="N2" t="str">
        <f t="shared" ref="N2:N72" si="4">IF($D2="","", "|")</f>
        <v/>
      </c>
      <c r="O2" s="77" t="str">
        <f>IF($D2="", "", IFERROR((VLOOKUP($D2,Ingredients!$A:$K,11,FALSE)*($F2/(VLOOKUP($D2,Ingredients!$A:$K,3,FALSE)))), "ingredient not in list"))</f>
        <v/>
      </c>
      <c r="P2" t="str">
        <f t="shared" ref="P2:P72" si="5">IF($D2="","", "|")</f>
        <v/>
      </c>
      <c r="Q2" s="83" t="str">
        <f>IF($D2="", "", IFERROR((VLOOKUP($D2,Ingredients!$A:$H,6,FALSE)*($F2/(VLOOKUP($D2,Ingredients!$A:$H,3,FALSE)))), "ingredient not in list"))</f>
        <v/>
      </c>
      <c r="R2" s="3" t="str">
        <f>IF(AND(I2&lt;&gt;"",I3=""),SUM(I$1:I3)-SUM(R$1:R1),"")</f>
        <v/>
      </c>
      <c r="S2" t="str">
        <f>IF(AND(Q2&lt;&gt;"",Q3=""),SUM(Q$1:Q3)-SUM(S$1:S1),"")</f>
        <v/>
      </c>
      <c r="T2" s="74" t="str">
        <f>IF(AND(K2&lt;&gt;"",K3=""),SUM(K$1:K3)-SUM(T$1:T1),"")</f>
        <v/>
      </c>
      <c r="U2" s="74" t="str">
        <f>IF(AND(M2&lt;&gt;"",M3=""),SUM(M$1:M3)-SUM(U$1:U1),"")</f>
        <v/>
      </c>
      <c r="V2" s="74" t="str">
        <f>IF(AND(O2&lt;&gt;"",O3=""),SUM(O$1:O3)-SUM(V$1:V1),"")</f>
        <v/>
      </c>
      <c r="X2" s="3" t="str">
        <f>IF(W2="","",R2/W2)</f>
        <v/>
      </c>
      <c r="Y2" s="21" t="str">
        <f>IF(W2="","", S2/W2)</f>
        <v/>
      </c>
      <c r="Z2" s="74" t="str">
        <f>IF(T2="","", T2/W2)</f>
        <v/>
      </c>
      <c r="AA2" s="74" t="str">
        <f>IF(U2="","", U2/W2)</f>
        <v/>
      </c>
      <c r="AB2" s="74" t="str">
        <f>IF(V2="","", V2/W2)</f>
        <v/>
      </c>
    </row>
    <row r="3" spans="1:37" ht="13.5" thickBot="1" x14ac:dyDescent="0.25">
      <c r="A3" t="str">
        <f>IF(B3="","", IF(ISNA(MATCH(B3,'Meal Planning'!$C$2:$C$6,0)), "N", "Y"))</f>
        <v>N</v>
      </c>
      <c r="B3" t="str">
        <f t="array" ref="B3">IF(D3="","", INDEX($C3:C20008, MATCH(FALSE,ISBLANK($C3:C20008),0)))</f>
        <v>Coffee</v>
      </c>
      <c r="C3" s="47" t="s">
        <v>12</v>
      </c>
      <c r="D3" s="67" t="s">
        <v>12</v>
      </c>
      <c r="E3" s="68" t="str">
        <f t="shared" si="0"/>
        <v>|</v>
      </c>
      <c r="F3" s="73">
        <v>1</v>
      </c>
      <c r="G3" s="70" t="str">
        <f>IF(D3="","",IFERROR(VLOOKUP(D3,Ingredients!$A:$G,4,FALSE),"ingredient not in list"))</f>
        <v>cup</v>
      </c>
      <c r="H3" s="68" t="str">
        <f t="shared" si="1"/>
        <v>|</v>
      </c>
      <c r="I3" s="71">
        <f>IF(D3="", "", IFERROR((VLOOKUP(D3,Ingredients!$A:$H,8,FALSE)*(F3/(VLOOKUP(D3,Ingredients!$A:$H,3,FALSE)))), "ingredient not in list"))</f>
        <v>0</v>
      </c>
      <c r="J3" s="68" t="str">
        <f t="shared" si="2"/>
        <v>|</v>
      </c>
      <c r="K3" s="78">
        <f>IF($D3="", "", IFERROR((VLOOKUP($D3,Ingredients!$A:$K,9,FALSE)*($F3/(VLOOKUP($D3,Ingredients!$A:$K,3,FALSE)))), "ingredient not in list"))</f>
        <v>0.28000000000000003</v>
      </c>
      <c r="L3" s="68" t="str">
        <f t="shared" si="3"/>
        <v>|</v>
      </c>
      <c r="M3" s="78">
        <f>IF($D3="", "", IFERROR((VLOOKUP($D3,Ingredients!$A:$K,10,FALSE)*($F3/(VLOOKUP($D3,Ingredients!$A:$K,3,FALSE)))), "ingredient not in list"))</f>
        <v>0.09</v>
      </c>
      <c r="N3" s="68" t="str">
        <f t="shared" si="4"/>
        <v>|</v>
      </c>
      <c r="O3" s="78">
        <f>IF($D3="", "", IFERROR((VLOOKUP($D3,Ingredients!$A:$K,11,FALSE)*($F3/(VLOOKUP($D3,Ingredients!$A:$K,3,FALSE)))), "ingredient not in list"))</f>
        <v>0.05</v>
      </c>
      <c r="P3" s="68" t="str">
        <f t="shared" si="5"/>
        <v>|</v>
      </c>
      <c r="Q3" s="84">
        <f>IF($D3="", "", IFERROR((VLOOKUP($D3,Ingredients!$A:$H,6,FALSE)*($F3/(VLOOKUP($D3,Ingredients!$A:$H,3,FALSE)))), "ingredient not in list"))</f>
        <v>5</v>
      </c>
      <c r="R3" s="3">
        <f>IF(AND(I3&lt;&gt;"",I4=""),SUM(I$1:I4)-SUM(R$1:R2),"")</f>
        <v>0</v>
      </c>
      <c r="S3">
        <f>IF(AND(Q3&lt;&gt;"",Q4=""),SUM(Q$1:Q4)-SUM(S$1:S2),"")</f>
        <v>5</v>
      </c>
      <c r="T3" s="74">
        <f>IF(AND(K3&lt;&gt;"",K4=""),SUM(K$1:K4)-SUM(T$1:T2),"")</f>
        <v>0.28000000000000003</v>
      </c>
      <c r="U3" s="74">
        <f>IF(AND(M3&lt;&gt;"",M4=""),SUM(M$1:M4)-SUM(U$1:U2),"")</f>
        <v>0.09</v>
      </c>
      <c r="V3" s="74">
        <f>IF(AND(O3&lt;&gt;"",O4=""),SUM(O$1:O4)-SUM(V$1:V2),"")</f>
        <v>0.05</v>
      </c>
      <c r="W3" s="8">
        <v>1</v>
      </c>
      <c r="X3" s="3">
        <f t="shared" ref="X3:X73" si="6">IF(W3="","",R3/W3)</f>
        <v>0</v>
      </c>
      <c r="Y3" s="21">
        <f t="shared" ref="Y3:Y73" si="7">IF(W3="","", S3/W3)</f>
        <v>5</v>
      </c>
      <c r="Z3" s="74">
        <f t="shared" ref="Z3:Z73" si="8">IF(T3="","", T3/W3)</f>
        <v>0.28000000000000003</v>
      </c>
      <c r="AA3" s="74">
        <f t="shared" ref="AA3:AA73" si="9">IF(U3="","", U3/W3)</f>
        <v>0.09</v>
      </c>
      <c r="AB3" s="74">
        <f t="shared" ref="AB3:AB73" si="10">IF(V3="","", V3/W3)</f>
        <v>0.05</v>
      </c>
      <c r="AC3" s="25" t="s">
        <v>17</v>
      </c>
    </row>
    <row r="4" spans="1:37" ht="12.75" x14ac:dyDescent="0.2">
      <c r="A4" t="str">
        <f>IF(B4="","", IF(ISNA(MATCH(B4,'Meal Planning'!$C$2:$C$6,0)), "N", "Y"))</f>
        <v/>
      </c>
      <c r="B4" t="str">
        <f t="array" ref="B4">IF(D4="","", INDEX($C4:C20009, MATCH(FALSE,ISBLANK($C4:C20009),0)))</f>
        <v/>
      </c>
      <c r="C4" s="10"/>
      <c r="E4" t="str">
        <f t="shared" si="0"/>
        <v/>
      </c>
      <c r="F4" s="10"/>
      <c r="G4" s="1" t="str">
        <f>IF(D4="","",IFERROR(VLOOKUP(D4,Ingredients!$A:$G,4,FALSE),"ingredient not in list"))</f>
        <v/>
      </c>
      <c r="H4" t="str">
        <f t="shared" si="1"/>
        <v/>
      </c>
      <c r="I4" s="3" t="str">
        <f>IF(D4="", "", IFERROR((VLOOKUP(D4,Ingredients!$A:$H,8,FALSE)*(F4/(VLOOKUP(D4,Ingredients!$A:$H,3,FALSE)))), "ingredient not in list"))</f>
        <v/>
      </c>
      <c r="J4" t="str">
        <f t="shared" si="2"/>
        <v/>
      </c>
      <c r="K4" s="77" t="str">
        <f>IF($D4="", "", IFERROR((VLOOKUP($D4,Ingredients!$A:$K,9,FALSE)*($F4/(VLOOKUP($D4,Ingredients!$A:$K,3,FALSE)))), "ingredient not in list"))</f>
        <v/>
      </c>
      <c r="L4" t="str">
        <f t="shared" si="3"/>
        <v/>
      </c>
      <c r="M4" s="77" t="str">
        <f>IF($D4="", "", IFERROR((VLOOKUP($D4,Ingredients!$A:$K,10,FALSE)*($F4/(VLOOKUP($D4,Ingredients!$A:$K,3,FALSE)))), "ingredient not in list"))</f>
        <v/>
      </c>
      <c r="N4" t="str">
        <f t="shared" si="4"/>
        <v/>
      </c>
      <c r="O4" s="77" t="str">
        <f>IF($D4="", "", IFERROR((VLOOKUP($D4,Ingredients!$A:$K,11,FALSE)*($F4/(VLOOKUP($D4,Ingredients!$A:$K,3,FALSE)))), "ingredient not in list"))</f>
        <v/>
      </c>
      <c r="P4" t="str">
        <f t="shared" si="5"/>
        <v/>
      </c>
      <c r="Q4" s="83" t="str">
        <f>IF($D4="", "", IFERROR((VLOOKUP($D4,Ingredients!$A:$H,6,FALSE)*($F4/(VLOOKUP($D4,Ingredients!$A:$H,3,FALSE)))), "ingredient not in list"))</f>
        <v/>
      </c>
      <c r="R4" s="3" t="str">
        <f>IF(AND(I4&lt;&gt;"",I5=""),SUM(I$1:I5)-SUM(R$1:R3),"")</f>
        <v/>
      </c>
      <c r="S4" t="str">
        <f>IF(AND(Q4&lt;&gt;"",Q5=""),SUM(Q$1:Q5)-SUM(S$1:S3),"")</f>
        <v/>
      </c>
      <c r="T4" s="74" t="str">
        <f>IF(AND(K4&lt;&gt;"",K5=""),SUM(K$1:K5)-SUM(T$1:T3),"")</f>
        <v/>
      </c>
      <c r="U4" s="74" t="str">
        <f>IF(AND(M4&lt;&gt;"",M5=""),SUM(M$1:M5)-SUM(U$1:U3),"")</f>
        <v/>
      </c>
      <c r="V4" s="74" t="str">
        <f>IF(AND(O4&lt;&gt;"",O5=""),SUM(O$1:O5)-SUM(V$1:V3),"")</f>
        <v/>
      </c>
      <c r="X4" s="3" t="str">
        <f t="shared" si="6"/>
        <v/>
      </c>
      <c r="Y4" s="21" t="str">
        <f t="shared" si="7"/>
        <v/>
      </c>
      <c r="Z4" s="74" t="str">
        <f t="shared" si="8"/>
        <v/>
      </c>
      <c r="AA4" s="74" t="str">
        <f t="shared" si="9"/>
        <v/>
      </c>
      <c r="AB4" s="74" t="str">
        <f t="shared" si="10"/>
        <v/>
      </c>
    </row>
    <row r="5" spans="1:37" ht="12.75" hidden="1" x14ac:dyDescent="0.2">
      <c r="A5" t="str">
        <f>IF(B5="","", IF(ISNA(MATCH(B5,'Meal Planning'!$C$2:$C$6,0)), "N", "Y"))</f>
        <v/>
      </c>
      <c r="B5" t="str">
        <f t="array" ref="B5">IF(D5="","", INDEX($C5:C20010, MATCH(FALSE,ISBLANK($C5:C20010),0)))</f>
        <v/>
      </c>
      <c r="C5" s="8" t="s">
        <v>11</v>
      </c>
      <c r="E5" t="str">
        <f t="shared" si="0"/>
        <v/>
      </c>
      <c r="G5" s="1" t="str">
        <f>IF(D5="","",IFERROR(VLOOKUP(D5,Ingredients!$A:$G,4,FALSE),"ingredient not in list"))</f>
        <v/>
      </c>
      <c r="H5" t="str">
        <f t="shared" si="1"/>
        <v/>
      </c>
      <c r="I5" s="3" t="str">
        <f>IF(D5="", "", IFERROR((VLOOKUP(D5,Ingredients!$A:$H,8,FALSE)*(F5/(VLOOKUP(D5,Ingredients!$A:$H,3,FALSE)))), "ingredient not in list"))</f>
        <v/>
      </c>
      <c r="J5" t="str">
        <f t="shared" si="2"/>
        <v/>
      </c>
      <c r="K5" s="77" t="str">
        <f>IF($D5="", "", IFERROR((VLOOKUP($D5,Ingredients!$A:$K,9,FALSE)*($F5/(VLOOKUP($D5,Ingredients!$A:$K,3,FALSE)))), "ingredient not in list"))</f>
        <v/>
      </c>
      <c r="L5" t="str">
        <f t="shared" si="3"/>
        <v/>
      </c>
      <c r="M5" s="77" t="str">
        <f>IF($D5="", "", IFERROR((VLOOKUP($D5,Ingredients!$A:$K,10,FALSE)*($F5/(VLOOKUP($D5,Ingredients!$A:$K,3,FALSE)))), "ingredient not in list"))</f>
        <v/>
      </c>
      <c r="N5" t="str">
        <f t="shared" si="4"/>
        <v/>
      </c>
      <c r="O5" s="77" t="str">
        <f>IF($D5="", "", IFERROR((VLOOKUP($D5,Ingredients!$A:$K,11,FALSE)*($F5/(VLOOKUP($D5,Ingredients!$A:$K,3,FALSE)))), "ingredient not in list"))</f>
        <v/>
      </c>
      <c r="P5" t="str">
        <f t="shared" si="5"/>
        <v/>
      </c>
      <c r="Q5" s="83" t="str">
        <f>IF($D5="", "", IFERROR((VLOOKUP($D5,Ingredients!$A:$H,6,FALSE)*($F5/(VLOOKUP($D5,Ingredients!$A:$H,3,FALSE)))), "ingredient not in list"))</f>
        <v/>
      </c>
      <c r="R5" s="3" t="str">
        <f>IF(AND(I5&lt;&gt;"",I6=""),SUM(I$1:I6)-SUM(R$1:R4),"")</f>
        <v/>
      </c>
      <c r="S5" t="str">
        <f>IF(AND(Q5&lt;&gt;"",Q6=""),SUM(Q$1:Q6)-SUM(S$1:S4),"")</f>
        <v/>
      </c>
      <c r="T5" s="74" t="str">
        <f>IF(AND(K5&lt;&gt;"",K6=""),SUM(K$1:K6)-SUM(T$1:T4),"")</f>
        <v/>
      </c>
      <c r="U5" s="74" t="str">
        <f>IF(AND(M5&lt;&gt;"",M6=""),SUM(M$1:M6)-SUM(U$1:U4),"")</f>
        <v/>
      </c>
      <c r="V5" s="74" t="str">
        <f>IF(AND(O5&lt;&gt;"",O6=""),SUM(O$1:O6)-SUM(V$1:V4),"")</f>
        <v/>
      </c>
      <c r="X5" s="3" t="str">
        <f t="shared" si="6"/>
        <v/>
      </c>
      <c r="Y5" s="21" t="str">
        <f t="shared" si="7"/>
        <v/>
      </c>
      <c r="Z5" s="74" t="str">
        <f t="shared" si="8"/>
        <v/>
      </c>
      <c r="AA5" s="74" t="str">
        <f t="shared" si="9"/>
        <v/>
      </c>
      <c r="AB5" s="74" t="str">
        <f t="shared" si="10"/>
        <v/>
      </c>
    </row>
    <row r="6" spans="1:37" ht="12.75" customHeight="1" x14ac:dyDescent="0.2">
      <c r="A6" t="str">
        <f>IF(B6="","", IF(ISNA(MATCH(B6,'Meal Planning'!$C$2:$C$6,0)), "N", "Y"))</f>
        <v>N</v>
      </c>
      <c r="B6" t="str">
        <f t="array" ref="B6">IF(D6="","", INDEX($C6:C20011, MATCH(FALSE,ISBLANK($C6:C20011),0)))</f>
        <v>Peanut Noodles</v>
      </c>
      <c r="D6" s="48" t="s">
        <v>98</v>
      </c>
      <c r="E6" s="49" t="str">
        <f t="shared" si="0"/>
        <v>|</v>
      </c>
      <c r="F6" s="50">
        <v>16</v>
      </c>
      <c r="G6" s="51" t="str">
        <f>IF(D6="","",IFERROR(VLOOKUP(D6,Ingredients!$A:$G,4,FALSE),"ingredient not in list"))</f>
        <v>oz</v>
      </c>
      <c r="H6" s="49" t="str">
        <f t="shared" si="1"/>
        <v>|</v>
      </c>
      <c r="I6" s="52">
        <f>IF(D6="", "", IFERROR((VLOOKUP(D6,Ingredients!$A:$H,8,FALSE)*(F6/(VLOOKUP(D6,Ingredients!$A:$H,3,FALSE)))), "ingredient not in list"))</f>
        <v>1.79</v>
      </c>
      <c r="J6" s="49" t="str">
        <f t="shared" si="2"/>
        <v>|</v>
      </c>
      <c r="K6" s="79">
        <f>IF($D6="", "", IFERROR((VLOOKUP($D6,Ingredients!$A:$K,9,FALSE)*($F6/(VLOOKUP($D6,Ingredients!$A:$K,3,FALSE)))), "ingredient not in list"))</f>
        <v>72</v>
      </c>
      <c r="L6" s="49" t="str">
        <f t="shared" si="3"/>
        <v>|</v>
      </c>
      <c r="M6" s="79">
        <f>IF($D6="", "", IFERROR((VLOOKUP($D6,Ingredients!$A:$K,10,FALSE)*($F6/(VLOOKUP($D6,Ingredients!$A:$K,3,FALSE)))), "ingredient not in list"))</f>
        <v>312</v>
      </c>
      <c r="N6" s="49" t="str">
        <f t="shared" si="4"/>
        <v>|</v>
      </c>
      <c r="O6" s="79">
        <f>IF($D6="", "", IFERROR((VLOOKUP($D6,Ingredients!$A:$K,11,FALSE)*($F6/(VLOOKUP($D6,Ingredients!$A:$K,3,FALSE)))), "ingredient not in list"))</f>
        <v>12</v>
      </c>
      <c r="P6" s="49" t="str">
        <f t="shared" si="5"/>
        <v>|</v>
      </c>
      <c r="Q6" s="85">
        <f>IF($D6="", "", IFERROR((VLOOKUP($D6,Ingredients!$A:$H,6,FALSE)*($F6/(VLOOKUP($D6,Ingredients!$A:$H,3,FALSE)))), "ingredient not in list"))</f>
        <v>1440</v>
      </c>
      <c r="R6" s="3" t="str">
        <f>IF(AND(I6&lt;&gt;"",I7=""),SUM(I$1:I7)-SUM(R$1:R5),"")</f>
        <v/>
      </c>
      <c r="S6" t="str">
        <f>IF(AND(Q6&lt;&gt;"",Q7=""),SUM(Q$1:Q7)-SUM(S$1:S5),"")</f>
        <v/>
      </c>
      <c r="T6" s="74" t="str">
        <f>IF(AND(K6&lt;&gt;"",K7=""),SUM(K$1:K7)-SUM(T$1:T5),"")</f>
        <v/>
      </c>
      <c r="U6" s="74" t="str">
        <f>IF(AND(M6&lt;&gt;"",M7=""),SUM(M$1:M7)-SUM(U$1:U5),"")</f>
        <v/>
      </c>
      <c r="V6" s="74" t="str">
        <f>IF(AND(O6&lt;&gt;"",O7=""),SUM(O$1:O7)-SUM(V$1:V5),"")</f>
        <v/>
      </c>
      <c r="X6" s="3" t="str">
        <f t="shared" si="6"/>
        <v/>
      </c>
      <c r="Y6" s="21" t="str">
        <f t="shared" si="7"/>
        <v/>
      </c>
      <c r="Z6" s="74" t="str">
        <f t="shared" si="8"/>
        <v/>
      </c>
      <c r="AA6" s="74" t="str">
        <f t="shared" si="9"/>
        <v/>
      </c>
      <c r="AB6" s="74" t="str">
        <f t="shared" si="10"/>
        <v/>
      </c>
      <c r="AC6" s="136" t="s">
        <v>19</v>
      </c>
    </row>
    <row r="7" spans="1:37" ht="12.75" customHeight="1" x14ac:dyDescent="0.2">
      <c r="A7" t="str">
        <f>IF(B7="","", IF(ISNA(MATCH(B7,'Meal Planning'!$C$2:$C$6,0)), "N", "Y"))</f>
        <v>N</v>
      </c>
      <c r="B7" t="str">
        <f t="array" ref="B7">IF(D7="","", INDEX($C7:C20012, MATCH(FALSE,ISBLANK($C7:C20012),0)))</f>
        <v>Peanut Noodles</v>
      </c>
      <c r="C7" s="10"/>
      <c r="D7" s="53" t="s">
        <v>100</v>
      </c>
      <c r="E7" s="54" t="str">
        <f t="shared" si="0"/>
        <v>|</v>
      </c>
      <c r="F7" s="12">
        <v>1</v>
      </c>
      <c r="G7" s="55" t="str">
        <f>IF(D7="","",IFERROR(VLOOKUP(D7,Ingredients!$A:$G,4,FALSE),"ingredient not in list"))</f>
        <v>container</v>
      </c>
      <c r="H7" s="54" t="str">
        <f t="shared" si="1"/>
        <v>|</v>
      </c>
      <c r="I7" s="56">
        <f>IF(D7="", "", IFERROR((VLOOKUP(D7,Ingredients!$A:$H,8,FALSE)*(F7/(VLOOKUP(D7,Ingredients!$A:$H,3,FALSE)))), "ingredient not in list"))</f>
        <v>1.9900000000000002</v>
      </c>
      <c r="J7" s="54" t="str">
        <f t="shared" si="2"/>
        <v>|</v>
      </c>
      <c r="K7" s="80">
        <f>IF($D7="", "", IFERROR((VLOOKUP($D7,Ingredients!$A:$K,9,FALSE)*($F7/(VLOOKUP($D7,Ingredients!$A:$K,3,FALSE)))), "ingredient not in list"))</f>
        <v>5</v>
      </c>
      <c r="L7" s="54" t="str">
        <f t="shared" si="3"/>
        <v>|</v>
      </c>
      <c r="M7" s="80">
        <f>IF($D7="", "", IFERROR((VLOOKUP($D7,Ingredients!$A:$K,10,FALSE)*($F7/(VLOOKUP($D7,Ingredients!$A:$K,3,FALSE)))), "ingredient not in list"))</f>
        <v>30</v>
      </c>
      <c r="N7" s="54" t="str">
        <f t="shared" si="4"/>
        <v>|</v>
      </c>
      <c r="O7" s="80">
        <f>IF($D7="", "", IFERROR((VLOOKUP($D7,Ingredients!$A:$K,11,FALSE)*($F7/(VLOOKUP($D7,Ingredients!$A:$K,3,FALSE)))), "ingredient not in list"))</f>
        <v>0</v>
      </c>
      <c r="P7" s="54" t="str">
        <f t="shared" si="5"/>
        <v>|</v>
      </c>
      <c r="Q7" s="86">
        <f>IF($D7="", "", IFERROR((VLOOKUP($D7,Ingredients!$A:$H,6,FALSE)*($F7/(VLOOKUP($D7,Ingredients!$A:$H,3,FALSE)))), "ingredient not in list"))</f>
        <v>15</v>
      </c>
      <c r="R7" s="3" t="str">
        <f>IF(AND(I7&lt;&gt;"",I8=""),SUM(I$1:I8)-SUM(R$1:R6),"")</f>
        <v/>
      </c>
      <c r="S7" t="str">
        <f>IF(AND(Q7&lt;&gt;"",Q8=""),SUM(Q$1:Q8)-SUM(S$1:S6),"")</f>
        <v/>
      </c>
      <c r="T7" s="74" t="str">
        <f>IF(AND(K7&lt;&gt;"",K8=""),SUM(K$1:K8)-SUM(T$1:T6),"")</f>
        <v/>
      </c>
      <c r="U7" s="74" t="str">
        <f>IF(AND(M7&lt;&gt;"",M8=""),SUM(M$1:M8)-SUM(U$1:U6),"")</f>
        <v/>
      </c>
      <c r="V7" s="74" t="str">
        <f>IF(AND(O7&lt;&gt;"",O8=""),SUM(O$1:O8)-SUM(V$1:V6),"")</f>
        <v/>
      </c>
      <c r="X7" s="3" t="str">
        <f t="shared" si="6"/>
        <v/>
      </c>
      <c r="Y7" s="21" t="str">
        <f t="shared" si="7"/>
        <v/>
      </c>
      <c r="Z7" s="74" t="str">
        <f t="shared" si="8"/>
        <v/>
      </c>
      <c r="AA7" s="74" t="str">
        <f t="shared" si="9"/>
        <v/>
      </c>
      <c r="AB7" s="74" t="str">
        <f t="shared" si="10"/>
        <v/>
      </c>
      <c r="AC7" s="136"/>
    </row>
    <row r="8" spans="1:37" ht="12.75" x14ac:dyDescent="0.2">
      <c r="A8" t="str">
        <f>IF(B8="","", IF(ISNA(MATCH(B8,'Meal Planning'!$C$2:$C$6,0)), "N", "Y"))</f>
        <v>N</v>
      </c>
      <c r="B8" t="str">
        <f t="array" ref="B8">IF(D8="","", INDEX($C8:C20013, MATCH(FALSE,ISBLANK($C8:C20013),0)))</f>
        <v>Peanut Noodles</v>
      </c>
      <c r="C8" s="10"/>
      <c r="D8" s="53" t="s">
        <v>20</v>
      </c>
      <c r="E8" s="54" t="str">
        <f t="shared" si="0"/>
        <v>|</v>
      </c>
      <c r="F8" s="12">
        <v>2</v>
      </c>
      <c r="G8" s="55" t="str">
        <f>IF(D8="","",IFERROR(VLOOKUP(D8,Ingredients!$A:$G,4,FALSE),"ingredient not in list"))</f>
        <v>lime</v>
      </c>
      <c r="H8" s="54" t="str">
        <f t="shared" si="1"/>
        <v>|</v>
      </c>
      <c r="I8" s="56">
        <f>IF(D8="", "", IFERROR((VLOOKUP(D8,Ingredients!$A:$H,8,FALSE)*(F8/(VLOOKUP(D8,Ingredients!$A:$H,3,FALSE)))), "ingredient not in list"))</f>
        <v>0.57999999999999996</v>
      </c>
      <c r="J8" s="54" t="str">
        <f t="shared" si="2"/>
        <v>|</v>
      </c>
      <c r="K8" s="80">
        <f>IF($D8="", "", IFERROR((VLOOKUP($D8,Ingredients!$A:$K,9,FALSE)*($F8/(VLOOKUP($D8,Ingredients!$A:$K,3,FALSE)))), "ingredient not in list"))</f>
        <v>0.94</v>
      </c>
      <c r="L8" s="54" t="str">
        <f t="shared" si="3"/>
        <v>|</v>
      </c>
      <c r="M8" s="80">
        <f>IF($D8="", "", IFERROR((VLOOKUP($D8,Ingredients!$A:$K,10,FALSE)*($F8/(VLOOKUP($D8,Ingredients!$A:$K,3,FALSE)))), "ingredient not in list"))</f>
        <v>14.12</v>
      </c>
      <c r="N8" s="54" t="str">
        <f t="shared" si="4"/>
        <v>|</v>
      </c>
      <c r="O8" s="80">
        <f>IF($D8="", "", IFERROR((VLOOKUP($D8,Ingredients!$A:$K,11,FALSE)*($F8/(VLOOKUP($D8,Ingredients!$A:$K,3,FALSE)))), "ingredient not in list"))</f>
        <v>0.26</v>
      </c>
      <c r="P8" s="54" t="str">
        <f t="shared" si="5"/>
        <v>|</v>
      </c>
      <c r="Q8" s="86">
        <f>IF($D8="", "", IFERROR((VLOOKUP($D8,Ingredients!$A:$H,6,FALSE)*($F8/(VLOOKUP($D8,Ingredients!$A:$H,3,FALSE)))), "ingredient not in list"))</f>
        <v>40</v>
      </c>
      <c r="R8" s="3" t="str">
        <f>IF(AND(I8&lt;&gt;"",I9=""),SUM(I$1:I9)-SUM(R$1:R7),"")</f>
        <v/>
      </c>
      <c r="S8" t="str">
        <f>IF(AND(Q8&lt;&gt;"",Q9=""),SUM(Q$1:Q9)-SUM(S$1:S7),"")</f>
        <v/>
      </c>
      <c r="T8" s="74" t="str">
        <f>IF(AND(K8&lt;&gt;"",K9=""),SUM(K$1:K9)-SUM(T$1:T7),"")</f>
        <v/>
      </c>
      <c r="U8" s="74" t="str">
        <f>IF(AND(M8&lt;&gt;"",M9=""),SUM(M$1:M9)-SUM(U$1:U7),"")</f>
        <v/>
      </c>
      <c r="V8" s="74" t="str">
        <f>IF(AND(O8&lt;&gt;"",O9=""),SUM(O$1:O9)-SUM(V$1:V7),"")</f>
        <v/>
      </c>
      <c r="X8" s="3" t="str">
        <f t="shared" si="6"/>
        <v/>
      </c>
      <c r="Y8" s="21" t="str">
        <f t="shared" si="7"/>
        <v/>
      </c>
      <c r="Z8" s="74" t="str">
        <f t="shared" si="8"/>
        <v/>
      </c>
      <c r="AA8" s="74" t="str">
        <f t="shared" si="9"/>
        <v/>
      </c>
      <c r="AB8" s="74" t="str">
        <f t="shared" si="10"/>
        <v/>
      </c>
      <c r="AC8" s="136"/>
    </row>
    <row r="9" spans="1:37" ht="12.75" x14ac:dyDescent="0.2">
      <c r="A9" t="str">
        <f>IF(B9="","", IF(ISNA(MATCH(B9,'Meal Planning'!$C$2:$C$6,0)), "N", "Y"))</f>
        <v>N</v>
      </c>
      <c r="B9" t="str">
        <f t="array" ref="B9">IF(D9="","", INDEX($C9:C20014, MATCH(FALSE,ISBLANK($C9:C20014),0)))</f>
        <v>Peanut Noodles</v>
      </c>
      <c r="C9" s="10"/>
      <c r="D9" s="53" t="s">
        <v>21</v>
      </c>
      <c r="E9" s="54" t="str">
        <f t="shared" si="0"/>
        <v>|</v>
      </c>
      <c r="F9" s="12">
        <v>5</v>
      </c>
      <c r="G9" s="55" t="str">
        <f>IF(D9="","",IFERROR(VLOOKUP(D9,Ingredients!$A:$G,4,FALSE),"ingredient not in list"))</f>
        <v>tbsp</v>
      </c>
      <c r="H9" s="54" t="str">
        <f t="shared" si="1"/>
        <v>|</v>
      </c>
      <c r="I9" s="56">
        <f>IF(D9="", "", IFERROR((VLOOKUP(D9,Ingredients!$A:$H,8,FALSE)*(F9/(VLOOKUP(D9,Ingredients!$A:$H,3,FALSE)))), "ingredient not in list"))</f>
        <v>1</v>
      </c>
      <c r="J9" s="54" t="str">
        <f t="shared" si="2"/>
        <v>|</v>
      </c>
      <c r="K9" s="80">
        <f>IF($D9="", "", IFERROR((VLOOKUP($D9,Ingredients!$A:$K,9,FALSE)*($F9/(VLOOKUP($D9,Ingredients!$A:$K,3,FALSE)))), "ingredient not in list"))</f>
        <v>5</v>
      </c>
      <c r="L9" s="54" t="str">
        <f t="shared" si="3"/>
        <v>|</v>
      </c>
      <c r="M9" s="80">
        <f>IF($D9="", "", IFERROR((VLOOKUP($D9,Ingredients!$A:$K,10,FALSE)*($F9/(VLOOKUP($D9,Ingredients!$A:$K,3,FALSE)))), "ingredient not in list"))</f>
        <v>5</v>
      </c>
      <c r="N9" s="54" t="str">
        <f t="shared" si="4"/>
        <v>|</v>
      </c>
      <c r="O9" s="80">
        <f>IF($D9="", "", IFERROR((VLOOKUP($D9,Ingredients!$A:$K,11,FALSE)*($F9/(VLOOKUP($D9,Ingredients!$A:$K,3,FALSE)))), "ingredient not in list"))</f>
        <v>0</v>
      </c>
      <c r="P9" s="54" t="str">
        <f t="shared" si="5"/>
        <v>|</v>
      </c>
      <c r="Q9" s="86">
        <f>IF($D9="", "", IFERROR((VLOOKUP($D9,Ingredients!$A:$H,6,FALSE)*($F9/(VLOOKUP($D9,Ingredients!$A:$H,3,FALSE)))), "ingredient not in list"))</f>
        <v>75</v>
      </c>
      <c r="R9" s="3" t="str">
        <f>IF(AND(I9&lt;&gt;"",I10=""),SUM(I$1:I10)-SUM(R$1:R8),"")</f>
        <v/>
      </c>
      <c r="S9" t="str">
        <f>IF(AND(Q9&lt;&gt;"",Q10=""),SUM(Q$1:Q10)-SUM(S$1:S8),"")</f>
        <v/>
      </c>
      <c r="T9" s="74" t="str">
        <f>IF(AND(K9&lt;&gt;"",K10=""),SUM(K$1:K10)-SUM(T$1:T8),"")</f>
        <v/>
      </c>
      <c r="U9" s="74" t="str">
        <f>IF(AND(M9&lt;&gt;"",M10=""),SUM(M$1:M10)-SUM(U$1:U8),"")</f>
        <v/>
      </c>
      <c r="V9" s="74" t="str">
        <f>IF(AND(O9&lt;&gt;"",O10=""),SUM(O$1:O10)-SUM(V$1:V8),"")</f>
        <v/>
      </c>
      <c r="X9" s="3" t="str">
        <f t="shared" si="6"/>
        <v/>
      </c>
      <c r="Y9" s="21" t="str">
        <f t="shared" si="7"/>
        <v/>
      </c>
      <c r="Z9" s="74" t="str">
        <f t="shared" si="8"/>
        <v/>
      </c>
      <c r="AA9" s="74" t="str">
        <f t="shared" si="9"/>
        <v/>
      </c>
      <c r="AB9" s="74" t="str">
        <f t="shared" si="10"/>
        <v/>
      </c>
      <c r="AC9" s="136"/>
    </row>
    <row r="10" spans="1:37" ht="12.75" x14ac:dyDescent="0.2">
      <c r="A10" t="str">
        <f>IF(B10="","", IF(ISNA(MATCH(B10,'Meal Planning'!$C$2:$C$6,0)), "N", "Y"))</f>
        <v>N</v>
      </c>
      <c r="B10" t="str">
        <f t="array" ref="B10">IF(D10="","", INDEX($C10:C20015, MATCH(FALSE,ISBLANK($C10:C20015),0)))</f>
        <v>Peanut Noodles</v>
      </c>
      <c r="C10" s="10"/>
      <c r="D10" s="53" t="s">
        <v>22</v>
      </c>
      <c r="E10" s="54" t="str">
        <f t="shared" si="0"/>
        <v>|</v>
      </c>
      <c r="F10" s="12">
        <v>2</v>
      </c>
      <c r="G10" s="55" t="str">
        <f>IF(D10="","",IFERROR(VLOOKUP(D10,Ingredients!$A:$G,4,FALSE),"ingredient not in list"))</f>
        <v>tsp</v>
      </c>
      <c r="H10" s="54" t="str">
        <f t="shared" si="1"/>
        <v>|</v>
      </c>
      <c r="I10" s="56">
        <f>IF(D10="", "", IFERROR((VLOOKUP(D10,Ingredients!$A:$H,8,FALSE)*(F10/(VLOOKUP(D10,Ingredients!$A:$H,3,FALSE)))), "ingredient not in list"))</f>
        <v>5.0632911392405063E-2</v>
      </c>
      <c r="J10" s="54" t="str">
        <f t="shared" si="2"/>
        <v>|</v>
      </c>
      <c r="K10" s="80">
        <f>IF($D10="", "", IFERROR((VLOOKUP($D10,Ingredients!$A:$K,9,FALSE)*($F10/(VLOOKUP($D10,Ingredients!$A:$K,3,FALSE)))), "ingredient not in list"))</f>
        <v>0</v>
      </c>
      <c r="L10" s="54" t="str">
        <f t="shared" si="3"/>
        <v>|</v>
      </c>
      <c r="M10" s="80">
        <f>IF($D10="", "", IFERROR((VLOOKUP($D10,Ingredients!$A:$K,10,FALSE)*($F10/(VLOOKUP($D10,Ingredients!$A:$K,3,FALSE)))), "ingredient not in list"))</f>
        <v>4</v>
      </c>
      <c r="N10" s="54" t="str">
        <f t="shared" si="4"/>
        <v>|</v>
      </c>
      <c r="O10" s="80">
        <f>IF($D10="", "", IFERROR((VLOOKUP($D10,Ingredients!$A:$K,11,FALSE)*($F10/(VLOOKUP($D10,Ingredients!$A:$K,3,FALSE)))), "ingredient not in list"))</f>
        <v>0</v>
      </c>
      <c r="P10" s="54" t="str">
        <f t="shared" si="5"/>
        <v>|</v>
      </c>
      <c r="Q10" s="86">
        <f>IF($D10="", "", IFERROR((VLOOKUP($D10,Ingredients!$A:$H,6,FALSE)*($F10/(VLOOKUP($D10,Ingredients!$A:$H,3,FALSE)))), "ingredient not in list"))</f>
        <v>10</v>
      </c>
      <c r="R10" s="3" t="str">
        <f>IF(AND(I10&lt;&gt;"",I11=""),SUM(I$1:I11)-SUM(R$1:R9),"")</f>
        <v/>
      </c>
      <c r="S10" t="str">
        <f>IF(AND(Q10&lt;&gt;"",Q11=""),SUM(Q$1:Q11)-SUM(S$1:S9),"")</f>
        <v/>
      </c>
      <c r="T10" s="74" t="str">
        <f>IF(AND(K10&lt;&gt;"",K11=""),SUM(K$1:K11)-SUM(T$1:T9),"")</f>
        <v/>
      </c>
      <c r="U10" s="74" t="str">
        <f>IF(AND(M10&lt;&gt;"",M11=""),SUM(M$1:M11)-SUM(U$1:U9),"")</f>
        <v/>
      </c>
      <c r="V10" s="74" t="str">
        <f>IF(AND(O10&lt;&gt;"",O11=""),SUM(O$1:O11)-SUM(V$1:V9),"")</f>
        <v/>
      </c>
      <c r="X10" s="3" t="str">
        <f t="shared" si="6"/>
        <v/>
      </c>
      <c r="Y10" s="21" t="str">
        <f t="shared" si="7"/>
        <v/>
      </c>
      <c r="Z10" s="74" t="str">
        <f t="shared" si="8"/>
        <v/>
      </c>
      <c r="AA10" s="74" t="str">
        <f t="shared" si="9"/>
        <v/>
      </c>
      <c r="AB10" s="74" t="str">
        <f t="shared" si="10"/>
        <v/>
      </c>
      <c r="AC10" s="136"/>
    </row>
    <row r="11" spans="1:37" ht="12.75" x14ac:dyDescent="0.2">
      <c r="A11" t="str">
        <f>IF(B11="","", IF(ISNA(MATCH(B11,'Meal Planning'!$C$2:$C$6,0)), "N", "Y"))</f>
        <v>N</v>
      </c>
      <c r="B11" t="str">
        <f t="array" ref="B11">IF(D11="","", INDEX($C11:C20016, MATCH(FALSE,ISBLANK($C11:C20016),0)))</f>
        <v>Peanut Noodles</v>
      </c>
      <c r="C11" s="10"/>
      <c r="D11" s="53" t="s">
        <v>23</v>
      </c>
      <c r="E11" s="54" t="str">
        <f t="shared" si="0"/>
        <v>|</v>
      </c>
      <c r="F11" s="12">
        <v>3</v>
      </c>
      <c r="G11" s="55" t="str">
        <f>IF(D11="","",IFERROR(VLOOKUP(D11,Ingredients!$A:$G,4,FALSE),"ingredient not in list"))</f>
        <v>tbsp</v>
      </c>
      <c r="H11" s="54" t="str">
        <f t="shared" si="1"/>
        <v>|</v>
      </c>
      <c r="I11" s="56">
        <f>IF(D11="", "", IFERROR((VLOOKUP(D11,Ingredients!$A:$H,8,FALSE)*(F11/(VLOOKUP(D11,Ingredients!$A:$H,3,FALSE)))), "ingredient not in list"))</f>
        <v>0.65437500000000004</v>
      </c>
      <c r="J11" s="54" t="str">
        <f t="shared" si="2"/>
        <v>|</v>
      </c>
      <c r="K11" s="80">
        <f>IF($D11="", "", IFERROR((VLOOKUP($D11,Ingredients!$A:$K,9,FALSE)*($F11/(VLOOKUP($D11,Ingredients!$A:$K,3,FALSE)))), "ingredient not in list"))</f>
        <v>0.18</v>
      </c>
      <c r="L11" s="54" t="str">
        <f t="shared" si="3"/>
        <v>|</v>
      </c>
      <c r="M11" s="80">
        <f>IF($D11="", "", IFERROR((VLOOKUP($D11,Ingredients!$A:$K,10,FALSE)*($F11/(VLOOKUP($D11,Ingredients!$A:$K,3,FALSE)))), "ingredient not in list"))</f>
        <v>51.900000000000006</v>
      </c>
      <c r="N11" s="54" t="str">
        <f t="shared" si="4"/>
        <v>|</v>
      </c>
      <c r="O11" s="80">
        <f>IF($D11="", "", IFERROR((VLOOKUP($D11,Ingredients!$A:$K,11,FALSE)*($F11/(VLOOKUP($D11,Ingredients!$A:$K,3,FALSE)))), "ingredient not in list"))</f>
        <v>0</v>
      </c>
      <c r="P11" s="54" t="str">
        <f t="shared" si="5"/>
        <v>|</v>
      </c>
      <c r="Q11" s="86">
        <f>IF($D11="", "", IFERROR((VLOOKUP($D11,Ingredients!$A:$H,6,FALSE)*($F11/(VLOOKUP($D11,Ingredients!$A:$H,3,FALSE)))), "ingredient not in list"))</f>
        <v>180</v>
      </c>
      <c r="R11" s="3" t="str">
        <f>IF(AND(I11&lt;&gt;"",I12=""),SUM(I$1:I12)-SUM(R$1:R10),"")</f>
        <v/>
      </c>
      <c r="S11" t="str">
        <f>IF(AND(Q11&lt;&gt;"",Q12=""),SUM(Q$1:Q12)-SUM(S$1:S10),"")</f>
        <v/>
      </c>
      <c r="T11" s="74" t="str">
        <f>IF(AND(K11&lt;&gt;"",K12=""),SUM(K$1:K12)-SUM(T$1:T10),"")</f>
        <v/>
      </c>
      <c r="U11" s="74" t="str">
        <f>IF(AND(M11&lt;&gt;"",M12=""),SUM(M$1:M12)-SUM(U$1:U10),"")</f>
        <v/>
      </c>
      <c r="V11" s="74" t="str">
        <f>IF(AND(O11&lt;&gt;"",O12=""),SUM(O$1:O12)-SUM(V$1:V10),"")</f>
        <v/>
      </c>
      <c r="X11" s="3" t="str">
        <f t="shared" si="6"/>
        <v/>
      </c>
      <c r="Y11" s="21" t="str">
        <f t="shared" si="7"/>
        <v/>
      </c>
      <c r="Z11" s="74" t="str">
        <f t="shared" si="8"/>
        <v/>
      </c>
      <c r="AA11" s="74" t="str">
        <f t="shared" si="9"/>
        <v/>
      </c>
      <c r="AB11" s="74" t="str">
        <f t="shared" si="10"/>
        <v/>
      </c>
      <c r="AC11" s="136"/>
    </row>
    <row r="12" spans="1:37" ht="12.75" x14ac:dyDescent="0.2">
      <c r="A12" t="str">
        <f>IF(B12="","", IF(ISNA(MATCH(B12,'Meal Planning'!$C$2:$C$6,0)), "N", "Y"))</f>
        <v>N</v>
      </c>
      <c r="B12" t="str">
        <f t="array" ref="B12">IF(D12="","", INDEX($C12:C20017, MATCH(FALSE,ISBLANK($C12:C20017),0)))</f>
        <v>Peanut Noodles</v>
      </c>
      <c r="C12" s="10"/>
      <c r="D12" s="53" t="s">
        <v>24</v>
      </c>
      <c r="E12" s="54" t="str">
        <f t="shared" si="0"/>
        <v>|</v>
      </c>
      <c r="F12" s="12">
        <v>3</v>
      </c>
      <c r="G12" s="55" t="str">
        <f>IF(D12="","",IFERROR(VLOOKUP(D12,Ingredients!$A:$G,4,FALSE),"ingredient not in list"))</f>
        <v>tbsp</v>
      </c>
      <c r="H12" s="54" t="str">
        <f t="shared" si="1"/>
        <v>|</v>
      </c>
      <c r="I12" s="56">
        <f>IF(D12="", "", IFERROR((VLOOKUP(D12,Ingredients!$A:$H,8,FALSE)*(F12/(VLOOKUP(D12,Ingredients!$A:$H,3,FALSE)))), "ingredient not in list"))</f>
        <v>0.24535714285714283</v>
      </c>
      <c r="J12" s="54" t="str">
        <f t="shared" si="2"/>
        <v>|</v>
      </c>
      <c r="K12" s="80">
        <f>IF($D12="", "", IFERROR((VLOOKUP($D12,Ingredients!$A:$K,9,FALSE)*($F12/(VLOOKUP($D12,Ingredients!$A:$K,3,FALSE)))), "ingredient not in list"))</f>
        <v>10.5</v>
      </c>
      <c r="L12" s="54" t="str">
        <f t="shared" si="3"/>
        <v>|</v>
      </c>
      <c r="M12" s="80">
        <f>IF($D12="", "", IFERROR((VLOOKUP($D12,Ingredients!$A:$K,10,FALSE)*($F12/(VLOOKUP($D12,Ingredients!$A:$K,3,FALSE)))), "ingredient not in list"))</f>
        <v>12</v>
      </c>
      <c r="N12" s="54" t="str">
        <f t="shared" si="4"/>
        <v>|</v>
      </c>
      <c r="O12" s="80">
        <f>IF($D12="", "", IFERROR((VLOOKUP($D12,Ingredients!$A:$K,11,FALSE)*($F12/(VLOOKUP($D12,Ingredients!$A:$K,3,FALSE)))), "ingredient not in list"))</f>
        <v>24</v>
      </c>
      <c r="P12" s="54" t="str">
        <f t="shared" si="5"/>
        <v>|</v>
      </c>
      <c r="Q12" s="86">
        <f>IF($D12="", "", IFERROR((VLOOKUP($D12,Ingredients!$A:$H,6,FALSE)*($F12/(VLOOKUP($D12,Ingredients!$A:$H,3,FALSE)))), "ingredient not in list"))</f>
        <v>285</v>
      </c>
      <c r="R12" s="3" t="str">
        <f>IF(AND(I12&lt;&gt;"",I13=""),SUM(I$1:I13)-SUM(R$1:R11),"")</f>
        <v/>
      </c>
      <c r="S12" t="str">
        <f>IF(AND(Q12&lt;&gt;"",Q13=""),SUM(Q$1:Q13)-SUM(S$1:S11),"")</f>
        <v/>
      </c>
      <c r="T12" s="74" t="str">
        <f>IF(AND(K12&lt;&gt;"",K13=""),SUM(K$1:K13)-SUM(T$1:T11),"")</f>
        <v/>
      </c>
      <c r="U12" s="74" t="str">
        <f>IF(AND(M12&lt;&gt;"",M13=""),SUM(M$1:M13)-SUM(U$1:U11),"")</f>
        <v/>
      </c>
      <c r="V12" s="74" t="str">
        <f>IF(AND(O12&lt;&gt;"",O13=""),SUM(O$1:O13)-SUM(V$1:V11),"")</f>
        <v/>
      </c>
      <c r="X12" s="3" t="str">
        <f t="shared" si="6"/>
        <v/>
      </c>
      <c r="Y12" s="21" t="str">
        <f t="shared" si="7"/>
        <v/>
      </c>
      <c r="Z12" s="74" t="str">
        <f t="shared" si="8"/>
        <v/>
      </c>
      <c r="AA12" s="74" t="str">
        <f t="shared" si="9"/>
        <v/>
      </c>
      <c r="AB12" s="74" t="str">
        <f t="shared" si="10"/>
        <v/>
      </c>
      <c r="AC12" s="136"/>
    </row>
    <row r="13" spans="1:37" ht="12.75" x14ac:dyDescent="0.2">
      <c r="A13" t="str">
        <f>IF(B13="","", IF(ISNA(MATCH(B13,'Meal Planning'!$C$2:$C$6,0)), "N", "Y"))</f>
        <v>N</v>
      </c>
      <c r="B13" t="str">
        <f t="array" ref="B13">IF(D13="","", INDEX($C13:C20018, MATCH(FALSE,ISBLANK($C13:C20018),0)))</f>
        <v>Peanut Noodles</v>
      </c>
      <c r="C13" s="10"/>
      <c r="D13" s="53" t="s">
        <v>25</v>
      </c>
      <c r="E13" s="54" t="str">
        <f t="shared" si="0"/>
        <v>|</v>
      </c>
      <c r="F13" s="12">
        <v>3</v>
      </c>
      <c r="G13" s="55" t="str">
        <f>IF(D13="","",IFERROR(VLOOKUP(D13,Ingredients!$A:$G,4,FALSE),"ingredient not in list"))</f>
        <v>green onion</v>
      </c>
      <c r="H13" s="54" t="str">
        <f t="shared" si="1"/>
        <v>|</v>
      </c>
      <c r="I13" s="56">
        <f>IF(D13="", "", IFERROR((VLOOKUP(D13,Ingredients!$A:$H,8,FALSE)*(F13/(VLOOKUP(D13,Ingredients!$A:$H,3,FALSE)))), "ingredient not in list"))</f>
        <v>0.25800000000000001</v>
      </c>
      <c r="J13" s="54" t="str">
        <f t="shared" si="2"/>
        <v>|</v>
      </c>
      <c r="K13" s="80">
        <f>IF($D13="", "", IFERROR((VLOOKUP($D13,Ingredients!$A:$K,9,FALSE)*($F13/(VLOOKUP($D13,Ingredients!$A:$K,3,FALSE)))), "ingredient not in list"))</f>
        <v>3</v>
      </c>
      <c r="L13" s="54" t="str">
        <f t="shared" si="3"/>
        <v>|</v>
      </c>
      <c r="M13" s="80">
        <f>IF($D13="", "", IFERROR((VLOOKUP($D13,Ingredients!$A:$K,10,FALSE)*($F13/(VLOOKUP($D13,Ingredients!$A:$K,3,FALSE)))), "ingredient not in list"))</f>
        <v>6</v>
      </c>
      <c r="N13" s="54" t="str">
        <f t="shared" si="4"/>
        <v>|</v>
      </c>
      <c r="O13" s="80">
        <f>IF($D13="", "", IFERROR((VLOOKUP($D13,Ingredients!$A:$K,11,FALSE)*($F13/(VLOOKUP($D13,Ingredients!$A:$K,3,FALSE)))), "ingredient not in list"))</f>
        <v>0</v>
      </c>
      <c r="P13" s="54" t="str">
        <f t="shared" si="5"/>
        <v>|</v>
      </c>
      <c r="Q13" s="86">
        <f>IF($D13="", "", IFERROR((VLOOKUP($D13,Ingredients!$A:$H,6,FALSE)*($F13/(VLOOKUP($D13,Ingredients!$A:$H,3,FALSE)))), "ingredient not in list"))</f>
        <v>15</v>
      </c>
      <c r="R13" s="3" t="str">
        <f>IF(AND(I13&lt;&gt;"",I14=""),SUM(I$1:I14)-SUM(R$1:R12),"")</f>
        <v/>
      </c>
      <c r="S13" t="str">
        <f>IF(AND(Q13&lt;&gt;"",Q14=""),SUM(Q$1:Q14)-SUM(S$1:S12),"")</f>
        <v/>
      </c>
      <c r="T13" s="74" t="str">
        <f>IF(AND(K13&lt;&gt;"",K14=""),SUM(K$1:K14)-SUM(T$1:T12),"")</f>
        <v/>
      </c>
      <c r="U13" s="74" t="str">
        <f>IF(AND(M13&lt;&gt;"",M14=""),SUM(M$1:M14)-SUM(U$1:U12),"")</f>
        <v/>
      </c>
      <c r="V13" s="74" t="str">
        <f>IF(AND(O13&lt;&gt;"",O14=""),SUM(O$1:O14)-SUM(V$1:V12),"")</f>
        <v/>
      </c>
      <c r="X13" s="3" t="str">
        <f t="shared" si="6"/>
        <v/>
      </c>
      <c r="Y13" s="21" t="str">
        <f t="shared" si="7"/>
        <v/>
      </c>
      <c r="Z13" s="74" t="str">
        <f t="shared" si="8"/>
        <v/>
      </c>
      <c r="AA13" s="74" t="str">
        <f t="shared" si="9"/>
        <v/>
      </c>
      <c r="AB13" s="74" t="str">
        <f t="shared" si="10"/>
        <v/>
      </c>
      <c r="AC13" s="136"/>
    </row>
    <row r="14" spans="1:37" ht="13.5" thickBot="1" x14ac:dyDescent="0.25">
      <c r="A14" t="str">
        <f>IF(B14="","", IF(ISNA(MATCH(B14,'Meal Planning'!$C$2:$C$6,0)), "N", "Y"))</f>
        <v>N</v>
      </c>
      <c r="B14" t="str">
        <f t="array" ref="B14">IF(D14="","", INDEX($C14:C20019, MATCH(FALSE,ISBLANK($C14:C20019),0)))</f>
        <v>Peanut Noodles</v>
      </c>
      <c r="C14" s="10"/>
      <c r="D14" s="53" t="s">
        <v>26</v>
      </c>
      <c r="E14" s="54" t="str">
        <f t="shared" si="0"/>
        <v>|</v>
      </c>
      <c r="F14" s="12">
        <v>1</v>
      </c>
      <c r="G14" s="55" t="str">
        <f>IF(D14="","",IFERROR(VLOOKUP(D14,Ingredients!$A:$G,4,FALSE),"ingredient not in list"))</f>
        <v>cucumber</v>
      </c>
      <c r="H14" s="54" t="str">
        <f t="shared" si="1"/>
        <v>|</v>
      </c>
      <c r="I14" s="56">
        <f>IF(D14="", "", IFERROR((VLOOKUP(D14,Ingredients!$A:$H,8,FALSE)*(F14/(VLOOKUP(D14,Ingredients!$A:$H,3,FALSE)))), "ingredient not in list"))</f>
        <v>7.9000000000000001E-2</v>
      </c>
      <c r="J14" s="54" t="str">
        <f t="shared" si="2"/>
        <v>|</v>
      </c>
      <c r="K14" s="80">
        <f>IF($D14="", "", IFERROR((VLOOKUP($D14,Ingredients!$A:$K,9,FALSE)*($F14/(VLOOKUP($D14,Ingredients!$A:$K,3,FALSE)))), "ingredient not in list"))</f>
        <v>1</v>
      </c>
      <c r="L14" s="54" t="str">
        <f t="shared" si="3"/>
        <v>|</v>
      </c>
      <c r="M14" s="80">
        <f>IF($D14="", "", IFERROR((VLOOKUP($D14,Ingredients!$A:$K,10,FALSE)*($F14/(VLOOKUP($D14,Ingredients!$A:$K,3,FALSE)))), "ingredient not in list"))</f>
        <v>4</v>
      </c>
      <c r="N14" s="54" t="str">
        <f t="shared" si="4"/>
        <v>|</v>
      </c>
      <c r="O14" s="80">
        <f>IF($D14="", "", IFERROR((VLOOKUP($D14,Ingredients!$A:$K,11,FALSE)*($F14/(VLOOKUP($D14,Ingredients!$A:$K,3,FALSE)))), "ingredient not in list"))</f>
        <v>0</v>
      </c>
      <c r="P14" s="54" t="str">
        <f t="shared" si="5"/>
        <v>|</v>
      </c>
      <c r="Q14" s="86">
        <f>IF($D14="", "", IFERROR((VLOOKUP($D14,Ingredients!$A:$H,6,FALSE)*($F14/(VLOOKUP($D14,Ingredients!$A:$H,3,FALSE)))), "ingredient not in list"))</f>
        <v>3</v>
      </c>
      <c r="R14" s="3" t="str">
        <f>IF(AND(I14&lt;&gt;"",I15=""),SUM(I$1:I15)-SUM(R$1:R13),"")</f>
        <v/>
      </c>
      <c r="S14" t="str">
        <f>IF(AND(Q14&lt;&gt;"",Q15=""),SUM(Q$1:Q15)-SUM(S$1:S13),"")</f>
        <v/>
      </c>
      <c r="T14" s="74" t="str">
        <f>IF(AND(K14&lt;&gt;"",K15=""),SUM(K$1:K15)-SUM(T$1:T13),"")</f>
        <v/>
      </c>
      <c r="U14" s="74" t="str">
        <f>IF(AND(M14&lt;&gt;"",M15=""),SUM(M$1:M15)-SUM(U$1:U13),"")</f>
        <v/>
      </c>
      <c r="V14" s="74" t="str">
        <f>IF(AND(O14&lt;&gt;"",O15=""),SUM(O$1:O15)-SUM(V$1:V13),"")</f>
        <v/>
      </c>
      <c r="X14" s="3" t="str">
        <f t="shared" si="6"/>
        <v/>
      </c>
      <c r="Y14" s="21" t="str">
        <f t="shared" si="7"/>
        <v/>
      </c>
      <c r="Z14" s="74" t="str">
        <f t="shared" si="8"/>
        <v/>
      </c>
      <c r="AA14" s="74" t="str">
        <f t="shared" si="9"/>
        <v/>
      </c>
      <c r="AB14" s="74" t="str">
        <f t="shared" si="10"/>
        <v/>
      </c>
      <c r="AC14" s="136"/>
    </row>
    <row r="15" spans="1:37" ht="13.5" thickBot="1" x14ac:dyDescent="0.25">
      <c r="A15" t="str">
        <f>IF(B15="","", IF(ISNA(MATCH(B15,'Meal Planning'!$C$2:$C$6,0)), "N", "Y"))</f>
        <v>N</v>
      </c>
      <c r="B15" t="str">
        <f t="array" ref="B15">IF(D15="","", INDEX($C15:C20020, MATCH(FALSE,ISBLANK($C15:C20020),0)))</f>
        <v>Peanut Noodles</v>
      </c>
      <c r="C15" s="47" t="s">
        <v>16</v>
      </c>
      <c r="D15" s="57" t="s">
        <v>27</v>
      </c>
      <c r="E15" s="58" t="str">
        <f t="shared" si="0"/>
        <v>|</v>
      </c>
      <c r="F15" s="59">
        <v>2</v>
      </c>
      <c r="G15" s="60" t="str">
        <f>IF(D15="","",IFERROR(VLOOKUP(D15,Ingredients!$A:$G,4,FALSE),"ingredient not in list"))</f>
        <v>sweet potato</v>
      </c>
      <c r="H15" s="58" t="str">
        <f t="shared" si="1"/>
        <v>|</v>
      </c>
      <c r="I15" s="61">
        <f>IF(D15="", "", IFERROR((VLOOKUP(D15,Ingredients!$A:$H,8,FALSE)*(F15/(VLOOKUP(D15,Ingredients!$A:$H,3,FALSE)))), "ingredient not in list"))</f>
        <v>2</v>
      </c>
      <c r="J15" s="58" t="str">
        <f t="shared" si="2"/>
        <v>|</v>
      </c>
      <c r="K15" s="81">
        <f>IF($D15="", "", IFERROR((VLOOKUP($D15,Ingredients!$A:$K,9,FALSE)*($F15/(VLOOKUP($D15,Ingredients!$A:$K,3,FALSE)))), "ingredient not in list"))</f>
        <v>4.08</v>
      </c>
      <c r="L15" s="58" t="str">
        <f t="shared" si="3"/>
        <v>|</v>
      </c>
      <c r="M15" s="81">
        <f>IF($D15="", "", IFERROR((VLOOKUP($D15,Ingredients!$A:$K,10,FALSE)*($F15/(VLOOKUP($D15,Ingredients!$A:$K,3,FALSE)))), "ingredient not in list"))</f>
        <v>52.32</v>
      </c>
      <c r="N15" s="58" t="str">
        <f t="shared" si="4"/>
        <v>|</v>
      </c>
      <c r="O15" s="81">
        <f>IF($D15="", "", IFERROR((VLOOKUP($D15,Ingredients!$A:$K,11,FALSE)*($F15/(VLOOKUP($D15,Ingredients!$A:$K,3,FALSE)))), "ingredient not in list"))</f>
        <v>0.12</v>
      </c>
      <c r="P15" s="58" t="str">
        <f t="shared" si="5"/>
        <v>|</v>
      </c>
      <c r="Q15" s="87">
        <f>IF($D15="", "", IFERROR((VLOOKUP($D15,Ingredients!$A:$H,6,FALSE)*($F15/(VLOOKUP($D15,Ingredients!$A:$H,3,FALSE)))), "ingredient not in list"))</f>
        <v>300</v>
      </c>
      <c r="R15" s="72">
        <f>IF(AND(I15&lt;&gt;"",I16=""),SUM(I$1:I16)-SUM(R$1:R14),"")</f>
        <v>8.6473650542495477</v>
      </c>
      <c r="S15">
        <f>IF(AND(Q15&lt;&gt;"",Q16=""),SUM(Q$1:Q16)-SUM(S$1:S14),"")</f>
        <v>2363</v>
      </c>
      <c r="T15" s="74">
        <f>IF(AND(K15&lt;&gt;"",K16=""),SUM(K$1:K16)-SUM(T$1:T14),"")</f>
        <v>101.7</v>
      </c>
      <c r="U15" s="74">
        <f>IF(AND(M15&lt;&gt;"",M16=""),SUM(M$1:M16)-SUM(U$1:U14),"")</f>
        <v>491.34000000000003</v>
      </c>
      <c r="V15" s="74">
        <f>IF(AND(O15&lt;&gt;"",O16=""),SUM(O$1:O16)-SUM(V$1:V14),"")</f>
        <v>36.380000000000003</v>
      </c>
      <c r="W15" s="8">
        <v>5</v>
      </c>
      <c r="X15" s="3">
        <f>IF(W15="","",R15/W15)</f>
        <v>1.7294730108499095</v>
      </c>
      <c r="Y15" s="21">
        <f t="shared" si="7"/>
        <v>472.6</v>
      </c>
      <c r="Z15" s="74">
        <f t="shared" si="8"/>
        <v>20.34</v>
      </c>
      <c r="AA15" s="74">
        <f t="shared" si="9"/>
        <v>98.268000000000001</v>
      </c>
      <c r="AB15" s="74">
        <f t="shared" si="10"/>
        <v>7.2760000000000007</v>
      </c>
    </row>
    <row r="16" spans="1:37" ht="12.75" x14ac:dyDescent="0.2">
      <c r="A16" t="str">
        <f>IF(B16="","", IF(ISNA(MATCH(B16,'Meal Planning'!$C$2:$C$6,0)), "N", "Y"))</f>
        <v/>
      </c>
      <c r="B16" t="str">
        <f t="array" ref="B16">IF(D16="","", INDEX($C16:C20021, MATCH(FALSE,ISBLANK($C16:C20021),0)))</f>
        <v/>
      </c>
      <c r="C16" s="10"/>
      <c r="E16" t="str">
        <f t="shared" si="0"/>
        <v/>
      </c>
      <c r="F16" s="10"/>
      <c r="G16" s="1" t="str">
        <f>IF(D16="","",IFERROR(VLOOKUP(D16,Ingredients!$A:$G,4,FALSE),"ingredient not in list"))</f>
        <v/>
      </c>
      <c r="H16" t="str">
        <f t="shared" si="1"/>
        <v/>
      </c>
      <c r="I16" s="3" t="str">
        <f>IF(D16="", "", IFERROR((VLOOKUP(D16,Ingredients!$A:$H,8,FALSE)*(F16/(VLOOKUP(D16,Ingredients!$A:$H,3,FALSE)))), "ingredient not in list"))</f>
        <v/>
      </c>
      <c r="J16" t="str">
        <f t="shared" si="2"/>
        <v/>
      </c>
      <c r="K16" s="77" t="str">
        <f>IF($D16="", "", IFERROR((VLOOKUP($D16,Ingredients!$A:$K,9,FALSE)*($F16/(VLOOKUP($D16,Ingredients!$A:$K,3,FALSE)))), "ingredient not in list"))</f>
        <v/>
      </c>
      <c r="L16" t="str">
        <f t="shared" si="3"/>
        <v/>
      </c>
      <c r="M16" s="77" t="str">
        <f>IF($D16="", "", IFERROR((VLOOKUP($D16,Ingredients!$A:$K,10,FALSE)*($F16/(VLOOKUP($D16,Ingredients!$A:$K,3,FALSE)))), "ingredient not in list"))</f>
        <v/>
      </c>
      <c r="N16" t="str">
        <f t="shared" si="4"/>
        <v/>
      </c>
      <c r="O16" s="77" t="str">
        <f>IF($D16="", "", IFERROR((VLOOKUP($D16,Ingredients!$A:$K,11,FALSE)*($F16/(VLOOKUP($D16,Ingredients!$A:$K,3,FALSE)))), "ingredient not in list"))</f>
        <v/>
      </c>
      <c r="P16" t="str">
        <f t="shared" si="5"/>
        <v/>
      </c>
      <c r="Q16" s="83" t="str">
        <f>IF($D16="", "", IFERROR((VLOOKUP($D16,Ingredients!$A:$H,6,FALSE)*($F16/(VLOOKUP($D16,Ingredients!$A:$H,3,FALSE)))), "ingredient not in list"))</f>
        <v/>
      </c>
      <c r="R16" s="3" t="str">
        <f>IF(AND(I16&lt;&gt;"",I17=""),SUM(I$1:I17)-SUM(R$1:R15),"")</f>
        <v/>
      </c>
      <c r="S16" t="str">
        <f>IF(AND(Q16&lt;&gt;"",Q17=""),SUM(Q$1:Q17)-SUM(S$1:S15),"")</f>
        <v/>
      </c>
      <c r="T16" s="74" t="str">
        <f>IF(AND(K16&lt;&gt;"",K17=""),SUM(K$1:K17)-SUM(T$1:T15),"")</f>
        <v/>
      </c>
      <c r="U16" s="74" t="str">
        <f>IF(AND(M16&lt;&gt;"",M17=""),SUM(M$1:M17)-SUM(U$1:U15),"")</f>
        <v/>
      </c>
      <c r="V16" s="74" t="str">
        <f>IF(AND(O16&lt;&gt;"",O17=""),SUM(O$1:O17)-SUM(V$1:V15),"")</f>
        <v/>
      </c>
      <c r="X16" s="3" t="str">
        <f t="shared" si="6"/>
        <v/>
      </c>
      <c r="Y16" s="21" t="str">
        <f t="shared" si="7"/>
        <v/>
      </c>
      <c r="Z16" s="74" t="str">
        <f t="shared" si="8"/>
        <v/>
      </c>
      <c r="AA16" s="74" t="str">
        <f t="shared" si="9"/>
        <v/>
      </c>
      <c r="AB16" s="74" t="str">
        <f t="shared" si="10"/>
        <v/>
      </c>
      <c r="AC16" s="131"/>
    </row>
    <row r="17" spans="1:31" ht="12.75" x14ac:dyDescent="0.2">
      <c r="A17" t="str">
        <f>IF(B17="","", IF(ISNA(MATCH(B17,'Meal Planning'!$C$2:$C$6,0)), "N", "Y"))</f>
        <v>Y</v>
      </c>
      <c r="B17" t="str">
        <f t="array" ref="B17">IF(D17="","", INDEX($C17:C20022, MATCH(FALSE,ISBLANK($C17:C20022),0)))</f>
        <v>Burrito Bowl</v>
      </c>
      <c r="D17" s="48" t="s">
        <v>28</v>
      </c>
      <c r="E17" s="49" t="str">
        <f t="shared" si="0"/>
        <v>|</v>
      </c>
      <c r="F17" s="50">
        <v>2</v>
      </c>
      <c r="G17" s="51" t="str">
        <f>IF(D17="","",IFERROR(VLOOKUP(D17,Ingredients!$A:$G,4,FALSE),"ingredient not in list"))</f>
        <v>dry cups</v>
      </c>
      <c r="H17" s="49" t="str">
        <f t="shared" si="1"/>
        <v>|</v>
      </c>
      <c r="I17" s="52">
        <f>IF(D17="", "", IFERROR((VLOOKUP(D17,Ingredients!$A:$H,8,FALSE)*(F17/(VLOOKUP(D17,Ingredients!$A:$H,3,FALSE)))), "ingredient not in list"))</f>
        <v>0.8</v>
      </c>
      <c r="J17" s="49" t="str">
        <f t="shared" si="2"/>
        <v>|</v>
      </c>
      <c r="K17" s="79">
        <f>IF($D17="", "", IFERROR((VLOOKUP($D17,Ingredients!$A:$K,9,FALSE)*($F17/(VLOOKUP($D17,Ingredients!$A:$K,3,FALSE)))), "ingredient not in list"))</f>
        <v>24</v>
      </c>
      <c r="L17" s="49" t="str">
        <f t="shared" si="3"/>
        <v>|</v>
      </c>
      <c r="M17" s="79">
        <f>IF($D17="", "", IFERROR((VLOOKUP($D17,Ingredients!$A:$K,10,FALSE)*($F17/(VLOOKUP($D17,Ingredients!$A:$K,3,FALSE)))), "ingredient not in list"))</f>
        <v>288</v>
      </c>
      <c r="N17" s="49" t="str">
        <f t="shared" si="4"/>
        <v>|</v>
      </c>
      <c r="O17" s="79">
        <f>IF($D17="", "", IFERROR((VLOOKUP($D17,Ingredients!$A:$K,11,FALSE)*($F17/(VLOOKUP($D17,Ingredients!$A:$K,3,FALSE)))), "ingredient not in list"))</f>
        <v>0.32</v>
      </c>
      <c r="P17" s="49" t="str">
        <f t="shared" si="5"/>
        <v>|</v>
      </c>
      <c r="Q17" s="85">
        <f>IF($D17="", "", IFERROR((VLOOKUP($D17,Ingredients!$A:$H,6,FALSE)*($F17/(VLOOKUP($D17,Ingredients!$A:$H,3,FALSE)))), "ingredient not in list"))</f>
        <v>1360</v>
      </c>
      <c r="R17" s="3" t="str">
        <f>IF(AND(I17&lt;&gt;"",I18=""),SUM(I$1:I18)-SUM(R$1:R16),"")</f>
        <v/>
      </c>
      <c r="S17" t="str">
        <f>IF(AND(Q17&lt;&gt;"",Q18=""),SUM(Q$1:Q18)-SUM(S$1:S16),"")</f>
        <v/>
      </c>
      <c r="T17" s="74" t="str">
        <f>IF(AND(K17&lt;&gt;"",K18=""),SUM(K$1:K18)-SUM(T$1:T16),"")</f>
        <v/>
      </c>
      <c r="U17" s="74" t="str">
        <f>IF(AND(M17&lt;&gt;"",M18=""),SUM(M$1:M18)-SUM(U$1:U16),"")</f>
        <v/>
      </c>
      <c r="V17" s="74" t="str">
        <f>IF(AND(O17&lt;&gt;"",O18=""),SUM(O$1:O18)-SUM(V$1:V16),"")</f>
        <v/>
      </c>
      <c r="X17" s="3" t="str">
        <f t="shared" si="6"/>
        <v/>
      </c>
      <c r="Y17" s="21" t="str">
        <f t="shared" si="7"/>
        <v/>
      </c>
      <c r="Z17" s="74" t="str">
        <f t="shared" si="8"/>
        <v/>
      </c>
      <c r="AA17" s="74" t="str">
        <f t="shared" si="9"/>
        <v/>
      </c>
      <c r="AB17" s="74" t="str">
        <f t="shared" si="10"/>
        <v/>
      </c>
      <c r="AC17" s="131"/>
    </row>
    <row r="18" spans="1:31" ht="12.75" x14ac:dyDescent="0.2">
      <c r="A18" t="str">
        <f>IF(B18="","", IF(ISNA(MATCH(B18,'Meal Planning'!$C$2:$C$6,0)), "N", "Y"))</f>
        <v>Y</v>
      </c>
      <c r="B18" t="str">
        <f t="array" ref="B18">IF(D18="","", INDEX($C18:C20023, MATCH(FALSE,ISBLANK($C18:C20023),0)))</f>
        <v>Burrito Bowl</v>
      </c>
      <c r="C18" s="10"/>
      <c r="D18" s="53" t="s">
        <v>29</v>
      </c>
      <c r="E18" s="54" t="str">
        <f t="shared" si="0"/>
        <v>|</v>
      </c>
      <c r="F18" s="12">
        <v>1.75</v>
      </c>
      <c r="G18" s="55" t="str">
        <f>IF(D18="","",IFERROR(VLOOKUP(D18,Ingredients!$A:$G,4,FALSE),"ingredient not in list"))</f>
        <v>cup</v>
      </c>
      <c r="H18" s="54" t="str">
        <f t="shared" si="1"/>
        <v>|</v>
      </c>
      <c r="I18" s="56">
        <f>IF(D18="", "", IFERROR((VLOOKUP(D18,Ingredients!$A:$H,8,FALSE)*(F18/(VLOOKUP(D18,Ingredients!$A:$H,3,FALSE)))), "ingredient not in list"))</f>
        <v>0.79</v>
      </c>
      <c r="J18" s="54" t="str">
        <f t="shared" si="2"/>
        <v>|</v>
      </c>
      <c r="K18" s="80">
        <f>IF($D18="", "", IFERROR((VLOOKUP($D18,Ingredients!$A:$K,9,FALSE)*($F18/(VLOOKUP($D18,Ingredients!$A:$K,3,FALSE)))), "ingredient not in list"))</f>
        <v>24.5</v>
      </c>
      <c r="L18" s="54" t="str">
        <f t="shared" si="3"/>
        <v>|</v>
      </c>
      <c r="M18" s="80">
        <f>IF($D18="", "", IFERROR((VLOOKUP($D18,Ingredients!$A:$K,10,FALSE)*($F18/(VLOOKUP($D18,Ingredients!$A:$K,3,FALSE)))), "ingredient not in list"))</f>
        <v>66.5</v>
      </c>
      <c r="N18" s="54" t="str">
        <f t="shared" si="4"/>
        <v>|</v>
      </c>
      <c r="O18" s="80">
        <f>IF($D18="", "", IFERROR((VLOOKUP($D18,Ingredients!$A:$K,11,FALSE)*($F18/(VLOOKUP($D18,Ingredients!$A:$K,3,FALSE)))), "ingredient not in list"))</f>
        <v>3.5</v>
      </c>
      <c r="P18" s="54" t="str">
        <f t="shared" si="5"/>
        <v>|</v>
      </c>
      <c r="Q18" s="86">
        <f>IF($D18="", "", IFERROR((VLOOKUP($D18,Ingredients!$A:$H,6,FALSE)*($F18/(VLOOKUP($D18,Ingredients!$A:$H,3,FALSE)))), "ingredient not in list"))</f>
        <v>385</v>
      </c>
      <c r="R18" s="3" t="str">
        <f>IF(AND(I18&lt;&gt;"",I19=""),SUM(I$1:I19)-SUM(R$1:R17),"")</f>
        <v/>
      </c>
      <c r="S18" t="str">
        <f>IF(AND(Q18&lt;&gt;"",Q19=""),SUM(Q$1:Q19)-SUM(S$1:S17),"")</f>
        <v/>
      </c>
      <c r="T18" s="74" t="str">
        <f>IF(AND(K18&lt;&gt;"",K19=""),SUM(K$1:K19)-SUM(T$1:T17),"")</f>
        <v/>
      </c>
      <c r="U18" s="74" t="str">
        <f>IF(AND(M18&lt;&gt;"",M19=""),SUM(M$1:M19)-SUM(U$1:U17),"")</f>
        <v/>
      </c>
      <c r="V18" s="74" t="str">
        <f>IF(AND(O18&lt;&gt;"",O19=""),SUM(O$1:O19)-SUM(V$1:V17),"")</f>
        <v/>
      </c>
      <c r="X18" s="3" t="str">
        <f t="shared" si="6"/>
        <v/>
      </c>
      <c r="Y18" s="21" t="str">
        <f t="shared" si="7"/>
        <v/>
      </c>
      <c r="Z18" s="74" t="str">
        <f t="shared" si="8"/>
        <v/>
      </c>
      <c r="AA18" s="74" t="str">
        <f t="shared" si="9"/>
        <v/>
      </c>
      <c r="AB18" s="74" t="str">
        <f t="shared" si="10"/>
        <v/>
      </c>
      <c r="AC18" s="131"/>
    </row>
    <row r="19" spans="1:31" ht="12.75" x14ac:dyDescent="0.2">
      <c r="A19" t="str">
        <f>IF(B19="","", IF(ISNA(MATCH(B19,'Meal Planning'!$C$2:$C$6,0)), "N", "Y"))</f>
        <v>Y</v>
      </c>
      <c r="B19" t="str">
        <f t="array" ref="B19">IF(D19="","", INDEX($C19:C20024, MATCH(FALSE,ISBLANK($C19:C20024),0)))</f>
        <v>Burrito Bowl</v>
      </c>
      <c r="C19" s="10"/>
      <c r="D19" s="53" t="s">
        <v>30</v>
      </c>
      <c r="E19" s="54" t="str">
        <f t="shared" si="0"/>
        <v>|</v>
      </c>
      <c r="F19" s="12">
        <v>1.75</v>
      </c>
      <c r="G19" s="55" t="str">
        <f>IF(D19="","",IFERROR(VLOOKUP(D19,Ingredients!$A:$G,4,FALSE),"ingredient not in list"))</f>
        <v>cup</v>
      </c>
      <c r="H19" s="54" t="str">
        <f t="shared" si="1"/>
        <v>|</v>
      </c>
      <c r="I19" s="56">
        <f>IF(D19="", "", IFERROR((VLOOKUP(D19,Ingredients!$A:$H,8,FALSE)*(F19/(VLOOKUP(D19,Ingredients!$A:$H,3,FALSE)))), "ingredient not in list"))</f>
        <v>0.79</v>
      </c>
      <c r="J19" s="54" t="str">
        <f t="shared" si="2"/>
        <v>|</v>
      </c>
      <c r="K19" s="80">
        <f>IF($D19="", "", IFERROR((VLOOKUP($D19,Ingredients!$A:$K,9,FALSE)*($F19/(VLOOKUP($D19,Ingredients!$A:$K,3,FALSE)))), "ingredient not in list"))</f>
        <v>7</v>
      </c>
      <c r="L19" s="54" t="str">
        <f t="shared" si="3"/>
        <v>|</v>
      </c>
      <c r="M19" s="80">
        <f>IF($D19="", "", IFERROR((VLOOKUP($D19,Ingredients!$A:$K,10,FALSE)*($F19/(VLOOKUP($D19,Ingredients!$A:$K,3,FALSE)))), "ingredient not in list"))</f>
        <v>38.5</v>
      </c>
      <c r="N19" s="54" t="str">
        <f t="shared" si="4"/>
        <v>|</v>
      </c>
      <c r="O19" s="80">
        <f>IF($D19="", "", IFERROR((VLOOKUP($D19,Ingredients!$A:$K,11,FALSE)*($F19/(VLOOKUP($D19,Ingredients!$A:$K,3,FALSE)))), "ingredient not in list"))</f>
        <v>1.75</v>
      </c>
      <c r="P19" s="54" t="str">
        <f t="shared" si="5"/>
        <v>|</v>
      </c>
      <c r="Q19" s="86">
        <f>IF($D19="", "", IFERROR((VLOOKUP($D19,Ingredients!$A:$H,6,FALSE)*($F19/(VLOOKUP($D19,Ingredients!$A:$H,3,FALSE)))), "ingredient not in list"))</f>
        <v>210</v>
      </c>
      <c r="R19" s="3" t="str">
        <f>IF(AND(I19&lt;&gt;"",I20=""),SUM(I$1:I20)-SUM(R$1:R18),"")</f>
        <v/>
      </c>
      <c r="S19" t="str">
        <f>IF(AND(Q19&lt;&gt;"",Q20=""),SUM(Q$1:Q20)-SUM(S$1:S18),"")</f>
        <v/>
      </c>
      <c r="T19" s="74" t="str">
        <f>IF(AND(K19&lt;&gt;"",K20=""),SUM(K$1:K20)-SUM(T$1:T18),"")</f>
        <v/>
      </c>
      <c r="U19" s="74" t="str">
        <f>IF(AND(M19&lt;&gt;"",M20=""),SUM(M$1:M20)-SUM(U$1:U18),"")</f>
        <v/>
      </c>
      <c r="V19" s="74" t="str">
        <f>IF(AND(O19&lt;&gt;"",O20=""),SUM(O$1:O20)-SUM(V$1:V18),"")</f>
        <v/>
      </c>
      <c r="X19" s="3" t="str">
        <f t="shared" si="6"/>
        <v/>
      </c>
      <c r="Y19" s="21" t="str">
        <f t="shared" si="7"/>
        <v/>
      </c>
      <c r="Z19" s="74" t="str">
        <f t="shared" si="8"/>
        <v/>
      </c>
      <c r="AA19" s="74" t="str">
        <f t="shared" si="9"/>
        <v/>
      </c>
      <c r="AB19" s="74" t="str">
        <f t="shared" si="10"/>
        <v/>
      </c>
      <c r="AC19" s="131"/>
    </row>
    <row r="20" spans="1:31" ht="12.75" x14ac:dyDescent="0.2">
      <c r="A20" t="str">
        <f>IF(B20="","", IF(ISNA(MATCH(B20,'Meal Planning'!$C$2:$C$6,0)), "N", "Y"))</f>
        <v>Y</v>
      </c>
      <c r="B20" t="str">
        <f t="array" ref="B20">IF(D20="","", INDEX($C20:C20025, MATCH(FALSE,ISBLANK($C20:C20025),0)))</f>
        <v>Burrito Bowl</v>
      </c>
      <c r="C20" s="10"/>
      <c r="D20" s="53" t="s">
        <v>31</v>
      </c>
      <c r="E20" s="54" t="str">
        <f t="shared" si="0"/>
        <v>|</v>
      </c>
      <c r="F20" s="12">
        <v>3</v>
      </c>
      <c r="G20" s="55" t="str">
        <f>IF(D20="","",IFERROR(VLOOKUP(D20,Ingredients!$A:$G,4,FALSE),"ingredient not in list"))</f>
        <v>leaf</v>
      </c>
      <c r="H20" s="54" t="str">
        <f t="shared" si="1"/>
        <v>|</v>
      </c>
      <c r="I20" s="56">
        <f>IF(D20="", "", IFERROR((VLOOKUP(D20,Ingredients!$A:$H,8,FALSE)*(F20/(VLOOKUP(D20,Ingredients!$A:$H,3,FALSE)))), "ingredient not in list"))</f>
        <v>0.29849999999999999</v>
      </c>
      <c r="J20" s="54" t="str">
        <f t="shared" si="2"/>
        <v>|</v>
      </c>
      <c r="K20" s="80">
        <f>IF($D20="", "", IFERROR((VLOOKUP($D20,Ingredients!$A:$K,9,FALSE)*($F20/(VLOOKUP($D20,Ingredients!$A:$K,3,FALSE)))), "ingredient not in list"))</f>
        <v>0.06</v>
      </c>
      <c r="L20" s="54" t="str">
        <f t="shared" si="3"/>
        <v>|</v>
      </c>
      <c r="M20" s="80">
        <f>IF($D20="", "", IFERROR((VLOOKUP($D20,Ingredients!$A:$K,10,FALSE)*($F20/(VLOOKUP($D20,Ingredients!$A:$K,3,FALSE)))), "ingredient not in list"))</f>
        <v>0.12</v>
      </c>
      <c r="N20" s="54" t="str">
        <f t="shared" si="4"/>
        <v>|</v>
      </c>
      <c r="O20" s="80">
        <f>IF($D20="", "", IFERROR((VLOOKUP($D20,Ingredients!$A:$K,11,FALSE)*($F20/(VLOOKUP($D20,Ingredients!$A:$K,3,FALSE)))), "ingredient not in list"))</f>
        <v>0.03</v>
      </c>
      <c r="P20" s="54" t="str">
        <f t="shared" si="5"/>
        <v>|</v>
      </c>
      <c r="Q20" s="86">
        <f>IF($D20="", "", IFERROR((VLOOKUP($D20,Ingredients!$A:$H,6,FALSE)*($F20/(VLOOKUP($D20,Ingredients!$A:$H,3,FALSE)))), "ingredient not in list"))</f>
        <v>3</v>
      </c>
      <c r="R20" s="3" t="str">
        <f>IF(AND(I20&lt;&gt;"",I21=""),SUM(I$1:I21)-SUM(R$1:R19),"")</f>
        <v/>
      </c>
      <c r="S20" t="str">
        <f>IF(AND(Q20&lt;&gt;"",Q21=""),SUM(Q$1:Q21)-SUM(S$1:S19),"")</f>
        <v/>
      </c>
      <c r="T20" s="74" t="str">
        <f>IF(AND(K20&lt;&gt;"",K21=""),SUM(K$1:K21)-SUM(T$1:T19),"")</f>
        <v/>
      </c>
      <c r="U20" s="74" t="str">
        <f>IF(AND(M20&lt;&gt;"",M21=""),SUM(M$1:M21)-SUM(U$1:U19),"")</f>
        <v/>
      </c>
      <c r="V20" s="74" t="str">
        <f>IF(AND(O20&lt;&gt;"",O21=""),SUM(O$1:O21)-SUM(V$1:V19),"")</f>
        <v/>
      </c>
      <c r="X20" s="3" t="str">
        <f t="shared" si="6"/>
        <v/>
      </c>
      <c r="Y20" s="21" t="str">
        <f t="shared" si="7"/>
        <v/>
      </c>
      <c r="Z20" s="74" t="str">
        <f t="shared" si="8"/>
        <v/>
      </c>
      <c r="AA20" s="74" t="str">
        <f t="shared" si="9"/>
        <v/>
      </c>
      <c r="AB20" s="74" t="str">
        <f t="shared" si="10"/>
        <v/>
      </c>
      <c r="AC20" s="131"/>
    </row>
    <row r="21" spans="1:31" ht="12.75" x14ac:dyDescent="0.2">
      <c r="A21" t="str">
        <f>IF(B21="","", IF(ISNA(MATCH(B21,'Meal Planning'!$C$2:$C$6,0)), "N", "Y"))</f>
        <v>Y</v>
      </c>
      <c r="B21" t="str">
        <f t="array" ref="B21">IF(D21="","", INDEX($C21:C20026, MATCH(FALSE,ISBLANK($C21:C20026),0)))</f>
        <v>Burrito Bowl</v>
      </c>
      <c r="C21" s="10"/>
      <c r="D21" s="53" t="s">
        <v>32</v>
      </c>
      <c r="E21" s="54" t="str">
        <f t="shared" si="0"/>
        <v>|</v>
      </c>
      <c r="F21" s="12">
        <v>20</v>
      </c>
      <c r="G21" s="55" t="str">
        <f>IF(D21="","",IFERROR(VLOOKUP(D21,Ingredients!$A:$G,4,FALSE),"ingredient not in list"))</f>
        <v>tbsp</v>
      </c>
      <c r="H21" s="54" t="str">
        <f t="shared" si="1"/>
        <v>|</v>
      </c>
      <c r="I21" s="56">
        <f>IF(D21="", "", IFERROR((VLOOKUP(D21,Ingredients!$A:$H,8,FALSE)*(F21/(VLOOKUP(D21,Ingredients!$A:$H,3,FALSE)))), "ingredient not in list"))</f>
        <v>2.99</v>
      </c>
      <c r="J21" s="54" t="str">
        <f t="shared" si="2"/>
        <v>|</v>
      </c>
      <c r="K21" s="80">
        <f>IF($D21="", "", IFERROR((VLOOKUP($D21,Ingredients!$A:$K,9,FALSE)*($F21/(VLOOKUP($D21,Ingredients!$A:$K,3,FALSE)))), "ingredient not in list"))</f>
        <v>0</v>
      </c>
      <c r="L21" s="54" t="str">
        <f t="shared" si="3"/>
        <v>|</v>
      </c>
      <c r="M21" s="80">
        <f>IF($D21="", "", IFERROR((VLOOKUP($D21,Ingredients!$A:$K,10,FALSE)*($F21/(VLOOKUP($D21,Ingredients!$A:$K,3,FALSE)))), "ingredient not in list"))</f>
        <v>40</v>
      </c>
      <c r="N21" s="54" t="str">
        <f t="shared" si="4"/>
        <v>|</v>
      </c>
      <c r="O21" s="80">
        <f>IF($D21="", "", IFERROR((VLOOKUP($D21,Ingredients!$A:$K,11,FALSE)*($F21/(VLOOKUP($D21,Ingredients!$A:$K,3,FALSE)))), "ingredient not in list"))</f>
        <v>0</v>
      </c>
      <c r="P21" s="54" t="str">
        <f t="shared" si="5"/>
        <v>|</v>
      </c>
      <c r="Q21" s="86">
        <f>IF($D21="", "", IFERROR((VLOOKUP($D21,Ingredients!$A:$H,6,FALSE)*($F21/(VLOOKUP($D21,Ingredients!$A:$H,3,FALSE)))), "ingredient not in list"))</f>
        <v>100</v>
      </c>
      <c r="R21" s="3" t="str">
        <f>IF(AND(I21&lt;&gt;"",I22=""),SUM(I$1:I22)-SUM(R$1:R20),"")</f>
        <v/>
      </c>
      <c r="S21" t="str">
        <f>IF(AND(Q21&lt;&gt;"",Q22=""),SUM(Q$1:Q22)-SUM(S$1:S20),"")</f>
        <v/>
      </c>
      <c r="T21" s="74" t="str">
        <f>IF(AND(K21&lt;&gt;"",K22=""),SUM(K$1:K22)-SUM(T$1:T20),"")</f>
        <v/>
      </c>
      <c r="U21" s="74" t="str">
        <f>IF(AND(M21&lt;&gt;"",M22=""),SUM(M$1:M22)-SUM(U$1:U20),"")</f>
        <v/>
      </c>
      <c r="V21" s="74" t="str">
        <f>IF(AND(O21&lt;&gt;"",O22=""),SUM(O$1:O22)-SUM(V$1:V20),"")</f>
        <v/>
      </c>
      <c r="X21" s="3" t="str">
        <f t="shared" si="6"/>
        <v/>
      </c>
      <c r="Y21" s="21" t="str">
        <f t="shared" si="7"/>
        <v/>
      </c>
      <c r="Z21" s="74" t="str">
        <f t="shared" si="8"/>
        <v/>
      </c>
      <c r="AA21" s="74" t="str">
        <f t="shared" si="9"/>
        <v/>
      </c>
      <c r="AB21" s="74" t="str">
        <f t="shared" si="10"/>
        <v/>
      </c>
      <c r="AC21" s="131"/>
    </row>
    <row r="22" spans="1:31" ht="12.75" x14ac:dyDescent="0.2">
      <c r="A22" t="str">
        <f>IF(B22="","", IF(ISNA(MATCH(B22,'Meal Planning'!$C$2:$C$6,0)), "N", "Y"))</f>
        <v>Y</v>
      </c>
      <c r="B22" t="str">
        <f t="array" ref="B22">IF(D22="","", INDEX($C22:C20027, MATCH(FALSE,ISBLANK($C22:C20027),0)))</f>
        <v>Burrito Bowl</v>
      </c>
      <c r="C22" s="10"/>
      <c r="D22" s="53" t="s">
        <v>33</v>
      </c>
      <c r="E22" s="54" t="str">
        <f t="shared" si="0"/>
        <v>|</v>
      </c>
      <c r="F22" s="12">
        <v>2</v>
      </c>
      <c r="G22" s="55" t="str">
        <f>IF(D22="","",IFERROR(VLOOKUP(D22,Ingredients!$A:$G,4,FALSE),"ingredient not in list"))</f>
        <v>onion</v>
      </c>
      <c r="H22" s="54" t="str">
        <f t="shared" si="1"/>
        <v>|</v>
      </c>
      <c r="I22" s="56">
        <f>IF(D22="", "", IFERROR((VLOOKUP(D22,Ingredients!$A:$H,8,FALSE)*(F22/(VLOOKUP(D22,Ingredients!$A:$H,3,FALSE)))), "ingredient not in list"))</f>
        <v>1.38</v>
      </c>
      <c r="J22" s="54" t="str">
        <f t="shared" si="2"/>
        <v>|</v>
      </c>
      <c r="K22" s="80">
        <f>IF($D22="", "", IFERROR((VLOOKUP($D22,Ingredients!$A:$K,9,FALSE)*($F22/(VLOOKUP($D22,Ingredients!$A:$K,3,FALSE)))), "ingredient not in list"))</f>
        <v>4</v>
      </c>
      <c r="L22" s="54" t="str">
        <f t="shared" si="3"/>
        <v>|</v>
      </c>
      <c r="M22" s="80">
        <f>IF($D22="", "", IFERROR((VLOOKUP($D22,Ingredients!$A:$K,10,FALSE)*($F22/(VLOOKUP($D22,Ingredients!$A:$K,3,FALSE)))), "ingredient not in list"))</f>
        <v>28</v>
      </c>
      <c r="N22" s="54" t="str">
        <f t="shared" si="4"/>
        <v>|</v>
      </c>
      <c r="O22" s="80">
        <f>IF($D22="", "", IFERROR((VLOOKUP($D22,Ingredients!$A:$K,11,FALSE)*($F22/(VLOOKUP($D22,Ingredients!$A:$K,3,FALSE)))), "ingredient not in list"))</f>
        <v>0</v>
      </c>
      <c r="P22" s="54" t="str">
        <f t="shared" si="5"/>
        <v>|</v>
      </c>
      <c r="Q22" s="86">
        <f>IF($D22="", "", IFERROR((VLOOKUP($D22,Ingredients!$A:$H,6,FALSE)*($F22/(VLOOKUP($D22,Ingredients!$A:$H,3,FALSE)))), "ingredient not in list"))</f>
        <v>88</v>
      </c>
      <c r="R22" s="3" t="str">
        <f>IF(AND(I22&lt;&gt;"",I23=""),SUM(I$1:I23)-SUM(R$1:R21),"")</f>
        <v/>
      </c>
      <c r="S22" t="str">
        <f>IF(AND(Q22&lt;&gt;"",Q23=""),SUM(Q$1:Q23)-SUM(S$1:S21),"")</f>
        <v/>
      </c>
      <c r="T22" s="74" t="str">
        <f>IF(AND(K22&lt;&gt;"",K23=""),SUM(K$1:K23)-SUM(T$1:T21),"")</f>
        <v/>
      </c>
      <c r="U22" s="74" t="str">
        <f>IF(AND(M22&lt;&gt;"",M23=""),SUM(M$1:M23)-SUM(U$1:U21),"")</f>
        <v/>
      </c>
      <c r="V22" s="74" t="str">
        <f>IF(AND(O22&lt;&gt;"",O23=""),SUM(O$1:O23)-SUM(V$1:V21),"")</f>
        <v/>
      </c>
      <c r="X22" s="3" t="str">
        <f t="shared" si="6"/>
        <v/>
      </c>
      <c r="Y22" s="21" t="str">
        <f t="shared" si="7"/>
        <v/>
      </c>
      <c r="Z22" s="74" t="str">
        <f t="shared" si="8"/>
        <v/>
      </c>
      <c r="AA22" s="74" t="str">
        <f t="shared" si="9"/>
        <v/>
      </c>
      <c r="AB22" s="74" t="str">
        <f t="shared" si="10"/>
        <v/>
      </c>
      <c r="AC22" s="131"/>
    </row>
    <row r="23" spans="1:31" ht="12.75" x14ac:dyDescent="0.2">
      <c r="A23" t="str">
        <f>IF(B23="","", IF(ISNA(MATCH(B23,'Meal Planning'!$C$2:$C$6,0)), "N", "Y"))</f>
        <v>Y</v>
      </c>
      <c r="B23" t="str">
        <f t="array" ref="B23">IF(D23="","", INDEX($C23:C20028, MATCH(FALSE,ISBLANK($C23:C20028),0)))</f>
        <v>Burrito Bowl</v>
      </c>
      <c r="C23" s="10"/>
      <c r="D23" s="53" t="s">
        <v>34</v>
      </c>
      <c r="E23" s="54" t="str">
        <f t="shared" si="0"/>
        <v>|</v>
      </c>
      <c r="F23" s="12">
        <v>2</v>
      </c>
      <c r="G23" s="55" t="str">
        <f>IF(D23="","",IFERROR(VLOOKUP(D23,Ingredients!$A:$G,4,FALSE),"ingredient not in list"))</f>
        <v>pepper</v>
      </c>
      <c r="H23" s="54" t="str">
        <f t="shared" si="1"/>
        <v>|</v>
      </c>
      <c r="I23" s="56">
        <f>IF(D23="", "", IFERROR((VLOOKUP(D23,Ingredients!$A:$H,8,FALSE)*(F23/(VLOOKUP(D23,Ingredients!$A:$H,3,FALSE)))), "ingredient not in list"))</f>
        <v>1.78</v>
      </c>
      <c r="J23" s="54" t="str">
        <f t="shared" si="2"/>
        <v>|</v>
      </c>
      <c r="K23" s="80">
        <f>IF($D23="", "", IFERROR((VLOOKUP($D23,Ingredients!$A:$K,9,FALSE)*($F23/(VLOOKUP($D23,Ingredients!$A:$K,3,FALSE)))), "ingredient not in list"))</f>
        <v>2</v>
      </c>
      <c r="L23" s="54" t="str">
        <f t="shared" si="3"/>
        <v>|</v>
      </c>
      <c r="M23" s="80">
        <f>IF($D23="", "", IFERROR((VLOOKUP($D23,Ingredients!$A:$K,10,FALSE)*($F23/(VLOOKUP($D23,Ingredients!$A:$K,3,FALSE)))), "ingredient not in list"))</f>
        <v>14</v>
      </c>
      <c r="N23" s="54" t="str">
        <f t="shared" si="4"/>
        <v>|</v>
      </c>
      <c r="O23" s="80">
        <f>IF($D23="", "", IFERROR((VLOOKUP($D23,Ingredients!$A:$K,11,FALSE)*($F23/(VLOOKUP($D23,Ingredients!$A:$K,3,FALSE)))), "ingredient not in list"))</f>
        <v>0</v>
      </c>
      <c r="P23" s="54" t="str">
        <f t="shared" si="5"/>
        <v>|</v>
      </c>
      <c r="Q23" s="86">
        <f>IF($D23="", "", IFERROR((VLOOKUP($D23,Ingredients!$A:$H,6,FALSE)*($F23/(VLOOKUP($D23,Ingredients!$A:$H,3,FALSE)))), "ingredient not in list"))</f>
        <v>66</v>
      </c>
      <c r="R23" s="3" t="str">
        <f>IF(AND(I23&lt;&gt;"",I24=""),SUM(I$1:I24)-SUM(R$1:R22),"")</f>
        <v/>
      </c>
      <c r="S23" t="str">
        <f>IF(AND(Q23&lt;&gt;"",Q24=""),SUM(Q$1:Q24)-SUM(S$1:S22),"")</f>
        <v/>
      </c>
      <c r="T23" s="74" t="str">
        <f>IF(AND(K23&lt;&gt;"",K24=""),SUM(K$1:K24)-SUM(T$1:T22),"")</f>
        <v/>
      </c>
      <c r="U23" s="74" t="str">
        <f>IF(AND(M23&lt;&gt;"",M24=""),SUM(M$1:M24)-SUM(U$1:U22),"")</f>
        <v/>
      </c>
      <c r="V23" s="74" t="str">
        <f>IF(AND(O23&lt;&gt;"",O24=""),SUM(O$1:O24)-SUM(V$1:V22),"")</f>
        <v/>
      </c>
      <c r="X23" s="3" t="str">
        <f t="shared" si="6"/>
        <v/>
      </c>
      <c r="Y23" s="21" t="str">
        <f t="shared" si="7"/>
        <v/>
      </c>
      <c r="Z23" s="74" t="str">
        <f t="shared" si="8"/>
        <v/>
      </c>
      <c r="AA23" s="74" t="str">
        <f t="shared" si="9"/>
        <v/>
      </c>
      <c r="AB23" s="74" t="str">
        <f t="shared" si="10"/>
        <v/>
      </c>
      <c r="AC23" s="131"/>
    </row>
    <row r="24" spans="1:31" ht="13.5" thickBot="1" x14ac:dyDescent="0.25">
      <c r="A24" t="str">
        <f>IF(B24="","", IF(ISNA(MATCH(B24,'Meal Planning'!$C$2:$C$6,0)), "N", "Y"))</f>
        <v>Y</v>
      </c>
      <c r="B24" t="str">
        <f t="array" ref="B24">IF(D24="","", INDEX($C24:C20029, MATCH(FALSE,ISBLANK($C24:C20029),0)))</f>
        <v>Burrito Bowl</v>
      </c>
      <c r="C24" s="10"/>
      <c r="D24" s="53" t="s">
        <v>35</v>
      </c>
      <c r="E24" s="54" t="str">
        <f t="shared" si="0"/>
        <v>|</v>
      </c>
      <c r="F24" s="12">
        <v>1</v>
      </c>
      <c r="G24" s="55" t="str">
        <f>IF(D24="","",IFERROR(VLOOKUP(D24,Ingredients!$A:$G,4,FALSE),"ingredient not in list"))</f>
        <v>pepper</v>
      </c>
      <c r="H24" s="54" t="str">
        <f t="shared" si="1"/>
        <v>|</v>
      </c>
      <c r="I24" s="56">
        <f>IF(D24="", "", IFERROR((VLOOKUP(D24,Ingredients!$A:$H,8,FALSE)*(F24/(VLOOKUP(D24,Ingredients!$A:$H,3,FALSE)))), "ingredient not in list"))</f>
        <v>0.99</v>
      </c>
      <c r="J24" s="54" t="str">
        <f t="shared" si="2"/>
        <v>|</v>
      </c>
      <c r="K24" s="80">
        <f>IF($D24="", "", IFERROR((VLOOKUP($D24,Ingredients!$A:$K,9,FALSE)*($F24/(VLOOKUP($D24,Ingredients!$A:$K,3,FALSE)))), "ingredient not in list"))</f>
        <v>1</v>
      </c>
      <c r="L24" s="54" t="str">
        <f t="shared" si="3"/>
        <v>|</v>
      </c>
      <c r="M24" s="80">
        <f>IF($D24="", "", IFERROR((VLOOKUP($D24,Ingredients!$A:$K,10,FALSE)*($F24/(VLOOKUP($D24,Ingredients!$A:$K,3,FALSE)))), "ingredient not in list"))</f>
        <v>8</v>
      </c>
      <c r="N24" s="54" t="str">
        <f t="shared" si="4"/>
        <v>|</v>
      </c>
      <c r="O24" s="80">
        <f>IF($D24="", "", IFERROR((VLOOKUP($D24,Ingredients!$A:$K,11,FALSE)*($F24/(VLOOKUP($D24,Ingredients!$A:$K,3,FALSE)))), "ingredient not in list"))</f>
        <v>0</v>
      </c>
      <c r="P24" s="54" t="str">
        <f t="shared" si="5"/>
        <v>|</v>
      </c>
      <c r="Q24" s="86">
        <f>IF($D24="", "", IFERROR((VLOOKUP($D24,Ingredients!$A:$H,6,FALSE)*($F24/(VLOOKUP($D24,Ingredients!$A:$H,3,FALSE)))), "ingredient not in list"))</f>
        <v>37</v>
      </c>
      <c r="R24" s="3" t="str">
        <f>IF(AND(I24&lt;&gt;"",I25=""),SUM(I$1:I25)-SUM(R$1:R23),"")</f>
        <v/>
      </c>
      <c r="S24" t="str">
        <f>IF(AND(Q24&lt;&gt;"",Q25=""),SUM(Q$1:Q25)-SUM(S$1:S23),"")</f>
        <v/>
      </c>
      <c r="T24" s="74" t="str">
        <f>IF(AND(K24&lt;&gt;"",K25=""),SUM(K$1:K25)-SUM(T$1:T23),"")</f>
        <v/>
      </c>
      <c r="U24" s="74" t="str">
        <f>IF(AND(M24&lt;&gt;"",M25=""),SUM(M$1:M25)-SUM(U$1:U23),"")</f>
        <v/>
      </c>
      <c r="V24" s="74" t="str">
        <f>IF(AND(O24&lt;&gt;"",O25=""),SUM(O$1:O25)-SUM(V$1:V23),"")</f>
        <v/>
      </c>
      <c r="X24" s="3" t="str">
        <f t="shared" si="6"/>
        <v/>
      </c>
      <c r="Y24" s="21" t="str">
        <f t="shared" si="7"/>
        <v/>
      </c>
      <c r="Z24" s="74" t="str">
        <f t="shared" si="8"/>
        <v/>
      </c>
      <c r="AA24" s="74" t="str">
        <f t="shared" si="9"/>
        <v/>
      </c>
      <c r="AB24" s="74" t="str">
        <f t="shared" si="10"/>
        <v/>
      </c>
      <c r="AC24" s="131"/>
    </row>
    <row r="25" spans="1:31" ht="13.5" thickBot="1" x14ac:dyDescent="0.25">
      <c r="A25" t="str">
        <f>IF(B25="","", IF(ISNA(MATCH(B25,'Meal Planning'!$C$2:$C$6,0)), "N", "Y"))</f>
        <v>Y</v>
      </c>
      <c r="B25" t="str">
        <f t="array" ref="B25">IF(D25="","", INDEX($C25:C20030, MATCH(FALSE,ISBLANK($C25:C20030),0)))</f>
        <v>Burrito Bowl</v>
      </c>
      <c r="C25" s="47" t="s">
        <v>15</v>
      </c>
      <c r="D25" s="62" t="s">
        <v>114</v>
      </c>
      <c r="E25" s="58" t="str">
        <f t="shared" si="0"/>
        <v>|</v>
      </c>
      <c r="F25" s="59">
        <v>8</v>
      </c>
      <c r="G25" s="60" t="str">
        <f>IF(D25="","",IFERROR(VLOOKUP(D25,Ingredients!$A:$G,4,FALSE),"ingredient not in list"))</f>
        <v>tbsp</v>
      </c>
      <c r="H25" s="58" t="str">
        <f t="shared" si="1"/>
        <v>|</v>
      </c>
      <c r="I25" s="61">
        <f>IF(D25="", "", IFERROR((VLOOKUP(D25,Ingredients!$A:$H,8,FALSE)*(F25/(VLOOKUP(D25,Ingredients!$A:$H,3,FALSE)))), "ingredient not in list"))</f>
        <v>0.89</v>
      </c>
      <c r="J25" s="58" t="str">
        <f t="shared" si="2"/>
        <v>|</v>
      </c>
      <c r="K25" s="81">
        <f>IF($D25="", "", IFERROR((VLOOKUP($D25,Ingredients!$A:$K,9,FALSE)*($F25/(VLOOKUP($D25,Ingredients!$A:$K,3,FALSE)))), "ingredient not in list"))</f>
        <v>0</v>
      </c>
      <c r="L25" s="58" t="str">
        <f t="shared" si="3"/>
        <v>|</v>
      </c>
      <c r="M25" s="81">
        <f>IF($D25="", "", IFERROR((VLOOKUP($D25,Ingredients!$A:$K,10,FALSE)*($F25/(VLOOKUP($D25,Ingredients!$A:$K,3,FALSE)))), "ingredient not in list"))</f>
        <v>4</v>
      </c>
      <c r="N25" s="58" t="str">
        <f t="shared" si="4"/>
        <v>|</v>
      </c>
      <c r="O25" s="81">
        <f>IF($D25="", "", IFERROR((VLOOKUP($D25,Ingredients!$A:$K,11,FALSE)*($F25/(VLOOKUP($D25,Ingredients!$A:$K,3,FALSE)))), "ingredient not in list"))</f>
        <v>0</v>
      </c>
      <c r="P25" s="58" t="str">
        <f t="shared" si="5"/>
        <v>|</v>
      </c>
      <c r="Q25" s="87">
        <f>IF($D25="", "", IFERROR((VLOOKUP($D25,Ingredients!$A:$H,6,FALSE)*($F25/(VLOOKUP($D25,Ingredients!$A:$H,3,FALSE)))), "ingredient not in list"))</f>
        <v>40</v>
      </c>
      <c r="R25" s="3">
        <f>IF(AND(I25&lt;&gt;"",I26=""),SUM(I$1:I26)-SUM(R$1:R24),"")</f>
        <v>10.708500000000001</v>
      </c>
      <c r="S25">
        <f>IF(AND(Q25&lt;&gt;"",Q26=""),SUM(Q$1:Q26)-SUM(S$1:S24),"")</f>
        <v>2289</v>
      </c>
      <c r="T25" s="74">
        <f>IF(AND(K25&lt;&gt;"",K26=""),SUM(K$1:K26)-SUM(T$1:T24),"")</f>
        <v>62.560000000000016</v>
      </c>
      <c r="U25" s="74">
        <f>IF(AND(M25&lt;&gt;"",M26=""),SUM(M$1:M26)-SUM(U$1:U24),"")</f>
        <v>487.12000000000006</v>
      </c>
      <c r="V25" s="74">
        <f>IF(AND(O25&lt;&gt;"",O26=""),SUM(O$1:O26)-SUM(V$1:V24),"")</f>
        <v>5.6000000000000014</v>
      </c>
      <c r="W25" s="8">
        <v>5</v>
      </c>
      <c r="X25" s="3">
        <f t="shared" si="6"/>
        <v>2.1417000000000002</v>
      </c>
      <c r="Y25" s="21">
        <f t="shared" si="7"/>
        <v>457.8</v>
      </c>
      <c r="Z25" s="74">
        <f t="shared" si="8"/>
        <v>12.512000000000004</v>
      </c>
      <c r="AA25" s="74">
        <f t="shared" si="9"/>
        <v>97.424000000000007</v>
      </c>
      <c r="AB25" s="74">
        <f t="shared" si="10"/>
        <v>1.1200000000000003</v>
      </c>
    </row>
    <row r="26" spans="1:31" ht="12.75" x14ac:dyDescent="0.2">
      <c r="A26" t="str">
        <f>IF(B26="","", IF(ISNA(MATCH(B26,'Meal Planning'!$C$2:$C$6,0)), "N", "Y"))</f>
        <v/>
      </c>
      <c r="B26" t="str">
        <f t="array" ref="B26">IF(D26="","", INDEX($C26:C20031, MATCH(FALSE,ISBLANK($C26:C20031),0)))</f>
        <v/>
      </c>
      <c r="C26" s="10"/>
      <c r="E26" t="str">
        <f t="shared" si="0"/>
        <v/>
      </c>
      <c r="F26" s="10"/>
      <c r="G26" s="1" t="str">
        <f>IF(D26="","",IFERROR(VLOOKUP(D26,Ingredients!$A:$G,4,FALSE),"ingredient not in list"))</f>
        <v/>
      </c>
      <c r="H26" t="str">
        <f t="shared" si="1"/>
        <v/>
      </c>
      <c r="I26" s="3" t="str">
        <f>IF(D26="", "", IFERROR((VLOOKUP(D26,Ingredients!$A:$H,8,FALSE)*(F26/(VLOOKUP(D26,Ingredients!$A:$H,3,FALSE)))), "ingredient not in list"))</f>
        <v/>
      </c>
      <c r="J26" t="str">
        <f t="shared" si="2"/>
        <v/>
      </c>
      <c r="K26" s="77" t="str">
        <f>IF($D26="", "", IFERROR((VLOOKUP($D26,Ingredients!$A:$K,9,FALSE)*($F26/(VLOOKUP($D26,Ingredients!$A:$K,3,FALSE)))), "ingredient not in list"))</f>
        <v/>
      </c>
      <c r="L26" t="str">
        <f t="shared" si="3"/>
        <v/>
      </c>
      <c r="M26" s="77" t="str">
        <f>IF($D26="", "", IFERROR((VLOOKUP($D26,Ingredients!$A:$K,10,FALSE)*($F26/(VLOOKUP($D26,Ingredients!$A:$K,3,FALSE)))), "ingredient not in list"))</f>
        <v/>
      </c>
      <c r="N26" t="str">
        <f t="shared" si="4"/>
        <v/>
      </c>
      <c r="O26" s="77" t="str">
        <f>IF($D26="", "", IFERROR((VLOOKUP($D26,Ingredients!$A:$K,11,FALSE)*($F26/(VLOOKUP($D26,Ingredients!$A:$K,3,FALSE)))), "ingredient not in list"))</f>
        <v/>
      </c>
      <c r="P26" t="str">
        <f t="shared" si="5"/>
        <v/>
      </c>
      <c r="Q26" s="83" t="str">
        <f>IF($D26="", "", IFERROR((VLOOKUP($D26,Ingredients!$A:$H,6,FALSE)*($F26/(VLOOKUP($D26,Ingredients!$A:$H,3,FALSE)))), "ingredient not in list"))</f>
        <v/>
      </c>
      <c r="R26" s="3" t="str">
        <f>IF(AND(I26&lt;&gt;"",I27=""),SUM(I$1:I27)-SUM(R$1:R25),"")</f>
        <v/>
      </c>
      <c r="S26" t="str">
        <f>IF(AND(Q26&lt;&gt;"",Q27=""),SUM(Q$1:Q27)-SUM(S$1:S25),"")</f>
        <v/>
      </c>
      <c r="T26" s="74" t="str">
        <f>IF(AND(K26&lt;&gt;"",K27=""),SUM(K$1:K27)-SUM(T$1:T25),"")</f>
        <v/>
      </c>
      <c r="U26" s="74" t="str">
        <f>IF(AND(M26&lt;&gt;"",M27=""),SUM(M$1:M27)-SUM(U$1:U25),"")</f>
        <v/>
      </c>
      <c r="V26" s="74" t="str">
        <f>IF(AND(O26&lt;&gt;"",O27=""),SUM(O$1:O27)-SUM(V$1:V25),"")</f>
        <v/>
      </c>
      <c r="X26" s="3" t="str">
        <f t="shared" si="6"/>
        <v/>
      </c>
      <c r="Y26" s="21" t="str">
        <f t="shared" si="7"/>
        <v/>
      </c>
      <c r="Z26" s="74" t="str">
        <f t="shared" si="8"/>
        <v/>
      </c>
      <c r="AA26" s="74" t="str">
        <f t="shared" si="9"/>
        <v/>
      </c>
      <c r="AB26" s="74" t="str">
        <f t="shared" si="10"/>
        <v/>
      </c>
      <c r="AC26" s="131"/>
      <c r="AE26" s="4"/>
    </row>
    <row r="27" spans="1:31" ht="12.75" x14ac:dyDescent="0.2">
      <c r="A27" t="str">
        <f>IF(B27="","", IF(ISNA(MATCH(B27,'Meal Planning'!$C$2:$C$6,0)), "N", "Y"))</f>
        <v>N</v>
      </c>
      <c r="B27" t="str">
        <f t="array" ref="B27">IF(D27="","", INDEX($C27:C20032, MATCH(FALSE,ISBLANK($C27:C20032),0)))</f>
        <v>Pad Thai</v>
      </c>
      <c r="D27" s="48" t="s">
        <v>37</v>
      </c>
      <c r="E27" s="49" t="str">
        <f t="shared" si="0"/>
        <v>|</v>
      </c>
      <c r="F27" s="50">
        <v>14</v>
      </c>
      <c r="G27" s="51" t="str">
        <f>IF(D27="","",IFERROR(VLOOKUP(D27,Ingredients!$A:$G,4,FALSE),"ingredient not in list"))</f>
        <v>oz</v>
      </c>
      <c r="H27" s="49" t="str">
        <f t="shared" si="1"/>
        <v>|</v>
      </c>
      <c r="I27" s="52">
        <f>IF(D27="", "", IFERROR((VLOOKUP(D27,Ingredients!$A:$H,8,FALSE)*(F27/(VLOOKUP(D27,Ingredients!$A:$H,3,FALSE)))), "ingredient not in list"))</f>
        <v>2.69</v>
      </c>
      <c r="J27" s="49" t="str">
        <f t="shared" si="2"/>
        <v>|</v>
      </c>
      <c r="K27" s="79">
        <f>IF($D27="", "", IFERROR((VLOOKUP($D27,Ingredients!$A:$K,9,FALSE)*($F27/(VLOOKUP($D27,Ingredients!$A:$K,3,FALSE)))), "ingredient not in list"))</f>
        <v>28</v>
      </c>
      <c r="L27" s="49" t="str">
        <f t="shared" si="3"/>
        <v>|</v>
      </c>
      <c r="M27" s="79">
        <f>IF($D27="", "", IFERROR((VLOOKUP($D27,Ingredients!$A:$K,10,FALSE)*($F27/(VLOOKUP($D27,Ingredients!$A:$K,3,FALSE)))), "ingredient not in list"))</f>
        <v>322</v>
      </c>
      <c r="N27" s="49" t="str">
        <f t="shared" si="4"/>
        <v>|</v>
      </c>
      <c r="O27" s="79">
        <f>IF($D27="", "", IFERROR((VLOOKUP($D27,Ingredients!$A:$K,11,FALSE)*($F27/(VLOOKUP($D27,Ingredients!$A:$K,3,FALSE)))), "ingredient not in list"))</f>
        <v>7</v>
      </c>
      <c r="P27" s="49" t="str">
        <f t="shared" si="5"/>
        <v>|</v>
      </c>
      <c r="Q27" s="85">
        <f>IF($D27="", "", IFERROR((VLOOKUP($D27,Ingredients!$A:$H,6,FALSE)*($F27/(VLOOKUP($D27,Ingredients!$A:$H,3,FALSE)))), "ingredient not in list"))</f>
        <v>1470</v>
      </c>
      <c r="R27" s="3" t="str">
        <f>IF(AND(I27&lt;&gt;"",I28=""),SUM(I$1:I28)-SUM(R$1:R26),"")</f>
        <v/>
      </c>
      <c r="S27" t="str">
        <f>IF(AND(Q27&lt;&gt;"",Q28=""),SUM(Q$1:Q28)-SUM(S$1:S26),"")</f>
        <v/>
      </c>
      <c r="T27" s="74" t="str">
        <f>IF(AND(K27&lt;&gt;"",K28=""),SUM(K$1:K28)-SUM(T$1:T26),"")</f>
        <v/>
      </c>
      <c r="U27" s="74" t="str">
        <f>IF(AND(M27&lt;&gt;"",M28=""),SUM(M$1:M28)-SUM(U$1:U26),"")</f>
        <v/>
      </c>
      <c r="V27" s="74" t="str">
        <f>IF(AND(O27&lt;&gt;"",O28=""),SUM(O$1:O28)-SUM(V$1:V26),"")</f>
        <v/>
      </c>
      <c r="X27" s="3" t="str">
        <f t="shared" si="6"/>
        <v/>
      </c>
      <c r="Y27" s="21" t="str">
        <f t="shared" si="7"/>
        <v/>
      </c>
      <c r="Z27" s="74" t="str">
        <f t="shared" si="8"/>
        <v/>
      </c>
      <c r="AA27" s="74" t="str">
        <f t="shared" si="9"/>
        <v/>
      </c>
      <c r="AB27" s="74" t="str">
        <f t="shared" si="10"/>
        <v/>
      </c>
      <c r="AC27" s="131"/>
    </row>
    <row r="28" spans="1:31" ht="12.75" x14ac:dyDescent="0.2">
      <c r="A28" t="str">
        <f>IF(B28="","", IF(ISNA(MATCH(B28,'Meal Planning'!$C$2:$C$6,0)), "N", "Y"))</f>
        <v>N</v>
      </c>
      <c r="B28" t="str">
        <f t="array" ref="B28">IF(D28="","", INDEX($C28:C20033, MATCH(FALSE,ISBLANK($C28:C20033),0)))</f>
        <v>Pad Thai</v>
      </c>
      <c r="C28" s="10"/>
      <c r="D28" s="53" t="s">
        <v>38</v>
      </c>
      <c r="E28" s="54" t="str">
        <f t="shared" si="0"/>
        <v>|</v>
      </c>
      <c r="F28" s="12">
        <v>3</v>
      </c>
      <c r="G28" s="55" t="str">
        <f>IF(D28="","",IFERROR(VLOOKUP(D28,Ingredients!$A:$G,4,FALSE),"ingredient not in list"))</f>
        <v>tsp</v>
      </c>
      <c r="H28" s="54" t="str">
        <f t="shared" si="1"/>
        <v>|</v>
      </c>
      <c r="I28" s="56">
        <f>IF(D28="", "", IFERROR((VLOOKUP(D28,Ingredients!$A:$H,8,FALSE)*(F28/(VLOOKUP(D28,Ingredients!$A:$H,3,FALSE)))), "ingredient not in list"))</f>
        <v>7.9646017699115043E-2</v>
      </c>
      <c r="J28" s="54" t="str">
        <f t="shared" si="2"/>
        <v>|</v>
      </c>
      <c r="K28" s="80">
        <f>IF($D28="", "", IFERROR((VLOOKUP($D28,Ingredients!$A:$K,9,FALSE)*($F28/(VLOOKUP($D28,Ingredients!$A:$K,3,FALSE)))), "ingredient not in list"))</f>
        <v>0</v>
      </c>
      <c r="L28" s="54" t="str">
        <f t="shared" si="3"/>
        <v>|</v>
      </c>
      <c r="M28" s="80">
        <f>IF($D28="", "", IFERROR((VLOOKUP($D28,Ingredients!$A:$K,10,FALSE)*($F28/(VLOOKUP($D28,Ingredients!$A:$K,3,FALSE)))), "ingredient not in list"))</f>
        <v>9</v>
      </c>
      <c r="N28" s="54" t="str">
        <f t="shared" si="4"/>
        <v>|</v>
      </c>
      <c r="O28" s="80">
        <f>IF($D28="", "", IFERROR((VLOOKUP($D28,Ingredients!$A:$K,11,FALSE)*($F28/(VLOOKUP($D28,Ingredients!$A:$K,3,FALSE)))), "ingredient not in list"))</f>
        <v>0</v>
      </c>
      <c r="P28" s="54" t="str">
        <f t="shared" si="5"/>
        <v>|</v>
      </c>
      <c r="Q28" s="86">
        <f>IF($D28="", "", IFERROR((VLOOKUP($D28,Ingredients!$A:$H,6,FALSE)*($F28/(VLOOKUP($D28,Ingredients!$A:$H,3,FALSE)))), "ingredient not in list"))</f>
        <v>45</v>
      </c>
      <c r="R28" s="3" t="str">
        <f>IF(AND(I28&lt;&gt;"",I29=""),SUM(I$1:I29)-SUM(R$1:R27),"")</f>
        <v/>
      </c>
      <c r="S28" t="str">
        <f>IF(AND(Q28&lt;&gt;"",Q29=""),SUM(Q$1:Q29)-SUM(S$1:S27),"")</f>
        <v/>
      </c>
      <c r="T28" s="74" t="str">
        <f>IF(AND(K28&lt;&gt;"",K29=""),SUM(K$1:K29)-SUM(T$1:T27),"")</f>
        <v/>
      </c>
      <c r="U28" s="74" t="str">
        <f>IF(AND(M28&lt;&gt;"",M29=""),SUM(M$1:M29)-SUM(U$1:U27),"")</f>
        <v/>
      </c>
      <c r="V28" s="74" t="str">
        <f>IF(AND(O28&lt;&gt;"",O29=""),SUM(O$1:O29)-SUM(V$1:V27),"")</f>
        <v/>
      </c>
      <c r="X28" s="3" t="str">
        <f t="shared" si="6"/>
        <v/>
      </c>
      <c r="Y28" s="21" t="str">
        <f t="shared" si="7"/>
        <v/>
      </c>
      <c r="Z28" s="74" t="str">
        <f t="shared" si="8"/>
        <v/>
      </c>
      <c r="AA28" s="74" t="str">
        <f t="shared" si="9"/>
        <v/>
      </c>
      <c r="AB28" s="74" t="str">
        <f t="shared" si="10"/>
        <v/>
      </c>
      <c r="AC28" s="131"/>
    </row>
    <row r="29" spans="1:31" ht="12.75" x14ac:dyDescent="0.2">
      <c r="A29" t="str">
        <f>IF(B29="","", IF(ISNA(MATCH(B29,'Meal Planning'!$C$2:$C$6,0)), "N", "Y"))</f>
        <v>N</v>
      </c>
      <c r="B29" t="str">
        <f t="array" ref="B29">IF(D29="","", INDEX($C29:C20034, MATCH(FALSE,ISBLANK($C29:C20034),0)))</f>
        <v>Pad Thai</v>
      </c>
      <c r="C29" s="10"/>
      <c r="D29" s="53" t="s">
        <v>39</v>
      </c>
      <c r="E29" s="54" t="str">
        <f t="shared" si="0"/>
        <v>|</v>
      </c>
      <c r="F29" s="12">
        <v>3</v>
      </c>
      <c r="G29" s="55" t="str">
        <f>IF(D29="","",IFERROR(VLOOKUP(D29,Ingredients!$A:$G,4,FALSE),"ingredient not in list"))</f>
        <v>tsp</v>
      </c>
      <c r="H29" s="54" t="str">
        <f t="shared" si="1"/>
        <v>|</v>
      </c>
      <c r="I29" s="56">
        <f>IF(D29="", "", IFERROR((VLOOKUP(D29,Ingredients!$A:$H,8,FALSE)*(F29/(VLOOKUP(D29,Ingredients!$A:$H,3,FALSE)))), "ingredient not in list"))</f>
        <v>0.29268292682926833</v>
      </c>
      <c r="J29" s="54" t="str">
        <f t="shared" si="2"/>
        <v>|</v>
      </c>
      <c r="K29" s="80">
        <f>IF($D29="", "", IFERROR((VLOOKUP($D29,Ingredients!$A:$K,9,FALSE)*($F29/(VLOOKUP($D29,Ingredients!$A:$K,3,FALSE)))), "ingredient not in list"))</f>
        <v>0.91</v>
      </c>
      <c r="L29" s="54" t="str">
        <f t="shared" si="3"/>
        <v>|</v>
      </c>
      <c r="M29" s="80">
        <f>IF($D29="", "", IFERROR((VLOOKUP($D29,Ingredients!$A:$K,10,FALSE)*($F29/(VLOOKUP($D29,Ingredients!$A:$K,3,FALSE)))), "ingredient not in list"))</f>
        <v>1</v>
      </c>
      <c r="N29" s="54" t="str">
        <f t="shared" si="4"/>
        <v>|</v>
      </c>
      <c r="O29" s="80">
        <f>IF($D29="", "", IFERROR((VLOOKUP($D29,Ingredients!$A:$K,11,FALSE)*($F29/(VLOOKUP($D29,Ingredients!$A:$K,3,FALSE)))), "ingredient not in list"))</f>
        <v>0</v>
      </c>
      <c r="P29" s="54" t="str">
        <f t="shared" si="5"/>
        <v>|</v>
      </c>
      <c r="Q29" s="86">
        <f>IF($D29="", "", IFERROR((VLOOKUP($D29,Ingredients!$A:$H,6,FALSE)*($F29/(VLOOKUP($D29,Ingredients!$A:$H,3,FALSE)))), "ingredient not in list"))</f>
        <v>15</v>
      </c>
      <c r="R29" s="3" t="str">
        <f>IF(AND(I29&lt;&gt;"",I30=""),SUM(I$1:I30)-SUM(R$1:R28),"")</f>
        <v/>
      </c>
      <c r="S29" t="str">
        <f>IF(AND(Q29&lt;&gt;"",Q30=""),SUM(Q$1:Q30)-SUM(S$1:S28),"")</f>
        <v/>
      </c>
      <c r="T29" s="74" t="str">
        <f>IF(AND(K29&lt;&gt;"",K30=""),SUM(K$1:K30)-SUM(T$1:T28),"")</f>
        <v/>
      </c>
      <c r="U29" s="74" t="str">
        <f>IF(AND(M29&lt;&gt;"",M30=""),SUM(M$1:M30)-SUM(U$1:U28),"")</f>
        <v/>
      </c>
      <c r="V29" s="74" t="str">
        <f>IF(AND(O29&lt;&gt;"",O30=""),SUM(O$1:O30)-SUM(V$1:V28),"")</f>
        <v/>
      </c>
      <c r="X29" s="3" t="str">
        <f t="shared" si="6"/>
        <v/>
      </c>
      <c r="Y29" s="21" t="str">
        <f t="shared" si="7"/>
        <v/>
      </c>
      <c r="Z29" s="74" t="str">
        <f t="shared" si="8"/>
        <v/>
      </c>
      <c r="AA29" s="74" t="str">
        <f t="shared" si="9"/>
        <v/>
      </c>
      <c r="AB29" s="74" t="str">
        <f t="shared" si="10"/>
        <v/>
      </c>
      <c r="AC29" s="131"/>
    </row>
    <row r="30" spans="1:31" ht="12.75" x14ac:dyDescent="0.2">
      <c r="A30" t="str">
        <f>IF(B30="","", IF(ISNA(MATCH(B30,'Meal Planning'!$C$2:$C$6,0)), "N", "Y"))</f>
        <v>N</v>
      </c>
      <c r="B30" t="str">
        <f t="array" ref="B30">IF(D30="","", INDEX($C30:C20035, MATCH(FALSE,ISBLANK($C30:C20035),0)))</f>
        <v>Pad Thai</v>
      </c>
      <c r="C30" s="10"/>
      <c r="D30" s="53" t="s">
        <v>24</v>
      </c>
      <c r="E30" s="54" t="str">
        <f t="shared" si="0"/>
        <v>|</v>
      </c>
      <c r="F30" s="12">
        <v>2</v>
      </c>
      <c r="G30" s="55" t="str">
        <f>IF(D30="","",IFERROR(VLOOKUP(D30,Ingredients!$A:$G,4,FALSE),"ingredient not in list"))</f>
        <v>tbsp</v>
      </c>
      <c r="H30" s="54" t="str">
        <f t="shared" si="1"/>
        <v>|</v>
      </c>
      <c r="I30" s="56">
        <f>IF(D30="", "", IFERROR((VLOOKUP(D30,Ingredients!$A:$H,8,FALSE)*(F30/(VLOOKUP(D30,Ingredients!$A:$H,3,FALSE)))), "ingredient not in list"))</f>
        <v>0.16357142857142856</v>
      </c>
      <c r="J30" s="54" t="str">
        <f t="shared" si="2"/>
        <v>|</v>
      </c>
      <c r="K30" s="80">
        <f>IF($D30="", "", IFERROR((VLOOKUP($D30,Ingredients!$A:$K,9,FALSE)*($F30/(VLOOKUP($D30,Ingredients!$A:$K,3,FALSE)))), "ingredient not in list"))</f>
        <v>7</v>
      </c>
      <c r="L30" s="54" t="str">
        <f t="shared" si="3"/>
        <v>|</v>
      </c>
      <c r="M30" s="80">
        <f>IF($D30="", "", IFERROR((VLOOKUP($D30,Ingredients!$A:$K,10,FALSE)*($F30/(VLOOKUP($D30,Ingredients!$A:$K,3,FALSE)))), "ingredient not in list"))</f>
        <v>8</v>
      </c>
      <c r="N30" s="54" t="str">
        <f t="shared" si="4"/>
        <v>|</v>
      </c>
      <c r="O30" s="80">
        <f>IF($D30="", "", IFERROR((VLOOKUP($D30,Ingredients!$A:$K,11,FALSE)*($F30/(VLOOKUP($D30,Ingredients!$A:$K,3,FALSE)))), "ingredient not in list"))</f>
        <v>16</v>
      </c>
      <c r="P30" s="54" t="str">
        <f t="shared" si="5"/>
        <v>|</v>
      </c>
      <c r="Q30" s="86">
        <f>IF($D30="", "", IFERROR((VLOOKUP($D30,Ingredients!$A:$H,6,FALSE)*($F30/(VLOOKUP($D30,Ingredients!$A:$H,3,FALSE)))), "ingredient not in list"))</f>
        <v>190</v>
      </c>
      <c r="R30" s="3" t="str">
        <f>IF(AND(I30&lt;&gt;"",I31=""),SUM(I$1:I31)-SUM(R$1:R29),"")</f>
        <v/>
      </c>
      <c r="S30" t="str">
        <f>IF(AND(Q30&lt;&gt;"",Q31=""),SUM(Q$1:Q31)-SUM(S$1:S29),"")</f>
        <v/>
      </c>
      <c r="T30" s="74" t="str">
        <f>IF(AND(K30&lt;&gt;"",K31=""),SUM(K$1:K31)-SUM(T$1:T29),"")</f>
        <v/>
      </c>
      <c r="U30" s="74" t="str">
        <f>IF(AND(M30&lt;&gt;"",M31=""),SUM(M$1:M31)-SUM(U$1:U29),"")</f>
        <v/>
      </c>
      <c r="V30" s="74" t="str">
        <f>IF(AND(O30&lt;&gt;"",O31=""),SUM(O$1:O31)-SUM(V$1:V29),"")</f>
        <v/>
      </c>
      <c r="X30" s="3" t="str">
        <f t="shared" si="6"/>
        <v/>
      </c>
      <c r="Y30" s="21" t="str">
        <f t="shared" si="7"/>
        <v/>
      </c>
      <c r="Z30" s="74" t="str">
        <f t="shared" si="8"/>
        <v/>
      </c>
      <c r="AA30" s="74" t="str">
        <f t="shared" si="9"/>
        <v/>
      </c>
      <c r="AB30" s="74" t="str">
        <f t="shared" si="10"/>
        <v/>
      </c>
      <c r="AC30" s="131"/>
    </row>
    <row r="31" spans="1:31" ht="12.75" x14ac:dyDescent="0.2">
      <c r="A31" t="str">
        <f>IF(B31="","", IF(ISNA(MATCH(B31,'Meal Planning'!$C$2:$C$6,0)), "N", "Y"))</f>
        <v>N</v>
      </c>
      <c r="B31" t="str">
        <f t="array" ref="B31">IF(D31="","", INDEX($C31:C20036, MATCH(FALSE,ISBLANK($C31:C20036),0)))</f>
        <v>Pad Thai</v>
      </c>
      <c r="C31" s="10"/>
      <c r="D31" s="53" t="s">
        <v>40</v>
      </c>
      <c r="E31" s="54" t="str">
        <f t="shared" si="0"/>
        <v>|</v>
      </c>
      <c r="F31" s="12">
        <v>2</v>
      </c>
      <c r="G31" s="55" t="str">
        <f>IF(D31="","",IFERROR(VLOOKUP(D31,Ingredients!$A:$G,4,FALSE),"ingredient not in list"))</f>
        <v>tbsp</v>
      </c>
      <c r="H31" s="54" t="str">
        <f t="shared" si="1"/>
        <v>|</v>
      </c>
      <c r="I31" s="56">
        <f>IF(D31="", "", IFERROR((VLOOKUP(D31,Ingredients!$A:$H,8,FALSE)*(F31/(VLOOKUP(D31,Ingredients!$A:$H,3,FALSE)))), "ingredient not in list"))</f>
        <v>0.33333333333333331</v>
      </c>
      <c r="J31" s="54" t="str">
        <f t="shared" si="2"/>
        <v>|</v>
      </c>
      <c r="K31" s="80">
        <f>IF($D31="", "", IFERROR((VLOOKUP($D31,Ingredients!$A:$K,9,FALSE)*($F31/(VLOOKUP($D31,Ingredients!$A:$K,3,FALSE)))), "ingredient not in list"))</f>
        <v>0</v>
      </c>
      <c r="L31" s="54" t="str">
        <f t="shared" si="3"/>
        <v>|</v>
      </c>
      <c r="M31" s="80">
        <f>IF($D31="", "", IFERROR((VLOOKUP($D31,Ingredients!$A:$K,10,FALSE)*($F31/(VLOOKUP($D31,Ingredients!$A:$K,3,FALSE)))), "ingredient not in list"))</f>
        <v>0</v>
      </c>
      <c r="N31" s="54" t="str">
        <f t="shared" si="4"/>
        <v>|</v>
      </c>
      <c r="O31" s="80">
        <f>IF($D31="", "", IFERROR((VLOOKUP($D31,Ingredients!$A:$K,11,FALSE)*($F31/(VLOOKUP($D31,Ingredients!$A:$K,3,FALSE)))), "ingredient not in list"))</f>
        <v>0</v>
      </c>
      <c r="P31" s="54" t="str">
        <f t="shared" si="5"/>
        <v>|</v>
      </c>
      <c r="Q31" s="86">
        <f>IF($D31="", "", IFERROR((VLOOKUP($D31,Ingredients!$A:$H,6,FALSE)*($F31/(VLOOKUP($D31,Ingredients!$A:$H,3,FALSE)))), "ingredient not in list"))</f>
        <v>0</v>
      </c>
      <c r="R31" s="3" t="str">
        <f>IF(AND(I31&lt;&gt;"",I32=""),SUM(I$1:I32)-SUM(R$1:R30),"")</f>
        <v/>
      </c>
      <c r="S31" t="str">
        <f>IF(AND(Q31&lt;&gt;"",Q32=""),SUM(Q$1:Q32)-SUM(S$1:S30),"")</f>
        <v/>
      </c>
      <c r="T31" s="74" t="str">
        <f>IF(AND(K31&lt;&gt;"",K32=""),SUM(K$1:K32)-SUM(T$1:T30),"")</f>
        <v/>
      </c>
      <c r="U31" s="74" t="str">
        <f>IF(AND(M31&lt;&gt;"",M32=""),SUM(M$1:M32)-SUM(U$1:U30),"")</f>
        <v/>
      </c>
      <c r="V31" s="74" t="str">
        <f>IF(AND(O31&lt;&gt;"",O32=""),SUM(O$1:O32)-SUM(V$1:V30),"")</f>
        <v/>
      </c>
      <c r="X31" s="3" t="str">
        <f t="shared" si="6"/>
        <v/>
      </c>
      <c r="Y31" s="21" t="str">
        <f t="shared" si="7"/>
        <v/>
      </c>
      <c r="Z31" s="74" t="str">
        <f t="shared" si="8"/>
        <v/>
      </c>
      <c r="AA31" s="74" t="str">
        <f t="shared" si="9"/>
        <v/>
      </c>
      <c r="AB31" s="74" t="str">
        <f t="shared" si="10"/>
        <v/>
      </c>
      <c r="AC31" s="131"/>
    </row>
    <row r="32" spans="1:31" ht="12.75" x14ac:dyDescent="0.2">
      <c r="A32" t="str">
        <f>IF(B32="","", IF(ISNA(MATCH(B32,'Meal Planning'!$C$2:$C$6,0)), "N", "Y"))</f>
        <v>N</v>
      </c>
      <c r="B32" t="str">
        <f t="array" ref="B32">IF(D32="","", INDEX($C32:C20037, MATCH(FALSE,ISBLANK($C32:C20037),0)))</f>
        <v>Pad Thai</v>
      </c>
      <c r="C32" s="10"/>
      <c r="D32" s="53" t="s">
        <v>21</v>
      </c>
      <c r="E32" s="54" t="str">
        <f t="shared" si="0"/>
        <v>|</v>
      </c>
      <c r="F32" s="12">
        <v>5</v>
      </c>
      <c r="G32" s="55" t="str">
        <f>IF(D32="","",IFERROR(VLOOKUP(D32,Ingredients!$A:$G,4,FALSE),"ingredient not in list"))</f>
        <v>tbsp</v>
      </c>
      <c r="H32" s="54" t="str">
        <f t="shared" si="1"/>
        <v>|</v>
      </c>
      <c r="I32" s="56">
        <f>IF(D32="", "", IFERROR((VLOOKUP(D32,Ingredients!$A:$H,8,FALSE)*(F32/(VLOOKUP(D32,Ingredients!$A:$H,3,FALSE)))), "ingredient not in list"))</f>
        <v>1</v>
      </c>
      <c r="J32" s="54" t="str">
        <f t="shared" si="2"/>
        <v>|</v>
      </c>
      <c r="K32" s="80">
        <f>IF($D32="", "", IFERROR((VLOOKUP($D32,Ingredients!$A:$K,9,FALSE)*($F32/(VLOOKUP($D32,Ingredients!$A:$K,3,FALSE)))), "ingredient not in list"))</f>
        <v>5</v>
      </c>
      <c r="L32" s="54" t="str">
        <f t="shared" si="3"/>
        <v>|</v>
      </c>
      <c r="M32" s="80">
        <f>IF($D32="", "", IFERROR((VLOOKUP($D32,Ingredients!$A:$K,10,FALSE)*($F32/(VLOOKUP($D32,Ingredients!$A:$K,3,FALSE)))), "ingredient not in list"))</f>
        <v>5</v>
      </c>
      <c r="N32" s="54" t="str">
        <f t="shared" si="4"/>
        <v>|</v>
      </c>
      <c r="O32" s="80">
        <f>IF($D32="", "", IFERROR((VLOOKUP($D32,Ingredients!$A:$K,11,FALSE)*($F32/(VLOOKUP($D32,Ingredients!$A:$K,3,FALSE)))), "ingredient not in list"))</f>
        <v>0</v>
      </c>
      <c r="P32" s="54" t="str">
        <f t="shared" si="5"/>
        <v>|</v>
      </c>
      <c r="Q32" s="86">
        <f>IF($D32="", "", IFERROR((VLOOKUP($D32,Ingredients!$A:$H,6,FALSE)*($F32/(VLOOKUP($D32,Ingredients!$A:$H,3,FALSE)))), "ingredient not in list"))</f>
        <v>75</v>
      </c>
      <c r="R32" s="3" t="str">
        <f>IF(AND(I32&lt;&gt;"",I33=""),SUM(I$1:I33)-SUM(R$1:R31),"")</f>
        <v/>
      </c>
      <c r="S32" t="str">
        <f>IF(AND(Q32&lt;&gt;"",Q33=""),SUM(Q$1:Q33)-SUM(S$1:S31),"")</f>
        <v/>
      </c>
      <c r="T32" s="74" t="str">
        <f>IF(AND(K32&lt;&gt;"",K33=""),SUM(K$1:K33)-SUM(T$1:T31),"")</f>
        <v/>
      </c>
      <c r="U32" s="74" t="str">
        <f>IF(AND(M32&lt;&gt;"",M33=""),SUM(M$1:M33)-SUM(U$1:U31),"")</f>
        <v/>
      </c>
      <c r="V32" s="74" t="str">
        <f>IF(AND(O32&lt;&gt;"",O33=""),SUM(O$1:O33)-SUM(V$1:V31),"")</f>
        <v/>
      </c>
      <c r="X32" s="3" t="str">
        <f t="shared" si="6"/>
        <v/>
      </c>
      <c r="Y32" s="21" t="str">
        <f t="shared" si="7"/>
        <v/>
      </c>
      <c r="Z32" s="74" t="str">
        <f t="shared" si="8"/>
        <v/>
      </c>
      <c r="AA32" s="74" t="str">
        <f t="shared" si="9"/>
        <v/>
      </c>
      <c r="AB32" s="74" t="str">
        <f t="shared" si="10"/>
        <v/>
      </c>
      <c r="AC32" s="131"/>
    </row>
    <row r="33" spans="1:29" ht="12.75" x14ac:dyDescent="0.2">
      <c r="A33" t="str">
        <f>IF(B33="","", IF(ISNA(MATCH(B33,'Meal Planning'!$C$2:$C$6,0)), "N", "Y"))</f>
        <v>N</v>
      </c>
      <c r="B33" t="str">
        <f t="array" ref="B33">IF(D33="","", INDEX($C33:C20038, MATCH(FALSE,ISBLANK($C33:C20038),0)))</f>
        <v>Pad Thai</v>
      </c>
      <c r="C33" s="10"/>
      <c r="D33" s="53" t="s">
        <v>41</v>
      </c>
      <c r="E33" s="54" t="str">
        <f t="shared" si="0"/>
        <v>|</v>
      </c>
      <c r="F33" s="12">
        <v>0.25</v>
      </c>
      <c r="G33" s="55" t="str">
        <f>IF(D33="","",IFERROR(VLOOKUP(D33,Ingredients!$A:$G,4,FALSE),"ingredient not in list"))</f>
        <v>cup</v>
      </c>
      <c r="H33" s="54" t="str">
        <f t="shared" si="1"/>
        <v>|</v>
      </c>
      <c r="I33" s="56">
        <f>IF(D33="", "", IFERROR((VLOOKUP(D33,Ingredients!$A:$H,8,FALSE)*(F33/(VLOOKUP(D33,Ingredients!$A:$H,3,FALSE)))), "ingredient not in list"))</f>
        <v>0.168125</v>
      </c>
      <c r="J33" s="54" t="str">
        <f t="shared" si="2"/>
        <v>|</v>
      </c>
      <c r="K33" s="80">
        <f>IF($D33="", "", IFERROR((VLOOKUP($D33,Ingredients!$A:$K,9,FALSE)*($F33/(VLOOKUP($D33,Ingredients!$A:$K,3,FALSE)))), "ingredient not in list"))</f>
        <v>7</v>
      </c>
      <c r="L33" s="54" t="str">
        <f t="shared" si="3"/>
        <v>|</v>
      </c>
      <c r="M33" s="80">
        <f>IF($D33="", "", IFERROR((VLOOKUP($D33,Ingredients!$A:$K,10,FALSE)*($F33/(VLOOKUP($D33,Ingredients!$A:$K,3,FALSE)))), "ingredient not in list"))</f>
        <v>5</v>
      </c>
      <c r="N33" s="54" t="str">
        <f t="shared" si="4"/>
        <v>|</v>
      </c>
      <c r="O33" s="80">
        <f>IF($D33="", "", IFERROR((VLOOKUP($D33,Ingredients!$A:$K,11,FALSE)*($F33/(VLOOKUP($D33,Ingredients!$A:$K,3,FALSE)))), "ingredient not in list"))</f>
        <v>14</v>
      </c>
      <c r="P33" s="54" t="str">
        <f t="shared" si="5"/>
        <v>|</v>
      </c>
      <c r="Q33" s="86">
        <f>IF($D33="", "", IFERROR((VLOOKUP($D33,Ingredients!$A:$H,6,FALSE)*($F33/(VLOOKUP($D33,Ingredients!$A:$H,3,FALSE)))), "ingredient not in list"))</f>
        <v>160</v>
      </c>
      <c r="R33" s="3" t="str">
        <f>IF(AND(I33&lt;&gt;"",I34=""),SUM(I$1:I34)-SUM(R$1:R32),"")</f>
        <v/>
      </c>
      <c r="S33" t="str">
        <f>IF(AND(Q33&lt;&gt;"",Q34=""),SUM(Q$1:Q34)-SUM(S$1:S32),"")</f>
        <v/>
      </c>
      <c r="T33" s="74" t="str">
        <f>IF(AND(K33&lt;&gt;"",K34=""),SUM(K$1:K34)-SUM(T$1:T32),"")</f>
        <v/>
      </c>
      <c r="U33" s="74" t="str">
        <f>IF(AND(M33&lt;&gt;"",M34=""),SUM(M$1:M34)-SUM(U$1:U32),"")</f>
        <v/>
      </c>
      <c r="V33" s="74" t="str">
        <f>IF(AND(O33&lt;&gt;"",O34=""),SUM(O$1:O34)-SUM(V$1:V32),"")</f>
        <v/>
      </c>
      <c r="X33" s="3" t="str">
        <f t="shared" si="6"/>
        <v/>
      </c>
      <c r="Y33" s="21" t="str">
        <f t="shared" si="7"/>
        <v/>
      </c>
      <c r="Z33" s="74" t="str">
        <f t="shared" si="8"/>
        <v/>
      </c>
      <c r="AA33" s="74" t="str">
        <f t="shared" si="9"/>
        <v/>
      </c>
      <c r="AB33" s="74" t="str">
        <f t="shared" si="10"/>
        <v/>
      </c>
      <c r="AC33" s="131"/>
    </row>
    <row r="34" spans="1:29" ht="13.5" thickBot="1" x14ac:dyDescent="0.25">
      <c r="A34" t="str">
        <f>IF(B34="","", IF(ISNA(MATCH(B34,'Meal Planning'!$C$2:$C$6,0)), "N", "Y"))</f>
        <v>N</v>
      </c>
      <c r="B34" t="str">
        <f t="array" ref="B34">IF(D34="","", INDEX($C34:C20039, MATCH(FALSE,ISBLANK($C34:C20039),0)))</f>
        <v>Pad Thai</v>
      </c>
      <c r="C34" s="10"/>
      <c r="D34" s="53" t="s">
        <v>20</v>
      </c>
      <c r="E34" s="54" t="str">
        <f t="shared" si="0"/>
        <v>|</v>
      </c>
      <c r="F34" s="12">
        <v>4</v>
      </c>
      <c r="G34" s="55" t="str">
        <f>IF(D34="","",IFERROR(VLOOKUP(D34,Ingredients!$A:$G,4,FALSE),"ingredient not in list"))</f>
        <v>lime</v>
      </c>
      <c r="H34" s="54" t="str">
        <f t="shared" si="1"/>
        <v>|</v>
      </c>
      <c r="I34" s="56">
        <f>IF(D34="", "", IFERROR((VLOOKUP(D34,Ingredients!$A:$H,8,FALSE)*(F34/(VLOOKUP(D34,Ingredients!$A:$H,3,FALSE)))), "ingredient not in list"))</f>
        <v>1.1599999999999999</v>
      </c>
      <c r="J34" s="54" t="str">
        <f t="shared" si="2"/>
        <v>|</v>
      </c>
      <c r="K34" s="80">
        <f>IF($D34="", "", IFERROR((VLOOKUP($D34,Ingredients!$A:$K,9,FALSE)*($F34/(VLOOKUP($D34,Ingredients!$A:$K,3,FALSE)))), "ingredient not in list"))</f>
        <v>1.88</v>
      </c>
      <c r="L34" s="54" t="str">
        <f t="shared" si="3"/>
        <v>|</v>
      </c>
      <c r="M34" s="80">
        <f>IF($D34="", "", IFERROR((VLOOKUP($D34,Ingredients!$A:$K,10,FALSE)*($F34/(VLOOKUP($D34,Ingredients!$A:$K,3,FALSE)))), "ingredient not in list"))</f>
        <v>28.24</v>
      </c>
      <c r="N34" s="54" t="str">
        <f t="shared" si="4"/>
        <v>|</v>
      </c>
      <c r="O34" s="80">
        <f>IF($D34="", "", IFERROR((VLOOKUP($D34,Ingredients!$A:$K,11,FALSE)*($F34/(VLOOKUP($D34,Ingredients!$A:$K,3,FALSE)))), "ingredient not in list"))</f>
        <v>0.52</v>
      </c>
      <c r="P34" s="54" t="str">
        <f t="shared" si="5"/>
        <v>|</v>
      </c>
      <c r="Q34" s="86">
        <f>IF($D34="", "", IFERROR((VLOOKUP($D34,Ingredients!$A:$H,6,FALSE)*($F34/(VLOOKUP($D34,Ingredients!$A:$H,3,FALSE)))), "ingredient not in list"))</f>
        <v>80</v>
      </c>
      <c r="R34" s="3" t="str">
        <f>IF(AND(I34&lt;&gt;"",I35=""),SUM(I$1:I35)-SUM(R$1:R33),"")</f>
        <v/>
      </c>
      <c r="S34" t="str">
        <f>IF(AND(Q34&lt;&gt;"",Q35=""),SUM(Q$1:Q35)-SUM(S$1:S33),"")</f>
        <v/>
      </c>
      <c r="T34" s="74" t="str">
        <f>IF(AND(K34&lt;&gt;"",K35=""),SUM(K$1:K35)-SUM(T$1:T33),"")</f>
        <v/>
      </c>
      <c r="U34" s="74" t="str">
        <f>IF(AND(M34&lt;&gt;"",M35=""),SUM(M$1:M35)-SUM(U$1:U33),"")</f>
        <v/>
      </c>
      <c r="V34" s="74" t="str">
        <f>IF(AND(O34&lt;&gt;"",O35=""),SUM(O$1:O35)-SUM(V$1:V33),"")</f>
        <v/>
      </c>
      <c r="X34" s="3" t="str">
        <f t="shared" si="6"/>
        <v/>
      </c>
      <c r="Y34" s="21" t="str">
        <f t="shared" si="7"/>
        <v/>
      </c>
      <c r="Z34" s="74" t="str">
        <f t="shared" si="8"/>
        <v/>
      </c>
      <c r="AA34" s="74" t="str">
        <f t="shared" si="9"/>
        <v/>
      </c>
      <c r="AB34" s="74" t="str">
        <f t="shared" si="10"/>
        <v/>
      </c>
      <c r="AC34" s="131"/>
    </row>
    <row r="35" spans="1:29" ht="13.5" thickBot="1" x14ac:dyDescent="0.25">
      <c r="A35" t="str">
        <f>IF(B35="","", IF(ISNA(MATCH(B35,'Meal Planning'!$C$2:$C$6,0)), "N", "Y"))</f>
        <v>N</v>
      </c>
      <c r="B35" t="str">
        <f t="array" ref="B35">IF(D35="","", INDEX($C35:C20040, MATCH(FALSE,ISBLANK($C35:C20040),0)))</f>
        <v>Pad Thai</v>
      </c>
      <c r="C35" s="47" t="s">
        <v>36</v>
      </c>
      <c r="D35" s="57" t="s">
        <v>62</v>
      </c>
      <c r="E35" s="58" t="str">
        <f t="shared" si="0"/>
        <v>|</v>
      </c>
      <c r="F35" s="63">
        <v>5</v>
      </c>
      <c r="G35" s="60" t="str">
        <f>IF(D35="","",IFERROR(VLOOKUP(D35,Ingredients!$A:$G,4,FALSE),"ingredient not in list"))</f>
        <v>oz</v>
      </c>
      <c r="H35" s="58" t="str">
        <f t="shared" si="1"/>
        <v>|</v>
      </c>
      <c r="I35" s="61">
        <f>IF(D35="", "", IFERROR((VLOOKUP(D35,Ingredients!$A:$H,8,FALSE)*(F35/(VLOOKUP(D35,Ingredients!$A:$H,3,FALSE)))), "ingredient not in list"))</f>
        <v>1.2437499999999999</v>
      </c>
      <c r="J35" s="58" t="str">
        <f t="shared" si="2"/>
        <v>|</v>
      </c>
      <c r="K35" s="81">
        <f>IF($D35="", "", IFERROR((VLOOKUP($D35,Ingredients!$A:$K,9,FALSE)*($F35/(VLOOKUP($D35,Ingredients!$A:$K,3,FALSE)))), "ingredient not in list"))</f>
        <v>5</v>
      </c>
      <c r="L35" s="58" t="str">
        <f t="shared" si="3"/>
        <v>|</v>
      </c>
      <c r="M35" s="81">
        <f>IF($D35="", "", IFERROR((VLOOKUP($D35,Ingredients!$A:$K,10,FALSE)*($F35/(VLOOKUP($D35,Ingredients!$A:$K,3,FALSE)))), "ingredient not in list"))</f>
        <v>40</v>
      </c>
      <c r="N35" s="58" t="str">
        <f t="shared" si="4"/>
        <v>|</v>
      </c>
      <c r="O35" s="81">
        <f>IF($D35="", "", IFERROR((VLOOKUP($D35,Ingredients!$A:$K,11,FALSE)*($F35/(VLOOKUP($D35,Ingredients!$A:$K,3,FALSE)))), "ingredient not in list"))</f>
        <v>0</v>
      </c>
      <c r="P35" s="58" t="str">
        <f t="shared" si="5"/>
        <v>|</v>
      </c>
      <c r="Q35" s="87">
        <f>IF($D35="", "", IFERROR((VLOOKUP($D35,Ingredients!$A:$H,6,FALSE)*($F35/(VLOOKUP($D35,Ingredients!$A:$H,3,FALSE)))), "ingredient not in list"))</f>
        <v>175</v>
      </c>
      <c r="R35" s="3">
        <f>IF(AND(I35&lt;&gt;"",I36=""),SUM(I$1:I36)-SUM(R$1:R34),"")</f>
        <v>7.131108706433146</v>
      </c>
      <c r="S35">
        <f>IF(AND(Q35&lt;&gt;"",Q36=""),SUM(Q$1:Q36)-SUM(S$1:S34),"")</f>
        <v>2210</v>
      </c>
      <c r="T35" s="74">
        <f>IF(AND(K35&lt;&gt;"",K36=""),SUM(K$1:K36)-SUM(T$1:T34),"")</f>
        <v>54.789999999999992</v>
      </c>
      <c r="U35" s="74">
        <f>IF(AND(M35&lt;&gt;"",M36=""),SUM(M$1:M36)-SUM(U$1:U34),"")</f>
        <v>418.24000000000012</v>
      </c>
      <c r="V35" s="74">
        <f>IF(AND(O35&lt;&gt;"",O36=""),SUM(O$1:O36)-SUM(V$1:V34),"")</f>
        <v>37.519999999999996</v>
      </c>
      <c r="W35" s="8">
        <v>5</v>
      </c>
      <c r="X35" s="3">
        <f t="shared" si="6"/>
        <v>1.4262217412866292</v>
      </c>
      <c r="Y35" s="21">
        <f t="shared" si="7"/>
        <v>442</v>
      </c>
      <c r="Z35" s="74">
        <f t="shared" si="8"/>
        <v>10.957999999999998</v>
      </c>
      <c r="AA35" s="74">
        <f t="shared" si="9"/>
        <v>83.648000000000025</v>
      </c>
      <c r="AB35" s="74">
        <f t="shared" si="10"/>
        <v>7.5039999999999996</v>
      </c>
    </row>
    <row r="36" spans="1:29" ht="15.75" customHeight="1" x14ac:dyDescent="0.2">
      <c r="A36" t="str">
        <f>IF(B36="","", IF(ISNA(MATCH(B36,'Meal Planning'!$C$2:$C$6,0)), "N", "Y"))</f>
        <v/>
      </c>
      <c r="B36" t="str">
        <f t="array" ref="B36">IF(D36="","", INDEX($C36:C20041, MATCH(FALSE,ISBLANK($C36:C20041),0)))</f>
        <v/>
      </c>
      <c r="E36" t="str">
        <f t="shared" si="0"/>
        <v/>
      </c>
      <c r="G36" s="1" t="str">
        <f>IF(D36="","",IFERROR(VLOOKUP(D36,Ingredients!$A:$G,4,FALSE),"ingredient not in list"))</f>
        <v/>
      </c>
      <c r="H36" t="str">
        <f t="shared" si="1"/>
        <v/>
      </c>
      <c r="I36" s="3" t="str">
        <f>IF(D36="", "", IFERROR((VLOOKUP(D36,Ingredients!$A:$H,8,FALSE)*(F36/(VLOOKUP(D36,Ingredients!$A:$H,3,FALSE)))), "ingredient not in list"))</f>
        <v/>
      </c>
      <c r="J36" t="str">
        <f t="shared" si="2"/>
        <v/>
      </c>
      <c r="K36" s="77" t="str">
        <f>IF($D36="", "", IFERROR((VLOOKUP($D36,Ingredients!$A:$K,9,FALSE)*($F36/(VLOOKUP($D36,Ingredients!$A:$K,3,FALSE)))), "ingredient not in list"))</f>
        <v/>
      </c>
      <c r="L36" t="str">
        <f t="shared" si="3"/>
        <v/>
      </c>
      <c r="M36" s="77" t="str">
        <f>IF($D36="", "", IFERROR((VLOOKUP($D36,Ingredients!$A:$K,10,FALSE)*($F36/(VLOOKUP($D36,Ingredients!$A:$K,3,FALSE)))), "ingredient not in list"))</f>
        <v/>
      </c>
      <c r="N36" t="str">
        <f t="shared" si="4"/>
        <v/>
      </c>
      <c r="O36" s="77" t="str">
        <f>IF($D36="", "", IFERROR((VLOOKUP($D36,Ingredients!$A:$K,11,FALSE)*($F36/(VLOOKUP($D36,Ingredients!$A:$K,3,FALSE)))), "ingredient not in list"))</f>
        <v/>
      </c>
      <c r="P36" t="str">
        <f t="shared" si="5"/>
        <v/>
      </c>
      <c r="Q36" s="83" t="str">
        <f>IF($D36="", "", IFERROR((VLOOKUP($D36,Ingredients!$A:$H,6,FALSE)*($F36/(VLOOKUP($D36,Ingredients!$A:$H,3,FALSE)))), "ingredient not in list"))</f>
        <v/>
      </c>
      <c r="R36" s="3" t="str">
        <f>IF(AND(I36&lt;&gt;"",I37=""),SUM(I$1:I37)-SUM(R$1:R35),"")</f>
        <v/>
      </c>
      <c r="S36" t="str">
        <f>IF(AND(Q36&lt;&gt;"",Q37=""),SUM(Q$1:Q37)-SUM(S$1:S35),"")</f>
        <v/>
      </c>
      <c r="T36" s="74" t="str">
        <f>IF(AND(K36&lt;&gt;"",K37=""),SUM(K$1:K37)-SUM(T$1:T35),"")</f>
        <v/>
      </c>
      <c r="U36" s="74" t="str">
        <f>IF(AND(M36&lt;&gt;"",M37=""),SUM(M$1:M37)-SUM(U$1:U35),"")</f>
        <v/>
      </c>
      <c r="V36" s="74" t="str">
        <f>IF(AND(O36&lt;&gt;"",O37=""),SUM(O$1:O37)-SUM(V$1:V35),"")</f>
        <v/>
      </c>
      <c r="X36" s="3" t="str">
        <f t="shared" si="6"/>
        <v/>
      </c>
      <c r="Y36" s="21" t="str">
        <f t="shared" si="7"/>
        <v/>
      </c>
      <c r="Z36" s="74" t="str">
        <f t="shared" si="8"/>
        <v/>
      </c>
      <c r="AA36" s="74" t="str">
        <f t="shared" si="9"/>
        <v/>
      </c>
      <c r="AB36" s="74" t="str">
        <f t="shared" si="10"/>
        <v/>
      </c>
      <c r="AC36" s="131"/>
    </row>
    <row r="37" spans="1:29" ht="12.75" x14ac:dyDescent="0.2">
      <c r="A37" t="str">
        <f>IF(B37="","", IF(ISNA(MATCH(B37,'Meal Planning'!$C$2:$C$6,0)), "N", "Y"))</f>
        <v>N</v>
      </c>
      <c r="B37" t="str">
        <f t="array" ref="B37">IF(D37="","", INDEX($C37:C20042, MATCH(FALSE,ISBLANK($C37:C20042),0)))</f>
        <v>Oatmeal Muffin</v>
      </c>
      <c r="D37" s="48" t="s">
        <v>44</v>
      </c>
      <c r="E37" s="49" t="str">
        <f t="shared" si="0"/>
        <v>|</v>
      </c>
      <c r="F37" s="50">
        <v>2.5</v>
      </c>
      <c r="G37" s="51" t="str">
        <f>IF(D37="","",IFERROR(VLOOKUP(D37,Ingredients!$A:$G,4,FALSE),"ingredient not in list"))</f>
        <v>cup</v>
      </c>
      <c r="H37" s="49" t="str">
        <f t="shared" si="1"/>
        <v>|</v>
      </c>
      <c r="I37" s="52">
        <f>IF(D37="", "", IFERROR((VLOOKUP(D37,Ingredients!$A:$H,8,FALSE)*(F37/(VLOOKUP(D37,Ingredients!$A:$H,3,FALSE)))), "ingredient not in list"))</f>
        <v>0.66666666666666663</v>
      </c>
      <c r="J37" s="49" t="str">
        <f t="shared" si="2"/>
        <v>|</v>
      </c>
      <c r="K37" s="79">
        <f>IF($D37="", "", IFERROR((VLOOKUP($D37,Ingredients!$A:$K,9,FALSE)*($F37/(VLOOKUP($D37,Ingredients!$A:$K,3,FALSE)))), "ingredient not in list"))</f>
        <v>25</v>
      </c>
      <c r="L37" s="49" t="str">
        <f t="shared" si="3"/>
        <v>|</v>
      </c>
      <c r="M37" s="79">
        <f>IF($D37="", "", IFERROR((VLOOKUP($D37,Ingredients!$A:$K,10,FALSE)*($F37/(VLOOKUP($D37,Ingredients!$A:$K,3,FALSE)))), "ingredient not in list"))</f>
        <v>135</v>
      </c>
      <c r="N37" s="49" t="str">
        <f t="shared" si="4"/>
        <v>|</v>
      </c>
      <c r="O37" s="79">
        <f>IF($D37="", "", IFERROR((VLOOKUP($D37,Ingredients!$A:$K,11,FALSE)*($F37/(VLOOKUP($D37,Ingredients!$A:$K,3,FALSE)))), "ingredient not in list"))</f>
        <v>15</v>
      </c>
      <c r="P37" s="49" t="str">
        <f t="shared" si="5"/>
        <v>|</v>
      </c>
      <c r="Q37" s="85">
        <f>IF($D37="", "", IFERROR((VLOOKUP($D37,Ingredients!$A:$H,6,FALSE)*($F37/(VLOOKUP($D37,Ingredients!$A:$H,3,FALSE)))), "ingredient not in list"))</f>
        <v>750</v>
      </c>
      <c r="R37" s="3" t="str">
        <f>IF(AND(I37&lt;&gt;"",I38=""),SUM(I$1:I38)-SUM(R$1:R36),"")</f>
        <v/>
      </c>
      <c r="S37" t="str">
        <f>IF(AND(Q37&lt;&gt;"",Q38=""),SUM(Q$1:Q38)-SUM(S$1:S36),"")</f>
        <v/>
      </c>
      <c r="T37" s="74" t="str">
        <f>IF(AND(K37&lt;&gt;"",K38=""),SUM(K$1:K38)-SUM(T$1:T36),"")</f>
        <v/>
      </c>
      <c r="U37" s="74" t="str">
        <f>IF(AND(M37&lt;&gt;"",M38=""),SUM(M$1:M38)-SUM(U$1:U36),"")</f>
        <v/>
      </c>
      <c r="V37" s="74" t="str">
        <f>IF(AND(O37&lt;&gt;"",O38=""),SUM(O$1:O38)-SUM(V$1:V36),"")</f>
        <v/>
      </c>
      <c r="X37" s="3" t="str">
        <f t="shared" si="6"/>
        <v/>
      </c>
      <c r="Y37" s="21" t="str">
        <f t="shared" si="7"/>
        <v/>
      </c>
      <c r="Z37" s="74" t="str">
        <f t="shared" si="8"/>
        <v/>
      </c>
      <c r="AA37" s="74" t="str">
        <f t="shared" si="9"/>
        <v/>
      </c>
      <c r="AB37" s="74" t="str">
        <f t="shared" si="10"/>
        <v/>
      </c>
      <c r="AC37" s="131"/>
    </row>
    <row r="38" spans="1:29" ht="12.75" x14ac:dyDescent="0.2">
      <c r="A38" t="str">
        <f>IF(B38="","", IF(ISNA(MATCH(B38,'Meal Planning'!$C$2:$C$6,0)), "N", "Y"))</f>
        <v>N</v>
      </c>
      <c r="B38" t="str">
        <f t="array" ref="B38">IF(D38="","", INDEX($C38:C20043, MATCH(FALSE,ISBLANK($C38:C20043),0)))</f>
        <v>Oatmeal Muffin</v>
      </c>
      <c r="D38" s="53" t="s">
        <v>45</v>
      </c>
      <c r="E38" s="54" t="str">
        <f t="shared" si="0"/>
        <v>|</v>
      </c>
      <c r="F38" s="11">
        <v>2</v>
      </c>
      <c r="G38" s="55" t="str">
        <f>IF(D38="","",IFERROR(VLOOKUP(D38,Ingredients!$A:$G,4,FALSE),"ingredient not in list"))</f>
        <v>tsp</v>
      </c>
      <c r="H38" s="54" t="str">
        <f t="shared" si="1"/>
        <v>|</v>
      </c>
      <c r="I38" s="56">
        <f>IF(D38="", "", IFERROR((VLOOKUP(D38,Ingredients!$A:$H,8,FALSE)*(F38/(VLOOKUP(D38,Ingredients!$A:$H,3,FALSE)))), "ingredient not in list"))</f>
        <v>6.2663185378590072E-2</v>
      </c>
      <c r="J38" s="54" t="str">
        <f t="shared" si="2"/>
        <v>|</v>
      </c>
      <c r="K38" s="80">
        <f>IF($D38="", "", IFERROR((VLOOKUP($D38,Ingredients!$A:$K,9,FALSE)*($F38/(VLOOKUP($D38,Ingredients!$A:$K,3,FALSE)))), "ingredient not in list"))</f>
        <v>0</v>
      </c>
      <c r="L38" s="54" t="str">
        <f t="shared" si="3"/>
        <v>|</v>
      </c>
      <c r="M38" s="80">
        <f>IF($D38="", "", IFERROR((VLOOKUP($D38,Ingredients!$A:$K,10,FALSE)*($F38/(VLOOKUP($D38,Ingredients!$A:$K,3,FALSE)))), "ingredient not in list"))</f>
        <v>0</v>
      </c>
      <c r="N38" s="54" t="str">
        <f t="shared" si="4"/>
        <v>|</v>
      </c>
      <c r="O38" s="80">
        <f>IF($D38="", "", IFERROR((VLOOKUP($D38,Ingredients!$A:$K,11,FALSE)*($F38/(VLOOKUP($D38,Ingredients!$A:$K,3,FALSE)))), "ingredient not in list"))</f>
        <v>0</v>
      </c>
      <c r="P38" s="54" t="str">
        <f t="shared" si="5"/>
        <v>|</v>
      </c>
      <c r="Q38" s="86">
        <f>IF($D38="", "", IFERROR((VLOOKUP($D38,Ingredients!$A:$H,6,FALSE)*($F38/(VLOOKUP($D38,Ingredients!$A:$H,3,FALSE)))), "ingredient not in list"))</f>
        <v>0</v>
      </c>
      <c r="R38" s="3" t="str">
        <f>IF(AND(I38&lt;&gt;"",I39=""),SUM(I$1:I39)-SUM(R$1:R37),"")</f>
        <v/>
      </c>
      <c r="S38" t="str">
        <f>IF(AND(Q38&lt;&gt;"",Q39=""),SUM(Q$1:Q39)-SUM(S$1:S37),"")</f>
        <v/>
      </c>
      <c r="T38" s="74" t="str">
        <f>IF(AND(K38&lt;&gt;"",K39=""),SUM(K$1:K39)-SUM(T$1:T37),"")</f>
        <v/>
      </c>
      <c r="U38" s="74" t="str">
        <f>IF(AND(M38&lt;&gt;"",M39=""),SUM(M$1:M39)-SUM(U$1:U37),"")</f>
        <v/>
      </c>
      <c r="V38" s="74" t="str">
        <f>IF(AND(O38&lt;&gt;"",O39=""),SUM(O$1:O39)-SUM(V$1:V37),"")</f>
        <v/>
      </c>
      <c r="X38" s="3" t="str">
        <f t="shared" si="6"/>
        <v/>
      </c>
      <c r="Y38" s="21" t="str">
        <f t="shared" si="7"/>
        <v/>
      </c>
      <c r="Z38" s="74" t="str">
        <f t="shared" si="8"/>
        <v/>
      </c>
      <c r="AA38" s="74" t="str">
        <f t="shared" si="9"/>
        <v/>
      </c>
      <c r="AB38" s="74" t="str">
        <f t="shared" si="10"/>
        <v/>
      </c>
      <c r="AC38" s="131"/>
    </row>
    <row r="39" spans="1:29" ht="12.75" x14ac:dyDescent="0.2">
      <c r="A39" t="str">
        <f>IF(B39="","", IF(ISNA(MATCH(B39,'Meal Planning'!$C$2:$C$6,0)), "N", "Y"))</f>
        <v>N</v>
      </c>
      <c r="B39" t="str">
        <f t="array" ref="B39">IF(D39="","", INDEX($C39:C20044, MATCH(FALSE,ISBLANK($C39:C20044),0)))</f>
        <v>Oatmeal Muffin</v>
      </c>
      <c r="C39" s="10"/>
      <c r="D39" s="53" t="s">
        <v>46</v>
      </c>
      <c r="E39" s="54" t="str">
        <f t="shared" si="0"/>
        <v>|</v>
      </c>
      <c r="F39" s="12">
        <v>6</v>
      </c>
      <c r="G39" s="55" t="str">
        <f>IF(D39="","",IFERROR(VLOOKUP(D39,Ingredients!$A:$G,4,FALSE),"ingredient not in list"))</f>
        <v>tsp</v>
      </c>
      <c r="H39" s="54" t="str">
        <f t="shared" si="1"/>
        <v>|</v>
      </c>
      <c r="I39" s="56">
        <f>IF(D39="", "", IFERROR((VLOOKUP(D39,Ingredients!$A:$H,8,FALSE)*(F39/(VLOOKUP(D39,Ingredients!$A:$H,3,FALSE)))), "ingredient not in list"))</f>
        <v>0.676056338028169</v>
      </c>
      <c r="J39" s="54" t="str">
        <f t="shared" si="2"/>
        <v>|</v>
      </c>
      <c r="K39" s="80">
        <f>IF($D39="", "", IFERROR((VLOOKUP($D39,Ingredients!$A:$K,9,FALSE)*($F39/(VLOOKUP($D39,Ingredients!$A:$K,3,FALSE)))), "ingredient not in list"))</f>
        <v>0.54</v>
      </c>
      <c r="L39" s="54" t="str">
        <f t="shared" si="3"/>
        <v>|</v>
      </c>
      <c r="M39" s="80">
        <f>IF($D39="", "", IFERROR((VLOOKUP($D39,Ingredients!$A:$K,10,FALSE)*($F39/(VLOOKUP($D39,Ingredients!$A:$K,3,FALSE)))), "ingredient not in list"))</f>
        <v>11.040000000000001</v>
      </c>
      <c r="N39" s="54" t="str">
        <f t="shared" si="4"/>
        <v>|</v>
      </c>
      <c r="O39" s="80">
        <f>IF($D39="", "", IFERROR((VLOOKUP($D39,Ingredients!$A:$K,11,FALSE)*($F39/(VLOOKUP($D39,Ingredients!$A:$K,3,FALSE)))), "ingredient not in list"))</f>
        <v>0.42000000000000004</v>
      </c>
      <c r="P39" s="54" t="str">
        <f t="shared" si="5"/>
        <v>|</v>
      </c>
      <c r="Q39" s="86">
        <f>IF($D39="", "", IFERROR((VLOOKUP($D39,Ingredients!$A:$H,6,FALSE)*($F39/(VLOOKUP($D39,Ingredients!$A:$H,3,FALSE)))), "ingredient not in list"))</f>
        <v>36</v>
      </c>
      <c r="R39" s="3" t="str">
        <f>IF(AND(I39&lt;&gt;"",I40=""),SUM(I$1:I40)-SUM(R$1:R38),"")</f>
        <v/>
      </c>
      <c r="S39" t="str">
        <f>IF(AND(Q39&lt;&gt;"",Q40=""),SUM(Q$1:Q40)-SUM(S$1:S38),"")</f>
        <v/>
      </c>
      <c r="T39" s="74" t="str">
        <f>IF(AND(K39&lt;&gt;"",K40=""),SUM(K$1:K40)-SUM(T$1:T38),"")</f>
        <v/>
      </c>
      <c r="U39" s="74" t="str">
        <f>IF(AND(M39&lt;&gt;"",M40=""),SUM(M$1:M40)-SUM(U$1:U38),"")</f>
        <v/>
      </c>
      <c r="V39" s="74" t="str">
        <f>IF(AND(O39&lt;&gt;"",O40=""),SUM(O$1:O40)-SUM(V$1:V38),"")</f>
        <v/>
      </c>
      <c r="X39" s="3" t="str">
        <f t="shared" si="6"/>
        <v/>
      </c>
      <c r="Y39" s="21" t="str">
        <f t="shared" si="7"/>
        <v/>
      </c>
      <c r="Z39" s="74" t="str">
        <f t="shared" si="8"/>
        <v/>
      </c>
      <c r="AA39" s="74" t="str">
        <f t="shared" si="9"/>
        <v/>
      </c>
      <c r="AB39" s="74" t="str">
        <f t="shared" si="10"/>
        <v/>
      </c>
      <c r="AC39" s="131"/>
    </row>
    <row r="40" spans="1:29" ht="12.75" x14ac:dyDescent="0.2">
      <c r="A40" t="str">
        <f>IF(B40="","", IF(ISNA(MATCH(B40,'Meal Planning'!$C$2:$C$6,0)), "N", "Y"))</f>
        <v>N</v>
      </c>
      <c r="B40" t="str">
        <f t="array" ref="B40">IF(D40="","", INDEX($C40:C20045, MATCH(FALSE,ISBLANK($C40:C20045),0)))</f>
        <v>Oatmeal Muffin</v>
      </c>
      <c r="C40" s="10"/>
      <c r="D40" s="53" t="s">
        <v>47</v>
      </c>
      <c r="E40" s="54" t="str">
        <f t="shared" si="0"/>
        <v>|</v>
      </c>
      <c r="F40" s="12">
        <v>2</v>
      </c>
      <c r="G40" s="55" t="str">
        <f>IF(D40="","",IFERROR(VLOOKUP(D40,Ingredients!$A:$G,4,FALSE),"ingredient not in list"))</f>
        <v>banana</v>
      </c>
      <c r="H40" s="54" t="str">
        <f t="shared" si="1"/>
        <v>|</v>
      </c>
      <c r="I40" s="56">
        <f>IF(D40="", "", IFERROR((VLOOKUP(D40,Ingredients!$A:$H,8,FALSE)*(F40/(VLOOKUP(D40,Ingredients!$A:$H,3,FALSE)))), "ingredient not in list"))</f>
        <v>0.38</v>
      </c>
      <c r="J40" s="54" t="str">
        <f t="shared" si="2"/>
        <v>|</v>
      </c>
      <c r="K40" s="80">
        <f>IF($D40="", "", IFERROR((VLOOKUP($D40,Ingredients!$A:$K,9,FALSE)*($F40/(VLOOKUP($D40,Ingredients!$A:$K,3,FALSE)))), "ingredient not in list"))</f>
        <v>2.58</v>
      </c>
      <c r="L40" s="54" t="str">
        <f t="shared" si="3"/>
        <v>|</v>
      </c>
      <c r="M40" s="80">
        <f>IF($D40="", "", IFERROR((VLOOKUP($D40,Ingredients!$A:$K,10,FALSE)*($F40/(VLOOKUP($D40,Ingredients!$A:$K,3,FALSE)))), "ingredient not in list"))</f>
        <v>53.9</v>
      </c>
      <c r="N40" s="54" t="str">
        <f t="shared" si="4"/>
        <v>|</v>
      </c>
      <c r="O40" s="80">
        <f>IF($D40="", "", IFERROR((VLOOKUP($D40,Ingredients!$A:$K,11,FALSE)*($F40/(VLOOKUP($D40,Ingredients!$A:$K,3,FALSE)))), "ingredient not in list"))</f>
        <v>0.78</v>
      </c>
      <c r="P40" s="54" t="str">
        <f t="shared" si="5"/>
        <v>|</v>
      </c>
      <c r="Q40" s="86">
        <f>IF($D40="", "", IFERROR((VLOOKUP($D40,Ingredients!$A:$H,6,FALSE)*($F40/(VLOOKUP($D40,Ingredients!$A:$H,3,FALSE)))), "ingredient not in list"))</f>
        <v>210</v>
      </c>
      <c r="R40" s="3" t="str">
        <f>IF(AND(I40&lt;&gt;"",I41=""),SUM(I$1:I41)-SUM(R$1:R39),"")</f>
        <v/>
      </c>
      <c r="S40" t="str">
        <f>IF(AND(Q40&lt;&gt;"",Q41=""),SUM(Q$1:Q41)-SUM(S$1:S39),"")</f>
        <v/>
      </c>
      <c r="T40" s="74" t="str">
        <f>IF(AND(K40&lt;&gt;"",K41=""),SUM(K$1:K41)-SUM(T$1:T39),"")</f>
        <v/>
      </c>
      <c r="U40" s="74" t="str">
        <f>IF(AND(M40&lt;&gt;"",M41=""),SUM(M$1:M41)-SUM(U$1:U39),"")</f>
        <v/>
      </c>
      <c r="V40" s="74" t="str">
        <f>IF(AND(O40&lt;&gt;"",O41=""),SUM(O$1:O41)-SUM(V$1:V39),"")</f>
        <v/>
      </c>
      <c r="X40" s="3" t="str">
        <f t="shared" si="6"/>
        <v/>
      </c>
      <c r="Y40" s="21" t="str">
        <f t="shared" si="7"/>
        <v/>
      </c>
      <c r="Z40" s="74" t="str">
        <f t="shared" si="8"/>
        <v/>
      </c>
      <c r="AA40" s="74" t="str">
        <f t="shared" si="9"/>
        <v/>
      </c>
      <c r="AB40" s="74" t="str">
        <f t="shared" si="10"/>
        <v/>
      </c>
      <c r="AC40" s="131"/>
    </row>
    <row r="41" spans="1:29" ht="12.75" x14ac:dyDescent="0.2">
      <c r="A41" t="str">
        <f>IF(B41="","", IF(ISNA(MATCH(B41,'Meal Planning'!$C$2:$C$6,0)), "N", "Y"))</f>
        <v>N</v>
      </c>
      <c r="B41" t="str">
        <f t="array" ref="B41">IF(D41="","", INDEX($C41:C20046, MATCH(FALSE,ISBLANK($C41:C20046),0)))</f>
        <v>Oatmeal Muffin</v>
      </c>
      <c r="C41" s="10"/>
      <c r="D41" s="64" t="s">
        <v>58</v>
      </c>
      <c r="E41" s="54" t="str">
        <f t="shared" si="0"/>
        <v>|</v>
      </c>
      <c r="F41" s="12">
        <v>2</v>
      </c>
      <c r="G41" s="55" t="str">
        <f>IF(D41="","",IFERROR(VLOOKUP(D41,Ingredients!$A:$G,4,FALSE),"ingredient not in list"))</f>
        <v>egg</v>
      </c>
      <c r="H41" s="54" t="str">
        <f t="shared" si="1"/>
        <v>|</v>
      </c>
      <c r="I41" s="56">
        <f>IF(D41="", "", IFERROR((VLOOKUP(D41,Ingredients!$A:$H,8,FALSE)*(F41/(VLOOKUP(D41,Ingredients!$A:$H,3,FALSE)))), "ingredient not in list"))</f>
        <v>0.215</v>
      </c>
      <c r="J41" s="54" t="str">
        <f t="shared" si="2"/>
        <v>|</v>
      </c>
      <c r="K41" s="80">
        <f>IF($D41="", "", IFERROR((VLOOKUP($D41,Ingredients!$A:$K,9,FALSE)*($F41/(VLOOKUP($D41,Ingredients!$A:$K,3,FALSE)))), "ingredient not in list"))</f>
        <v>12.58</v>
      </c>
      <c r="L41" s="54" t="str">
        <f t="shared" si="3"/>
        <v>|</v>
      </c>
      <c r="M41" s="80">
        <f>IF($D41="", "", IFERROR((VLOOKUP($D41,Ingredients!$A:$K,10,FALSE)*($F41/(VLOOKUP($D41,Ingredients!$A:$K,3,FALSE)))), "ingredient not in list"))</f>
        <v>0.76</v>
      </c>
      <c r="N41" s="54" t="str">
        <f t="shared" si="4"/>
        <v>|</v>
      </c>
      <c r="O41" s="80">
        <f>IF($D41="", "", IFERROR((VLOOKUP($D41,Ingredients!$A:$K,11,FALSE)*($F41/(VLOOKUP($D41,Ingredients!$A:$K,3,FALSE)))), "ingredient not in list"))</f>
        <v>9.94</v>
      </c>
      <c r="P41" s="54" t="str">
        <f t="shared" si="5"/>
        <v>|</v>
      </c>
      <c r="Q41" s="86">
        <f>IF($D41="", "", IFERROR((VLOOKUP($D41,Ingredients!$A:$H,6,FALSE)*($F41/(VLOOKUP($D41,Ingredients!$A:$H,3,FALSE)))), "ingredient not in list"))</f>
        <v>144</v>
      </c>
      <c r="R41" s="3" t="str">
        <f>IF(AND(I41&lt;&gt;"",I42=""),SUM(I$1:I42)-SUM(R$1:R40),"")</f>
        <v/>
      </c>
      <c r="S41" t="str">
        <f>IF(AND(Q41&lt;&gt;"",Q42=""),SUM(Q$1:Q42)-SUM(S$1:S40),"")</f>
        <v/>
      </c>
      <c r="T41" s="74" t="str">
        <f>IF(AND(K41&lt;&gt;"",K42=""),SUM(K$1:K42)-SUM(T$1:T40),"")</f>
        <v/>
      </c>
      <c r="U41" s="74" t="str">
        <f>IF(AND(M41&lt;&gt;"",M42=""),SUM(M$1:M42)-SUM(U$1:U40),"")</f>
        <v/>
      </c>
      <c r="V41" s="74" t="str">
        <f>IF(AND(O41&lt;&gt;"",O42=""),SUM(O$1:O42)-SUM(V$1:V40),"")</f>
        <v/>
      </c>
      <c r="X41" s="3" t="str">
        <f t="shared" si="6"/>
        <v/>
      </c>
      <c r="Y41" s="21" t="str">
        <f t="shared" si="7"/>
        <v/>
      </c>
      <c r="Z41" s="74" t="str">
        <f t="shared" si="8"/>
        <v/>
      </c>
      <c r="AA41" s="74" t="str">
        <f t="shared" si="9"/>
        <v/>
      </c>
      <c r="AB41" s="74" t="str">
        <f t="shared" si="10"/>
        <v/>
      </c>
      <c r="AC41" s="131"/>
    </row>
    <row r="42" spans="1:29" ht="12.75" x14ac:dyDescent="0.2">
      <c r="A42" t="str">
        <f>IF(B42="","", IF(ISNA(MATCH(B42,'Meal Planning'!$C$2:$C$6,0)), "N", "Y"))</f>
        <v>N</v>
      </c>
      <c r="B42" t="str">
        <f t="array" ref="B42">IF(D42="","", INDEX($C42:C20047, MATCH(FALSE,ISBLANK($C42:C20047),0)))</f>
        <v>Oatmeal Muffin</v>
      </c>
      <c r="C42" s="10"/>
      <c r="D42" s="53" t="s">
        <v>48</v>
      </c>
      <c r="E42" s="54" t="str">
        <f t="shared" si="0"/>
        <v>|</v>
      </c>
      <c r="F42" s="12">
        <v>1</v>
      </c>
      <c r="G42" s="55" t="str">
        <f>IF(D42="","",IFERROR(VLOOKUP(D42,Ingredients!$A:$G,4,FALSE),"ingredient not in list"))</f>
        <v>cup</v>
      </c>
      <c r="H42" s="54" t="str">
        <f t="shared" si="1"/>
        <v>|</v>
      </c>
      <c r="I42" s="56">
        <f>IF(D42="", "", IFERROR((VLOOKUP(D42,Ingredients!$A:$H,8,FALSE)*(F42/(VLOOKUP(D42,Ingredients!$A:$H,3,FALSE)))), "ingredient not in list"))</f>
        <v>0.37375000000000003</v>
      </c>
      <c r="J42" s="54" t="str">
        <f t="shared" si="2"/>
        <v>|</v>
      </c>
      <c r="K42" s="80">
        <f>IF($D42="", "", IFERROR((VLOOKUP($D42,Ingredients!$A:$K,9,FALSE)*($F42/(VLOOKUP($D42,Ingredients!$A:$K,3,FALSE)))), "ingredient not in list"))</f>
        <v>1</v>
      </c>
      <c r="L42" s="54" t="str">
        <f t="shared" si="3"/>
        <v>|</v>
      </c>
      <c r="M42" s="80">
        <f>IF($D42="", "", IFERROR((VLOOKUP($D42,Ingredients!$A:$K,10,FALSE)*($F42/(VLOOKUP($D42,Ingredients!$A:$K,3,FALSE)))), "ingredient not in list"))</f>
        <v>2</v>
      </c>
      <c r="N42" s="54" t="str">
        <f t="shared" si="4"/>
        <v>|</v>
      </c>
      <c r="O42" s="80">
        <f>IF($D42="", "", IFERROR((VLOOKUP($D42,Ingredients!$A:$K,11,FALSE)*($F42/(VLOOKUP($D42,Ingredients!$A:$K,3,FALSE)))), "ingredient not in list"))</f>
        <v>3</v>
      </c>
      <c r="P42" s="54" t="str">
        <f t="shared" si="5"/>
        <v>|</v>
      </c>
      <c r="Q42" s="86">
        <f>IF($D42="", "", IFERROR((VLOOKUP($D42,Ingredients!$A:$H,6,FALSE)*($F42/(VLOOKUP($D42,Ingredients!$A:$H,3,FALSE)))), "ingredient not in list"))</f>
        <v>30</v>
      </c>
      <c r="R42" s="3" t="str">
        <f>IF(AND(I42&lt;&gt;"",I43=""),SUM(I$1:I43)-SUM(R$1:R41),"")</f>
        <v/>
      </c>
      <c r="S42" t="str">
        <f>IF(AND(Q42&lt;&gt;"",Q43=""),SUM(Q$1:Q43)-SUM(S$1:S41),"")</f>
        <v/>
      </c>
      <c r="T42" s="74" t="str">
        <f>IF(AND(K42&lt;&gt;"",K43=""),SUM(K$1:K43)-SUM(T$1:T41),"")</f>
        <v/>
      </c>
      <c r="U42" s="74" t="str">
        <f>IF(AND(M42&lt;&gt;"",M43=""),SUM(M$1:M43)-SUM(U$1:U41),"")</f>
        <v/>
      </c>
      <c r="V42" s="74" t="str">
        <f>IF(AND(O42&lt;&gt;"",O43=""),SUM(O$1:O43)-SUM(V$1:V41),"")</f>
        <v/>
      </c>
      <c r="X42" s="3" t="str">
        <f t="shared" si="6"/>
        <v/>
      </c>
      <c r="Y42" s="21" t="str">
        <f t="shared" si="7"/>
        <v/>
      </c>
      <c r="Z42" s="74" t="str">
        <f t="shared" si="8"/>
        <v/>
      </c>
      <c r="AA42" s="74" t="str">
        <f t="shared" si="9"/>
        <v/>
      </c>
      <c r="AB42" s="74" t="str">
        <f t="shared" si="10"/>
        <v/>
      </c>
      <c r="AC42" s="131"/>
    </row>
    <row r="43" spans="1:29" ht="13.5" thickBot="1" x14ac:dyDescent="0.25">
      <c r="A43" t="str">
        <f>IF(B43="","", IF(ISNA(MATCH(B43,'Meal Planning'!$C$2:$C$6,0)), "N", "Y"))</f>
        <v>N</v>
      </c>
      <c r="B43" t="str">
        <f t="array" ref="B43">IF(D43="","", INDEX($C43:C20048, MATCH(FALSE,ISBLANK($C43:C20048),0)))</f>
        <v>Oatmeal Muffin</v>
      </c>
      <c r="C43" s="10"/>
      <c r="D43" s="53" t="s">
        <v>49</v>
      </c>
      <c r="E43" s="54" t="str">
        <f t="shared" si="0"/>
        <v>|</v>
      </c>
      <c r="F43" s="12">
        <v>0.5</v>
      </c>
      <c r="G43" s="55" t="str">
        <f>IF(D43="","",IFERROR(VLOOKUP(D43,Ingredients!$A:$G,4,FALSE),"ingredient not in list"))</f>
        <v>cup</v>
      </c>
      <c r="H43" s="54" t="str">
        <f t="shared" si="1"/>
        <v>|</v>
      </c>
      <c r="I43" s="56">
        <f>IF(D43="", "", IFERROR((VLOOKUP(D43,Ingredients!$A:$H,8,FALSE)*(F43/(VLOOKUP(D43,Ingredients!$A:$H,3,FALSE)))), "ingredient not in list"))</f>
        <v>0.57000000000000006</v>
      </c>
      <c r="J43" s="54" t="str">
        <f t="shared" si="2"/>
        <v>|</v>
      </c>
      <c r="K43" s="80">
        <f>IF($D43="", "", IFERROR((VLOOKUP($D43,Ingredients!$A:$K,9,FALSE)*($F43/(VLOOKUP($D43,Ingredients!$A:$K,3,FALSE)))), "ingredient not in list"))</f>
        <v>2</v>
      </c>
      <c r="L43" s="54" t="str">
        <f t="shared" si="3"/>
        <v>|</v>
      </c>
      <c r="M43" s="80">
        <f>IF($D43="", "", IFERROR((VLOOKUP($D43,Ingredients!$A:$K,10,FALSE)*($F43/(VLOOKUP($D43,Ingredients!$A:$K,3,FALSE)))), "ingredient not in list"))</f>
        <v>64</v>
      </c>
      <c r="N43" s="54" t="str">
        <f t="shared" si="4"/>
        <v>|</v>
      </c>
      <c r="O43" s="80">
        <f>IF($D43="", "", IFERROR((VLOOKUP($D43,Ingredients!$A:$K,11,FALSE)*($F43/(VLOOKUP($D43,Ingredients!$A:$K,3,FALSE)))), "ingredient not in list"))</f>
        <v>0</v>
      </c>
      <c r="P43" s="54" t="str">
        <f t="shared" si="5"/>
        <v>|</v>
      </c>
      <c r="Q43" s="86">
        <f>IF($D43="", "", IFERROR((VLOOKUP($D43,Ingredients!$A:$H,6,FALSE)*($F43/(VLOOKUP($D43,Ingredients!$A:$H,3,FALSE)))), "ingredient not in list"))</f>
        <v>240</v>
      </c>
      <c r="R43" s="3" t="str">
        <f>IF(AND(I43&lt;&gt;"",I44=""),SUM(I$1:I44)-SUM(R$1:R42),"")</f>
        <v/>
      </c>
      <c r="S43" t="str">
        <f>IF(AND(Q43&lt;&gt;"",Q44=""),SUM(Q$1:Q44)-SUM(S$1:S42),"")</f>
        <v/>
      </c>
      <c r="T43" s="74" t="str">
        <f>IF(AND(K43&lt;&gt;"",K44=""),SUM(K$1:K44)-SUM(T$1:T42),"")</f>
        <v/>
      </c>
      <c r="U43" s="74" t="str">
        <f>IF(AND(M43&lt;&gt;"",M44=""),SUM(M$1:M44)-SUM(U$1:U42),"")</f>
        <v/>
      </c>
      <c r="V43" s="74" t="str">
        <f>IF(AND(O43&lt;&gt;"",O44=""),SUM(O$1:O44)-SUM(V$1:V42),"")</f>
        <v/>
      </c>
      <c r="X43" s="3" t="str">
        <f t="shared" si="6"/>
        <v/>
      </c>
      <c r="Y43" s="21" t="str">
        <f t="shared" si="7"/>
        <v/>
      </c>
      <c r="Z43" s="74" t="str">
        <f t="shared" si="8"/>
        <v/>
      </c>
      <c r="AA43" s="74" t="str">
        <f t="shared" si="9"/>
        <v/>
      </c>
      <c r="AB43" s="74" t="str">
        <f t="shared" si="10"/>
        <v/>
      </c>
      <c r="AC43" s="131"/>
    </row>
    <row r="44" spans="1:29" ht="13.5" thickBot="1" x14ac:dyDescent="0.25">
      <c r="A44" t="str">
        <f>IF(B44="","", IF(ISNA(MATCH(B44,'Meal Planning'!$C$2:$C$6,0)), "N", "Y"))</f>
        <v>N</v>
      </c>
      <c r="B44" t="str">
        <f t="array" ref="B44">IF(D44="","", INDEX($C44:C20049, MATCH(FALSE,ISBLANK($C44:C20049),0)))</f>
        <v>Oatmeal Muffin</v>
      </c>
      <c r="C44" s="47" t="s">
        <v>43</v>
      </c>
      <c r="D44" s="57" t="s">
        <v>38</v>
      </c>
      <c r="E44" s="58" t="str">
        <f t="shared" si="0"/>
        <v>|</v>
      </c>
      <c r="F44" s="59">
        <v>3</v>
      </c>
      <c r="G44" s="60" t="str">
        <f>IF(D44="","",IFERROR(VLOOKUP(D44,Ingredients!$A:$G,4,FALSE),"ingredient not in list"))</f>
        <v>tsp</v>
      </c>
      <c r="H44" s="58" t="str">
        <f t="shared" si="1"/>
        <v>|</v>
      </c>
      <c r="I44" s="61">
        <f>IF(D44="", "", IFERROR((VLOOKUP(D44,Ingredients!$A:$H,8,FALSE)*(F44/(VLOOKUP(D44,Ingredients!$A:$H,3,FALSE)))), "ingredient not in list"))</f>
        <v>7.9646017699115043E-2</v>
      </c>
      <c r="J44" s="58" t="str">
        <f t="shared" si="2"/>
        <v>|</v>
      </c>
      <c r="K44" s="81">
        <f>IF($D44="", "", IFERROR((VLOOKUP($D44,Ingredients!$A:$K,9,FALSE)*($F44/(VLOOKUP($D44,Ingredients!$A:$K,3,FALSE)))), "ingredient not in list"))</f>
        <v>0</v>
      </c>
      <c r="L44" s="58" t="str">
        <f t="shared" si="3"/>
        <v>|</v>
      </c>
      <c r="M44" s="81">
        <f>IF($D44="", "", IFERROR((VLOOKUP($D44,Ingredients!$A:$K,10,FALSE)*($F44/(VLOOKUP($D44,Ingredients!$A:$K,3,FALSE)))), "ingredient not in list"))</f>
        <v>9</v>
      </c>
      <c r="N44" s="58" t="str">
        <f t="shared" si="4"/>
        <v>|</v>
      </c>
      <c r="O44" s="81">
        <f>IF($D44="", "", IFERROR((VLOOKUP($D44,Ingredients!$A:$K,11,FALSE)*($F44/(VLOOKUP($D44,Ingredients!$A:$K,3,FALSE)))), "ingredient not in list"))</f>
        <v>0</v>
      </c>
      <c r="P44" s="58" t="str">
        <f t="shared" si="5"/>
        <v>|</v>
      </c>
      <c r="Q44" s="87">
        <f>IF($D44="", "", IFERROR((VLOOKUP($D44,Ingredients!$A:$H,6,FALSE)*($F44/(VLOOKUP($D44,Ingredients!$A:$H,3,FALSE)))), "ingredient not in list"))</f>
        <v>45</v>
      </c>
      <c r="R44" s="3">
        <f>IF(AND(I44&lt;&gt;"",I45=""),SUM(I$1:I45)-SUM(R$1:R43),"")</f>
        <v>3.0237822077725411</v>
      </c>
      <c r="S44">
        <f>IF(AND(Q44&lt;&gt;"",Q45=""),SUM(Q$1:Q45)-SUM(S$1:S43),"")</f>
        <v>1455</v>
      </c>
      <c r="T44" s="74">
        <f>IF(AND(K44&lt;&gt;"",K45=""),SUM(K$1:K45)-SUM(T$1:T43),"")</f>
        <v>43.700000000000017</v>
      </c>
      <c r="U44" s="74">
        <f>IF(AND(M44&lt;&gt;"",M45=""),SUM(M$1:M45)-SUM(U$1:U43),"")</f>
        <v>275.70000000000005</v>
      </c>
      <c r="V44" s="74">
        <f>IF(AND(O44&lt;&gt;"",O45=""),SUM(O$1:O45)-SUM(V$1:V43),"")</f>
        <v>29.14</v>
      </c>
      <c r="W44" s="8">
        <v>12</v>
      </c>
      <c r="X44" s="3">
        <f t="shared" si="6"/>
        <v>0.25198185064771178</v>
      </c>
      <c r="Y44" s="21">
        <f t="shared" si="7"/>
        <v>121.25</v>
      </c>
      <c r="Z44" s="74">
        <f t="shared" si="8"/>
        <v>3.6416666666666679</v>
      </c>
      <c r="AA44" s="74">
        <f t="shared" si="9"/>
        <v>22.975000000000005</v>
      </c>
      <c r="AB44" s="74">
        <f t="shared" si="10"/>
        <v>2.4283333333333332</v>
      </c>
    </row>
    <row r="45" spans="1:29" ht="15.75" customHeight="1" x14ac:dyDescent="0.2">
      <c r="A45" t="str">
        <f>IF(B45="","", IF(ISNA(MATCH(B45,'Meal Planning'!$C$2:$C$6,0)), "N", "Y"))</f>
        <v/>
      </c>
      <c r="B45" t="str">
        <f t="array" ref="B45">IF(D45="","", INDEX($C45:C20050, MATCH(FALSE,ISBLANK($C45:C20050),0)))</f>
        <v/>
      </c>
      <c r="E45" t="str">
        <f t="shared" si="0"/>
        <v/>
      </c>
      <c r="G45" s="1" t="str">
        <f>IF(D45="","",IFERROR(VLOOKUP(D45,Ingredients!$A:$G,4,FALSE),"ingredient not in list"))</f>
        <v/>
      </c>
      <c r="H45" t="str">
        <f t="shared" si="1"/>
        <v/>
      </c>
      <c r="I45" s="3" t="str">
        <f>IF(D45="", "", IFERROR((VLOOKUP(D45,Ingredients!$A:$H,8,FALSE)*(F45/(VLOOKUP(D45,Ingredients!$A:$H,3,FALSE)))), "ingredient not in list"))</f>
        <v/>
      </c>
      <c r="J45" t="str">
        <f t="shared" si="2"/>
        <v/>
      </c>
      <c r="K45" s="77" t="str">
        <f>IF($D45="", "", IFERROR((VLOOKUP($D45,Ingredients!$A:$K,9,FALSE)*($F45/(VLOOKUP($D45,Ingredients!$A:$K,3,FALSE)))), "ingredient not in list"))</f>
        <v/>
      </c>
      <c r="L45" t="str">
        <f t="shared" si="3"/>
        <v/>
      </c>
      <c r="M45" s="77" t="str">
        <f>IF($D45="", "", IFERROR((VLOOKUP($D45,Ingredients!$A:$K,10,FALSE)*($F45/(VLOOKUP($D45,Ingredients!$A:$K,3,FALSE)))), "ingredient not in list"))</f>
        <v/>
      </c>
      <c r="N45" t="str">
        <f t="shared" si="4"/>
        <v/>
      </c>
      <c r="O45" s="77" t="str">
        <f>IF($D45="", "", IFERROR((VLOOKUP($D45,Ingredients!$A:$K,11,FALSE)*($F45/(VLOOKUP($D45,Ingredients!$A:$K,3,FALSE)))), "ingredient not in list"))</f>
        <v/>
      </c>
      <c r="P45" t="str">
        <f t="shared" si="5"/>
        <v/>
      </c>
      <c r="Q45" s="83" t="str">
        <f>IF($D45="", "", IFERROR((VLOOKUP($D45,Ingredients!$A:$H,6,FALSE)*($F45/(VLOOKUP($D45,Ingredients!$A:$H,3,FALSE)))), "ingredient not in list"))</f>
        <v/>
      </c>
      <c r="R45" s="3" t="str">
        <f>IF(AND(I45&lt;&gt;"",I46=""),SUM(I$1:I46)-SUM(R$1:R44),"")</f>
        <v/>
      </c>
      <c r="S45" t="str">
        <f>IF(AND(Q45&lt;&gt;"",Q46=""),SUM(Q$1:Q46)-SUM(S$1:S44),"")</f>
        <v/>
      </c>
      <c r="T45" s="74" t="str">
        <f>IF(AND(K45&lt;&gt;"",K46=""),SUM(K$1:K46)-SUM(T$1:T44),"")</f>
        <v/>
      </c>
      <c r="U45" s="74" t="str">
        <f>IF(AND(M45&lt;&gt;"",M46=""),SUM(M$1:M46)-SUM(U$1:U44),"")</f>
        <v/>
      </c>
      <c r="V45" s="74" t="str">
        <f>IF(AND(O45&lt;&gt;"",O46=""),SUM(O$1:O46)-SUM(V$1:V44),"")</f>
        <v/>
      </c>
      <c r="X45" s="3" t="str">
        <f t="shared" si="6"/>
        <v/>
      </c>
      <c r="Y45" s="21" t="str">
        <f t="shared" si="7"/>
        <v/>
      </c>
      <c r="Z45" s="74" t="str">
        <f t="shared" si="8"/>
        <v/>
      </c>
      <c r="AA45" s="74" t="str">
        <f t="shared" si="9"/>
        <v/>
      </c>
      <c r="AB45" s="74" t="str">
        <f t="shared" si="10"/>
        <v/>
      </c>
      <c r="AC45" s="131"/>
    </row>
    <row r="46" spans="1:29" ht="12.75" x14ac:dyDescent="0.2">
      <c r="A46" t="str">
        <f>IF(B46="","", IF(ISNA(MATCH(B46,'Meal Planning'!$C$2:$C$6,0)), "N", "Y"))</f>
        <v>N</v>
      </c>
      <c r="B46" t="str">
        <f t="array" ref="B46">IF(D46="","", INDEX($C46:C20051, MATCH(FALSE,ISBLANK($C46:C20051),0)))</f>
        <v>Turkey Chili</v>
      </c>
      <c r="D46" s="48" t="s">
        <v>330</v>
      </c>
      <c r="E46" s="49" t="str">
        <f t="shared" si="0"/>
        <v>|</v>
      </c>
      <c r="F46" s="50">
        <v>20.3</v>
      </c>
      <c r="G46" s="51" t="str">
        <f>IF(D46="","",IFERROR(VLOOKUP(D46,Ingredients!$A:$G,4,FALSE),"ingredient not in list"))</f>
        <v>oz</v>
      </c>
      <c r="H46" s="49" t="str">
        <f t="shared" si="1"/>
        <v>|</v>
      </c>
      <c r="I46" s="52">
        <f>IF(D46="", "", IFERROR((VLOOKUP(D46,Ingredients!$A:$H,8,FALSE)*(F46/(VLOOKUP(D46,Ingredients!$A:$H,3,FALSE)))), "ingredient not in list"))</f>
        <v>3.99</v>
      </c>
      <c r="J46" s="49" t="str">
        <f t="shared" si="2"/>
        <v>|</v>
      </c>
      <c r="K46" s="79">
        <f>IF($D46="", "", IFERROR((VLOOKUP($D46,Ingredients!$A:$K,9,FALSE)*($F46/(VLOOKUP($D46,Ingredients!$A:$K,3,FALSE)))), "ingredient not in list"))</f>
        <v>142.1</v>
      </c>
      <c r="L46" s="49" t="str">
        <f t="shared" si="3"/>
        <v>|</v>
      </c>
      <c r="M46" s="79">
        <f>IF($D46="", "", IFERROR((VLOOKUP($D46,Ingredients!$A:$K,10,FALSE)*($F46/(VLOOKUP($D46,Ingredients!$A:$K,3,FALSE)))), "ingredient not in list"))</f>
        <v>0</v>
      </c>
      <c r="N46" s="49" t="str">
        <f t="shared" si="4"/>
        <v>|</v>
      </c>
      <c r="O46" s="79">
        <f>IF($D46="", "", IFERROR((VLOOKUP($D46,Ingredients!$A:$K,11,FALSE)*($F46/(VLOOKUP($D46,Ingredients!$A:$K,3,FALSE)))), "ingredient not in list"))</f>
        <v>5.0750000000000002</v>
      </c>
      <c r="P46" s="49" t="str">
        <f t="shared" si="5"/>
        <v>|</v>
      </c>
      <c r="Q46" s="85">
        <f>IF($D46="", "", IFERROR((VLOOKUP($D46,Ingredients!$A:$H,6,FALSE)*($F46/(VLOOKUP($D46,Ingredients!$A:$H,3,FALSE)))), "ingredient not in list"))</f>
        <v>609</v>
      </c>
      <c r="R46" s="3" t="str">
        <f>IF(AND(I46&lt;&gt;"",I47=""),SUM(I$1:I47)-SUM(R$1:R45),"")</f>
        <v/>
      </c>
      <c r="S46" t="str">
        <f>IF(AND(Q46&lt;&gt;"",Q47=""),SUM(Q$1:Q47)-SUM(S$1:S45),"")</f>
        <v/>
      </c>
      <c r="T46" s="74" t="str">
        <f>IF(AND(K46&lt;&gt;"",K47=""),SUM(K$1:K47)-SUM(T$1:T45),"")</f>
        <v/>
      </c>
      <c r="U46" s="74" t="str">
        <f>IF(AND(M46&lt;&gt;"",M47=""),SUM(M$1:M47)-SUM(U$1:U45),"")</f>
        <v/>
      </c>
      <c r="V46" s="74" t="str">
        <f>IF(AND(O46&lt;&gt;"",O47=""),SUM(O$1:O47)-SUM(V$1:V45),"")</f>
        <v/>
      </c>
      <c r="X46" s="3" t="str">
        <f t="shared" si="6"/>
        <v/>
      </c>
      <c r="Y46" s="21" t="str">
        <f t="shared" si="7"/>
        <v/>
      </c>
      <c r="Z46" s="74" t="str">
        <f t="shared" si="8"/>
        <v/>
      </c>
      <c r="AA46" s="74" t="str">
        <f t="shared" si="9"/>
        <v/>
      </c>
      <c r="AB46" s="74" t="str">
        <f t="shared" si="10"/>
        <v/>
      </c>
      <c r="AC46" s="131"/>
    </row>
    <row r="47" spans="1:29" ht="12.75" x14ac:dyDescent="0.2">
      <c r="A47" t="str">
        <f>IF(B47="","", IF(ISNA(MATCH(B47,'Meal Planning'!$C$2:$C$6,0)), "N", "Y"))</f>
        <v>N</v>
      </c>
      <c r="B47" t="str">
        <f t="array" ref="B47">IF(D47="","", INDEX($C47:C20052, MATCH(FALSE,ISBLANK($C47:C20052),0)))</f>
        <v>Turkey Chili</v>
      </c>
      <c r="C47" s="10"/>
      <c r="D47" s="53" t="s">
        <v>34</v>
      </c>
      <c r="E47" s="54" t="str">
        <f t="shared" si="0"/>
        <v>|</v>
      </c>
      <c r="F47" s="12">
        <v>2</v>
      </c>
      <c r="G47" s="55" t="str">
        <f>IF(D47="","",IFERROR(VLOOKUP(D47,Ingredients!$A:$G,4,FALSE),"ingredient not in list"))</f>
        <v>pepper</v>
      </c>
      <c r="H47" s="54" t="str">
        <f t="shared" si="1"/>
        <v>|</v>
      </c>
      <c r="I47" s="56">
        <f>IF(D47="", "", IFERROR((VLOOKUP(D47,Ingredients!$A:$H,8,FALSE)*(F47/(VLOOKUP(D47,Ingredients!$A:$H,3,FALSE)))), "ingredient not in list"))</f>
        <v>1.78</v>
      </c>
      <c r="J47" s="54" t="str">
        <f t="shared" si="2"/>
        <v>|</v>
      </c>
      <c r="K47" s="80">
        <f>IF($D47="", "", IFERROR((VLOOKUP($D47,Ingredients!$A:$K,9,FALSE)*($F47/(VLOOKUP($D47,Ingredients!$A:$K,3,FALSE)))), "ingredient not in list"))</f>
        <v>2</v>
      </c>
      <c r="L47" s="54" t="str">
        <f t="shared" si="3"/>
        <v>|</v>
      </c>
      <c r="M47" s="80">
        <f>IF($D47="", "", IFERROR((VLOOKUP($D47,Ingredients!$A:$K,10,FALSE)*($F47/(VLOOKUP($D47,Ingredients!$A:$K,3,FALSE)))), "ingredient not in list"))</f>
        <v>14</v>
      </c>
      <c r="N47" s="54" t="str">
        <f t="shared" si="4"/>
        <v>|</v>
      </c>
      <c r="O47" s="80">
        <f>IF($D47="", "", IFERROR((VLOOKUP($D47,Ingredients!$A:$K,11,FALSE)*($F47/(VLOOKUP($D47,Ingredients!$A:$K,3,FALSE)))), "ingredient not in list"))</f>
        <v>0</v>
      </c>
      <c r="P47" s="54" t="str">
        <f t="shared" si="5"/>
        <v>|</v>
      </c>
      <c r="Q47" s="86">
        <f>IF($D47="", "", IFERROR((VLOOKUP($D47,Ingredients!$A:$H,6,FALSE)*($F47/(VLOOKUP($D47,Ingredients!$A:$H,3,FALSE)))), "ingredient not in list"))</f>
        <v>66</v>
      </c>
      <c r="R47" s="3" t="str">
        <f>IF(AND(I47&lt;&gt;"",I48=""),SUM(I$1:I48)-SUM(R$1:R46),"")</f>
        <v/>
      </c>
      <c r="S47" t="str">
        <f>IF(AND(Q47&lt;&gt;"",Q48=""),SUM(Q$1:Q48)-SUM(S$1:S46),"")</f>
        <v/>
      </c>
      <c r="T47" s="74" t="str">
        <f>IF(AND(K47&lt;&gt;"",K48=""),SUM(K$1:K48)-SUM(T$1:T46),"")</f>
        <v/>
      </c>
      <c r="U47" s="74" t="str">
        <f>IF(AND(M47&lt;&gt;"",M48=""),SUM(M$1:M48)-SUM(U$1:U46),"")</f>
        <v/>
      </c>
      <c r="V47" s="74" t="str">
        <f>IF(AND(O47&lt;&gt;"",O48=""),SUM(O$1:O48)-SUM(V$1:V46),"")</f>
        <v/>
      </c>
      <c r="X47" s="3" t="str">
        <f t="shared" si="6"/>
        <v/>
      </c>
      <c r="Y47" s="21" t="str">
        <f t="shared" si="7"/>
        <v/>
      </c>
      <c r="Z47" s="74" t="str">
        <f t="shared" si="8"/>
        <v/>
      </c>
      <c r="AA47" s="74" t="str">
        <f t="shared" si="9"/>
        <v/>
      </c>
      <c r="AB47" s="74" t="str">
        <f t="shared" si="10"/>
        <v/>
      </c>
      <c r="AC47" s="131"/>
    </row>
    <row r="48" spans="1:29" ht="12.75" x14ac:dyDescent="0.2">
      <c r="A48" t="str">
        <f>IF(B48="","", IF(ISNA(MATCH(B48,'Meal Planning'!$C$2:$C$6,0)), "N", "Y"))</f>
        <v>N</v>
      </c>
      <c r="B48" t="str">
        <f t="array" ref="B48">IF(D48="","", INDEX($C48:C20053, MATCH(FALSE,ISBLANK($C48:C20053),0)))</f>
        <v>Turkey Chili</v>
      </c>
      <c r="C48" s="10"/>
      <c r="D48" s="53" t="s">
        <v>59</v>
      </c>
      <c r="E48" s="124" t="str">
        <f t="shared" si="0"/>
        <v>|</v>
      </c>
      <c r="F48" s="12">
        <v>3</v>
      </c>
      <c r="G48" s="55" t="str">
        <f>IF(D48="","",IFERROR(VLOOKUP(D48,Ingredients!$A:$G,4,FALSE),"ingredient not in list"))</f>
        <v>tsp</v>
      </c>
      <c r="H48" s="124" t="str">
        <f t="shared" si="1"/>
        <v>|</v>
      </c>
      <c r="I48" s="56">
        <f>IF(D48="", "", IFERROR((VLOOKUP(D48,Ingredients!$A:$H,8,FALSE)*(F48/(VLOOKUP(D48,Ingredients!$A:$H,3,FALSE)))), "ingredient not in list"))</f>
        <v>3.6659877800407331E-2</v>
      </c>
      <c r="J48" s="124" t="str">
        <f t="shared" si="2"/>
        <v>|</v>
      </c>
      <c r="K48" s="80">
        <f>IF($D48="", "", IFERROR((VLOOKUP($D48,Ingredients!$A:$K,9,FALSE)*($F48/(VLOOKUP($D48,Ingredients!$A:$K,3,FALSE)))), "ingredient not in list"))</f>
        <v>0</v>
      </c>
      <c r="L48" s="124" t="str">
        <f t="shared" si="3"/>
        <v>|</v>
      </c>
      <c r="M48" s="80">
        <f>IF($D48="", "", IFERROR((VLOOKUP($D48,Ingredients!$A:$K,10,FALSE)*($F48/(VLOOKUP($D48,Ingredients!$A:$K,3,FALSE)))), "ingredient not in list"))</f>
        <v>0</v>
      </c>
      <c r="N48" s="124" t="str">
        <f t="shared" si="4"/>
        <v>|</v>
      </c>
      <c r="O48" s="80">
        <f>IF($D48="", "", IFERROR((VLOOKUP($D48,Ingredients!$A:$K,11,FALSE)*($F48/(VLOOKUP($D48,Ingredients!$A:$K,3,FALSE)))), "ingredient not in list"))</f>
        <v>0</v>
      </c>
      <c r="P48" s="124" t="str">
        <f t="shared" si="5"/>
        <v>|</v>
      </c>
      <c r="Q48" s="86">
        <f>IF($D48="", "", IFERROR((VLOOKUP($D48,Ingredients!$A:$H,6,FALSE)*($F48/(VLOOKUP($D48,Ingredients!$A:$H,3,FALSE)))), "ingredient not in list"))</f>
        <v>0</v>
      </c>
      <c r="R48" s="3" t="str">
        <f>IF(AND(I48&lt;&gt;"",I49=""),SUM(I$1:I49)-SUM(R$1:R47),"")</f>
        <v/>
      </c>
      <c r="S48" t="str">
        <f>IF(AND(Q48&lt;&gt;"",Q49=""),SUM(Q$1:Q49)-SUM(S$1:S47),"")</f>
        <v/>
      </c>
      <c r="T48" s="74" t="str">
        <f>IF(AND(K48&lt;&gt;"",K49=""),SUM(K$1:K49)-SUM(T$1:T47),"")</f>
        <v/>
      </c>
      <c r="U48" s="74" t="str">
        <f>IF(AND(M48&lt;&gt;"",M49=""),SUM(M$1:M49)-SUM(U$1:U47),"")</f>
        <v/>
      </c>
      <c r="V48" s="74" t="str">
        <f>IF(AND(O48&lt;&gt;"",O49=""),SUM(O$1:O49)-SUM(V$1:V47),"")</f>
        <v/>
      </c>
      <c r="AC48" s="131"/>
    </row>
    <row r="49" spans="1:29" ht="12.75" x14ac:dyDescent="0.2">
      <c r="A49" t="str">
        <f>IF(B49="","", IF(ISNA(MATCH(B49,'Meal Planning'!$C$2:$C$6,0)), "N", "Y"))</f>
        <v>N</v>
      </c>
      <c r="B49" t="str">
        <f t="array" ref="B49">IF(D49="","", INDEX($C49:C20054, MATCH(FALSE,ISBLANK($C49:C20054),0)))</f>
        <v>Turkey Chili</v>
      </c>
      <c r="C49" s="10"/>
      <c r="D49" s="53" t="s">
        <v>163</v>
      </c>
      <c r="E49" s="124" t="str">
        <f t="shared" si="0"/>
        <v>|</v>
      </c>
      <c r="F49" s="12">
        <v>3</v>
      </c>
      <c r="G49" s="55" t="str">
        <f>IF(D49="","",IFERROR(VLOOKUP(D49,Ingredients!$A:$G,4,FALSE),"ingredient not in list"))</f>
        <v>tsp</v>
      </c>
      <c r="H49" s="124" t="str">
        <f t="shared" si="1"/>
        <v>|</v>
      </c>
      <c r="I49" s="56">
        <f>IF(D49="", "", IFERROR((VLOOKUP(D49,Ingredients!$A:$H,8,FALSE)*(F49/(VLOOKUP(D49,Ingredients!$A:$H,3,FALSE)))), "ingredient not in list"))</f>
        <v>8.4507042253521125E-2</v>
      </c>
      <c r="J49" s="124" t="str">
        <f t="shared" si="2"/>
        <v>|</v>
      </c>
      <c r="K49" s="80">
        <f>IF($D49="", "", IFERROR((VLOOKUP($D49,Ingredients!$A:$K,9,FALSE)*($F49/(VLOOKUP($D49,Ingredients!$A:$K,3,FALSE)))), "ingredient not in list"))</f>
        <v>0</v>
      </c>
      <c r="L49" s="124" t="str">
        <f t="shared" si="3"/>
        <v>|</v>
      </c>
      <c r="M49" s="80">
        <f>IF($D49="", "", IFERROR((VLOOKUP($D49,Ingredients!$A:$K,10,FALSE)*($F49/(VLOOKUP($D49,Ingredients!$A:$K,3,FALSE)))), "ingredient not in list"))</f>
        <v>0.18</v>
      </c>
      <c r="N49" s="124" t="str">
        <f t="shared" si="4"/>
        <v>|</v>
      </c>
      <c r="O49" s="80">
        <f>IF($D49="", "", IFERROR((VLOOKUP($D49,Ingredients!$A:$K,11,FALSE)*($F49/(VLOOKUP($D49,Ingredients!$A:$K,3,FALSE)))), "ingredient not in list"))</f>
        <v>0</v>
      </c>
      <c r="P49" s="124" t="str">
        <f t="shared" si="5"/>
        <v>|</v>
      </c>
      <c r="Q49" s="86">
        <f>IF($D49="", "", IFERROR((VLOOKUP($D49,Ingredients!$A:$H,6,FALSE)*($F49/(VLOOKUP($D49,Ingredients!$A:$H,3,FALSE)))), "ingredient not in list"))</f>
        <v>3</v>
      </c>
      <c r="R49" s="3" t="str">
        <f>IF(AND(I49&lt;&gt;"",I50=""),SUM(I$1:I50)-SUM(R$1:R48),"")</f>
        <v/>
      </c>
      <c r="S49" t="str">
        <f>IF(AND(Q49&lt;&gt;"",Q50=""),SUM(Q$1:Q50)-SUM(S$1:S48),"")</f>
        <v/>
      </c>
      <c r="T49" s="74" t="str">
        <f>IF(AND(K49&lt;&gt;"",K50=""),SUM(K$1:K50)-SUM(T$1:T48),"")</f>
        <v/>
      </c>
      <c r="U49" s="74" t="str">
        <f>IF(AND(M49&lt;&gt;"",M50=""),SUM(M$1:M50)-SUM(U$1:U48),"")</f>
        <v/>
      </c>
      <c r="V49" s="74" t="str">
        <f>IF(AND(O49&lt;&gt;"",O50=""),SUM(O$1:O50)-SUM(V$1:V48),"")</f>
        <v/>
      </c>
      <c r="AC49" s="131"/>
    </row>
    <row r="50" spans="1:29" ht="12.75" x14ac:dyDescent="0.2">
      <c r="A50" t="str">
        <f>IF(B50="","", IF(ISNA(MATCH(B50,'Meal Planning'!$C$2:$C$6,0)), "N", "Y"))</f>
        <v>N</v>
      </c>
      <c r="B50" t="str">
        <f t="array" ref="B50">IF(D50="","", INDEX($C50:C20055, MATCH(FALSE,ISBLANK($C50:C20055),0)))</f>
        <v>Turkey Chili</v>
      </c>
      <c r="C50" s="10"/>
      <c r="D50" s="53" t="s">
        <v>133</v>
      </c>
      <c r="E50" s="124" t="str">
        <f t="shared" si="0"/>
        <v>|</v>
      </c>
      <c r="F50" s="12">
        <v>3</v>
      </c>
      <c r="G50" s="55" t="str">
        <f>IF(D50="","",IFERROR(VLOOKUP(D50,Ingredients!$A:$G,4,FALSE),"ingredient not in list"))</f>
        <v>clove</v>
      </c>
      <c r="H50" s="124" t="str">
        <f t="shared" si="1"/>
        <v>|</v>
      </c>
      <c r="I50" s="56">
        <f>IF(D50="", "", IFERROR((VLOOKUP(D50,Ingredients!$A:$H,8,FALSE)*(F50/(VLOOKUP(D50,Ingredients!$A:$H,3,FALSE)))), "ingredient not in list"))</f>
        <v>0.10349999999999998</v>
      </c>
      <c r="J50" s="124" t="str">
        <f t="shared" si="2"/>
        <v>|</v>
      </c>
      <c r="K50" s="80">
        <f>IF($D50="", "", IFERROR((VLOOKUP($D50,Ingredients!$A:$K,9,FALSE)*($F50/(VLOOKUP($D50,Ingredients!$A:$K,3,FALSE)))), "ingredient not in list"))</f>
        <v>0.57000000000000006</v>
      </c>
      <c r="L50" s="124" t="str">
        <f t="shared" si="3"/>
        <v>|</v>
      </c>
      <c r="M50" s="80">
        <f>IF($D50="", "", IFERROR((VLOOKUP($D50,Ingredients!$A:$K,10,FALSE)*($F50/(VLOOKUP($D50,Ingredients!$A:$K,3,FALSE)))), "ingredient not in list"))</f>
        <v>2.9699999999999998</v>
      </c>
      <c r="N50" s="124" t="str">
        <f t="shared" si="4"/>
        <v>|</v>
      </c>
      <c r="O50" s="80">
        <f>IF($D50="", "", IFERROR((VLOOKUP($D50,Ingredients!$A:$K,11,FALSE)*($F50/(VLOOKUP($D50,Ingredients!$A:$K,3,FALSE)))), "ingredient not in list"))</f>
        <v>0.06</v>
      </c>
      <c r="P50" s="124" t="str">
        <f t="shared" si="5"/>
        <v>|</v>
      </c>
      <c r="Q50" s="86">
        <f>IF($D50="", "", IFERROR((VLOOKUP($D50,Ingredients!$A:$H,6,FALSE)*($F50/(VLOOKUP($D50,Ingredients!$A:$H,3,FALSE)))), "ingredient not in list"))</f>
        <v>12</v>
      </c>
      <c r="R50" s="3" t="str">
        <f>IF(AND(I50&lt;&gt;"",I51=""),SUM(I$1:I51)-SUM(R$1:R49),"")</f>
        <v/>
      </c>
      <c r="S50" t="str">
        <f>IF(AND(Q50&lt;&gt;"",Q51=""),SUM(Q$1:Q51)-SUM(S$1:S49),"")</f>
        <v/>
      </c>
      <c r="T50" s="74" t="str">
        <f>IF(AND(K50&lt;&gt;"",K51=""),SUM(K$1:K51)-SUM(T$1:T49),"")</f>
        <v/>
      </c>
      <c r="U50" s="74" t="str">
        <f>IF(AND(M50&lt;&gt;"",M51=""),SUM(M$1:M51)-SUM(U$1:U49),"")</f>
        <v/>
      </c>
      <c r="V50" s="74" t="str">
        <f>IF(AND(O50&lt;&gt;"",O51=""),SUM(O$1:O51)-SUM(V$1:V49),"")</f>
        <v/>
      </c>
      <c r="AC50" s="131"/>
    </row>
    <row r="51" spans="1:29" ht="12.75" x14ac:dyDescent="0.2">
      <c r="A51" t="str">
        <f>IF(B51="","", IF(ISNA(MATCH(B51,'Meal Planning'!$C$2:$C$6,0)), "N", "Y"))</f>
        <v>N</v>
      </c>
      <c r="B51" t="str">
        <f t="array" ref="B51">IF(D51="","", INDEX($C51:C20056, MATCH(FALSE,ISBLANK($C51:C20056),0)))</f>
        <v>Turkey Chili</v>
      </c>
      <c r="C51" s="10"/>
      <c r="D51" s="53" t="s">
        <v>115</v>
      </c>
      <c r="E51" s="124" t="str">
        <f t="shared" si="0"/>
        <v>|</v>
      </c>
      <c r="F51" s="12">
        <v>2</v>
      </c>
      <c r="G51" s="55" t="str">
        <f>IF(D51="","",IFERROR(VLOOKUP(D51,Ingredients!$A:$G,4,FALSE),"ingredient not in list"))</f>
        <v>tsp</v>
      </c>
      <c r="H51" s="124" t="str">
        <f t="shared" si="1"/>
        <v>|</v>
      </c>
      <c r="I51" s="56">
        <f>IF(D51="", "", IFERROR((VLOOKUP(D51,Ingredients!$A:$H,8,FALSE)*(F51/(VLOOKUP(D51,Ingredients!$A:$H,3,FALSE)))), "ingredient not in list"))</f>
        <v>0.21295774647887322</v>
      </c>
      <c r="J51" s="124" t="str">
        <f t="shared" si="2"/>
        <v>|</v>
      </c>
      <c r="K51" s="80">
        <f>IF($D51="", "", IFERROR((VLOOKUP($D51,Ingredients!$A:$K,9,FALSE)*($F51/(VLOOKUP($D51,Ingredients!$A:$K,3,FALSE)))), "ingredient not in list"))</f>
        <v>0.64</v>
      </c>
      <c r="L51" s="124" t="str">
        <f t="shared" si="3"/>
        <v>|</v>
      </c>
      <c r="M51" s="80">
        <f>IF($D51="", "", IFERROR((VLOOKUP($D51,Ingredients!$A:$K,10,FALSE)*($F51/(VLOOKUP($D51,Ingredients!$A:$K,3,FALSE)))), "ingredient not in list"))</f>
        <v>2.84</v>
      </c>
      <c r="N51" s="124" t="str">
        <f t="shared" si="4"/>
        <v>|</v>
      </c>
      <c r="O51" s="80">
        <f>IF($D51="", "", IFERROR((VLOOKUP($D51,Ingredients!$A:$K,11,FALSE)*($F51/(VLOOKUP($D51,Ingredients!$A:$K,3,FALSE)))), "ingredient not in list"))</f>
        <v>0.88</v>
      </c>
      <c r="P51" s="124" t="str">
        <f t="shared" si="5"/>
        <v>|</v>
      </c>
      <c r="Q51" s="86">
        <f>IF($D51="", "", IFERROR((VLOOKUP($D51,Ingredients!$A:$H,6,FALSE)*($F51/(VLOOKUP($D51,Ingredients!$A:$H,3,FALSE)))), "ingredient not in list"))</f>
        <v>16</v>
      </c>
      <c r="R51" s="3" t="str">
        <f>IF(AND(I51&lt;&gt;"",I52=""),SUM(I$1:I52)-SUM(R$1:R50),"")</f>
        <v/>
      </c>
      <c r="S51" t="str">
        <f>IF(AND(Q51&lt;&gt;"",Q52=""),SUM(Q$1:Q52)-SUM(S$1:S50),"")</f>
        <v/>
      </c>
      <c r="T51" s="74" t="str">
        <f>IF(AND(K51&lt;&gt;"",K52=""),SUM(K$1:K52)-SUM(T$1:T50),"")</f>
        <v/>
      </c>
      <c r="U51" s="74" t="str">
        <f>IF(AND(M51&lt;&gt;"",M52=""),SUM(M$1:M52)-SUM(U$1:U50),"")</f>
        <v/>
      </c>
      <c r="V51" s="74" t="str">
        <f>IF(AND(O51&lt;&gt;"",O52=""),SUM(O$1:O52)-SUM(V$1:V50),"")</f>
        <v/>
      </c>
      <c r="AC51" s="131"/>
    </row>
    <row r="52" spans="1:29" ht="12.75" x14ac:dyDescent="0.2">
      <c r="A52" t="str">
        <f>IF(B52="","", IF(ISNA(MATCH(B52,'Meal Planning'!$C$2:$C$6,0)), "N", "Y"))</f>
        <v>N</v>
      </c>
      <c r="B52" t="str">
        <f t="array" ref="B52">IF(D52="","", INDEX($C52:C20057, MATCH(FALSE,ISBLANK($C52:C20057),0)))</f>
        <v>Turkey Chili</v>
      </c>
      <c r="C52" s="10"/>
      <c r="D52" s="53" t="s">
        <v>114</v>
      </c>
      <c r="E52" s="124" t="str">
        <f t="shared" si="0"/>
        <v>|</v>
      </c>
      <c r="F52" s="12">
        <v>8</v>
      </c>
      <c r="G52" s="55" t="str">
        <f>IF(D52="","",IFERROR(VLOOKUP(D52,Ingredients!$A:$G,4,FALSE),"ingredient not in list"))</f>
        <v>tbsp</v>
      </c>
      <c r="H52" s="124" t="str">
        <f t="shared" si="1"/>
        <v>|</v>
      </c>
      <c r="I52" s="56">
        <f>IF(D52="", "", IFERROR((VLOOKUP(D52,Ingredients!$A:$H,8,FALSE)*(F52/(VLOOKUP(D52,Ingredients!$A:$H,3,FALSE)))), "ingredient not in list"))</f>
        <v>0.89</v>
      </c>
      <c r="J52" s="124" t="str">
        <f t="shared" si="2"/>
        <v>|</v>
      </c>
      <c r="K52" s="80">
        <f>IF($D52="", "", IFERROR((VLOOKUP($D52,Ingredients!$A:$K,9,FALSE)*($F52/(VLOOKUP($D52,Ingredients!$A:$K,3,FALSE)))), "ingredient not in list"))</f>
        <v>0</v>
      </c>
      <c r="L52" s="124" t="str">
        <f t="shared" si="3"/>
        <v>|</v>
      </c>
      <c r="M52" s="80">
        <f>IF($D52="", "", IFERROR((VLOOKUP($D52,Ingredients!$A:$K,10,FALSE)*($F52/(VLOOKUP($D52,Ingredients!$A:$K,3,FALSE)))), "ingredient not in list"))</f>
        <v>4</v>
      </c>
      <c r="N52" s="124" t="str">
        <f t="shared" si="4"/>
        <v>|</v>
      </c>
      <c r="O52" s="80">
        <f>IF($D52="", "", IFERROR((VLOOKUP($D52,Ingredients!$A:$K,11,FALSE)*($F52/(VLOOKUP($D52,Ingredients!$A:$K,3,FALSE)))), "ingredient not in list"))</f>
        <v>0</v>
      </c>
      <c r="P52" s="124" t="str">
        <f t="shared" si="5"/>
        <v>|</v>
      </c>
      <c r="Q52" s="86">
        <f>IF($D52="", "", IFERROR((VLOOKUP($D52,Ingredients!$A:$H,6,FALSE)*($F52/(VLOOKUP($D52,Ingredients!$A:$H,3,FALSE)))), "ingredient not in list"))</f>
        <v>40</v>
      </c>
      <c r="R52" s="3" t="str">
        <f>IF(AND(I52&lt;&gt;"",I53=""),SUM(I$1:I53)-SUM(R$1:R51),"")</f>
        <v/>
      </c>
      <c r="S52" t="str">
        <f>IF(AND(Q52&lt;&gt;"",Q53=""),SUM(Q$1:Q53)-SUM(S$1:S51),"")</f>
        <v/>
      </c>
      <c r="T52" s="74" t="str">
        <f>IF(AND(K52&lt;&gt;"",K53=""),SUM(K$1:K53)-SUM(T$1:T51),"")</f>
        <v/>
      </c>
      <c r="U52" s="74" t="str">
        <f>IF(AND(M52&lt;&gt;"",M53=""),SUM(M$1:M53)-SUM(U$1:U51),"")</f>
        <v/>
      </c>
      <c r="V52" s="74" t="str">
        <f>IF(AND(O52&lt;&gt;"",O53=""),SUM(O$1:O53)-SUM(V$1:V51),"")</f>
        <v/>
      </c>
      <c r="AC52" s="131"/>
    </row>
    <row r="53" spans="1:29" ht="12.75" x14ac:dyDescent="0.2">
      <c r="A53" t="str">
        <f>IF(B53="","", IF(ISNA(MATCH(B53,'Meal Planning'!$C$2:$C$6,0)), "N", "Y"))</f>
        <v>N</v>
      </c>
      <c r="B53" t="str">
        <f t="array" ref="B53">IF(D53="","", INDEX($C53:C20058, MATCH(FALSE,ISBLANK($C53:C20058),0)))</f>
        <v>Turkey Chili</v>
      </c>
      <c r="C53" s="10"/>
      <c r="D53" s="53" t="s">
        <v>117</v>
      </c>
      <c r="E53" s="124" t="str">
        <f t="shared" si="0"/>
        <v>|</v>
      </c>
      <c r="F53" s="12">
        <v>1</v>
      </c>
      <c r="G53" s="55" t="str">
        <f>IF(D53="","",IFERROR(VLOOKUP(D53,Ingredients!$A:$G,4,FALSE),"ingredient not in list"))</f>
        <v>tsp</v>
      </c>
      <c r="H53" s="124" t="str">
        <f t="shared" si="1"/>
        <v>|</v>
      </c>
      <c r="I53" s="56">
        <f>IF(D53="", "", IFERROR((VLOOKUP(D53,Ingredients!$A:$H,8,FALSE)*(F53/(VLOOKUP(D53,Ingredients!$A:$H,3,FALSE)))), "ingredient not in list"))</f>
        <v>0.10647887323943661</v>
      </c>
      <c r="J53" s="124" t="str">
        <f t="shared" si="2"/>
        <v>|</v>
      </c>
      <c r="K53" s="80">
        <f>IF($D53="", "", IFERROR((VLOOKUP($D53,Ingredients!$A:$K,9,FALSE)*($F53/(VLOOKUP($D53,Ingredients!$A:$K,3,FALSE)))), "ingredient not in list"))</f>
        <v>0.37</v>
      </c>
      <c r="L53" s="124" t="str">
        <f t="shared" si="3"/>
        <v>|</v>
      </c>
      <c r="M53" s="80">
        <f>IF($D53="", "", IFERROR((VLOOKUP($D53,Ingredients!$A:$K,10,FALSE)*($F53/(VLOOKUP($D53,Ingredients!$A:$K,3,FALSE)))), "ingredient not in list"))</f>
        <v>0.93</v>
      </c>
      <c r="N53" s="124" t="str">
        <f t="shared" si="4"/>
        <v>|</v>
      </c>
      <c r="O53" s="80">
        <f>IF($D53="", "", IFERROR((VLOOKUP($D53,Ingredients!$A:$K,11,FALSE)*($F53/(VLOOKUP($D53,Ingredients!$A:$K,3,FALSE)))), "ingredient not in list"))</f>
        <v>0.47</v>
      </c>
      <c r="P53" s="124" t="str">
        <f t="shared" si="5"/>
        <v>|</v>
      </c>
      <c r="Q53" s="86">
        <f>IF($D53="", "", IFERROR((VLOOKUP($D53,Ingredients!$A:$H,6,FALSE)*($F53/(VLOOKUP($D53,Ingredients!$A:$H,3,FALSE)))), "ingredient not in list"))</f>
        <v>8</v>
      </c>
      <c r="R53" s="3" t="str">
        <f>IF(AND(I53&lt;&gt;"",I54=""),SUM(I$1:I54)-SUM(R$1:R52),"")</f>
        <v/>
      </c>
      <c r="S53" t="str">
        <f>IF(AND(Q53&lt;&gt;"",Q54=""),SUM(Q$1:Q54)-SUM(S$1:S52),"")</f>
        <v/>
      </c>
      <c r="T53" s="74" t="str">
        <f>IF(AND(K53&lt;&gt;"",K54=""),SUM(K$1:K54)-SUM(T$1:T52),"")</f>
        <v/>
      </c>
      <c r="U53" s="74" t="str">
        <f>IF(AND(M53&lt;&gt;"",M54=""),SUM(M$1:M54)-SUM(U$1:U52),"")</f>
        <v/>
      </c>
      <c r="V53" s="74" t="str">
        <f>IF(AND(O53&lt;&gt;"",O54=""),SUM(O$1:O54)-SUM(V$1:V52),"")</f>
        <v/>
      </c>
      <c r="AC53" s="131"/>
    </row>
    <row r="54" spans="1:29" ht="12.75" x14ac:dyDescent="0.2">
      <c r="A54" t="str">
        <f>IF(B54="","", IF(ISNA(MATCH(B54,'Meal Planning'!$C$2:$C$6,0)), "N", "Y"))</f>
        <v>N</v>
      </c>
      <c r="B54" t="str">
        <f t="array" ref="B54">IF(D54="","", INDEX($C54:C20059, MATCH(FALSE,ISBLANK($C54:C20059),0)))</f>
        <v>Turkey Chili</v>
      </c>
      <c r="C54" s="10"/>
      <c r="D54" s="53" t="s">
        <v>25</v>
      </c>
      <c r="E54" s="124" t="str">
        <f t="shared" si="0"/>
        <v>|</v>
      </c>
      <c r="F54" s="12">
        <v>3</v>
      </c>
      <c r="G54" s="55" t="str">
        <f>IF(D54="","",IFERROR(VLOOKUP(D54,Ingredients!$A:$G,4,FALSE),"ingredient not in list"))</f>
        <v>green onion</v>
      </c>
      <c r="H54" s="124" t="str">
        <f t="shared" si="1"/>
        <v>|</v>
      </c>
      <c r="I54" s="56">
        <f>IF(D54="", "", IFERROR((VLOOKUP(D54,Ingredients!$A:$H,8,FALSE)*(F54/(VLOOKUP(D54,Ingredients!$A:$H,3,FALSE)))), "ingredient not in list"))</f>
        <v>0.25800000000000001</v>
      </c>
      <c r="J54" s="124" t="str">
        <f t="shared" si="2"/>
        <v>|</v>
      </c>
      <c r="K54" s="80">
        <f>IF($D54="", "", IFERROR((VLOOKUP($D54,Ingredients!$A:$K,9,FALSE)*($F54/(VLOOKUP($D54,Ingredients!$A:$K,3,FALSE)))), "ingredient not in list"))</f>
        <v>3</v>
      </c>
      <c r="L54" s="124" t="str">
        <f t="shared" si="3"/>
        <v>|</v>
      </c>
      <c r="M54" s="80">
        <f>IF($D54="", "", IFERROR((VLOOKUP($D54,Ingredients!$A:$K,10,FALSE)*($F54/(VLOOKUP($D54,Ingredients!$A:$K,3,FALSE)))), "ingredient not in list"))</f>
        <v>6</v>
      </c>
      <c r="N54" s="124" t="str">
        <f t="shared" si="4"/>
        <v>|</v>
      </c>
      <c r="O54" s="80">
        <f>IF($D54="", "", IFERROR((VLOOKUP($D54,Ingredients!$A:$K,11,FALSE)*($F54/(VLOOKUP($D54,Ingredients!$A:$K,3,FALSE)))), "ingredient not in list"))</f>
        <v>0</v>
      </c>
      <c r="P54" s="124" t="str">
        <f t="shared" si="5"/>
        <v>|</v>
      </c>
      <c r="Q54" s="86">
        <f>IF($D54="", "", IFERROR((VLOOKUP($D54,Ingredients!$A:$H,6,FALSE)*($F54/(VLOOKUP($D54,Ingredients!$A:$H,3,FALSE)))), "ingredient not in list"))</f>
        <v>15</v>
      </c>
      <c r="R54" s="3" t="str">
        <f>IF(AND(I54&lt;&gt;"",I55=""),SUM(I$1:I55)-SUM(R$1:R53),"")</f>
        <v/>
      </c>
      <c r="S54" t="str">
        <f>IF(AND(Q54&lt;&gt;"",Q55=""),SUM(Q$1:Q55)-SUM(S$1:S53),"")</f>
        <v/>
      </c>
      <c r="T54" s="74" t="str">
        <f>IF(AND(K54&lt;&gt;"",K55=""),SUM(K$1:K55)-SUM(T$1:T53),"")</f>
        <v/>
      </c>
      <c r="U54" s="74" t="str">
        <f>IF(AND(M54&lt;&gt;"",M55=""),SUM(M$1:M55)-SUM(U$1:U53),"")</f>
        <v/>
      </c>
      <c r="V54" s="74" t="str">
        <f>IF(AND(O54&lt;&gt;"",O55=""),SUM(O$1:O55)-SUM(V$1:V53),"")</f>
        <v/>
      </c>
      <c r="AC54" s="131"/>
    </row>
    <row r="55" spans="1:29" ht="12.75" x14ac:dyDescent="0.2">
      <c r="A55" t="str">
        <f>IF(B55="","", IF(ISNA(MATCH(B55,'Meal Planning'!$C$2:$C$6,0)), "N", "Y"))</f>
        <v>N</v>
      </c>
      <c r="B55" t="str">
        <f t="array" ref="B55">IF(D55="","", INDEX($C55:C20060, MATCH(FALSE,ISBLANK($C55:C20060),0)))</f>
        <v>Turkey Chili</v>
      </c>
      <c r="C55" s="10"/>
      <c r="D55" s="53" t="s">
        <v>33</v>
      </c>
      <c r="E55" s="54" t="str">
        <f t="shared" si="0"/>
        <v>|</v>
      </c>
      <c r="F55" s="12">
        <v>1</v>
      </c>
      <c r="G55" s="55" t="str">
        <f>IF(D55="","",IFERROR(VLOOKUP(D55,Ingredients!$A:$G,4,FALSE),"ingredient not in list"))</f>
        <v>onion</v>
      </c>
      <c r="H55" s="54" t="str">
        <f t="shared" si="1"/>
        <v>|</v>
      </c>
      <c r="I55" s="56">
        <f>IF(D55="", "", IFERROR((VLOOKUP(D55,Ingredients!$A:$H,8,FALSE)*(F55/(VLOOKUP(D55,Ingredients!$A:$H,3,FALSE)))), "ingredient not in list"))</f>
        <v>0.69</v>
      </c>
      <c r="J55" s="54" t="str">
        <f t="shared" si="2"/>
        <v>|</v>
      </c>
      <c r="K55" s="80">
        <f>IF($D55="", "", IFERROR((VLOOKUP($D55,Ingredients!$A:$K,9,FALSE)*($F55/(VLOOKUP($D55,Ingredients!$A:$K,3,FALSE)))), "ingredient not in list"))</f>
        <v>2</v>
      </c>
      <c r="L55" s="54" t="str">
        <f t="shared" si="3"/>
        <v>|</v>
      </c>
      <c r="M55" s="80">
        <f>IF($D55="", "", IFERROR((VLOOKUP($D55,Ingredients!$A:$K,10,FALSE)*($F55/(VLOOKUP($D55,Ingredients!$A:$K,3,FALSE)))), "ingredient not in list"))</f>
        <v>14</v>
      </c>
      <c r="N55" s="54" t="str">
        <f t="shared" si="4"/>
        <v>|</v>
      </c>
      <c r="O55" s="80">
        <f>IF($D55="", "", IFERROR((VLOOKUP($D55,Ingredients!$A:$K,11,FALSE)*($F55/(VLOOKUP($D55,Ingredients!$A:$K,3,FALSE)))), "ingredient not in list"))</f>
        <v>0</v>
      </c>
      <c r="P55" s="54" t="str">
        <f t="shared" si="5"/>
        <v>|</v>
      </c>
      <c r="Q55" s="86">
        <f>IF($D55="", "", IFERROR((VLOOKUP($D55,Ingredients!$A:$H,6,FALSE)*($F55/(VLOOKUP($D55,Ingredients!$A:$H,3,FALSE)))), "ingredient not in list"))</f>
        <v>44</v>
      </c>
      <c r="R55" s="3" t="str">
        <f>IF(AND(I55&lt;&gt;"",I56=""),SUM(I$1:I56)-SUM(R$1:R54),"")</f>
        <v/>
      </c>
      <c r="S55" t="str">
        <f>IF(AND(Q55&lt;&gt;"",Q56=""),SUM(Q$1:Q56)-SUM(S$1:S54),"")</f>
        <v/>
      </c>
      <c r="T55" s="74" t="str">
        <f>IF(AND(K55&lt;&gt;"",K56=""),SUM(K$1:K56)-SUM(T$1:T54),"")</f>
        <v/>
      </c>
      <c r="U55" s="74" t="str">
        <f>IF(AND(M55&lt;&gt;"",M56=""),SUM(M$1:M56)-SUM(U$1:U54),"")</f>
        <v/>
      </c>
      <c r="V55" s="74" t="str">
        <f>IF(AND(O55&lt;&gt;"",O56=""),SUM(O$1:O56)-SUM(V$1:V54),"")</f>
        <v/>
      </c>
      <c r="X55" s="3" t="str">
        <f t="shared" si="6"/>
        <v/>
      </c>
      <c r="Y55" s="21" t="str">
        <f t="shared" si="7"/>
        <v/>
      </c>
      <c r="Z55" s="74" t="str">
        <f t="shared" si="8"/>
        <v/>
      </c>
      <c r="AA55" s="74" t="str">
        <f t="shared" si="9"/>
        <v/>
      </c>
      <c r="AB55" s="74" t="str">
        <f t="shared" si="10"/>
        <v/>
      </c>
      <c r="AC55" s="131"/>
    </row>
    <row r="56" spans="1:29" ht="12.75" x14ac:dyDescent="0.2">
      <c r="A56" t="str">
        <f>IF(B56="","", IF(ISNA(MATCH(B56,'Meal Planning'!$C$2:$C$6,0)), "N", "Y"))</f>
        <v>N</v>
      </c>
      <c r="B56" t="str">
        <f t="array" ref="B56">IF(D56="","", INDEX($C56:C20054, MATCH(FALSE,ISBLANK($C56:C20054),0)))</f>
        <v>Turkey Chili</v>
      </c>
      <c r="C56" s="10"/>
      <c r="D56" s="53" t="s">
        <v>61</v>
      </c>
      <c r="E56" s="54" t="str">
        <f t="shared" si="0"/>
        <v>|</v>
      </c>
      <c r="F56" s="12">
        <v>5</v>
      </c>
      <c r="G56" s="55" t="str">
        <f>IF(D56="","",IFERROR(VLOOKUP(D56,Ingredients!$A:$G,4,FALSE),"ingredient not in list"))</f>
        <v>tomato</v>
      </c>
      <c r="H56" s="54" t="str">
        <f t="shared" si="1"/>
        <v>|</v>
      </c>
      <c r="I56" s="56">
        <f>IF(D56="", "", IFERROR((VLOOKUP(D56,Ingredients!$A:$H,8,FALSE)*(F56/(VLOOKUP(D56,Ingredients!$A:$H,3,FALSE)))), "ingredient not in list"))</f>
        <v>1.45</v>
      </c>
      <c r="J56" s="54" t="str">
        <f t="shared" si="2"/>
        <v>|</v>
      </c>
      <c r="K56" s="80">
        <f>IF($D56="", "", IFERROR((VLOOKUP($D56,Ingredients!$A:$K,9,FALSE)*($F56/(VLOOKUP($D56,Ingredients!$A:$K,3,FALSE)))), "ingredient not in list"))</f>
        <v>5</v>
      </c>
      <c r="L56" s="54" t="str">
        <f t="shared" si="3"/>
        <v>|</v>
      </c>
      <c r="M56" s="80">
        <f>IF($D56="", "", IFERROR((VLOOKUP($D56,Ingredients!$A:$K,10,FALSE)*($F56/(VLOOKUP($D56,Ingredients!$A:$K,3,FALSE)))), "ingredient not in list"))</f>
        <v>10</v>
      </c>
      <c r="N56" s="54" t="str">
        <f t="shared" si="4"/>
        <v>|</v>
      </c>
      <c r="O56" s="80">
        <f>IF($D56="", "", IFERROR((VLOOKUP($D56,Ingredients!$A:$K,11,FALSE)*($F56/(VLOOKUP($D56,Ingredients!$A:$K,3,FALSE)))), "ingredient not in list"))</f>
        <v>5</v>
      </c>
      <c r="P56" s="54" t="str">
        <f t="shared" si="5"/>
        <v>|</v>
      </c>
      <c r="Q56" s="86">
        <f>IF($D56="", "", IFERROR((VLOOKUP($D56,Ingredients!$A:$H,6,FALSE)*($F56/(VLOOKUP($D56,Ingredients!$A:$H,3,FALSE)))), "ingredient not in list"))</f>
        <v>175</v>
      </c>
      <c r="R56" s="3" t="str">
        <f>IF(AND(I56&lt;&gt;"",I57=""),SUM(I$1:I57)-SUM(R$1:R55),"")</f>
        <v/>
      </c>
      <c r="S56" t="str">
        <f>IF(AND(Q56&lt;&gt;"",Q57=""),SUM(Q$1:Q57)-SUM(S$1:S55),"")</f>
        <v/>
      </c>
      <c r="T56" s="74" t="str">
        <f>IF(AND(K56&lt;&gt;"",K57=""),SUM(K$1:K57)-SUM(T$1:T55),"")</f>
        <v/>
      </c>
      <c r="U56" s="74" t="str">
        <f>IF(AND(M56&lt;&gt;"",M57=""),SUM(M$1:M57)-SUM(U$1:U55),"")</f>
        <v/>
      </c>
      <c r="V56" s="74" t="str">
        <f>IF(AND(O56&lt;&gt;"",O57=""),SUM(O$1:O57)-SUM(V$1:V55),"")</f>
        <v/>
      </c>
      <c r="X56" s="3" t="str">
        <f t="shared" si="6"/>
        <v/>
      </c>
      <c r="Y56" s="21" t="str">
        <f t="shared" si="7"/>
        <v/>
      </c>
      <c r="Z56" s="74" t="str">
        <f t="shared" si="8"/>
        <v/>
      </c>
      <c r="AA56" s="74" t="str">
        <f t="shared" si="9"/>
        <v/>
      </c>
      <c r="AB56" s="74" t="str">
        <f t="shared" si="10"/>
        <v/>
      </c>
      <c r="AC56" s="131"/>
    </row>
    <row r="57" spans="1:29" ht="12.75" x14ac:dyDescent="0.2">
      <c r="A57" t="str">
        <f>IF(B57="","", IF(ISNA(MATCH(B57,'Meal Planning'!$C$2:$C$6,0)), "N", "Y"))</f>
        <v>N</v>
      </c>
      <c r="B57" t="str">
        <f t="array" ref="B57">IF(D57="","", INDEX($C57:C20055, MATCH(FALSE,ISBLANK($C57:C20055),0)))</f>
        <v>Turkey Chili</v>
      </c>
      <c r="C57" s="10"/>
      <c r="D57" s="53" t="s">
        <v>50</v>
      </c>
      <c r="E57" s="54" t="str">
        <f t="shared" si="0"/>
        <v>|</v>
      </c>
      <c r="F57" s="12">
        <v>1</v>
      </c>
      <c r="G57" s="55" t="str">
        <f>IF(D57="","",IFERROR(VLOOKUP(D57,Ingredients!$A:$G,4,FALSE),"ingredient not in list"))</f>
        <v>head</v>
      </c>
      <c r="H57" s="54" t="str">
        <f t="shared" si="1"/>
        <v>|</v>
      </c>
      <c r="I57" s="56">
        <f>IF(D57="", "", IFERROR((VLOOKUP(D57,Ingredients!$A:$H,8,FALSE)*(F57/(VLOOKUP(D57,Ingredients!$A:$H,3,FALSE)))), "ingredient not in list"))</f>
        <v>1.99</v>
      </c>
      <c r="J57" s="54" t="str">
        <f t="shared" si="2"/>
        <v>|</v>
      </c>
      <c r="K57" s="80">
        <f>IF($D57="", "", IFERROR((VLOOKUP($D57,Ingredients!$A:$K,9,FALSE)*($F57/(VLOOKUP($D57,Ingredients!$A:$K,3,FALSE)))), "ingredient not in list"))</f>
        <v>2</v>
      </c>
      <c r="L57" s="54" t="str">
        <f t="shared" si="3"/>
        <v>|</v>
      </c>
      <c r="M57" s="80">
        <f>IF($D57="", "", IFERROR((VLOOKUP($D57,Ingredients!$A:$K,10,FALSE)*($F57/(VLOOKUP($D57,Ingredients!$A:$K,3,FALSE)))), "ingredient not in list"))</f>
        <v>6.52</v>
      </c>
      <c r="N57" s="54" t="str">
        <f t="shared" si="4"/>
        <v>|</v>
      </c>
      <c r="O57" s="80">
        <f>IF($D57="", "", IFERROR((VLOOKUP($D57,Ingredients!$A:$K,11,FALSE)*($F57/(VLOOKUP($D57,Ingredients!$A:$K,3,FALSE)))), "ingredient not in list"))</f>
        <v>0.32</v>
      </c>
      <c r="P57" s="54" t="str">
        <f t="shared" si="5"/>
        <v>|</v>
      </c>
      <c r="Q57" s="86">
        <f>IF($D57="", "", IFERROR((VLOOKUP($D57,Ingredients!$A:$H,6,FALSE)*($F57/(VLOOKUP($D57,Ingredients!$A:$H,3,FALSE)))), "ingredient not in list"))</f>
        <v>100</v>
      </c>
      <c r="R57" s="3" t="str">
        <f>IF(AND(I57&lt;&gt;"",I58=""),SUM(I$1:I58)-SUM(R$1:R56),"")</f>
        <v/>
      </c>
      <c r="S57" t="str">
        <f>IF(AND(Q57&lt;&gt;"",Q58=""),SUM(Q$1:Q58)-SUM(S$1:S56),"")</f>
        <v/>
      </c>
      <c r="T57" s="74" t="str">
        <f>IF(AND(K57&lt;&gt;"",K58=""),SUM(K$1:K58)-SUM(T$1:T56),"")</f>
        <v/>
      </c>
      <c r="U57" s="74" t="str">
        <f>IF(AND(M57&lt;&gt;"",M58=""),SUM(M$1:M58)-SUM(U$1:U56),"")</f>
        <v/>
      </c>
      <c r="V57" s="74" t="str">
        <f>IF(AND(O57&lt;&gt;"",O58=""),SUM(O$1:O58)-SUM(V$1:V56),"")</f>
        <v/>
      </c>
      <c r="X57" s="3" t="str">
        <f t="shared" si="6"/>
        <v/>
      </c>
      <c r="Y57" s="21" t="str">
        <f t="shared" si="7"/>
        <v/>
      </c>
      <c r="Z57" s="74" t="str">
        <f t="shared" si="8"/>
        <v/>
      </c>
      <c r="AA57" s="74" t="str">
        <f t="shared" si="9"/>
        <v/>
      </c>
      <c r="AB57" s="74" t="str">
        <f t="shared" si="10"/>
        <v/>
      </c>
      <c r="AC57" s="131"/>
    </row>
    <row r="58" spans="1:29" ht="13.5" thickBot="1" x14ac:dyDescent="0.25">
      <c r="A58" t="str">
        <f>IF(B58="","", IF(ISNA(MATCH(B58,'Meal Planning'!$C$2:$C$6,0)), "N", "Y"))</f>
        <v>N</v>
      </c>
      <c r="B58" t="str">
        <f t="array" ref="B58">IF(D58="","", INDEX($C58:C20056, MATCH(FALSE,ISBLANK($C58:C20056),0)))</f>
        <v>Turkey Chili</v>
      </c>
      <c r="C58" s="10"/>
      <c r="D58" s="53" t="s">
        <v>20</v>
      </c>
      <c r="E58" s="54" t="str">
        <f t="shared" si="0"/>
        <v>|</v>
      </c>
      <c r="F58" s="12">
        <v>1</v>
      </c>
      <c r="G58" s="55" t="str">
        <f>IF(D58="","",IFERROR(VLOOKUP(D58,Ingredients!$A:$G,4,FALSE),"ingredient not in list"))</f>
        <v>lime</v>
      </c>
      <c r="H58" s="54" t="str">
        <f t="shared" si="1"/>
        <v>|</v>
      </c>
      <c r="I58" s="56">
        <f>IF(D58="", "", IFERROR((VLOOKUP(D58,Ingredients!$A:$H,8,FALSE)*(F58/(VLOOKUP(D58,Ingredients!$A:$H,3,FALSE)))), "ingredient not in list"))</f>
        <v>0.28999999999999998</v>
      </c>
      <c r="J58" s="54" t="str">
        <f t="shared" si="2"/>
        <v>|</v>
      </c>
      <c r="K58" s="80">
        <f>IF($D58="", "", IFERROR((VLOOKUP($D58,Ingredients!$A:$K,9,FALSE)*($F58/(VLOOKUP($D58,Ingredients!$A:$K,3,FALSE)))), "ingredient not in list"))</f>
        <v>0.47</v>
      </c>
      <c r="L58" s="54" t="str">
        <f t="shared" si="3"/>
        <v>|</v>
      </c>
      <c r="M58" s="80">
        <f>IF($D58="", "", IFERROR((VLOOKUP($D58,Ingredients!$A:$K,10,FALSE)*($F58/(VLOOKUP($D58,Ingredients!$A:$K,3,FALSE)))), "ingredient not in list"))</f>
        <v>7.06</v>
      </c>
      <c r="N58" s="54" t="str">
        <f t="shared" si="4"/>
        <v>|</v>
      </c>
      <c r="O58" s="80">
        <f>IF($D58="", "", IFERROR((VLOOKUP($D58,Ingredients!$A:$K,11,FALSE)*($F58/(VLOOKUP($D58,Ingredients!$A:$K,3,FALSE)))), "ingredient not in list"))</f>
        <v>0.13</v>
      </c>
      <c r="P58" s="54" t="str">
        <f t="shared" si="5"/>
        <v>|</v>
      </c>
      <c r="Q58" s="86">
        <f>IF($D58="", "", IFERROR((VLOOKUP($D58,Ingredients!$A:$H,6,FALSE)*($F58/(VLOOKUP($D58,Ingredients!$A:$H,3,FALSE)))), "ingredient not in list"))</f>
        <v>20</v>
      </c>
      <c r="R58" s="3" t="str">
        <f>IF(AND(I58&lt;&gt;"",I59=""),SUM(I$1:I59)-SUM(R$1:R57),"")</f>
        <v/>
      </c>
      <c r="S58" t="str">
        <f>IF(AND(Q58&lt;&gt;"",Q59=""),SUM(Q$1:Q59)-SUM(S$1:S57),"")</f>
        <v/>
      </c>
      <c r="T58" s="74" t="str">
        <f>IF(AND(K58&lt;&gt;"",K59=""),SUM(K$1:K59)-SUM(T$1:T57),"")</f>
        <v/>
      </c>
      <c r="U58" s="74" t="str">
        <f>IF(AND(M58&lt;&gt;"",M59=""),SUM(M$1:M59)-SUM(U$1:U57),"")</f>
        <v/>
      </c>
      <c r="V58" s="74" t="str">
        <f>IF(AND(O58&lt;&gt;"",O59=""),SUM(O$1:O59)-SUM(V$1:V57),"")</f>
        <v/>
      </c>
      <c r="X58" s="3" t="str">
        <f t="shared" si="6"/>
        <v/>
      </c>
      <c r="Y58" s="21" t="str">
        <f t="shared" si="7"/>
        <v/>
      </c>
      <c r="Z58" s="74" t="str">
        <f t="shared" si="8"/>
        <v/>
      </c>
      <c r="AA58" s="74" t="str">
        <f t="shared" si="9"/>
        <v/>
      </c>
      <c r="AB58" s="74" t="str">
        <f t="shared" si="10"/>
        <v/>
      </c>
      <c r="AC58" s="131"/>
    </row>
    <row r="59" spans="1:29" ht="13.5" thickBot="1" x14ac:dyDescent="0.25">
      <c r="A59" t="str">
        <f>IF(B59="","", IF(ISNA(MATCH(B59,'Meal Planning'!$C$2:$C$6,0)), "N", "Y"))</f>
        <v>N</v>
      </c>
      <c r="B59" t="str">
        <f t="array" ref="B59">IF(D59="","", INDEX($C59:C20057, MATCH(FALSE,ISBLANK($C59:C20057),0)))</f>
        <v>Turkey Chili</v>
      </c>
      <c r="C59" s="47" t="s">
        <v>331</v>
      </c>
      <c r="D59" s="57" t="s">
        <v>260</v>
      </c>
      <c r="E59" s="58" t="str">
        <f t="shared" si="0"/>
        <v>|</v>
      </c>
      <c r="F59" s="59">
        <v>636</v>
      </c>
      <c r="G59" s="60" t="str">
        <f>IF(D59="","",IFERROR(VLOOKUP(D59,Ingredients!$A:$G,4,FALSE),"ingredient not in list"))</f>
        <v>grams</v>
      </c>
      <c r="H59" s="58" t="str">
        <f t="shared" si="1"/>
        <v>|</v>
      </c>
      <c r="I59" s="61">
        <f>IF(D59="", "", IFERROR((VLOOKUP(D59,Ingredients!$A:$H,8,FALSE)*(F59/(VLOOKUP(D59,Ingredients!$A:$H,3,FALSE)))), "ingredient not in list"))</f>
        <v>1.070124908155768</v>
      </c>
      <c r="J59" s="58" t="str">
        <f t="shared" si="2"/>
        <v>|</v>
      </c>
      <c r="K59" s="81">
        <f>IF($D59="", "", IFERROR((VLOOKUP($D59,Ingredients!$A:$K,9,FALSE)*($F59/(VLOOKUP($D59,Ingredients!$A:$K,3,FALSE)))), "ingredient not in list"))</f>
        <v>12.72</v>
      </c>
      <c r="L59" s="58" t="str">
        <f t="shared" si="3"/>
        <v>|</v>
      </c>
      <c r="M59" s="81">
        <f>IF($D59="", "", IFERROR((VLOOKUP($D59,Ingredients!$A:$K,10,FALSE)*($F59/(VLOOKUP($D59,Ingredients!$A:$K,3,FALSE)))), "ingredient not in list"))</f>
        <v>110.02800000000001</v>
      </c>
      <c r="N59" s="58" t="str">
        <f t="shared" si="4"/>
        <v>|</v>
      </c>
      <c r="O59" s="81">
        <f>IF($D59="", "", IFERROR((VLOOKUP($D59,Ingredients!$A:$K,11,FALSE)*($F59/(VLOOKUP($D59,Ingredients!$A:$K,3,FALSE)))), "ingredient not in list"))</f>
        <v>0</v>
      </c>
      <c r="P59" s="58" t="str">
        <f t="shared" si="5"/>
        <v>|</v>
      </c>
      <c r="Q59" s="87">
        <f>IF($D59="", "", IFERROR((VLOOKUP($D59,Ingredients!$A:$H,6,FALSE)*($F59/(VLOOKUP($D59,Ingredients!$A:$H,3,FALSE)))), "ingredient not in list"))</f>
        <v>472.67519999999996</v>
      </c>
      <c r="R59" s="3">
        <f>IF(AND(I59&lt;&gt;"",I60=""),SUM(I$1:I60)-SUM(R$1:R58),"")</f>
        <v>12.952228447928015</v>
      </c>
      <c r="S59">
        <f>IF(AND(Q59&lt;&gt;"",Q60=""),SUM(Q$1:Q60)-SUM(S$1:S58),"")</f>
        <v>1580.6751999999997</v>
      </c>
      <c r="T59" s="74">
        <f>IF(AND(K59&lt;&gt;"",K60=""),SUM(K$1:K60)-SUM(T$1:T58),"")</f>
        <v>170.87</v>
      </c>
      <c r="U59" s="74">
        <f>IF(AND(M59&lt;&gt;"",M60=""),SUM(M$1:M60)-SUM(U$1:U58),"")</f>
        <v>178.52800000000002</v>
      </c>
      <c r="V59" s="74">
        <f>IF(AND(O59&lt;&gt;"",O60=""),SUM(O$1:O60)-SUM(V$1:V58),"")</f>
        <v>11.934999999999988</v>
      </c>
      <c r="W59" s="8">
        <v>5</v>
      </c>
      <c r="X59" s="3">
        <f t="shared" si="6"/>
        <v>2.5904456895856027</v>
      </c>
      <c r="Y59" s="21">
        <f t="shared" si="7"/>
        <v>316.13503999999995</v>
      </c>
      <c r="Z59" s="74">
        <f t="shared" si="8"/>
        <v>34.173999999999999</v>
      </c>
      <c r="AA59" s="74">
        <f t="shared" si="9"/>
        <v>35.705600000000004</v>
      </c>
      <c r="AB59" s="74">
        <f t="shared" si="10"/>
        <v>2.3869999999999978</v>
      </c>
    </row>
    <row r="60" spans="1:29" ht="12.75" x14ac:dyDescent="0.2">
      <c r="A60" t="str">
        <f>IF(B60="","", IF(ISNA(MATCH(B60,'Meal Planning'!$C$2:$C$6,0)), "N", "Y"))</f>
        <v/>
      </c>
      <c r="B60" t="str">
        <f t="array" ref="B60">IF(D60="","", INDEX($C60:C20058, MATCH(FALSE,ISBLANK($C60:C20058),0)))</f>
        <v/>
      </c>
      <c r="C60" s="10"/>
      <c r="E60" t="str">
        <f t="shared" si="0"/>
        <v/>
      </c>
      <c r="F60" s="10"/>
      <c r="G60" s="1" t="str">
        <f>IF(D60="","",IFERROR(VLOOKUP(D60,Ingredients!$A:$G,4,FALSE),"ingredient not in list"))</f>
        <v/>
      </c>
      <c r="H60" t="str">
        <f t="shared" si="1"/>
        <v/>
      </c>
      <c r="I60" s="3" t="str">
        <f>IF(D60="", "", IFERROR((VLOOKUP(D60,Ingredients!$A:$H,8,FALSE)*(F60/(VLOOKUP(D60,Ingredients!$A:$H,3,FALSE)))), "ingredient not in list"))</f>
        <v/>
      </c>
      <c r="J60" t="str">
        <f t="shared" si="2"/>
        <v/>
      </c>
      <c r="K60" s="77" t="str">
        <f>IF($D60="", "", IFERROR((VLOOKUP($D60,Ingredients!$A:$K,9,FALSE)*($F60/(VLOOKUP($D60,Ingredients!$A:$K,3,FALSE)))), "ingredient not in list"))</f>
        <v/>
      </c>
      <c r="L60" t="str">
        <f t="shared" si="3"/>
        <v/>
      </c>
      <c r="M60" s="77" t="str">
        <f>IF($D60="", "", IFERROR((VLOOKUP($D60,Ingredients!$A:$K,10,FALSE)*($F60/(VLOOKUP($D60,Ingredients!$A:$K,3,FALSE)))), "ingredient not in list"))</f>
        <v/>
      </c>
      <c r="N60" t="str">
        <f t="shared" si="4"/>
        <v/>
      </c>
      <c r="O60" s="77" t="str">
        <f>IF($D60="", "", IFERROR((VLOOKUP($D60,Ingredients!$A:$K,11,FALSE)*($F60/(VLOOKUP($D60,Ingredients!$A:$K,3,FALSE)))), "ingredient not in list"))</f>
        <v/>
      </c>
      <c r="P60" t="str">
        <f t="shared" si="5"/>
        <v/>
      </c>
      <c r="Q60" s="83" t="str">
        <f>IF($D60="", "", IFERROR((VLOOKUP($D60,Ingredients!$A:$H,6,FALSE)*($F60/(VLOOKUP($D60,Ingredients!$A:$H,3,FALSE)))), "ingredient not in list"))</f>
        <v/>
      </c>
      <c r="R60" s="3" t="str">
        <f>IF(AND(I60&lt;&gt;"",I61=""),SUM(I$1:I61)-SUM(R$1:R59),"")</f>
        <v/>
      </c>
      <c r="S60" t="str">
        <f>IF(AND(Q60&lt;&gt;"",Q61=""),SUM(Q$1:Q61)-SUM(S$1:S59),"")</f>
        <v/>
      </c>
      <c r="T60" s="74" t="str">
        <f>IF(AND(K60&lt;&gt;"",K61=""),SUM(K$1:K61)-SUM(T$1:T59),"")</f>
        <v/>
      </c>
      <c r="U60" s="74" t="str">
        <f>IF(AND(M60&lt;&gt;"",M61=""),SUM(M$1:M61)-SUM(U$1:U59),"")</f>
        <v/>
      </c>
      <c r="V60" s="74" t="str">
        <f>IF(AND(O60&lt;&gt;"",O61=""),SUM(O$1:O61)-SUM(V$1:V59),"")</f>
        <v/>
      </c>
      <c r="X60" s="3" t="str">
        <f t="shared" si="6"/>
        <v/>
      </c>
      <c r="Y60" s="21" t="str">
        <f t="shared" si="7"/>
        <v/>
      </c>
      <c r="Z60" s="74" t="str">
        <f t="shared" si="8"/>
        <v/>
      </c>
      <c r="AA60" s="74" t="str">
        <f t="shared" si="9"/>
        <v/>
      </c>
      <c r="AB60" s="74" t="str">
        <f t="shared" si="10"/>
        <v/>
      </c>
      <c r="AC60" s="131"/>
    </row>
    <row r="61" spans="1:29" ht="12.75" x14ac:dyDescent="0.2">
      <c r="A61" t="str">
        <f>IF(B61="","", IF(ISNA(MATCH(B61,'Meal Planning'!$C$2:$C$6,0)), "N", "Y"))</f>
        <v>N</v>
      </c>
      <c r="B61" t="str">
        <f t="array" ref="B61">IF(D61="","", INDEX($C61:C20059, MATCH(FALSE,ISBLANK($C61:C20059),0)))</f>
        <v>Challah</v>
      </c>
      <c r="D61" s="48" t="s">
        <v>55</v>
      </c>
      <c r="E61" s="49" t="str">
        <f t="shared" si="0"/>
        <v>|</v>
      </c>
      <c r="F61" s="65">
        <v>2.5</v>
      </c>
      <c r="G61" s="51" t="str">
        <f>IF(D61="","",IFERROR(VLOOKUP(D61,Ingredients!$A:$G,4,FALSE),"ingredient not in list"))</f>
        <v>cup</v>
      </c>
      <c r="H61" s="49" t="str">
        <f t="shared" si="1"/>
        <v>|</v>
      </c>
      <c r="I61" s="52">
        <f>IF(D61="", "", IFERROR((VLOOKUP(D61,Ingredients!$A:$H,8,FALSE)*(F61/(VLOOKUP(D61,Ingredients!$A:$H,3,FALSE)))), "ingredient not in list"))</f>
        <v>0</v>
      </c>
      <c r="J61" s="49" t="str">
        <f t="shared" si="2"/>
        <v>|</v>
      </c>
      <c r="K61" s="79">
        <f>IF($D61="", "", IFERROR((VLOOKUP($D61,Ingredients!$A:$K,9,FALSE)*($F61/(VLOOKUP($D61,Ingredients!$A:$K,3,FALSE)))), "ingredient not in list"))</f>
        <v>0</v>
      </c>
      <c r="L61" s="49" t="str">
        <f t="shared" si="3"/>
        <v>|</v>
      </c>
      <c r="M61" s="79">
        <f>IF($D61="", "", IFERROR((VLOOKUP($D61,Ingredients!$A:$K,10,FALSE)*($F61/(VLOOKUP($D61,Ingredients!$A:$K,3,FALSE)))), "ingredient not in list"))</f>
        <v>0</v>
      </c>
      <c r="N61" s="49" t="str">
        <f t="shared" si="4"/>
        <v>|</v>
      </c>
      <c r="O61" s="79">
        <f>IF($D61="", "", IFERROR((VLOOKUP($D61,Ingredients!$A:$K,11,FALSE)*($F61/(VLOOKUP($D61,Ingredients!$A:$K,3,FALSE)))), "ingredient not in list"))</f>
        <v>0</v>
      </c>
      <c r="P61" s="49" t="str">
        <f t="shared" si="5"/>
        <v>|</v>
      </c>
      <c r="Q61" s="85">
        <f>IF($D61="", "", IFERROR((VLOOKUP($D61,Ingredients!$A:$H,6,FALSE)*($F61/(VLOOKUP($D61,Ingredients!$A:$H,3,FALSE)))), "ingredient not in list"))</f>
        <v>0</v>
      </c>
      <c r="R61" s="3" t="str">
        <f>IF(AND(I61&lt;&gt;"",I62=""),SUM(I$1:I62)-SUM(R$1:R60),"")</f>
        <v/>
      </c>
      <c r="S61" t="str">
        <f>IF(AND(Q61&lt;&gt;"",Q62=""),SUM(Q$1:Q62)-SUM(S$1:S60),"")</f>
        <v/>
      </c>
      <c r="T61" s="74" t="str">
        <f>IF(AND(K61&lt;&gt;"",K62=""),SUM(K$1:K62)-SUM(T$1:T60),"")</f>
        <v/>
      </c>
      <c r="U61" s="74" t="str">
        <f>IF(AND(M61&lt;&gt;"",M62=""),SUM(M$1:M62)-SUM(U$1:U60),"")</f>
        <v/>
      </c>
      <c r="V61" s="74" t="str">
        <f>IF(AND(O61&lt;&gt;"",O62=""),SUM(O$1:O62)-SUM(V$1:V60),"")</f>
        <v/>
      </c>
      <c r="X61" s="3" t="str">
        <f t="shared" si="6"/>
        <v/>
      </c>
      <c r="Y61" s="21" t="str">
        <f t="shared" si="7"/>
        <v/>
      </c>
      <c r="Z61" s="74" t="str">
        <f t="shared" si="8"/>
        <v/>
      </c>
      <c r="AA61" s="74" t="str">
        <f t="shared" si="9"/>
        <v/>
      </c>
      <c r="AB61" s="74" t="str">
        <f t="shared" si="10"/>
        <v/>
      </c>
      <c r="AC61" s="131"/>
    </row>
    <row r="62" spans="1:29" ht="12.75" x14ac:dyDescent="0.2">
      <c r="A62" t="str">
        <f>IF(B62="","", IF(ISNA(MATCH(B62,'Meal Planning'!$C$2:$C$6,0)), "N", "Y"))</f>
        <v>N</v>
      </c>
      <c r="B62" t="str">
        <f t="array" ref="B62">IF(D62="","", INDEX($C62:C20060, MATCH(FALSE,ISBLANK($C62:C20060),0)))</f>
        <v>Challah</v>
      </c>
      <c r="C62" s="10"/>
      <c r="D62" s="64" t="s">
        <v>56</v>
      </c>
      <c r="E62" s="54" t="str">
        <f t="shared" si="0"/>
        <v>|</v>
      </c>
      <c r="F62" s="12">
        <v>1</v>
      </c>
      <c r="G62" s="55" t="str">
        <f>IF(D62="","",IFERROR(VLOOKUP(D62,Ingredients!$A:$G,4,FALSE),"ingredient not in list"))</f>
        <v>packet</v>
      </c>
      <c r="H62" s="54" t="str">
        <f t="shared" si="1"/>
        <v>|</v>
      </c>
      <c r="I62" s="56">
        <f>IF(D62="", "", IFERROR((VLOOKUP(D62,Ingredients!$A:$H,8,FALSE)*(F62/(VLOOKUP(D62,Ingredients!$A:$H,3,FALSE)))), "ingredient not in list"))</f>
        <v>0.33</v>
      </c>
      <c r="J62" s="54" t="str">
        <f t="shared" si="2"/>
        <v>|</v>
      </c>
      <c r="K62" s="80">
        <f>IF($D62="", "", IFERROR((VLOOKUP($D62,Ingredients!$A:$K,9,FALSE)*($F62/(VLOOKUP($D62,Ingredients!$A:$K,3,FALSE)))), "ingredient not in list"))</f>
        <v>2.68</v>
      </c>
      <c r="L62" s="54" t="str">
        <f t="shared" si="3"/>
        <v>|</v>
      </c>
      <c r="M62" s="80">
        <f>IF($D62="", "", IFERROR((VLOOKUP($D62,Ingredients!$A:$K,10,FALSE)*($F62/(VLOOKUP($D62,Ingredients!$A:$K,3,FALSE)))), "ingredient not in list"))</f>
        <v>2.67</v>
      </c>
      <c r="N62" s="54" t="str">
        <f t="shared" si="4"/>
        <v>|</v>
      </c>
      <c r="O62" s="80">
        <f>IF($D62="", "", IFERROR((VLOOKUP($D62,Ingredients!$A:$K,11,FALSE)*($F62/(VLOOKUP($D62,Ingredients!$A:$K,3,FALSE)))), "ingredient not in list"))</f>
        <v>0.32</v>
      </c>
      <c r="P62" s="54" t="str">
        <f t="shared" si="5"/>
        <v>|</v>
      </c>
      <c r="Q62" s="86">
        <f>IF($D62="", "", IFERROR((VLOOKUP($D62,Ingredients!$A:$H,6,FALSE)*($F62/(VLOOKUP($D62,Ingredients!$A:$H,3,FALSE)))), "ingredient not in list"))</f>
        <v>21</v>
      </c>
      <c r="R62" s="3" t="str">
        <f>IF(AND(I62&lt;&gt;"",I63=""),SUM(I$1:I63)-SUM(R$1:R61),"")</f>
        <v/>
      </c>
      <c r="S62" t="str">
        <f>IF(AND(Q62&lt;&gt;"",Q63=""),SUM(Q$1:Q63)-SUM(S$1:S61),"")</f>
        <v/>
      </c>
      <c r="T62" s="74" t="str">
        <f>IF(AND(K62&lt;&gt;"",K63=""),SUM(K$1:K63)-SUM(T$1:T61),"")</f>
        <v/>
      </c>
      <c r="U62" s="74" t="str">
        <f>IF(AND(M62&lt;&gt;"",M63=""),SUM(M$1:M63)-SUM(U$1:U61),"")</f>
        <v/>
      </c>
      <c r="V62" s="74" t="str">
        <f>IF(AND(O62&lt;&gt;"",O63=""),SUM(O$1:O63)-SUM(V$1:V61),"")</f>
        <v/>
      </c>
      <c r="X62" s="3" t="str">
        <f t="shared" si="6"/>
        <v/>
      </c>
      <c r="Y62" s="21" t="str">
        <f t="shared" si="7"/>
        <v/>
      </c>
      <c r="Z62" s="74" t="str">
        <f t="shared" si="8"/>
        <v/>
      </c>
      <c r="AA62" s="74" t="str">
        <f t="shared" si="9"/>
        <v/>
      </c>
      <c r="AB62" s="74" t="str">
        <f t="shared" si="10"/>
        <v/>
      </c>
      <c r="AC62" s="131"/>
    </row>
    <row r="63" spans="1:29" ht="12.75" x14ac:dyDescent="0.2">
      <c r="A63" t="str">
        <f>IF(B63="","", IF(ISNA(MATCH(B63,'Meal Planning'!$C$2:$C$6,0)), "N", "Y"))</f>
        <v>N</v>
      </c>
      <c r="B63" t="str">
        <f t="array" ref="B63">IF(D63="","", INDEX($C63:C20061, MATCH(FALSE,ISBLANK($C63:C20061),0)))</f>
        <v>Challah</v>
      </c>
      <c r="C63" s="10"/>
      <c r="D63" s="64" t="s">
        <v>23</v>
      </c>
      <c r="E63" s="54" t="str">
        <f t="shared" si="0"/>
        <v>|</v>
      </c>
      <c r="F63" s="12">
        <v>0.5</v>
      </c>
      <c r="G63" s="55" t="str">
        <f>IF(D63="","",IFERROR(VLOOKUP(D63,Ingredients!$A:$G,4,FALSE),"ingredient not in list"))</f>
        <v>tbsp</v>
      </c>
      <c r="H63" s="54" t="str">
        <f t="shared" si="1"/>
        <v>|</v>
      </c>
      <c r="I63" s="56">
        <f>IF(D63="", "", IFERROR((VLOOKUP(D63,Ingredients!$A:$H,8,FALSE)*(F63/(VLOOKUP(D63,Ingredients!$A:$H,3,FALSE)))), "ingredient not in list"))</f>
        <v>0.10906250000000001</v>
      </c>
      <c r="J63" s="54" t="str">
        <f t="shared" si="2"/>
        <v>|</v>
      </c>
      <c r="K63" s="80">
        <f>IF($D63="", "", IFERROR((VLOOKUP($D63,Ingredients!$A:$K,9,FALSE)*($F63/(VLOOKUP($D63,Ingredients!$A:$K,3,FALSE)))), "ingredient not in list"))</f>
        <v>0.03</v>
      </c>
      <c r="L63" s="54" t="str">
        <f t="shared" si="3"/>
        <v>|</v>
      </c>
      <c r="M63" s="80">
        <f>IF($D63="", "", IFERROR((VLOOKUP($D63,Ingredients!$A:$K,10,FALSE)*($F63/(VLOOKUP($D63,Ingredients!$A:$K,3,FALSE)))), "ingredient not in list"))</f>
        <v>8.65</v>
      </c>
      <c r="N63" s="54" t="str">
        <f t="shared" si="4"/>
        <v>|</v>
      </c>
      <c r="O63" s="80">
        <f>IF($D63="", "", IFERROR((VLOOKUP($D63,Ingredients!$A:$K,11,FALSE)*($F63/(VLOOKUP($D63,Ingredients!$A:$K,3,FALSE)))), "ingredient not in list"))</f>
        <v>0</v>
      </c>
      <c r="P63" s="54" t="str">
        <f t="shared" si="5"/>
        <v>|</v>
      </c>
      <c r="Q63" s="86">
        <f>IF($D63="", "", IFERROR((VLOOKUP($D63,Ingredients!$A:$H,6,FALSE)*($F63/(VLOOKUP($D63,Ingredients!$A:$H,3,FALSE)))), "ingredient not in list"))</f>
        <v>30</v>
      </c>
      <c r="R63" s="3" t="str">
        <f>IF(AND(I63&lt;&gt;"",I64=""),SUM(I$1:I64)-SUM(R$1:R62),"")</f>
        <v/>
      </c>
      <c r="S63" t="str">
        <f>IF(AND(Q63&lt;&gt;"",Q64=""),SUM(Q$1:Q64)-SUM(S$1:S62),"")</f>
        <v/>
      </c>
      <c r="T63" s="74" t="str">
        <f>IF(AND(K63&lt;&gt;"",K64=""),SUM(K$1:K64)-SUM(T$1:T62),"")</f>
        <v/>
      </c>
      <c r="U63" s="74" t="str">
        <f>IF(AND(M63&lt;&gt;"",M64=""),SUM(M$1:M64)-SUM(U$1:U62),"")</f>
        <v/>
      </c>
      <c r="V63" s="74" t="str">
        <f>IF(AND(O63&lt;&gt;"",O64=""),SUM(O$1:O64)-SUM(V$1:V62),"")</f>
        <v/>
      </c>
      <c r="X63" s="3" t="str">
        <f t="shared" si="6"/>
        <v/>
      </c>
      <c r="Y63" s="21" t="str">
        <f t="shared" si="7"/>
        <v/>
      </c>
      <c r="Z63" s="74" t="str">
        <f t="shared" si="8"/>
        <v/>
      </c>
      <c r="AA63" s="74" t="str">
        <f t="shared" si="9"/>
        <v/>
      </c>
      <c r="AB63" s="74" t="str">
        <f t="shared" si="10"/>
        <v/>
      </c>
      <c r="AC63" s="131"/>
    </row>
    <row r="64" spans="1:29" ht="12.75" x14ac:dyDescent="0.2">
      <c r="A64" t="str">
        <f>IF(B64="","", IF(ISNA(MATCH(B64,'Meal Planning'!$C$2:$C$6,0)), "N", "Y"))</f>
        <v>N</v>
      </c>
      <c r="B64" t="str">
        <f t="array" ref="B64">IF(D64="","", INDEX($C64:C20062, MATCH(FALSE,ISBLANK($C64:C20062),0)))</f>
        <v>Challah</v>
      </c>
      <c r="C64" s="10"/>
      <c r="D64" s="64" t="s">
        <v>57</v>
      </c>
      <c r="E64" s="54" t="str">
        <f t="shared" si="0"/>
        <v>|</v>
      </c>
      <c r="F64" s="12">
        <v>4</v>
      </c>
      <c r="G64" s="55" t="str">
        <f>IF(D64="","",IFERROR(VLOOKUP(D64,Ingredients!$A:$G,4,FALSE),"ingredient not in list"))</f>
        <v>tbsp</v>
      </c>
      <c r="H64" s="54" t="str">
        <f t="shared" si="1"/>
        <v>|</v>
      </c>
      <c r="I64" s="56">
        <f>IF(D64="", "", IFERROR((VLOOKUP(D64,Ingredients!$A:$H,8,FALSE)*(F64/(VLOOKUP(D64,Ingredients!$A:$H,3,FALSE)))), "ingredient not in list"))</f>
        <v>0.20833333333333334</v>
      </c>
      <c r="J64" s="54" t="str">
        <f t="shared" si="2"/>
        <v>|</v>
      </c>
      <c r="K64" s="80">
        <f>IF($D64="", "", IFERROR((VLOOKUP($D64,Ingredients!$A:$K,9,FALSE)*($F64/(VLOOKUP($D64,Ingredients!$A:$K,3,FALSE)))), "ingredient not in list"))</f>
        <v>0</v>
      </c>
      <c r="L64" s="54" t="str">
        <f t="shared" si="3"/>
        <v>|</v>
      </c>
      <c r="M64" s="80">
        <f>IF($D64="", "", IFERROR((VLOOKUP($D64,Ingredients!$A:$K,10,FALSE)*($F64/(VLOOKUP($D64,Ingredients!$A:$K,3,FALSE)))), "ingredient not in list"))</f>
        <v>0</v>
      </c>
      <c r="N64" s="54" t="str">
        <f t="shared" si="4"/>
        <v>|</v>
      </c>
      <c r="O64" s="80">
        <f>IF($D64="", "", IFERROR((VLOOKUP($D64,Ingredients!$A:$K,11,FALSE)*($F64/(VLOOKUP($D64,Ingredients!$A:$K,3,FALSE)))), "ingredient not in list"))</f>
        <v>54.4</v>
      </c>
      <c r="P64" s="54" t="str">
        <f t="shared" si="5"/>
        <v>|</v>
      </c>
      <c r="Q64" s="86">
        <f>IF($D64="", "", IFERROR((VLOOKUP($D64,Ingredients!$A:$H,6,FALSE)*($F64/(VLOOKUP($D64,Ingredients!$A:$H,3,FALSE)))), "ingredient not in list"))</f>
        <v>520</v>
      </c>
      <c r="R64" s="3" t="str">
        <f>IF(AND(I64&lt;&gt;"",I65=""),SUM(I$1:I65)-SUM(R$1:R63),"")</f>
        <v/>
      </c>
      <c r="S64" t="str">
        <f>IF(AND(Q64&lt;&gt;"",Q65=""),SUM(Q$1:Q65)-SUM(S$1:S63),"")</f>
        <v/>
      </c>
      <c r="T64" s="74" t="str">
        <f>IF(AND(K64&lt;&gt;"",K65=""),SUM(K$1:K65)-SUM(T$1:T63),"")</f>
        <v/>
      </c>
      <c r="U64" s="74" t="str">
        <f>IF(AND(M64&lt;&gt;"",M65=""),SUM(M$1:M65)-SUM(U$1:U63),"")</f>
        <v/>
      </c>
      <c r="V64" s="74" t="str">
        <f>IF(AND(O64&lt;&gt;"",O65=""),SUM(O$1:O65)-SUM(V$1:V63),"")</f>
        <v/>
      </c>
      <c r="X64" s="3" t="str">
        <f t="shared" si="6"/>
        <v/>
      </c>
      <c r="Y64" s="21" t="str">
        <f t="shared" si="7"/>
        <v/>
      </c>
      <c r="Z64" s="74" t="str">
        <f t="shared" si="8"/>
        <v/>
      </c>
      <c r="AA64" s="74" t="str">
        <f t="shared" si="9"/>
        <v/>
      </c>
      <c r="AB64" s="74" t="str">
        <f t="shared" si="10"/>
        <v/>
      </c>
      <c r="AC64" s="131"/>
    </row>
    <row r="65" spans="1:29" ht="12.75" x14ac:dyDescent="0.2">
      <c r="A65" t="str">
        <f>IF(B65="","", IF(ISNA(MATCH(B65,'Meal Planning'!$C$2:$C$6,0)), "N", "Y"))</f>
        <v>N</v>
      </c>
      <c r="B65" t="str">
        <f t="array" ref="B65">IF(D65="","", INDEX($C65:C20063, MATCH(FALSE,ISBLANK($C65:C20063),0)))</f>
        <v>Challah</v>
      </c>
      <c r="C65" s="10"/>
      <c r="D65" s="64" t="s">
        <v>58</v>
      </c>
      <c r="E65" s="54" t="str">
        <f t="shared" si="0"/>
        <v>|</v>
      </c>
      <c r="F65" s="12">
        <v>4</v>
      </c>
      <c r="G65" s="55" t="str">
        <f>IF(D65="","",IFERROR(VLOOKUP(D65,Ingredients!$A:$G,4,FALSE),"ingredient not in list"))</f>
        <v>egg</v>
      </c>
      <c r="H65" s="54" t="str">
        <f t="shared" si="1"/>
        <v>|</v>
      </c>
      <c r="I65" s="56">
        <f>IF(D65="", "", IFERROR((VLOOKUP(D65,Ingredients!$A:$H,8,FALSE)*(F65/(VLOOKUP(D65,Ingredients!$A:$H,3,FALSE)))), "ingredient not in list"))</f>
        <v>0.43</v>
      </c>
      <c r="J65" s="54" t="str">
        <f t="shared" si="2"/>
        <v>|</v>
      </c>
      <c r="K65" s="80">
        <f>IF($D65="", "", IFERROR((VLOOKUP($D65,Ingredients!$A:$K,9,FALSE)*($F65/(VLOOKUP($D65,Ingredients!$A:$K,3,FALSE)))), "ingredient not in list"))</f>
        <v>25.16</v>
      </c>
      <c r="L65" s="54" t="str">
        <f t="shared" si="3"/>
        <v>|</v>
      </c>
      <c r="M65" s="80">
        <f>IF($D65="", "", IFERROR((VLOOKUP($D65,Ingredients!$A:$K,10,FALSE)*($F65/(VLOOKUP($D65,Ingredients!$A:$K,3,FALSE)))), "ingredient not in list"))</f>
        <v>1.52</v>
      </c>
      <c r="N65" s="54" t="str">
        <f t="shared" si="4"/>
        <v>|</v>
      </c>
      <c r="O65" s="80">
        <f>IF($D65="", "", IFERROR((VLOOKUP($D65,Ingredients!$A:$K,11,FALSE)*($F65/(VLOOKUP($D65,Ingredients!$A:$K,3,FALSE)))), "ingredient not in list"))</f>
        <v>19.88</v>
      </c>
      <c r="P65" s="54" t="str">
        <f t="shared" si="5"/>
        <v>|</v>
      </c>
      <c r="Q65" s="86">
        <f>IF($D65="", "", IFERROR((VLOOKUP($D65,Ingredients!$A:$H,6,FALSE)*($F65/(VLOOKUP($D65,Ingredients!$A:$H,3,FALSE)))), "ingredient not in list"))</f>
        <v>288</v>
      </c>
      <c r="R65" s="3" t="str">
        <f>IF(AND(I65&lt;&gt;"",I66=""),SUM(I$1:I66)-SUM(R$1:R64),"")</f>
        <v/>
      </c>
      <c r="S65" t="str">
        <f>IF(AND(Q65&lt;&gt;"",Q66=""),SUM(Q$1:Q66)-SUM(S$1:S64),"")</f>
        <v/>
      </c>
      <c r="T65" s="74" t="str">
        <f>IF(AND(K65&lt;&gt;"",K66=""),SUM(K$1:K66)-SUM(T$1:T64),"")</f>
        <v/>
      </c>
      <c r="U65" s="74" t="str">
        <f>IF(AND(M65&lt;&gt;"",M66=""),SUM(M$1:M66)-SUM(U$1:U64),"")</f>
        <v/>
      </c>
      <c r="V65" s="74" t="str">
        <f>IF(AND(O65&lt;&gt;"",O66=""),SUM(O$1:O66)-SUM(V$1:V64),"")</f>
        <v/>
      </c>
      <c r="X65" s="3" t="str">
        <f t="shared" si="6"/>
        <v/>
      </c>
      <c r="Y65" s="21" t="str">
        <f t="shared" si="7"/>
        <v/>
      </c>
      <c r="Z65" s="74" t="str">
        <f t="shared" si="8"/>
        <v/>
      </c>
      <c r="AA65" s="74" t="str">
        <f t="shared" si="9"/>
        <v/>
      </c>
      <c r="AB65" s="74" t="str">
        <f t="shared" si="10"/>
        <v/>
      </c>
      <c r="AC65" s="131"/>
    </row>
    <row r="66" spans="1:29" ht="13.5" thickBot="1" x14ac:dyDescent="0.25">
      <c r="A66" t="str">
        <f>IF(B66="","", IF(ISNA(MATCH(B66,'Meal Planning'!$C$2:$C$6,0)), "N", "Y"))</f>
        <v>N</v>
      </c>
      <c r="B66" t="str">
        <f t="array" ref="B66">IF(D66="","", INDEX($C66:C20064, MATCH(FALSE,ISBLANK($C66:C20064),0)))</f>
        <v>Challah</v>
      </c>
      <c r="C66" s="10"/>
      <c r="D66" s="64" t="s">
        <v>59</v>
      </c>
      <c r="E66" s="54" t="str">
        <f t="shared" si="0"/>
        <v>|</v>
      </c>
      <c r="F66" s="12">
        <v>1</v>
      </c>
      <c r="G66" s="55" t="str">
        <f>IF(D66="","",IFERROR(VLOOKUP(D66,Ingredients!$A:$G,4,FALSE),"ingredient not in list"))</f>
        <v>tsp</v>
      </c>
      <c r="H66" s="54" t="str">
        <f t="shared" si="1"/>
        <v>|</v>
      </c>
      <c r="I66" s="56">
        <f>IF(D66="", "", IFERROR((VLOOKUP(D66,Ingredients!$A:$H,8,FALSE)*(F66/(VLOOKUP(D66,Ingredients!$A:$H,3,FALSE)))), "ingredient not in list"))</f>
        <v>1.2219959266802444E-2</v>
      </c>
      <c r="J66" s="54" t="str">
        <f t="shared" si="2"/>
        <v>|</v>
      </c>
      <c r="K66" s="80">
        <f>IF($D66="", "", IFERROR((VLOOKUP($D66,Ingredients!$A:$K,9,FALSE)*($F66/(VLOOKUP($D66,Ingredients!$A:$K,3,FALSE)))), "ingredient not in list"))</f>
        <v>0</v>
      </c>
      <c r="L66" s="54" t="str">
        <f t="shared" si="3"/>
        <v>|</v>
      </c>
      <c r="M66" s="80">
        <f>IF($D66="", "", IFERROR((VLOOKUP($D66,Ingredients!$A:$K,10,FALSE)*($F66/(VLOOKUP($D66,Ingredients!$A:$K,3,FALSE)))), "ingredient not in list"))</f>
        <v>0</v>
      </c>
      <c r="N66" s="54" t="str">
        <f t="shared" si="4"/>
        <v>|</v>
      </c>
      <c r="O66" s="80">
        <f>IF($D66="", "", IFERROR((VLOOKUP($D66,Ingredients!$A:$K,11,FALSE)*($F66/(VLOOKUP($D66,Ingredients!$A:$K,3,FALSE)))), "ingredient not in list"))</f>
        <v>0</v>
      </c>
      <c r="P66" s="54" t="str">
        <f t="shared" si="5"/>
        <v>|</v>
      </c>
      <c r="Q66" s="86">
        <f>IF($D66="", "", IFERROR((VLOOKUP($D66,Ingredients!$A:$H,6,FALSE)*($F66/(VLOOKUP($D66,Ingredients!$A:$H,3,FALSE)))), "ingredient not in list"))</f>
        <v>0</v>
      </c>
      <c r="R66" s="3" t="str">
        <f>IF(AND(I66&lt;&gt;"",I67=""),SUM(I$1:I67)-SUM(R$1:R65),"")</f>
        <v/>
      </c>
      <c r="S66" t="str">
        <f>IF(AND(Q66&lt;&gt;"",Q67=""),SUM(Q$1:Q67)-SUM(S$1:S65),"")</f>
        <v/>
      </c>
      <c r="T66" s="74" t="str">
        <f>IF(AND(K66&lt;&gt;"",K67=""),SUM(K$1:K67)-SUM(T$1:T65),"")</f>
        <v/>
      </c>
      <c r="U66" s="74" t="str">
        <f>IF(AND(M66&lt;&gt;"",M67=""),SUM(M$1:M67)-SUM(U$1:U65),"")</f>
        <v/>
      </c>
      <c r="V66" s="74" t="str">
        <f>IF(AND(O66&lt;&gt;"",O67=""),SUM(O$1:O67)-SUM(V$1:V65),"")</f>
        <v/>
      </c>
      <c r="X66" s="3" t="str">
        <f t="shared" si="6"/>
        <v/>
      </c>
      <c r="Y66" s="21" t="str">
        <f t="shared" si="7"/>
        <v/>
      </c>
      <c r="Z66" s="74" t="str">
        <f t="shared" si="8"/>
        <v/>
      </c>
      <c r="AA66" s="74" t="str">
        <f t="shared" si="9"/>
        <v/>
      </c>
      <c r="AB66" s="74" t="str">
        <f t="shared" si="10"/>
        <v/>
      </c>
      <c r="AC66" s="131"/>
    </row>
    <row r="67" spans="1:29" ht="13.5" thickBot="1" x14ac:dyDescent="0.25">
      <c r="A67" t="str">
        <f>IF(B67="","", IF(ISNA(MATCH(B67,'Meal Planning'!$C$2:$C$6,0)), "N", "Y"))</f>
        <v>N</v>
      </c>
      <c r="B67" t="str">
        <f t="array" ref="B67">IF(D67="","", INDEX($C67:C20065, MATCH(FALSE,ISBLANK($C67:C20065),0)))</f>
        <v>Challah</v>
      </c>
      <c r="C67" s="47" t="s">
        <v>51</v>
      </c>
      <c r="D67" s="62" t="s">
        <v>52</v>
      </c>
      <c r="E67" s="58" t="str">
        <f t="shared" si="0"/>
        <v>|</v>
      </c>
      <c r="F67" s="59">
        <v>8</v>
      </c>
      <c r="G67" s="60" t="str">
        <f>IF(D67="","",IFERROR(VLOOKUP(D67,Ingredients!$A:$G,4,FALSE),"ingredient not in list"))</f>
        <v>cup</v>
      </c>
      <c r="H67" s="58" t="str">
        <f t="shared" si="1"/>
        <v>|</v>
      </c>
      <c r="I67" s="61">
        <f>IF(D67="", "", IFERROR((VLOOKUP(D67,Ingredients!$A:$H,8,FALSE)*(F67/(VLOOKUP(D67,Ingredients!$A:$H,3,FALSE)))), "ingredient not in list"))</f>
        <v>0.73960264900662254</v>
      </c>
      <c r="J67" s="58" t="str">
        <f t="shared" si="2"/>
        <v>|</v>
      </c>
      <c r="K67" s="81">
        <f>IF($D67="", "", IFERROR((VLOOKUP($D67,Ingredients!$A:$K,9,FALSE)*($F67/(VLOOKUP($D67,Ingredients!$A:$K,3,FALSE)))), "ingredient not in list"))</f>
        <v>96</v>
      </c>
      <c r="L67" s="58" t="str">
        <f t="shared" si="3"/>
        <v>|</v>
      </c>
      <c r="M67" s="81">
        <f>IF($D67="", "", IFERROR((VLOOKUP($D67,Ingredients!$A:$K,10,FALSE)*($F67/(VLOOKUP($D67,Ingredients!$A:$K,3,FALSE)))), "ingredient not in list"))</f>
        <v>704</v>
      </c>
      <c r="N67" s="58" t="str">
        <f t="shared" si="4"/>
        <v>|</v>
      </c>
      <c r="O67" s="81">
        <f>IF($D67="", "", IFERROR((VLOOKUP($D67,Ingredients!$A:$K,11,FALSE)*($F67/(VLOOKUP($D67,Ingredients!$A:$K,3,FALSE)))), "ingredient not in list"))</f>
        <v>0</v>
      </c>
      <c r="P67" s="58" t="str">
        <f t="shared" si="5"/>
        <v>|</v>
      </c>
      <c r="Q67" s="87">
        <f>IF($D67="", "", IFERROR((VLOOKUP($D67,Ingredients!$A:$H,6,FALSE)*($F67/(VLOOKUP($D67,Ingredients!$A:$H,3,FALSE)))), "ingredient not in list"))</f>
        <v>3520</v>
      </c>
      <c r="R67" s="3">
        <f>IF(AND(I67&lt;&gt;"",I68=""),SUM(I$1:I68)-SUM(R$1:R66),"")</f>
        <v>1.8292184416067556</v>
      </c>
      <c r="S67">
        <f>IF(AND(Q67&lt;&gt;"",Q68=""),SUM(Q$1:Q68)-SUM(S$1:S66),"")</f>
        <v>4379</v>
      </c>
      <c r="T67" s="74">
        <f>IF(AND(K67&lt;&gt;"",K68=""),SUM(K$1:K68)-SUM(T$1:T66),"")</f>
        <v>123.86999999999995</v>
      </c>
      <c r="U67" s="74">
        <f>IF(AND(M67&lt;&gt;"",M68=""),SUM(M$1:M68)-SUM(U$1:U66),"")</f>
        <v>716.83999999999992</v>
      </c>
      <c r="V67" s="74">
        <f>IF(AND(O67&lt;&gt;"",O68=""),SUM(O$1:O68)-SUM(V$1:V66),"")</f>
        <v>74.59999999999998</v>
      </c>
      <c r="W67" s="8">
        <v>30</v>
      </c>
      <c r="X67" s="3">
        <f t="shared" si="6"/>
        <v>6.0973948053558519E-2</v>
      </c>
      <c r="Y67" s="21">
        <f t="shared" si="7"/>
        <v>145.96666666666667</v>
      </c>
      <c r="Z67" s="74">
        <f t="shared" si="8"/>
        <v>4.1289999999999987</v>
      </c>
      <c r="AA67" s="74">
        <f t="shared" si="9"/>
        <v>23.894666666666662</v>
      </c>
      <c r="AB67" s="74">
        <f t="shared" si="10"/>
        <v>2.4866666666666659</v>
      </c>
    </row>
    <row r="68" spans="1:29" ht="12.75" x14ac:dyDescent="0.2">
      <c r="A68" t="str">
        <f>IF(B68="","", IF(ISNA(MATCH(B68,'Meal Planning'!$C$2:$C$6,0)), "N", "Y"))</f>
        <v/>
      </c>
      <c r="B68" t="str">
        <f t="array" ref="B68">IF(D68="","", INDEX($C68:C20066, MATCH(FALSE,ISBLANK($C68:C20066),0)))</f>
        <v/>
      </c>
      <c r="C68" s="10"/>
      <c r="E68" t="str">
        <f t="shared" si="0"/>
        <v/>
      </c>
      <c r="F68" s="10"/>
      <c r="G68" s="1" t="str">
        <f>IF(D68="","",IFERROR(VLOOKUP(D68,Ingredients!$A:$G,4,FALSE),"ingredient not in list"))</f>
        <v/>
      </c>
      <c r="H68" t="str">
        <f t="shared" si="1"/>
        <v/>
      </c>
      <c r="I68" s="3" t="str">
        <f>IF(D68="", "", IFERROR((VLOOKUP(D68,Ingredients!$A:$H,8,FALSE)*(F68/(VLOOKUP(D68,Ingredients!$A:$H,3,FALSE)))), "ingredient not in list"))</f>
        <v/>
      </c>
      <c r="J68" t="str">
        <f t="shared" si="2"/>
        <v/>
      </c>
      <c r="K68" s="77" t="str">
        <f>IF($D68="", "", IFERROR((VLOOKUP($D68,Ingredients!$A:$K,9,FALSE)*($F68/(VLOOKUP($D68,Ingredients!$A:$K,3,FALSE)))), "ingredient not in list"))</f>
        <v/>
      </c>
      <c r="L68" t="str">
        <f t="shared" si="3"/>
        <v/>
      </c>
      <c r="M68" s="77" t="str">
        <f>IF($D68="", "", IFERROR((VLOOKUP($D68,Ingredients!$A:$K,10,FALSE)*($F68/(VLOOKUP($D68,Ingredients!$A:$K,3,FALSE)))), "ingredient not in list"))</f>
        <v/>
      </c>
      <c r="N68" t="str">
        <f t="shared" si="4"/>
        <v/>
      </c>
      <c r="O68" s="77" t="str">
        <f>IF($D68="", "", IFERROR((VLOOKUP($D68,Ingredients!$A:$K,11,FALSE)*($F68/(VLOOKUP($D68,Ingredients!$A:$K,3,FALSE)))), "ingredient not in list"))</f>
        <v/>
      </c>
      <c r="P68" t="str">
        <f t="shared" si="5"/>
        <v/>
      </c>
      <c r="Q68" s="83" t="str">
        <f>IF($D68="", "", IFERROR((VLOOKUP($D68,Ingredients!$A:$H,6,FALSE)*($F68/(VLOOKUP($D68,Ingredients!$A:$H,3,FALSE)))), "ingredient not in list"))</f>
        <v/>
      </c>
      <c r="R68" s="3" t="str">
        <f>IF(AND(I68&lt;&gt;"",I69=""),SUM(I$1:I69)-SUM(R$1:R67),"")</f>
        <v/>
      </c>
      <c r="S68" t="str">
        <f>IF(AND(Q68&lt;&gt;"",Q69=""),SUM(Q$1:Q69)-SUM(S$1:S67),"")</f>
        <v/>
      </c>
      <c r="T68" s="74" t="str">
        <f>IF(AND(K68&lt;&gt;"",K69=""),SUM(K$1:K69)-SUM(T$1:T67),"")</f>
        <v/>
      </c>
      <c r="U68" s="74" t="str">
        <f>IF(AND(M68&lt;&gt;"",M69=""),SUM(M$1:M69)-SUM(U$1:U67),"")</f>
        <v/>
      </c>
      <c r="V68" s="74" t="str">
        <f>IF(AND(O68&lt;&gt;"",O69=""),SUM(O$1:O69)-SUM(V$1:V67),"")</f>
        <v/>
      </c>
      <c r="X68" s="3" t="str">
        <f t="shared" si="6"/>
        <v/>
      </c>
      <c r="Y68" s="21" t="str">
        <f t="shared" si="7"/>
        <v/>
      </c>
      <c r="Z68" s="74" t="str">
        <f t="shared" si="8"/>
        <v/>
      </c>
      <c r="AA68" s="74" t="str">
        <f t="shared" si="9"/>
        <v/>
      </c>
      <c r="AB68" s="74" t="str">
        <f t="shared" si="10"/>
        <v/>
      </c>
      <c r="AC68" s="131"/>
    </row>
    <row r="69" spans="1:29" ht="12.75" x14ac:dyDescent="0.2">
      <c r="A69" t="str">
        <f>IF(B69="","", IF(ISNA(MATCH(B69,'Meal Planning'!$C$2:$C$6,0)), "N", "Y"))</f>
        <v>N</v>
      </c>
      <c r="B69" t="str">
        <f t="array" ref="B69">IF(D69="","", INDEX($C69:C20067, MATCH(FALSE,ISBLANK($C69:C20067),0)))</f>
        <v>Pumpkin Spiced Challlah</v>
      </c>
      <c r="C69" s="10"/>
      <c r="D69" s="48" t="s">
        <v>55</v>
      </c>
      <c r="E69" s="49" t="str">
        <f t="shared" si="0"/>
        <v>|</v>
      </c>
      <c r="F69" s="65">
        <v>2.5</v>
      </c>
      <c r="G69" s="51" t="str">
        <f>IF(D69="","",IFERROR(VLOOKUP(D69,Ingredients!$A:$G,4,FALSE),"ingredient not in list"))</f>
        <v>cup</v>
      </c>
      <c r="H69" s="49" t="str">
        <f t="shared" si="1"/>
        <v>|</v>
      </c>
      <c r="I69" s="52">
        <f>IF(D69="", "", IFERROR((VLOOKUP(D69,Ingredients!$A:$H,8,FALSE)*(F69/(VLOOKUP(D69,Ingredients!$A:$H,3,FALSE)))), "ingredient not in list"))</f>
        <v>0</v>
      </c>
      <c r="J69" s="49" t="str">
        <f t="shared" si="2"/>
        <v>|</v>
      </c>
      <c r="K69" s="79">
        <f>IF($D69="", "", IFERROR((VLOOKUP($D69,Ingredients!$A:$K,9,FALSE)*($F69/(VLOOKUP($D69,Ingredients!$A:$K,3,FALSE)))), "ingredient not in list"))</f>
        <v>0</v>
      </c>
      <c r="L69" s="49" t="str">
        <f t="shared" si="3"/>
        <v>|</v>
      </c>
      <c r="M69" s="79">
        <f>IF($D69="", "", IFERROR((VLOOKUP($D69,Ingredients!$A:$K,10,FALSE)*($F69/(VLOOKUP($D69,Ingredients!$A:$K,3,FALSE)))), "ingredient not in list"))</f>
        <v>0</v>
      </c>
      <c r="N69" s="49" t="str">
        <f t="shared" si="4"/>
        <v>|</v>
      </c>
      <c r="O69" s="79">
        <f>IF($D69="", "", IFERROR((VLOOKUP($D69,Ingredients!$A:$K,11,FALSE)*($F69/(VLOOKUP($D69,Ingredients!$A:$K,3,FALSE)))), "ingredient not in list"))</f>
        <v>0</v>
      </c>
      <c r="P69" s="49" t="str">
        <f t="shared" si="5"/>
        <v>|</v>
      </c>
      <c r="Q69" s="85">
        <f>IF($D69="", "", IFERROR((VLOOKUP($D69,Ingredients!$A:$H,6,FALSE)*($F69/(VLOOKUP($D69,Ingredients!$A:$H,3,FALSE)))), "ingredient not in list"))</f>
        <v>0</v>
      </c>
      <c r="R69" s="3" t="str">
        <f>IF(AND(I69&lt;&gt;"",I70=""),SUM(I$1:I70)-SUM(R$1:R68),"")</f>
        <v/>
      </c>
      <c r="S69" t="str">
        <f>IF(AND(Q69&lt;&gt;"",Q70=""),SUM(Q$1:Q70)-SUM(S$1:S68),"")</f>
        <v/>
      </c>
      <c r="T69" s="74" t="str">
        <f>IF(AND(K69&lt;&gt;"",K70=""),SUM(K$1:K70)-SUM(T$1:T68),"")</f>
        <v/>
      </c>
      <c r="U69" s="74" t="str">
        <f>IF(AND(M69&lt;&gt;"",M70=""),SUM(M$1:M70)-SUM(U$1:U68),"")</f>
        <v/>
      </c>
      <c r="V69" s="74" t="str">
        <f>IF(AND(O69&lt;&gt;"",O70=""),SUM(O$1:O70)-SUM(V$1:V68),"")</f>
        <v/>
      </c>
      <c r="X69" s="3" t="str">
        <f t="shared" si="6"/>
        <v/>
      </c>
      <c r="Y69" s="21" t="str">
        <f t="shared" si="7"/>
        <v/>
      </c>
      <c r="Z69" s="74" t="str">
        <f t="shared" si="8"/>
        <v/>
      </c>
      <c r="AA69" s="74" t="str">
        <f t="shared" si="9"/>
        <v/>
      </c>
      <c r="AB69" s="74" t="str">
        <f t="shared" si="10"/>
        <v/>
      </c>
      <c r="AC69" s="131"/>
    </row>
    <row r="70" spans="1:29" ht="12.75" x14ac:dyDescent="0.2">
      <c r="A70" t="str">
        <f>IF(B70="","", IF(ISNA(MATCH(B70,'Meal Planning'!$C$2:$C$6,0)), "N", "Y"))</f>
        <v>N</v>
      </c>
      <c r="B70" t="str">
        <f t="array" ref="B70">IF(D70="","", INDEX($C70:C20068, MATCH(FALSE,ISBLANK($C70:C20068),0)))</f>
        <v>Pumpkin Spiced Challlah</v>
      </c>
      <c r="C70" s="10"/>
      <c r="D70" s="64" t="s">
        <v>56</v>
      </c>
      <c r="E70" s="54" t="str">
        <f t="shared" si="0"/>
        <v>|</v>
      </c>
      <c r="F70" s="12">
        <v>1</v>
      </c>
      <c r="G70" s="55" t="str">
        <f>IF(D70="","",IFERROR(VLOOKUP(D70,Ingredients!$A:$G,4,FALSE),"ingredient not in list"))</f>
        <v>packet</v>
      </c>
      <c r="H70" s="54" t="str">
        <f t="shared" si="1"/>
        <v>|</v>
      </c>
      <c r="I70" s="56">
        <f>IF(D70="", "", IFERROR((VLOOKUP(D70,Ingredients!$A:$H,8,FALSE)*(F70/(VLOOKUP(D70,Ingredients!$A:$H,3,FALSE)))), "ingredient not in list"))</f>
        <v>0.33</v>
      </c>
      <c r="J70" s="54" t="str">
        <f t="shared" si="2"/>
        <v>|</v>
      </c>
      <c r="K70" s="80">
        <f>IF($D70="", "", IFERROR((VLOOKUP($D70,Ingredients!$A:$K,9,FALSE)*($F70/(VLOOKUP($D70,Ingredients!$A:$K,3,FALSE)))), "ingredient not in list"))</f>
        <v>2.68</v>
      </c>
      <c r="L70" s="54" t="str">
        <f t="shared" si="3"/>
        <v>|</v>
      </c>
      <c r="M70" s="80">
        <f>IF($D70="", "", IFERROR((VLOOKUP($D70,Ingredients!$A:$K,10,FALSE)*($F70/(VLOOKUP($D70,Ingredients!$A:$K,3,FALSE)))), "ingredient not in list"))</f>
        <v>2.67</v>
      </c>
      <c r="N70" s="54" t="str">
        <f t="shared" si="4"/>
        <v>|</v>
      </c>
      <c r="O70" s="80">
        <f>IF($D70="", "", IFERROR((VLOOKUP($D70,Ingredients!$A:$K,11,FALSE)*($F70/(VLOOKUP($D70,Ingredients!$A:$K,3,FALSE)))), "ingredient not in list"))</f>
        <v>0.32</v>
      </c>
      <c r="P70" s="54" t="str">
        <f t="shared" si="5"/>
        <v>|</v>
      </c>
      <c r="Q70" s="86">
        <f>IF($D70="", "", IFERROR((VLOOKUP($D70,Ingredients!$A:$H,6,FALSE)*($F70/(VLOOKUP($D70,Ingredients!$A:$H,3,FALSE)))), "ingredient not in list"))</f>
        <v>21</v>
      </c>
      <c r="R70" s="3" t="str">
        <f>IF(AND(I70&lt;&gt;"",I71=""),SUM(I$1:I71)-SUM(R$1:R69),"")</f>
        <v/>
      </c>
      <c r="S70" t="str">
        <f>IF(AND(Q70&lt;&gt;"",Q71=""),SUM(Q$1:Q71)-SUM(S$1:S69),"")</f>
        <v/>
      </c>
      <c r="T70" s="74" t="str">
        <f>IF(AND(K70&lt;&gt;"",K71=""),SUM(K$1:K71)-SUM(T$1:T69),"")</f>
        <v/>
      </c>
      <c r="U70" s="74" t="str">
        <f>IF(AND(M70&lt;&gt;"",M71=""),SUM(M$1:M71)-SUM(U$1:U69),"")</f>
        <v/>
      </c>
      <c r="V70" s="74" t="str">
        <f>IF(AND(O70&lt;&gt;"",O71=""),SUM(O$1:O71)-SUM(V$1:V69),"")</f>
        <v/>
      </c>
      <c r="X70" s="3" t="str">
        <f t="shared" si="6"/>
        <v/>
      </c>
      <c r="Y70" s="21" t="str">
        <f t="shared" si="7"/>
        <v/>
      </c>
      <c r="Z70" s="74" t="str">
        <f t="shared" si="8"/>
        <v/>
      </c>
      <c r="AA70" s="74" t="str">
        <f t="shared" si="9"/>
        <v/>
      </c>
      <c r="AB70" s="74" t="str">
        <f t="shared" si="10"/>
        <v/>
      </c>
      <c r="AC70" s="131"/>
    </row>
    <row r="71" spans="1:29" ht="12.75" x14ac:dyDescent="0.2">
      <c r="A71" t="str">
        <f>IF(B71="","", IF(ISNA(MATCH(B71,'Meal Planning'!$C$2:$C$6,0)), "N", "Y"))</f>
        <v>N</v>
      </c>
      <c r="B71" t="str">
        <f t="array" ref="B71">IF(D71="","", INDEX($C71:C20069, MATCH(FALSE,ISBLANK($C71:C20069),0)))</f>
        <v>Pumpkin Spiced Challlah</v>
      </c>
      <c r="C71" s="10"/>
      <c r="D71" s="64" t="s">
        <v>23</v>
      </c>
      <c r="E71" s="54" t="str">
        <f t="shared" si="0"/>
        <v>|</v>
      </c>
      <c r="F71" s="12">
        <v>0.5</v>
      </c>
      <c r="G71" s="55" t="str">
        <f>IF(D71="","",IFERROR(VLOOKUP(D71,Ingredients!$A:$G,4,FALSE),"ingredient not in list"))</f>
        <v>tbsp</v>
      </c>
      <c r="H71" s="54" t="str">
        <f t="shared" si="1"/>
        <v>|</v>
      </c>
      <c r="I71" s="56">
        <f>IF(D71="", "", IFERROR((VLOOKUP(D71,Ingredients!$A:$H,8,FALSE)*(F71/(VLOOKUP(D71,Ingredients!$A:$H,3,FALSE)))), "ingredient not in list"))</f>
        <v>0.10906250000000001</v>
      </c>
      <c r="J71" s="54" t="str">
        <f t="shared" si="2"/>
        <v>|</v>
      </c>
      <c r="K71" s="80">
        <f>IF($D71="", "", IFERROR((VLOOKUP($D71,Ingredients!$A:$K,9,FALSE)*($F71/(VLOOKUP($D71,Ingredients!$A:$K,3,FALSE)))), "ingredient not in list"))</f>
        <v>0.03</v>
      </c>
      <c r="L71" s="54" t="str">
        <f t="shared" si="3"/>
        <v>|</v>
      </c>
      <c r="M71" s="80">
        <f>IF($D71="", "", IFERROR((VLOOKUP($D71,Ingredients!$A:$K,10,FALSE)*($F71/(VLOOKUP($D71,Ingredients!$A:$K,3,FALSE)))), "ingredient not in list"))</f>
        <v>8.65</v>
      </c>
      <c r="N71" s="54" t="str">
        <f t="shared" si="4"/>
        <v>|</v>
      </c>
      <c r="O71" s="80">
        <f>IF($D71="", "", IFERROR((VLOOKUP($D71,Ingredients!$A:$K,11,FALSE)*($F71/(VLOOKUP($D71,Ingredients!$A:$K,3,FALSE)))), "ingredient not in list"))</f>
        <v>0</v>
      </c>
      <c r="P71" s="54" t="str">
        <f t="shared" si="5"/>
        <v>|</v>
      </c>
      <c r="Q71" s="86">
        <f>IF($D71="", "", IFERROR((VLOOKUP($D71,Ingredients!$A:$H,6,FALSE)*($F71/(VLOOKUP($D71,Ingredients!$A:$H,3,FALSE)))), "ingredient not in list"))</f>
        <v>30</v>
      </c>
      <c r="R71" s="3" t="str">
        <f>IF(AND(I71&lt;&gt;"",I72=""),SUM(I$1:I72)-SUM(R$1:R70),"")</f>
        <v/>
      </c>
      <c r="S71" t="str">
        <f>IF(AND(Q71&lt;&gt;"",Q72=""),SUM(Q$1:Q72)-SUM(S$1:S70),"")</f>
        <v/>
      </c>
      <c r="T71" s="74" t="str">
        <f>IF(AND(K71&lt;&gt;"",K72=""),SUM(K$1:K72)-SUM(T$1:T70),"")</f>
        <v/>
      </c>
      <c r="U71" s="74" t="str">
        <f>IF(AND(M71&lt;&gt;"",M72=""),SUM(M$1:M72)-SUM(U$1:U70),"")</f>
        <v/>
      </c>
      <c r="V71" s="74" t="str">
        <f>IF(AND(O71&lt;&gt;"",O72=""),SUM(O$1:O72)-SUM(V$1:V70),"")</f>
        <v/>
      </c>
      <c r="X71" s="3" t="str">
        <f t="shared" si="6"/>
        <v/>
      </c>
      <c r="Y71" s="21" t="str">
        <f t="shared" si="7"/>
        <v/>
      </c>
      <c r="Z71" s="74" t="str">
        <f t="shared" si="8"/>
        <v/>
      </c>
      <c r="AA71" s="74" t="str">
        <f t="shared" si="9"/>
        <v/>
      </c>
      <c r="AB71" s="74" t="str">
        <f t="shared" si="10"/>
        <v/>
      </c>
      <c r="AC71" s="131"/>
    </row>
    <row r="72" spans="1:29" ht="12.75" x14ac:dyDescent="0.2">
      <c r="A72" t="str">
        <f>IF(B72="","", IF(ISNA(MATCH(B72,'Meal Planning'!$C$2:$C$6,0)), "N", "Y"))</f>
        <v>N</v>
      </c>
      <c r="B72" t="str">
        <f t="array" ref="B72">IF(D72="","", INDEX($C72:C20070, MATCH(FALSE,ISBLANK($C72:C20070),0)))</f>
        <v>Pumpkin Spiced Challlah</v>
      </c>
      <c r="C72" s="10"/>
      <c r="D72" s="64" t="s">
        <v>57</v>
      </c>
      <c r="E72" s="54" t="str">
        <f t="shared" si="0"/>
        <v>|</v>
      </c>
      <c r="F72" s="12">
        <v>4</v>
      </c>
      <c r="G72" s="55" t="str">
        <f>IF(D72="","",IFERROR(VLOOKUP(D72,Ingredients!$A:$G,4,FALSE),"ingredient not in list"))</f>
        <v>tbsp</v>
      </c>
      <c r="H72" s="54" t="str">
        <f t="shared" si="1"/>
        <v>|</v>
      </c>
      <c r="I72" s="56">
        <f>IF(D72="", "", IFERROR((VLOOKUP(D72,Ingredients!$A:$H,8,FALSE)*(F72/(VLOOKUP(D72,Ingredients!$A:$H,3,FALSE)))), "ingredient not in list"))</f>
        <v>0.20833333333333334</v>
      </c>
      <c r="J72" s="54" t="str">
        <f t="shared" si="2"/>
        <v>|</v>
      </c>
      <c r="K72" s="80">
        <f>IF($D72="", "", IFERROR((VLOOKUP($D72,Ingredients!$A:$K,9,FALSE)*($F72/(VLOOKUP($D72,Ingredients!$A:$K,3,FALSE)))), "ingredient not in list"))</f>
        <v>0</v>
      </c>
      <c r="L72" s="54" t="str">
        <f t="shared" si="3"/>
        <v>|</v>
      </c>
      <c r="M72" s="80">
        <f>IF($D72="", "", IFERROR((VLOOKUP($D72,Ingredients!$A:$K,10,FALSE)*($F72/(VLOOKUP($D72,Ingredients!$A:$K,3,FALSE)))), "ingredient not in list"))</f>
        <v>0</v>
      </c>
      <c r="N72" s="54" t="str">
        <f t="shared" si="4"/>
        <v>|</v>
      </c>
      <c r="O72" s="80">
        <f>IF($D72="", "", IFERROR((VLOOKUP($D72,Ingredients!$A:$K,11,FALSE)*($F72/(VLOOKUP($D72,Ingredients!$A:$K,3,FALSE)))), "ingredient not in list"))</f>
        <v>54.4</v>
      </c>
      <c r="P72" s="54" t="str">
        <f t="shared" si="5"/>
        <v>|</v>
      </c>
      <c r="Q72" s="86">
        <f>IF($D72="", "", IFERROR((VLOOKUP($D72,Ingredients!$A:$H,6,FALSE)*($F72/(VLOOKUP($D72,Ingredients!$A:$H,3,FALSE)))), "ingredient not in list"))</f>
        <v>520</v>
      </c>
      <c r="R72" s="3" t="str">
        <f>IF(AND(I72&lt;&gt;"",I73=""),SUM(I$1:I73)-SUM(R$1:R71),"")</f>
        <v/>
      </c>
      <c r="S72" t="str">
        <f>IF(AND(Q72&lt;&gt;"",Q73=""),SUM(Q$1:Q73)-SUM(S$1:S71),"")</f>
        <v/>
      </c>
      <c r="T72" s="74" t="str">
        <f>IF(AND(K72&lt;&gt;"",K73=""),SUM(K$1:K73)-SUM(T$1:T71),"")</f>
        <v/>
      </c>
      <c r="U72" s="74" t="str">
        <f>IF(AND(M72&lt;&gt;"",M73=""),SUM(M$1:M73)-SUM(U$1:U71),"")</f>
        <v/>
      </c>
      <c r="V72" s="74" t="str">
        <f>IF(AND(O72&lt;&gt;"",O73=""),SUM(O$1:O73)-SUM(V$1:V71),"")</f>
        <v/>
      </c>
      <c r="X72" s="3" t="str">
        <f t="shared" si="6"/>
        <v/>
      </c>
      <c r="Y72" s="21" t="str">
        <f t="shared" si="7"/>
        <v/>
      </c>
      <c r="Z72" s="74" t="str">
        <f t="shared" si="8"/>
        <v/>
      </c>
      <c r="AA72" s="74" t="str">
        <f t="shared" si="9"/>
        <v/>
      </c>
      <c r="AB72" s="74" t="str">
        <f t="shared" si="10"/>
        <v/>
      </c>
      <c r="AC72" s="131"/>
    </row>
    <row r="73" spans="1:29" ht="12.75" x14ac:dyDescent="0.2">
      <c r="A73" t="str">
        <f>IF(B73="","", IF(ISNA(MATCH(B73,'Meal Planning'!$C$2:$C$6,0)), "N", "Y"))</f>
        <v>N</v>
      </c>
      <c r="B73" t="str">
        <f t="array" ref="B73">IF(D73="","", INDEX($C73:C20071, MATCH(FALSE,ISBLANK($C73:C20071),0)))</f>
        <v>Pumpkin Spiced Challlah</v>
      </c>
      <c r="C73" s="10"/>
      <c r="D73" s="64" t="s">
        <v>58</v>
      </c>
      <c r="E73" s="54" t="str">
        <f t="shared" ref="E73:E136" si="11">IF($D73="","", "|")</f>
        <v>|</v>
      </c>
      <c r="F73" s="12">
        <v>4</v>
      </c>
      <c r="G73" s="55" t="str">
        <f>IF(D73="","",IFERROR(VLOOKUP(D73,Ingredients!$A:$G,4,FALSE),"ingredient not in list"))</f>
        <v>egg</v>
      </c>
      <c r="H73" s="54" t="str">
        <f t="shared" ref="H73:H136" si="12">IF($D73="","", "|")</f>
        <v>|</v>
      </c>
      <c r="I73" s="56">
        <f>IF(D73="", "", IFERROR((VLOOKUP(D73,Ingredients!$A:$H,8,FALSE)*(F73/(VLOOKUP(D73,Ingredients!$A:$H,3,FALSE)))), "ingredient not in list"))</f>
        <v>0.43</v>
      </c>
      <c r="J73" s="54" t="str">
        <f t="shared" ref="J73:J136" si="13">IF($D73="","", "|")</f>
        <v>|</v>
      </c>
      <c r="K73" s="80">
        <f>IF($D73="", "", IFERROR((VLOOKUP($D73,Ingredients!$A:$K,9,FALSE)*($F73/(VLOOKUP($D73,Ingredients!$A:$K,3,FALSE)))), "ingredient not in list"))</f>
        <v>25.16</v>
      </c>
      <c r="L73" s="54" t="str">
        <f t="shared" ref="L73:L136" si="14">IF($D73="","", "|")</f>
        <v>|</v>
      </c>
      <c r="M73" s="80">
        <f>IF($D73="", "", IFERROR((VLOOKUP($D73,Ingredients!$A:$K,10,FALSE)*($F73/(VLOOKUP($D73,Ingredients!$A:$K,3,FALSE)))), "ingredient not in list"))</f>
        <v>1.52</v>
      </c>
      <c r="N73" s="54" t="str">
        <f t="shared" ref="N73:N136" si="15">IF($D73="","", "|")</f>
        <v>|</v>
      </c>
      <c r="O73" s="80">
        <f>IF($D73="", "", IFERROR((VLOOKUP($D73,Ingredients!$A:$K,11,FALSE)*($F73/(VLOOKUP($D73,Ingredients!$A:$K,3,FALSE)))), "ingredient not in list"))</f>
        <v>19.88</v>
      </c>
      <c r="P73" s="54" t="str">
        <f t="shared" ref="P73:P136" si="16">IF($D73="","", "|")</f>
        <v>|</v>
      </c>
      <c r="Q73" s="86">
        <f>IF($D73="", "", IFERROR((VLOOKUP($D73,Ingredients!$A:$H,6,FALSE)*($F73/(VLOOKUP($D73,Ingredients!$A:$H,3,FALSE)))), "ingredient not in list"))</f>
        <v>288</v>
      </c>
      <c r="R73" s="3" t="str">
        <f>IF(AND(I73&lt;&gt;"",I74=""),SUM(I$1:I74)-SUM(R$1:R72),"")</f>
        <v/>
      </c>
      <c r="S73" t="str">
        <f>IF(AND(Q73&lt;&gt;"",Q74=""),SUM(Q$1:Q74)-SUM(S$1:S72),"")</f>
        <v/>
      </c>
      <c r="T73" s="74" t="str">
        <f>IF(AND(K73&lt;&gt;"",K74=""),SUM(K$1:K74)-SUM(T$1:T72),"")</f>
        <v/>
      </c>
      <c r="U73" s="74" t="str">
        <f>IF(AND(M73&lt;&gt;"",M74=""),SUM(M$1:M74)-SUM(U$1:U72),"")</f>
        <v/>
      </c>
      <c r="V73" s="74" t="str">
        <f>IF(AND(O73&lt;&gt;"",O74=""),SUM(O$1:O74)-SUM(V$1:V72),"")</f>
        <v/>
      </c>
      <c r="X73" s="3" t="str">
        <f t="shared" si="6"/>
        <v/>
      </c>
      <c r="Y73" s="21" t="str">
        <f t="shared" si="7"/>
        <v/>
      </c>
      <c r="Z73" s="74" t="str">
        <f t="shared" si="8"/>
        <v/>
      </c>
      <c r="AA73" s="74" t="str">
        <f t="shared" si="9"/>
        <v/>
      </c>
      <c r="AB73" s="74" t="str">
        <f t="shared" si="10"/>
        <v/>
      </c>
      <c r="AC73" s="131"/>
    </row>
    <row r="74" spans="1:29" ht="12.75" x14ac:dyDescent="0.2">
      <c r="A74" t="str">
        <f>IF(B74="","", IF(ISNA(MATCH(B74,'Meal Planning'!$C$2:$C$6,0)), "N", "Y"))</f>
        <v>N</v>
      </c>
      <c r="B74" t="str">
        <f t="array" ref="B74">IF(D74="","", INDEX($C74:C20072, MATCH(FALSE,ISBLANK($C74:C20072),0)))</f>
        <v>Pumpkin Spiced Challlah</v>
      </c>
      <c r="C74" s="10"/>
      <c r="D74" s="64" t="s">
        <v>59</v>
      </c>
      <c r="E74" s="54" t="str">
        <f t="shared" si="11"/>
        <v>|</v>
      </c>
      <c r="F74" s="12">
        <v>1</v>
      </c>
      <c r="G74" s="55" t="str">
        <f>IF(D74="","",IFERROR(VLOOKUP(D74,Ingredients!$A:$G,4,FALSE),"ingredient not in list"))</f>
        <v>tsp</v>
      </c>
      <c r="H74" s="54" t="str">
        <f t="shared" si="12"/>
        <v>|</v>
      </c>
      <c r="I74" s="56">
        <f>IF(D74="", "", IFERROR((VLOOKUP(D74,Ingredients!$A:$H,8,FALSE)*(F74/(VLOOKUP(D74,Ingredients!$A:$H,3,FALSE)))), "ingredient not in list"))</f>
        <v>1.2219959266802444E-2</v>
      </c>
      <c r="J74" s="54" t="str">
        <f t="shared" si="13"/>
        <v>|</v>
      </c>
      <c r="K74" s="80">
        <f>IF($D74="", "", IFERROR((VLOOKUP($D74,Ingredients!$A:$K,9,FALSE)*($F74/(VLOOKUP($D74,Ingredients!$A:$K,3,FALSE)))), "ingredient not in list"))</f>
        <v>0</v>
      </c>
      <c r="L74" s="54" t="str">
        <f t="shared" si="14"/>
        <v>|</v>
      </c>
      <c r="M74" s="80">
        <f>IF($D74="", "", IFERROR((VLOOKUP($D74,Ingredients!$A:$K,10,FALSE)*($F74/(VLOOKUP($D74,Ingredients!$A:$K,3,FALSE)))), "ingredient not in list"))</f>
        <v>0</v>
      </c>
      <c r="N74" s="54" t="str">
        <f t="shared" si="15"/>
        <v>|</v>
      </c>
      <c r="O74" s="80">
        <f>IF($D74="", "", IFERROR((VLOOKUP($D74,Ingredients!$A:$K,11,FALSE)*($F74/(VLOOKUP($D74,Ingredients!$A:$K,3,FALSE)))), "ingredient not in list"))</f>
        <v>0</v>
      </c>
      <c r="P74" s="54" t="str">
        <f t="shared" si="16"/>
        <v>|</v>
      </c>
      <c r="Q74" s="86">
        <f>IF($D74="", "", IFERROR((VLOOKUP($D74,Ingredients!$A:$H,6,FALSE)*($F74/(VLOOKUP($D74,Ingredients!$A:$H,3,FALSE)))), "ingredient not in list"))</f>
        <v>0</v>
      </c>
      <c r="R74" s="3" t="str">
        <f>IF(AND(I74&lt;&gt;"",I75=""),SUM(I$1:I75)-SUM(R$1:R73),"")</f>
        <v/>
      </c>
      <c r="S74" t="str">
        <f>IF(AND(Q74&lt;&gt;"",Q75=""),SUM(Q$1:Q75)-SUM(S$1:S73),"")</f>
        <v/>
      </c>
      <c r="T74" s="74" t="str">
        <f>IF(AND(K74&lt;&gt;"",K75=""),SUM(K$1:K75)-SUM(T$1:T73),"")</f>
        <v/>
      </c>
      <c r="U74" s="74" t="str">
        <f>IF(AND(M74&lt;&gt;"",M75=""),SUM(M$1:M75)-SUM(U$1:U73),"")</f>
        <v/>
      </c>
      <c r="V74" s="74" t="str">
        <f>IF(AND(O74&lt;&gt;"",O75=""),SUM(O$1:O75)-SUM(V$1:V73),"")</f>
        <v/>
      </c>
      <c r="X74" s="3" t="str">
        <f t="shared" ref="X74:X137" si="17">IF(W74="","",R74/W74)</f>
        <v/>
      </c>
      <c r="Y74" s="21" t="str">
        <f t="shared" ref="Y74:Y137" si="18">IF(W74="","", S74/W74)</f>
        <v/>
      </c>
      <c r="Z74" s="74" t="str">
        <f t="shared" ref="Z74:Z137" si="19">IF(T74="","", T74/W74)</f>
        <v/>
      </c>
      <c r="AA74" s="74" t="str">
        <f t="shared" ref="AA74:AA137" si="20">IF(U74="","", U74/W74)</f>
        <v/>
      </c>
      <c r="AB74" s="74" t="str">
        <f t="shared" ref="AB74:AB137" si="21">IF(V74="","", V74/W74)</f>
        <v/>
      </c>
      <c r="AC74" s="131"/>
    </row>
    <row r="75" spans="1:29" ht="12.75" x14ac:dyDescent="0.2">
      <c r="A75" t="str">
        <f>IF(B75="","", IF(ISNA(MATCH(B75,'Meal Planning'!$C$2:$C$6,0)), "N", "Y"))</f>
        <v>N</v>
      </c>
      <c r="B75" t="str">
        <f t="array" ref="B75">IF(D75="","", INDEX($C75:C20073, MATCH(FALSE,ISBLANK($C75:C20073),0)))</f>
        <v>Pumpkin Spiced Challlah</v>
      </c>
      <c r="C75" s="10"/>
      <c r="D75" s="64" t="s">
        <v>52</v>
      </c>
      <c r="E75" s="54" t="str">
        <f t="shared" si="11"/>
        <v>|</v>
      </c>
      <c r="F75" s="12">
        <v>8</v>
      </c>
      <c r="G75" s="55" t="str">
        <f>IF(D75="","",IFERROR(VLOOKUP(D75,Ingredients!$A:$G,4,FALSE),"ingredient not in list"))</f>
        <v>cup</v>
      </c>
      <c r="H75" s="54" t="str">
        <f t="shared" si="12"/>
        <v>|</v>
      </c>
      <c r="I75" s="56">
        <f>IF(D75="", "", IFERROR((VLOOKUP(D75,Ingredients!$A:$H,8,FALSE)*(F75/(VLOOKUP(D75,Ingredients!$A:$H,3,FALSE)))), "ingredient not in list"))</f>
        <v>0.73960264900662254</v>
      </c>
      <c r="J75" s="54" t="str">
        <f t="shared" si="13"/>
        <v>|</v>
      </c>
      <c r="K75" s="80">
        <f>IF($D75="", "", IFERROR((VLOOKUP($D75,Ingredients!$A:$K,9,FALSE)*($F75/(VLOOKUP($D75,Ingredients!$A:$K,3,FALSE)))), "ingredient not in list"))</f>
        <v>96</v>
      </c>
      <c r="L75" s="54" t="str">
        <f t="shared" si="14"/>
        <v>|</v>
      </c>
      <c r="M75" s="80">
        <f>IF($D75="", "", IFERROR((VLOOKUP($D75,Ingredients!$A:$K,10,FALSE)*($F75/(VLOOKUP($D75,Ingredients!$A:$K,3,FALSE)))), "ingredient not in list"))</f>
        <v>704</v>
      </c>
      <c r="N75" s="54" t="str">
        <f t="shared" si="15"/>
        <v>|</v>
      </c>
      <c r="O75" s="80">
        <f>IF($D75="", "", IFERROR((VLOOKUP($D75,Ingredients!$A:$K,11,FALSE)*($F75/(VLOOKUP($D75,Ingredients!$A:$K,3,FALSE)))), "ingredient not in list"))</f>
        <v>0</v>
      </c>
      <c r="P75" s="54" t="str">
        <f t="shared" si="16"/>
        <v>|</v>
      </c>
      <c r="Q75" s="86">
        <f>IF($D75="", "", IFERROR((VLOOKUP($D75,Ingredients!$A:$H,6,FALSE)*($F75/(VLOOKUP($D75,Ingredients!$A:$H,3,FALSE)))), "ingredient not in list"))</f>
        <v>3520</v>
      </c>
      <c r="R75" s="3" t="str">
        <f>IF(AND(I75&lt;&gt;"",I76=""),SUM(I$1:I76)-SUM(R$1:R74),"")</f>
        <v/>
      </c>
      <c r="S75" t="str">
        <f>IF(AND(Q75&lt;&gt;"",Q76=""),SUM(Q$1:Q76)-SUM(S$1:S74),"")</f>
        <v/>
      </c>
      <c r="T75" s="74" t="str">
        <f>IF(AND(K75&lt;&gt;"",K76=""),SUM(K$1:K76)-SUM(T$1:T74),"")</f>
        <v/>
      </c>
      <c r="U75" s="74" t="str">
        <f>IF(AND(M75&lt;&gt;"",M76=""),SUM(M$1:M76)-SUM(U$1:U74),"")</f>
        <v/>
      </c>
      <c r="V75" s="74" t="str">
        <f>IF(AND(O75&lt;&gt;"",O76=""),SUM(O$1:O76)-SUM(V$1:V74),"")</f>
        <v/>
      </c>
      <c r="X75" s="3" t="str">
        <f t="shared" si="17"/>
        <v/>
      </c>
      <c r="Y75" s="21" t="str">
        <f t="shared" si="18"/>
        <v/>
      </c>
      <c r="Z75" s="74" t="str">
        <f t="shared" si="19"/>
        <v/>
      </c>
      <c r="AA75" s="74" t="str">
        <f t="shared" si="20"/>
        <v/>
      </c>
      <c r="AB75" s="74" t="str">
        <f t="shared" si="21"/>
        <v/>
      </c>
      <c r="AC75" s="131"/>
    </row>
    <row r="76" spans="1:29" ht="12.75" x14ac:dyDescent="0.2">
      <c r="A76" t="str">
        <f>IF(B76="","", IF(ISNA(MATCH(B76,'Meal Planning'!$C$2:$C$6,0)), "N", "Y"))</f>
        <v>N</v>
      </c>
      <c r="B76" t="str">
        <f t="array" ref="B76">IF(D76="","", INDEX($C76:C20074, MATCH(FALSE,ISBLANK($C76:C20074),0)))</f>
        <v>Pumpkin Spiced Challlah</v>
      </c>
      <c r="C76" s="10"/>
      <c r="D76" s="53" t="s">
        <v>46</v>
      </c>
      <c r="E76" s="54" t="str">
        <f t="shared" si="11"/>
        <v>|</v>
      </c>
      <c r="F76" s="12">
        <v>9</v>
      </c>
      <c r="G76" s="55" t="str">
        <f>IF(D76="","",IFERROR(VLOOKUP(D76,Ingredients!$A:$G,4,FALSE),"ingredient not in list"))</f>
        <v>tsp</v>
      </c>
      <c r="H76" s="54" t="str">
        <f t="shared" si="12"/>
        <v>|</v>
      </c>
      <c r="I76" s="56">
        <f>IF(D76="", "", IFERROR((VLOOKUP(D76,Ingredients!$A:$H,8,FALSE)*(F76/(VLOOKUP(D76,Ingredients!$A:$H,3,FALSE)))), "ingredient not in list"))</f>
        <v>1.0140845070422535</v>
      </c>
      <c r="J76" s="54" t="str">
        <f t="shared" si="13"/>
        <v>|</v>
      </c>
      <c r="K76" s="80">
        <f>IF($D76="", "", IFERROR((VLOOKUP($D76,Ingredients!$A:$K,9,FALSE)*($F76/(VLOOKUP($D76,Ingredients!$A:$K,3,FALSE)))), "ingredient not in list"))</f>
        <v>0.80999999999999994</v>
      </c>
      <c r="L76" s="54" t="str">
        <f t="shared" si="14"/>
        <v>|</v>
      </c>
      <c r="M76" s="80">
        <f>IF($D76="", "", IFERROR((VLOOKUP($D76,Ingredients!$A:$K,10,FALSE)*($F76/(VLOOKUP($D76,Ingredients!$A:$K,3,FALSE)))), "ingredient not in list"))</f>
        <v>16.560000000000002</v>
      </c>
      <c r="N76" s="54" t="str">
        <f t="shared" si="15"/>
        <v>|</v>
      </c>
      <c r="O76" s="80">
        <f>IF($D76="", "", IFERROR((VLOOKUP($D76,Ingredients!$A:$K,11,FALSE)*($F76/(VLOOKUP($D76,Ingredients!$A:$K,3,FALSE)))), "ingredient not in list"))</f>
        <v>0.63000000000000012</v>
      </c>
      <c r="P76" s="54" t="str">
        <f t="shared" si="16"/>
        <v>|</v>
      </c>
      <c r="Q76" s="86">
        <f>IF($D76="", "", IFERROR((VLOOKUP($D76,Ingredients!$A:$H,6,FALSE)*($F76/(VLOOKUP($D76,Ingredients!$A:$H,3,FALSE)))), "ingredient not in list"))</f>
        <v>54</v>
      </c>
      <c r="R76" s="3" t="str">
        <f>IF(AND(I76&lt;&gt;"",I77=""),SUM(I$1:I77)-SUM(R$1:R75),"")</f>
        <v/>
      </c>
      <c r="S76" t="str">
        <f>IF(AND(Q76&lt;&gt;"",Q77=""),SUM(Q$1:Q77)-SUM(S$1:S75),"")</f>
        <v/>
      </c>
      <c r="T76" s="74" t="str">
        <f>IF(AND(K76&lt;&gt;"",K77=""),SUM(K$1:K77)-SUM(T$1:T75),"")</f>
        <v/>
      </c>
      <c r="U76" s="74" t="str">
        <f>IF(AND(M76&lt;&gt;"",M77=""),SUM(M$1:M77)-SUM(U$1:U75),"")</f>
        <v/>
      </c>
      <c r="V76" s="74" t="str">
        <f>IF(AND(O76&lt;&gt;"",O77=""),SUM(O$1:O77)-SUM(V$1:V75),"")</f>
        <v/>
      </c>
      <c r="X76" s="3" t="str">
        <f t="shared" si="17"/>
        <v/>
      </c>
      <c r="Y76" s="21" t="str">
        <f t="shared" si="18"/>
        <v/>
      </c>
      <c r="Z76" s="74" t="str">
        <f t="shared" si="19"/>
        <v/>
      </c>
      <c r="AA76" s="74" t="str">
        <f t="shared" si="20"/>
        <v/>
      </c>
      <c r="AB76" s="74" t="str">
        <f t="shared" si="21"/>
        <v/>
      </c>
      <c r="AC76" s="131"/>
    </row>
    <row r="77" spans="1:29" ht="12.75" x14ac:dyDescent="0.2">
      <c r="A77" t="str">
        <f>IF(B77="","", IF(ISNA(MATCH(B77,'Meal Planning'!$C$2:$C$6,0)), "N", "Y"))</f>
        <v>N</v>
      </c>
      <c r="B77" t="str">
        <f t="array" ref="B77">IF(D77="","", INDEX($C77:C20075, MATCH(FALSE,ISBLANK($C77:C20075),0)))</f>
        <v>Pumpkin Spiced Challlah</v>
      </c>
      <c r="C77" s="10"/>
      <c r="D77" s="53" t="s">
        <v>102</v>
      </c>
      <c r="E77" s="54" t="str">
        <f t="shared" si="11"/>
        <v>|</v>
      </c>
      <c r="F77" s="12">
        <v>2</v>
      </c>
      <c r="G77" s="55" t="str">
        <f>IF(D77="","",IFERROR(VLOOKUP(D77,Ingredients!$A:$G,4,FALSE),"ingredient not in list"))</f>
        <v>tsp</v>
      </c>
      <c r="H77" s="54" t="str">
        <f t="shared" si="12"/>
        <v>|</v>
      </c>
      <c r="I77" s="56">
        <f>IF(D77="", "", IFERROR((VLOOKUP(D77,Ingredients!$A:$H,8,FALSE)*(F77/(VLOOKUP(D77,Ingredients!$A:$H,3,FALSE)))), "ingredient not in list"))</f>
        <v>0.21295774647887322</v>
      </c>
      <c r="J77" s="54" t="str">
        <f t="shared" si="13"/>
        <v>|</v>
      </c>
      <c r="K77" s="80">
        <f>IF($D77="", "", IFERROR((VLOOKUP($D77,Ingredients!$A:$K,9,FALSE)*($F77/(VLOOKUP($D77,Ingredients!$A:$K,3,FALSE)))), "ingredient not in list"))</f>
        <v>0.08</v>
      </c>
      <c r="L77" s="54" t="str">
        <f t="shared" si="14"/>
        <v>|</v>
      </c>
      <c r="M77" s="80">
        <f>IF($D77="", "", IFERROR((VLOOKUP($D77,Ingredients!$A:$K,10,FALSE)*($F77/(VLOOKUP($D77,Ingredients!$A:$K,3,FALSE)))), "ingredient not in list"))</f>
        <v>0.72</v>
      </c>
      <c r="N77" s="54" t="str">
        <f t="shared" si="15"/>
        <v>|</v>
      </c>
      <c r="O77" s="80">
        <f>IF($D77="", "", IFERROR((VLOOKUP($D77,Ingredients!$A:$K,11,FALSE)*($F77/(VLOOKUP($D77,Ingredients!$A:$K,3,FALSE)))), "ingredient not in list"))</f>
        <v>0.04</v>
      </c>
      <c r="P77" s="54" t="str">
        <f t="shared" si="16"/>
        <v>|</v>
      </c>
      <c r="Q77" s="86">
        <f>IF($D77="", "", IFERROR((VLOOKUP($D77,Ingredients!$A:$H,6,FALSE)*($F77/(VLOOKUP($D77,Ingredients!$A:$H,3,FALSE)))), "ingredient not in list"))</f>
        <v>8</v>
      </c>
      <c r="R77" s="3" t="str">
        <f>IF(AND(I77&lt;&gt;"",I78=""),SUM(I$1:I78)-SUM(R$1:R76),"")</f>
        <v/>
      </c>
      <c r="S77" t="str">
        <f>IF(AND(Q77&lt;&gt;"",Q78=""),SUM(Q$1:Q78)-SUM(S$1:S76),"")</f>
        <v/>
      </c>
      <c r="T77" s="74" t="str">
        <f>IF(AND(K77&lt;&gt;"",K78=""),SUM(K$1:K78)-SUM(T$1:T76),"")</f>
        <v/>
      </c>
      <c r="U77" s="74" t="str">
        <f>IF(AND(M77&lt;&gt;"",M78=""),SUM(M$1:M78)-SUM(U$1:U76),"")</f>
        <v/>
      </c>
      <c r="V77" s="74" t="str">
        <f>IF(AND(O77&lt;&gt;"",O78=""),SUM(O$1:O78)-SUM(V$1:V76),"")</f>
        <v/>
      </c>
      <c r="X77" s="3" t="str">
        <f t="shared" si="17"/>
        <v/>
      </c>
      <c r="Y77" s="21" t="str">
        <f t="shared" si="18"/>
        <v/>
      </c>
      <c r="Z77" s="74" t="str">
        <f t="shared" si="19"/>
        <v/>
      </c>
      <c r="AA77" s="74" t="str">
        <f t="shared" si="20"/>
        <v/>
      </c>
      <c r="AB77" s="74" t="str">
        <f t="shared" si="21"/>
        <v/>
      </c>
      <c r="AC77" s="131"/>
    </row>
    <row r="78" spans="1:29" ht="12.75" x14ac:dyDescent="0.2">
      <c r="A78" t="str">
        <f>IF(B78="","", IF(ISNA(MATCH(B78,'Meal Planning'!$C$2:$C$6,0)), "N", "Y"))</f>
        <v>N</v>
      </c>
      <c r="B78" t="str">
        <f t="array" ref="B78">IF(D78="","", INDEX($C78:C20076, MATCH(FALSE,ISBLANK($C78:C20076),0)))</f>
        <v>Pumpkin Spiced Challlah</v>
      </c>
      <c r="C78" s="10"/>
      <c r="D78" s="53" t="s">
        <v>103</v>
      </c>
      <c r="E78" s="54" t="str">
        <f t="shared" si="11"/>
        <v>|</v>
      </c>
      <c r="F78" s="12">
        <v>2</v>
      </c>
      <c r="G78" s="55" t="str">
        <f>IF(D78="","",IFERROR(VLOOKUP(D78,Ingredients!$A:$G,4,FALSE),"ingredient not in list"))</f>
        <v>tsp</v>
      </c>
      <c r="H78" s="54" t="str">
        <f t="shared" si="12"/>
        <v>|</v>
      </c>
      <c r="I78" s="56">
        <f>IF(D78="", "", IFERROR((VLOOKUP(D78,Ingredients!$A:$H,8,FALSE)*(F78/(VLOOKUP(D78,Ingredients!$A:$H,3,FALSE)))), "ingredient not in list"))</f>
        <v>0.21295774647887322</v>
      </c>
      <c r="J78" s="54" t="str">
        <f t="shared" si="13"/>
        <v>|</v>
      </c>
      <c r="K78" s="80">
        <f>IF($D78="", "", IFERROR((VLOOKUP($D78,Ingredients!$A:$K,9,FALSE)*($F78/(VLOOKUP($D78,Ingredients!$A:$K,3,FALSE)))), "ingredient not in list"))</f>
        <v>0.26</v>
      </c>
      <c r="L78" s="54" t="str">
        <f t="shared" si="14"/>
        <v>|</v>
      </c>
      <c r="M78" s="80">
        <f>IF($D78="", "", IFERROR((VLOOKUP($D78,Ingredients!$A:$K,10,FALSE)*($F78/(VLOOKUP($D78,Ingredients!$A:$K,3,FALSE)))), "ingredient not in list"))</f>
        <v>2.16</v>
      </c>
      <c r="N78" s="54" t="str">
        <f t="shared" si="15"/>
        <v>|</v>
      </c>
      <c r="O78" s="80">
        <f>IF($D78="", "", IFERROR((VLOOKUP($D78,Ingredients!$A:$K,11,FALSE)*($F78/(VLOOKUP($D78,Ingredients!$A:$K,3,FALSE)))), "ingredient not in list"))</f>
        <v>1.6</v>
      </c>
      <c r="P78" s="54" t="str">
        <f t="shared" si="16"/>
        <v>|</v>
      </c>
      <c r="Q78" s="86">
        <f>IF($D78="", "", IFERROR((VLOOKUP($D78,Ingredients!$A:$H,6,FALSE)*($F78/(VLOOKUP($D78,Ingredients!$A:$H,3,FALSE)))), "ingredient not in list"))</f>
        <v>24</v>
      </c>
      <c r="R78" s="3" t="str">
        <f>IF(AND(I78&lt;&gt;"",I79=""),SUM(I$1:I79)-SUM(R$1:R77),"")</f>
        <v/>
      </c>
      <c r="S78" t="str">
        <f>IF(AND(Q78&lt;&gt;"",Q79=""),SUM(Q$1:Q79)-SUM(S$1:S77),"")</f>
        <v/>
      </c>
      <c r="T78" s="74" t="str">
        <f>IF(AND(K78&lt;&gt;"",K79=""),SUM(K$1:K79)-SUM(T$1:T77),"")</f>
        <v/>
      </c>
      <c r="U78" s="74" t="str">
        <f>IF(AND(M78&lt;&gt;"",M79=""),SUM(M$1:M79)-SUM(U$1:U77),"")</f>
        <v/>
      </c>
      <c r="V78" s="74" t="str">
        <f>IF(AND(O78&lt;&gt;"",O79=""),SUM(O$1:O79)-SUM(V$1:V77),"")</f>
        <v/>
      </c>
      <c r="X78" s="3" t="str">
        <f t="shared" si="17"/>
        <v/>
      </c>
      <c r="Y78" s="21" t="str">
        <f t="shared" si="18"/>
        <v/>
      </c>
      <c r="Z78" s="74" t="str">
        <f t="shared" si="19"/>
        <v/>
      </c>
      <c r="AA78" s="74" t="str">
        <f t="shared" si="20"/>
        <v/>
      </c>
      <c r="AB78" s="74" t="str">
        <f t="shared" si="21"/>
        <v/>
      </c>
      <c r="AC78" s="131"/>
    </row>
    <row r="79" spans="1:29" ht="13.5" thickBot="1" x14ac:dyDescent="0.25">
      <c r="A79" t="str">
        <f>IF(B79="","", IF(ISNA(MATCH(B79,'Meal Planning'!$C$2:$C$6,0)), "N", "Y"))</f>
        <v>N</v>
      </c>
      <c r="B79" t="str">
        <f t="array" ref="B79">IF(D79="","", INDEX($C79:C20077, MATCH(FALSE,ISBLANK($C79:C20077),0)))</f>
        <v>Pumpkin Spiced Challlah</v>
      </c>
      <c r="C79" s="10"/>
      <c r="D79" s="53" t="s">
        <v>104</v>
      </c>
      <c r="E79" s="54" t="str">
        <f t="shared" si="11"/>
        <v>|</v>
      </c>
      <c r="F79" s="12">
        <v>1.5</v>
      </c>
      <c r="G79" s="55" t="str">
        <f>IF(D79="","",IFERROR(VLOOKUP(D79,Ingredients!$A:$G,4,FALSE),"ingredient not in list"))</f>
        <v>tsp</v>
      </c>
      <c r="H79" s="54" t="str">
        <f t="shared" si="12"/>
        <v>|</v>
      </c>
      <c r="I79" s="56">
        <f>IF(D79="", "", IFERROR((VLOOKUP(D79,Ingredients!$A:$H,8,FALSE)*(F79/(VLOOKUP(D79,Ingredients!$A:$H,3,FALSE)))), "ingredient not in list"))</f>
        <v>0.15971830985915492</v>
      </c>
      <c r="J79" s="54" t="str">
        <f t="shared" si="13"/>
        <v>|</v>
      </c>
      <c r="K79" s="80">
        <f>IF($D79="", "", IFERROR((VLOOKUP($D79,Ingredients!$A:$K,9,FALSE)*($F79/(VLOOKUP($D79,Ingredients!$A:$K,3,FALSE)))), "ingredient not in list"))</f>
        <v>0.18</v>
      </c>
      <c r="L79" s="54" t="str">
        <f t="shared" si="14"/>
        <v>|</v>
      </c>
      <c r="M79" s="80">
        <f>IF($D79="", "", IFERROR((VLOOKUP($D79,Ingredients!$A:$K,10,FALSE)*($F79/(VLOOKUP($D79,Ingredients!$A:$K,3,FALSE)))), "ingredient not in list"))</f>
        <v>-2.0550000000000002</v>
      </c>
      <c r="N79" s="54" t="str">
        <f t="shared" si="15"/>
        <v>|</v>
      </c>
      <c r="O79" s="80">
        <f>IF($D79="", "", IFERROR((VLOOKUP($D79,Ingredients!$A:$K,11,FALSE)*($F79/(VLOOKUP($D79,Ingredients!$A:$K,3,FALSE)))), "ingredient not in list"))</f>
        <v>0.255</v>
      </c>
      <c r="P79" s="54" t="str">
        <f t="shared" si="16"/>
        <v>|</v>
      </c>
      <c r="Q79" s="86">
        <f>IF($D79="", "", IFERROR((VLOOKUP($D79,Ingredients!$A:$H,6,FALSE)*($F79/(VLOOKUP($D79,Ingredients!$A:$H,3,FALSE)))), "ingredient not in list"))</f>
        <v>7.5</v>
      </c>
      <c r="R79" s="3" t="str">
        <f>IF(AND(I79&lt;&gt;"",I80=""),SUM(I$1:I80)-SUM(R$1:R78),"")</f>
        <v/>
      </c>
      <c r="S79" t="str">
        <f>IF(AND(Q79&lt;&gt;"",Q80=""),SUM(Q$1:Q80)-SUM(S$1:S78),"")</f>
        <v/>
      </c>
      <c r="T79" s="74" t="str">
        <f>IF(AND(K79&lt;&gt;"",K80=""),SUM(K$1:K80)-SUM(T$1:T78),"")</f>
        <v/>
      </c>
      <c r="U79" s="74" t="str">
        <f>IF(AND(M79&lt;&gt;"",M80=""),SUM(M$1:M80)-SUM(U$1:U78),"")</f>
        <v/>
      </c>
      <c r="V79" s="74" t="str">
        <f>IF(AND(O79&lt;&gt;"",O80=""),SUM(O$1:O80)-SUM(V$1:V78),"")</f>
        <v/>
      </c>
      <c r="X79" s="3" t="str">
        <f t="shared" si="17"/>
        <v/>
      </c>
      <c r="Y79" s="21" t="str">
        <f t="shared" si="18"/>
        <v/>
      </c>
      <c r="Z79" s="74" t="str">
        <f t="shared" si="19"/>
        <v/>
      </c>
      <c r="AA79" s="74" t="str">
        <f t="shared" si="20"/>
        <v/>
      </c>
      <c r="AB79" s="74" t="str">
        <f t="shared" si="21"/>
        <v/>
      </c>
      <c r="AC79" s="131"/>
    </row>
    <row r="80" spans="1:29" ht="13.5" thickBot="1" x14ac:dyDescent="0.25">
      <c r="A80" t="str">
        <f>IF(B80="","", IF(ISNA(MATCH(B80,'Meal Planning'!$C$2:$C$6,0)), "N", "Y"))</f>
        <v>N</v>
      </c>
      <c r="B80" t="str">
        <f t="array" ref="B80">IF(D80="","", INDEX($C80:C20078, MATCH(FALSE,ISBLANK($C80:C20078),0)))</f>
        <v>Pumpkin Spiced Challlah</v>
      </c>
      <c r="C80" s="47" t="s">
        <v>106</v>
      </c>
      <c r="D80" s="57" t="s">
        <v>105</v>
      </c>
      <c r="E80" s="58" t="str">
        <f t="shared" si="11"/>
        <v>|</v>
      </c>
      <c r="F80" s="59">
        <v>1.5</v>
      </c>
      <c r="G80" s="60" t="str">
        <f>IF(D80="","",IFERROR(VLOOKUP(D80,Ingredients!$A:$G,4,FALSE),"ingredient not in list"))</f>
        <v>tsp</v>
      </c>
      <c r="H80" s="58" t="str">
        <f t="shared" si="12"/>
        <v>|</v>
      </c>
      <c r="I80" s="61">
        <f>IF(D80="", "", IFERROR((VLOOKUP(D80,Ingredients!$A:$H,8,FALSE)*(F80/(VLOOKUP(D80,Ingredients!$A:$H,3,FALSE)))), "ingredient not in list"))</f>
        <v>0.15971830985915492</v>
      </c>
      <c r="J80" s="58" t="str">
        <f t="shared" si="13"/>
        <v>|</v>
      </c>
      <c r="K80" s="81">
        <f>IF($D80="", "", IFERROR((VLOOKUP($D80,Ingredients!$A:$K,9,FALSE)*($F80/(VLOOKUP($D80,Ingredients!$A:$K,3,FALSE)))), "ingredient not in list"))</f>
        <v>0.19500000000000001</v>
      </c>
      <c r="L80" s="58" t="str">
        <f t="shared" si="14"/>
        <v>|</v>
      </c>
      <c r="M80" s="81">
        <f>IF($D80="", "", IFERROR((VLOOKUP($D80,Ingredients!$A:$K,10,FALSE)*($F80/(VLOOKUP($D80,Ingredients!$A:$K,3,FALSE)))), "ingredient not in list"))</f>
        <v>1.9350000000000001</v>
      </c>
      <c r="N80" s="58" t="str">
        <f t="shared" si="15"/>
        <v>|</v>
      </c>
      <c r="O80" s="81">
        <f>IF($D80="", "", IFERROR((VLOOKUP($D80,Ingredients!$A:$K,11,FALSE)*($F80/(VLOOKUP($D80,Ingredients!$A:$K,3,FALSE)))), "ingredient not in list"))</f>
        <v>0.63</v>
      </c>
      <c r="P80" s="58" t="str">
        <f t="shared" si="16"/>
        <v>|</v>
      </c>
      <c r="Q80" s="87">
        <f>IF($D80="", "", IFERROR((VLOOKUP($D80,Ingredients!$A:$H,6,FALSE)*($F80/(VLOOKUP($D80,Ingredients!$A:$H,3,FALSE)))), "ingredient not in list"))</f>
        <v>10.5</v>
      </c>
      <c r="R80" s="3">
        <f>IF(AND(I80&lt;&gt;"",I81=""),SUM(I$1:I81)-SUM(R$1:R79),"")</f>
        <v>3.5886550613250563</v>
      </c>
      <c r="S80">
        <f>IF(AND(Q80&lt;&gt;"",Q81=""),SUM(Q$1:Q81)-SUM(S$1:S79),"")</f>
        <v>4482.9999999999982</v>
      </c>
      <c r="T80" s="74">
        <f>IF(AND(K80&lt;&gt;"",K81=""),SUM(K$1:K81)-SUM(T$1:T79),"")</f>
        <v>125.39499999999987</v>
      </c>
      <c r="U80" s="74">
        <f>IF(AND(M80&lt;&gt;"",M81=""),SUM(M$1:M81)-SUM(U$1:U79),"")</f>
        <v>736.15999999999985</v>
      </c>
      <c r="V80" s="74">
        <f>IF(AND(O80&lt;&gt;"",O81=""),SUM(O$1:O81)-SUM(V$1:V79),"")</f>
        <v>77.755000000000052</v>
      </c>
      <c r="W80" s="8">
        <v>30</v>
      </c>
      <c r="X80" s="3">
        <f t="shared" si="17"/>
        <v>0.11962183537750187</v>
      </c>
      <c r="Y80" s="21">
        <f t="shared" si="18"/>
        <v>149.43333333333328</v>
      </c>
      <c r="Z80" s="74">
        <f t="shared" si="19"/>
        <v>4.1798333333333293</v>
      </c>
      <c r="AA80" s="74">
        <f t="shared" si="20"/>
        <v>24.538666666666661</v>
      </c>
      <c r="AB80" s="74">
        <f t="shared" si="21"/>
        <v>2.591833333333335</v>
      </c>
    </row>
    <row r="81" spans="1:34" ht="12.75" x14ac:dyDescent="0.2">
      <c r="A81" t="str">
        <f>IF(B81="","", IF(ISNA(MATCH(B81,'Meal Planning'!$C$2:$C$6,0)), "N", "Y"))</f>
        <v/>
      </c>
      <c r="B81" t="str">
        <f t="array" ref="B81">IF(D81="","", INDEX($C81:C20079, MATCH(FALSE,ISBLANK($C81:C20079),0)))</f>
        <v/>
      </c>
      <c r="C81" s="10"/>
      <c r="E81" t="str">
        <f t="shared" si="11"/>
        <v/>
      </c>
      <c r="F81" s="10"/>
      <c r="G81" s="1" t="str">
        <f>IF(D81="","",IFERROR(VLOOKUP(D81,Ingredients!$A:$G,4,FALSE),"ingredient not in list"))</f>
        <v/>
      </c>
      <c r="H81" t="str">
        <f t="shared" si="12"/>
        <v/>
      </c>
      <c r="I81" s="3" t="str">
        <f>IF(D81="", "", IFERROR((VLOOKUP(D81,Ingredients!$A:$H,8,FALSE)*(F81/(VLOOKUP(D81,Ingredients!$A:$H,3,FALSE)))), "ingredient not in list"))</f>
        <v/>
      </c>
      <c r="J81" t="str">
        <f t="shared" si="13"/>
        <v/>
      </c>
      <c r="K81" s="77" t="str">
        <f>IF($D81="", "", IFERROR((VLOOKUP($D81,Ingredients!$A:$K,9,FALSE)*($F81/(VLOOKUP($D81,Ingredients!$A:$K,3,FALSE)))), "ingredient not in list"))</f>
        <v/>
      </c>
      <c r="L81" t="str">
        <f t="shared" si="14"/>
        <v/>
      </c>
      <c r="M81" s="77" t="str">
        <f>IF($D81="", "", IFERROR((VLOOKUP($D81,Ingredients!$A:$K,10,FALSE)*($F81/(VLOOKUP($D81,Ingredients!$A:$K,3,FALSE)))), "ingredient not in list"))</f>
        <v/>
      </c>
      <c r="N81" t="str">
        <f t="shared" si="15"/>
        <v/>
      </c>
      <c r="O81" s="77" t="str">
        <f>IF($D81="", "", IFERROR((VLOOKUP($D81,Ingredients!$A:$K,11,FALSE)*($F81/(VLOOKUP($D81,Ingredients!$A:$K,3,FALSE)))), "ingredient not in list"))</f>
        <v/>
      </c>
      <c r="P81" t="str">
        <f t="shared" si="16"/>
        <v/>
      </c>
      <c r="Q81" s="83" t="str">
        <f>IF($D81="", "", IFERROR((VLOOKUP($D81,Ingredients!$A:$H,6,FALSE)*($F81/(VLOOKUP($D81,Ingredients!$A:$H,3,FALSE)))), "ingredient not in list"))</f>
        <v/>
      </c>
      <c r="R81" s="3" t="str">
        <f>IF(AND(I81&lt;&gt;"",I82=""),SUM(I$1:I82)-SUM(R$1:R80),"")</f>
        <v/>
      </c>
      <c r="S81" t="str">
        <f>IF(AND(Q81&lt;&gt;"",Q82=""),SUM(Q$1:Q82)-SUM(S$1:S80),"")</f>
        <v/>
      </c>
      <c r="T81" s="74" t="str">
        <f>IF(AND(K81&lt;&gt;"",K82=""),SUM(K$1:K82)-SUM(T$1:T80),"")</f>
        <v/>
      </c>
      <c r="U81" s="74" t="str">
        <f>IF(AND(M81&lt;&gt;"",M82=""),SUM(M$1:M82)-SUM(U$1:U80),"")</f>
        <v/>
      </c>
      <c r="V81" s="74" t="str">
        <f>IF(AND(O81&lt;&gt;"",O82=""),SUM(O$1:O82)-SUM(V$1:V80),"")</f>
        <v/>
      </c>
      <c r="X81" s="3" t="str">
        <f t="shared" si="17"/>
        <v/>
      </c>
      <c r="Y81" s="21" t="str">
        <f t="shared" si="18"/>
        <v/>
      </c>
      <c r="Z81" s="74" t="str">
        <f t="shared" si="19"/>
        <v/>
      </c>
      <c r="AA81" s="74" t="str">
        <f t="shared" si="20"/>
        <v/>
      </c>
      <c r="AB81" s="74" t="str">
        <f t="shared" si="21"/>
        <v/>
      </c>
      <c r="AC81" s="134" t="s">
        <v>130</v>
      </c>
    </row>
    <row r="82" spans="1:34" ht="12.75" x14ac:dyDescent="0.2">
      <c r="A82" t="str">
        <f>IF(B82="","", IF(ISNA(MATCH(B82,'Meal Planning'!$C$2:$C$6,0)), "N", "Y"))</f>
        <v>N</v>
      </c>
      <c r="B82" t="str">
        <f t="array" ref="B82">IF(D82="","", INDEX($C82:C20080, MATCH(FALSE,ISBLANK($C82:C20080),0)))</f>
        <v>Strawberry Banana Smoothie</v>
      </c>
      <c r="C82" s="10"/>
      <c r="D82" s="48" t="s">
        <v>47</v>
      </c>
      <c r="E82" s="49" t="str">
        <f t="shared" si="11"/>
        <v>|</v>
      </c>
      <c r="F82" s="65">
        <v>1</v>
      </c>
      <c r="G82" s="51" t="str">
        <f>IF(D82="","",IFERROR(VLOOKUP(D82,Ingredients!$A:$G,4,FALSE),"ingredient not in list"))</f>
        <v>banana</v>
      </c>
      <c r="H82" s="49" t="str">
        <f t="shared" si="12"/>
        <v>|</v>
      </c>
      <c r="I82" s="52">
        <f>IF(D82="", "", IFERROR((VLOOKUP(D82,Ingredients!$A:$H,8,FALSE)*(F82/(VLOOKUP(D82,Ingredients!$A:$H,3,FALSE)))), "ingredient not in list"))</f>
        <v>0.19</v>
      </c>
      <c r="J82" s="49" t="str">
        <f t="shared" si="13"/>
        <v>|</v>
      </c>
      <c r="K82" s="79">
        <f>IF($D82="", "", IFERROR((VLOOKUP($D82,Ingredients!$A:$K,9,FALSE)*($F82/(VLOOKUP($D82,Ingredients!$A:$K,3,FALSE)))), "ingredient not in list"))</f>
        <v>1.29</v>
      </c>
      <c r="L82" s="49" t="str">
        <f t="shared" si="14"/>
        <v>|</v>
      </c>
      <c r="M82" s="79">
        <f>IF($D82="", "", IFERROR((VLOOKUP($D82,Ingredients!$A:$K,10,FALSE)*($F82/(VLOOKUP($D82,Ingredients!$A:$K,3,FALSE)))), "ingredient not in list"))</f>
        <v>26.95</v>
      </c>
      <c r="N82" s="49" t="str">
        <f t="shared" si="15"/>
        <v>|</v>
      </c>
      <c r="O82" s="79">
        <f>IF($D82="", "", IFERROR((VLOOKUP($D82,Ingredients!$A:$K,11,FALSE)*($F82/(VLOOKUP($D82,Ingredients!$A:$K,3,FALSE)))), "ingredient not in list"))</f>
        <v>0.39</v>
      </c>
      <c r="P82" s="49" t="str">
        <f t="shared" si="16"/>
        <v>|</v>
      </c>
      <c r="Q82" s="85">
        <f>IF($D82="", "", IFERROR((VLOOKUP($D82,Ingredients!$A:$H,6,FALSE)*($F82/(VLOOKUP($D82,Ingredients!$A:$H,3,FALSE)))), "ingredient not in list"))</f>
        <v>105</v>
      </c>
      <c r="R82" s="3" t="str">
        <f>IF(AND(I82&lt;&gt;"",I83=""),SUM(I$1:I83)-SUM(R$1:R81),"")</f>
        <v/>
      </c>
      <c r="S82" t="str">
        <f>IF(AND(Q82&lt;&gt;"",Q83=""),SUM(Q$1:Q83)-SUM(S$1:S81),"")</f>
        <v/>
      </c>
      <c r="T82" s="74" t="str">
        <f>IF(AND(K82&lt;&gt;"",K83=""),SUM(K$1:K83)-SUM(T$1:T81),"")</f>
        <v/>
      </c>
      <c r="U82" s="74" t="str">
        <f>IF(AND(M82&lt;&gt;"",M83=""),SUM(M$1:M83)-SUM(U$1:U81),"")</f>
        <v/>
      </c>
      <c r="V82" s="74" t="str">
        <f>IF(AND(O82&lt;&gt;"",O83=""),SUM(O$1:O83)-SUM(V$1:V81),"")</f>
        <v/>
      </c>
      <c r="X82" s="3" t="str">
        <f t="shared" si="17"/>
        <v/>
      </c>
      <c r="Y82" s="21" t="str">
        <f t="shared" si="18"/>
        <v/>
      </c>
      <c r="Z82" s="74" t="str">
        <f t="shared" si="19"/>
        <v/>
      </c>
      <c r="AA82" s="74" t="str">
        <f t="shared" si="20"/>
        <v/>
      </c>
      <c r="AB82" s="74" t="str">
        <f t="shared" si="21"/>
        <v/>
      </c>
      <c r="AC82" s="134"/>
    </row>
    <row r="83" spans="1:34" ht="13.5" thickBot="1" x14ac:dyDescent="0.25">
      <c r="A83" t="str">
        <f>IF(B83="","", IF(ISNA(MATCH(B83,'Meal Planning'!$C$2:$C$6,0)), "N", "Y"))</f>
        <v>N</v>
      </c>
      <c r="B83" t="str">
        <f t="array" ref="B83">IF(D83="","", INDEX($C83:C20081, MATCH(FALSE,ISBLANK($C83:C20081),0)))</f>
        <v>Strawberry Banana Smoothie</v>
      </c>
      <c r="C83" s="10"/>
      <c r="D83" s="53" t="s">
        <v>107</v>
      </c>
      <c r="E83" s="54" t="str">
        <f t="shared" si="11"/>
        <v>|</v>
      </c>
      <c r="F83" s="12">
        <v>0.66</v>
      </c>
      <c r="G83" s="55" t="str">
        <f>IF(D83="","",IFERROR(VLOOKUP(D83,Ingredients!$A:$G,4,FALSE),"ingredient not in list"))</f>
        <v>cup</v>
      </c>
      <c r="H83" s="54" t="str">
        <f t="shared" si="12"/>
        <v>|</v>
      </c>
      <c r="I83" s="56">
        <f>IF(D83="", "", IFERROR((VLOOKUP(D83,Ingredients!$A:$H,8,FALSE)*(F83/(VLOOKUP(D83,Ingredients!$A:$H,3,FALSE)))), "ingredient not in list"))</f>
        <v>0.74250000000000005</v>
      </c>
      <c r="J83" s="54" t="str">
        <f t="shared" si="13"/>
        <v>|</v>
      </c>
      <c r="K83" s="80">
        <f>IF($D83="", "", IFERROR((VLOOKUP($D83,Ingredients!$A:$K,9,FALSE)*($F83/(VLOOKUP($D83,Ingredients!$A:$K,3,FALSE)))), "ingredient not in list"))</f>
        <v>12.540000000000001</v>
      </c>
      <c r="L83" s="54" t="str">
        <f t="shared" si="14"/>
        <v>|</v>
      </c>
      <c r="M83" s="80">
        <f>IF($D83="", "", IFERROR((VLOOKUP($D83,Ingredients!$A:$K,10,FALSE)*($F83/(VLOOKUP($D83,Ingredients!$A:$K,3,FALSE)))), "ingredient not in list"))</f>
        <v>16.5</v>
      </c>
      <c r="N83" s="54" t="str">
        <f t="shared" si="15"/>
        <v>|</v>
      </c>
      <c r="O83" s="80">
        <f>IF($D83="", "", IFERROR((VLOOKUP($D83,Ingredients!$A:$K,11,FALSE)*($F83/(VLOOKUP($D83,Ingredients!$A:$K,3,FALSE)))), "ingredient not in list"))</f>
        <v>0</v>
      </c>
      <c r="P83" s="54" t="str">
        <f t="shared" si="16"/>
        <v>|</v>
      </c>
      <c r="Q83" s="86">
        <f>IF($D83="", "", IFERROR((VLOOKUP($D83,Ingredients!$A:$H,6,FALSE)*($F83/(VLOOKUP($D83,Ingredients!$A:$H,3,FALSE)))), "ingredient not in list"))</f>
        <v>125.4</v>
      </c>
      <c r="R83" s="3" t="str">
        <f>IF(AND(I83&lt;&gt;"",I84=""),SUM(I$1:I84)-SUM(R$1:R82),"")</f>
        <v/>
      </c>
      <c r="S83" t="str">
        <f>IF(AND(Q83&lt;&gt;"",Q84=""),SUM(Q$1:Q84)-SUM(S$1:S82),"")</f>
        <v/>
      </c>
      <c r="T83" s="74" t="str">
        <f>IF(AND(K83&lt;&gt;"",K84=""),SUM(K$1:K84)-SUM(T$1:T82),"")</f>
        <v/>
      </c>
      <c r="U83" s="74" t="str">
        <f>IF(AND(M83&lt;&gt;"",M84=""),SUM(M$1:M84)-SUM(U$1:U82),"")</f>
        <v/>
      </c>
      <c r="V83" s="74" t="str">
        <f>IF(AND(O83&lt;&gt;"",O84=""),SUM(O$1:O84)-SUM(V$1:V82),"")</f>
        <v/>
      </c>
      <c r="X83" s="3" t="str">
        <f t="shared" si="17"/>
        <v/>
      </c>
      <c r="Y83" s="21" t="str">
        <f t="shared" si="18"/>
        <v/>
      </c>
      <c r="Z83" s="74" t="str">
        <f t="shared" si="19"/>
        <v/>
      </c>
      <c r="AA83" s="74" t="str">
        <f t="shared" si="20"/>
        <v/>
      </c>
      <c r="AB83" s="74" t="str">
        <f t="shared" si="21"/>
        <v/>
      </c>
      <c r="AC83" s="134"/>
    </row>
    <row r="84" spans="1:34" ht="13.5" thickBot="1" x14ac:dyDescent="0.25">
      <c r="A84" t="str">
        <f>IF(B84="","", IF(ISNA(MATCH(B84,'Meal Planning'!$C$2:$C$6,0)), "N", "Y"))</f>
        <v>N</v>
      </c>
      <c r="B84" t="str">
        <f t="array" ref="B84">IF(D84="","", INDEX($C84:C20082, MATCH(FALSE,ISBLANK($C84:C20082),0)))</f>
        <v>Strawberry Banana Smoothie</v>
      </c>
      <c r="C84" s="47" t="s">
        <v>108</v>
      </c>
      <c r="D84" s="57" t="s">
        <v>48</v>
      </c>
      <c r="E84" s="58" t="str">
        <f t="shared" si="11"/>
        <v>|</v>
      </c>
      <c r="F84" s="59">
        <v>1</v>
      </c>
      <c r="G84" s="60" t="str">
        <f>IF(D84="","",IFERROR(VLOOKUP(D84,Ingredients!$A:$G,4,FALSE),"ingredient not in list"))</f>
        <v>cup</v>
      </c>
      <c r="H84" s="58" t="str">
        <f t="shared" si="12"/>
        <v>|</v>
      </c>
      <c r="I84" s="61">
        <f>IF(D84="", "", IFERROR((VLOOKUP(D84,Ingredients!$A:$H,8,FALSE)*(F84/(VLOOKUP(D84,Ingredients!$A:$H,3,FALSE)))), "ingredient not in list"))</f>
        <v>0.37375000000000003</v>
      </c>
      <c r="J84" s="58" t="str">
        <f t="shared" si="13"/>
        <v>|</v>
      </c>
      <c r="K84" s="81">
        <f>IF($D84="", "", IFERROR((VLOOKUP($D84,Ingredients!$A:$K,9,FALSE)*($F84/(VLOOKUP($D84,Ingredients!$A:$K,3,FALSE)))), "ingredient not in list"))</f>
        <v>1</v>
      </c>
      <c r="L84" s="58" t="str">
        <f t="shared" si="14"/>
        <v>|</v>
      </c>
      <c r="M84" s="81">
        <f>IF($D84="", "", IFERROR((VLOOKUP($D84,Ingredients!$A:$K,10,FALSE)*($F84/(VLOOKUP($D84,Ingredients!$A:$K,3,FALSE)))), "ingredient not in list"))</f>
        <v>2</v>
      </c>
      <c r="N84" s="58" t="str">
        <f t="shared" si="15"/>
        <v>|</v>
      </c>
      <c r="O84" s="81">
        <f>IF($D84="", "", IFERROR((VLOOKUP($D84,Ingredients!$A:$K,11,FALSE)*($F84/(VLOOKUP($D84,Ingredients!$A:$K,3,FALSE)))), "ingredient not in list"))</f>
        <v>3</v>
      </c>
      <c r="P84" s="58" t="str">
        <f t="shared" si="16"/>
        <v>|</v>
      </c>
      <c r="Q84" s="87">
        <f>IF($D84="", "", IFERROR((VLOOKUP($D84,Ingredients!$A:$H,6,FALSE)*($F84/(VLOOKUP($D84,Ingredients!$A:$H,3,FALSE)))), "ingredient not in list"))</f>
        <v>30</v>
      </c>
      <c r="R84" s="3">
        <f>IF(AND(I84&lt;&gt;"",I85=""),SUM(I$1:I85)-SUM(R$1:R83),"")</f>
        <v>1.3062499999999986</v>
      </c>
      <c r="S84">
        <f>IF(AND(Q84&lt;&gt;"",Q85=""),SUM(Q$1:Q85)-SUM(S$1:S83),"")</f>
        <v>260.40000000000146</v>
      </c>
      <c r="T84" s="74">
        <f>IF(AND(K84&lt;&gt;"",K85=""),SUM(K$1:K85)-SUM(T$1:T83),"")</f>
        <v>14.829999999999927</v>
      </c>
      <c r="U84" s="74">
        <f>IF(AND(M84&lt;&gt;"",M85=""),SUM(M$1:M85)-SUM(U$1:U83),"")</f>
        <v>45.449999999999818</v>
      </c>
      <c r="V84" s="74">
        <f>IF(AND(O84&lt;&gt;"",O85=""),SUM(O$1:O85)-SUM(V$1:V83),"")</f>
        <v>3.3899999999999864</v>
      </c>
      <c r="W84" s="8">
        <v>1</v>
      </c>
      <c r="X84" s="3">
        <f t="shared" si="17"/>
        <v>1.3062499999999986</v>
      </c>
      <c r="Y84" s="21">
        <f t="shared" si="18"/>
        <v>260.40000000000146</v>
      </c>
      <c r="Z84" s="74">
        <f t="shared" si="19"/>
        <v>14.829999999999927</v>
      </c>
      <c r="AA84" s="74">
        <f t="shared" si="20"/>
        <v>45.449999999999818</v>
      </c>
      <c r="AB84" s="74">
        <f t="shared" si="21"/>
        <v>3.3899999999999864</v>
      </c>
    </row>
    <row r="85" spans="1:34" ht="12.75" customHeight="1" x14ac:dyDescent="0.2">
      <c r="A85" t="str">
        <f>IF(B85="","", IF(ISNA(MATCH(B85,'Meal Planning'!$C$2:$C$6,0)), "N", "Y"))</f>
        <v/>
      </c>
      <c r="B85" t="str">
        <f t="array" ref="B85">IF(D85="","", INDEX($C85:C20083, MATCH(FALSE,ISBLANK($C85:C20083),0)))</f>
        <v/>
      </c>
      <c r="C85" s="10"/>
      <c r="E85" t="str">
        <f t="shared" si="11"/>
        <v/>
      </c>
      <c r="F85" s="10"/>
      <c r="G85" s="1" t="str">
        <f>IF(D85="","",IFERROR(VLOOKUP(D85,Ingredients!$A:$G,4,FALSE),"ingredient not in list"))</f>
        <v/>
      </c>
      <c r="H85" t="str">
        <f t="shared" si="12"/>
        <v/>
      </c>
      <c r="I85" s="3" t="str">
        <f>IF(D85="", "", IFERROR((VLOOKUP(D85,Ingredients!$A:$H,8,FALSE)*(F85/(VLOOKUP(D85,Ingredients!$A:$H,3,FALSE)))), "ingredient not in list"))</f>
        <v/>
      </c>
      <c r="J85" t="str">
        <f t="shared" si="13"/>
        <v/>
      </c>
      <c r="K85" s="77" t="str">
        <f>IF($D85="", "", IFERROR((VLOOKUP($D85,Ingredients!$A:$K,9,FALSE)*($F85/(VLOOKUP($D85,Ingredients!$A:$K,3,FALSE)))), "ingredient not in list"))</f>
        <v/>
      </c>
      <c r="L85" t="str">
        <f t="shared" si="14"/>
        <v/>
      </c>
      <c r="M85" s="77" t="str">
        <f>IF($D85="", "", IFERROR((VLOOKUP($D85,Ingredients!$A:$K,10,FALSE)*($F85/(VLOOKUP($D85,Ingredients!$A:$K,3,FALSE)))), "ingredient not in list"))</f>
        <v/>
      </c>
      <c r="N85" t="str">
        <f t="shared" si="15"/>
        <v/>
      </c>
      <c r="O85" s="77" t="str">
        <f>IF($D85="", "", IFERROR((VLOOKUP($D85,Ingredients!$A:$K,11,FALSE)*($F85/(VLOOKUP($D85,Ingredients!$A:$K,3,FALSE)))), "ingredient not in list"))</f>
        <v/>
      </c>
      <c r="P85" t="str">
        <f t="shared" si="16"/>
        <v/>
      </c>
      <c r="Q85" s="83" t="str">
        <f>IF($D85="", "", IFERROR((VLOOKUP($D85,Ingredients!$A:$H,6,FALSE)*($F85/(VLOOKUP($D85,Ingredients!$A:$H,3,FALSE)))), "ingredient not in list"))</f>
        <v/>
      </c>
      <c r="R85" s="3" t="str">
        <f>IF(AND(I85&lt;&gt;"",I86=""),SUM(I$1:I86)-SUM(R$1:R84),"")</f>
        <v/>
      </c>
      <c r="S85" t="str">
        <f>IF(AND(Q85&lt;&gt;"",Q86=""),SUM(Q$1:Q86)-SUM(S$1:S84),"")</f>
        <v/>
      </c>
      <c r="T85" s="74" t="str">
        <f>IF(AND(K85&lt;&gt;"",K86=""),SUM(K$1:K86)-SUM(T$1:T84),"")</f>
        <v/>
      </c>
      <c r="U85" s="74" t="str">
        <f>IF(AND(M85&lt;&gt;"",M86=""),SUM(M$1:M86)-SUM(U$1:U84),"")</f>
        <v/>
      </c>
      <c r="V85" s="74" t="str">
        <f>IF(AND(O85&lt;&gt;"",O86=""),SUM(O$1:O86)-SUM(V$1:V84),"")</f>
        <v/>
      </c>
      <c r="X85" s="3" t="str">
        <f t="shared" si="17"/>
        <v/>
      </c>
      <c r="Y85" s="21" t="str">
        <f t="shared" si="18"/>
        <v/>
      </c>
      <c r="Z85" s="74" t="str">
        <f t="shared" si="19"/>
        <v/>
      </c>
      <c r="AA85" s="74" t="str">
        <f t="shared" si="20"/>
        <v/>
      </c>
      <c r="AB85" s="74" t="str">
        <f t="shared" si="21"/>
        <v/>
      </c>
      <c r="AC85" s="134" t="s">
        <v>121</v>
      </c>
    </row>
    <row r="86" spans="1:34" ht="12.75" x14ac:dyDescent="0.2">
      <c r="A86" t="str">
        <f>IF(B86="","", IF(ISNA(MATCH(B86,'Meal Planning'!$C$2:$C$6,0)), "N", "Y"))</f>
        <v>N</v>
      </c>
      <c r="B86" t="str">
        <f t="array" ref="B86">IF(D86="","", INDEX($C86:C20084, MATCH(FALSE,ISBLANK($C86:C20084),0)))</f>
        <v>Veggie Enchilada Casserole</v>
      </c>
      <c r="C86" s="10"/>
      <c r="D86" s="48" t="s">
        <v>109</v>
      </c>
      <c r="E86" s="49" t="str">
        <f t="shared" si="11"/>
        <v>|</v>
      </c>
      <c r="F86" s="65">
        <v>12</v>
      </c>
      <c r="G86" s="51" t="str">
        <f>IF(D86="","",IFERROR(VLOOKUP(D86,Ingredients!$A:$G,4,FALSE),"ingredient not in list"))</f>
        <v>tortilla</v>
      </c>
      <c r="H86" s="49" t="str">
        <f t="shared" si="12"/>
        <v>|</v>
      </c>
      <c r="I86" s="52">
        <f>IF(D86="", "", IFERROR((VLOOKUP(D86,Ingredients!$A:$H,8,FALSE)*(F86/(VLOOKUP(D86,Ingredients!$A:$H,3,FALSE)))), "ingredient not in list"))</f>
        <v>0.745</v>
      </c>
      <c r="J86" s="49" t="str">
        <f t="shared" si="13"/>
        <v>|</v>
      </c>
      <c r="K86" s="79">
        <f>IF($D86="", "", IFERROR((VLOOKUP($D86,Ingredients!$A:$K,9,FALSE)*($F86/(VLOOKUP($D86,Ingredients!$A:$K,3,FALSE)))), "ingredient not in list"))</f>
        <v>12</v>
      </c>
      <c r="L86" s="49" t="str">
        <f t="shared" si="14"/>
        <v>|</v>
      </c>
      <c r="M86" s="79">
        <f>IF($D86="", "", IFERROR((VLOOKUP($D86,Ingredients!$A:$K,10,FALSE)*($F86/(VLOOKUP($D86,Ingredients!$A:$K,3,FALSE)))), "ingredient not in list"))</f>
        <v>120</v>
      </c>
      <c r="N86" s="49" t="str">
        <f t="shared" si="15"/>
        <v>|</v>
      </c>
      <c r="O86" s="79">
        <f>IF($D86="", "", IFERROR((VLOOKUP($D86,Ingredients!$A:$K,11,FALSE)*($F86/(VLOOKUP($D86,Ingredients!$A:$K,3,FALSE)))), "ingredient not in list"))</f>
        <v>9</v>
      </c>
      <c r="P86" s="49" t="str">
        <f t="shared" si="16"/>
        <v>|</v>
      </c>
      <c r="Q86" s="85">
        <f>IF($D86="", "", IFERROR((VLOOKUP($D86,Ingredients!$A:$H,6,FALSE)*($F86/(VLOOKUP($D86,Ingredients!$A:$H,3,FALSE)))), "ingredient not in list"))</f>
        <v>540</v>
      </c>
      <c r="R86" s="3" t="str">
        <f>IF(AND(I86&lt;&gt;"",I87=""),SUM(I$1:I87)-SUM(R$1:R85),"")</f>
        <v/>
      </c>
      <c r="S86" t="str">
        <f>IF(AND(Q86&lt;&gt;"",Q87=""),SUM(Q$1:Q87)-SUM(S$1:S85),"")</f>
        <v/>
      </c>
      <c r="T86" s="74" t="str">
        <f>IF(AND(K86&lt;&gt;"",K87=""),SUM(K$1:K87)-SUM(T$1:T85),"")</f>
        <v/>
      </c>
      <c r="U86" s="74" t="str">
        <f>IF(AND(M86&lt;&gt;"",M87=""),SUM(M$1:M87)-SUM(U$1:U85),"")</f>
        <v/>
      </c>
      <c r="V86" s="74" t="str">
        <f>IF(AND(O86&lt;&gt;"",O87=""),SUM(O$1:O87)-SUM(V$1:V85),"")</f>
        <v/>
      </c>
      <c r="X86" s="3" t="str">
        <f t="shared" si="17"/>
        <v/>
      </c>
      <c r="Y86" s="21" t="str">
        <f t="shared" si="18"/>
        <v/>
      </c>
      <c r="Z86" s="74" t="str">
        <f t="shared" si="19"/>
        <v/>
      </c>
      <c r="AA86" s="74" t="str">
        <f t="shared" si="20"/>
        <v/>
      </c>
      <c r="AB86" s="74" t="str">
        <f t="shared" si="21"/>
        <v/>
      </c>
      <c r="AC86" s="134"/>
    </row>
    <row r="87" spans="1:34" ht="12.75" x14ac:dyDescent="0.2">
      <c r="A87" t="str">
        <f>IF(B87="","", IF(ISNA(MATCH(B87,'Meal Planning'!$C$2:$C$6,0)), "N", "Y"))</f>
        <v>N</v>
      </c>
      <c r="B87" t="str">
        <f t="array" ref="B87">IF(D87="","", INDEX($C87:C20085, MATCH(FALSE,ISBLANK($C87:C20085),0)))</f>
        <v>Veggie Enchilada Casserole</v>
      </c>
      <c r="C87" s="10"/>
      <c r="D87" s="53" t="s">
        <v>111</v>
      </c>
      <c r="E87" s="54" t="str">
        <f t="shared" si="11"/>
        <v>|</v>
      </c>
      <c r="F87" s="12">
        <v>1.5</v>
      </c>
      <c r="G87" s="55" t="str">
        <f>IF(D87="","",IFERROR(VLOOKUP(D87,Ingredients!$A:$G,4,FALSE),"ingredient not in list"))</f>
        <v>cup</v>
      </c>
      <c r="H87" s="54" t="str">
        <f t="shared" si="12"/>
        <v>|</v>
      </c>
      <c r="I87" s="56">
        <f>IF(D87="", "", IFERROR((VLOOKUP(D87,Ingredients!$A:$H,8,FALSE)*(F87/(VLOOKUP(D87,Ingredients!$A:$H,3,FALSE)))), "ingredient not in list"))</f>
        <v>1.6425000000000001</v>
      </c>
      <c r="J87" s="54" t="str">
        <f t="shared" si="13"/>
        <v>|</v>
      </c>
      <c r="K87" s="80">
        <f>IF($D87="", "", IFERROR((VLOOKUP($D87,Ingredients!$A:$K,9,FALSE)*($F87/(VLOOKUP($D87,Ingredients!$A:$K,3,FALSE)))), "ingredient not in list"))</f>
        <v>48</v>
      </c>
      <c r="L87" s="54" t="str">
        <f t="shared" si="14"/>
        <v>|</v>
      </c>
      <c r="M87" s="80">
        <f>IF($D87="", "", IFERROR((VLOOKUP($D87,Ingredients!$A:$K,10,FALSE)*($F87/(VLOOKUP($D87,Ingredients!$A:$K,3,FALSE)))), "ingredient not in list"))</f>
        <v>6</v>
      </c>
      <c r="N87" s="54" t="str">
        <f t="shared" si="15"/>
        <v>|</v>
      </c>
      <c r="O87" s="80">
        <f>IF($D87="", "", IFERROR((VLOOKUP($D87,Ingredients!$A:$K,11,FALSE)*($F87/(VLOOKUP($D87,Ingredients!$A:$K,3,FALSE)))), "ingredient not in list"))</f>
        <v>27</v>
      </c>
      <c r="P87" s="54" t="str">
        <f t="shared" si="16"/>
        <v>|</v>
      </c>
      <c r="Q87" s="86">
        <f>IF($D87="", "", IFERROR((VLOOKUP($D87,Ingredients!$A:$H,6,FALSE)*($F87/(VLOOKUP($D87,Ingredients!$A:$H,3,FALSE)))), "ingredient not in list"))</f>
        <v>420</v>
      </c>
      <c r="R87" s="3" t="str">
        <f>IF(AND(I87&lt;&gt;"",I88=""),SUM(I$1:I88)-SUM(R$1:R86),"")</f>
        <v/>
      </c>
      <c r="S87" t="str">
        <f>IF(AND(Q87&lt;&gt;"",Q88=""),SUM(Q$1:Q88)-SUM(S$1:S86),"")</f>
        <v/>
      </c>
      <c r="T87" s="74" t="str">
        <f>IF(AND(K87&lt;&gt;"",K88=""),SUM(K$1:K88)-SUM(T$1:T86),"")</f>
        <v/>
      </c>
      <c r="U87" s="74" t="str">
        <f>IF(AND(M87&lt;&gt;"",M88=""),SUM(M$1:M88)-SUM(U$1:U86),"")</f>
        <v/>
      </c>
      <c r="V87" s="74" t="str">
        <f>IF(AND(O87&lt;&gt;"",O88=""),SUM(O$1:O88)-SUM(V$1:V86),"")</f>
        <v/>
      </c>
      <c r="X87" s="3" t="str">
        <f t="shared" si="17"/>
        <v/>
      </c>
      <c r="Y87" s="21" t="str">
        <f t="shared" si="18"/>
        <v/>
      </c>
      <c r="Z87" s="74" t="str">
        <f t="shared" si="19"/>
        <v/>
      </c>
      <c r="AA87" s="74" t="str">
        <f t="shared" si="20"/>
        <v/>
      </c>
      <c r="AB87" s="74" t="str">
        <f t="shared" si="21"/>
        <v/>
      </c>
      <c r="AC87" s="134"/>
    </row>
    <row r="88" spans="1:34" ht="12.75" x14ac:dyDescent="0.2">
      <c r="A88" t="str">
        <f>IF(B88="","", IF(ISNA(MATCH(B88,'Meal Planning'!$C$2:$C$6,0)), "N", "Y"))</f>
        <v>N</v>
      </c>
      <c r="B88" t="str">
        <f t="array" ref="B88">IF(D88="","", INDEX($C88:C20086, MATCH(FALSE,ISBLANK($C88:C20086),0)))</f>
        <v>Veggie Enchilada Casserole</v>
      </c>
      <c r="C88" s="10"/>
      <c r="D88" s="53" t="s">
        <v>112</v>
      </c>
      <c r="E88" s="54" t="str">
        <f t="shared" si="11"/>
        <v>|</v>
      </c>
      <c r="F88" s="12">
        <v>1</v>
      </c>
      <c r="G88" s="55" t="str">
        <f>IF(D88="","",IFERROR(VLOOKUP(D88,Ingredients!$A:$G,4,FALSE),"ingredient not in list"))</f>
        <v>zucchini</v>
      </c>
      <c r="H88" s="54" t="str">
        <f t="shared" si="12"/>
        <v>|</v>
      </c>
      <c r="I88" s="56">
        <f>IF(D88="", "", IFERROR((VLOOKUP(D88,Ingredients!$A:$H,8,FALSE)*(F88/(VLOOKUP(D88,Ingredients!$A:$H,3,FALSE)))), "ingredient not in list"))</f>
        <v>0.9966666666666667</v>
      </c>
      <c r="J88" s="54" t="str">
        <f t="shared" si="13"/>
        <v>|</v>
      </c>
      <c r="K88" s="80">
        <f>IF($D88="", "", IFERROR((VLOOKUP($D88,Ingredients!$A:$K,9,FALSE)*($F88/(VLOOKUP($D88,Ingredients!$A:$K,3,FALSE)))), "ingredient not in list"))</f>
        <v>2.4</v>
      </c>
      <c r="L88" s="54" t="str">
        <f t="shared" si="14"/>
        <v>|</v>
      </c>
      <c r="M88" s="80">
        <f>IF($D88="", "", IFERROR((VLOOKUP($D88,Ingredients!$A:$K,10,FALSE)*($F88/(VLOOKUP($D88,Ingredients!$A:$K,3,FALSE)))), "ingredient not in list"))</f>
        <v>6</v>
      </c>
      <c r="N88" s="54" t="str">
        <f t="shared" si="15"/>
        <v>|</v>
      </c>
      <c r="O88" s="80">
        <f>IF($D88="", "", IFERROR((VLOOKUP($D88,Ingredients!$A:$K,11,FALSE)*($F88/(VLOOKUP($D88,Ingredients!$A:$K,3,FALSE)))), "ingredient not in list"))</f>
        <v>0.6</v>
      </c>
      <c r="P88" s="54" t="str">
        <f t="shared" si="16"/>
        <v>|</v>
      </c>
      <c r="Q88" s="86">
        <f>IF($D88="", "", IFERROR((VLOOKUP($D88,Ingredients!$A:$H,6,FALSE)*($F88/(VLOOKUP($D88,Ingredients!$A:$H,3,FALSE)))), "ingredient not in list"))</f>
        <v>40</v>
      </c>
      <c r="R88" s="3" t="str">
        <f>IF(AND(I88&lt;&gt;"",I89=""),SUM(I$1:I89)-SUM(R$1:R87),"")</f>
        <v/>
      </c>
      <c r="S88" t="str">
        <f>IF(AND(Q88&lt;&gt;"",Q89=""),SUM(Q$1:Q89)-SUM(S$1:S87),"")</f>
        <v/>
      </c>
      <c r="T88" s="74" t="str">
        <f>IF(AND(K88&lt;&gt;"",K89=""),SUM(K$1:K89)-SUM(T$1:T87),"")</f>
        <v/>
      </c>
      <c r="U88" s="74" t="str">
        <f>IF(AND(M88&lt;&gt;"",M89=""),SUM(M$1:M89)-SUM(U$1:U87),"")</f>
        <v/>
      </c>
      <c r="V88" s="74" t="str">
        <f>IF(AND(O88&lt;&gt;"",O89=""),SUM(O$1:O89)-SUM(V$1:V87),"")</f>
        <v/>
      </c>
      <c r="X88" s="3" t="str">
        <f t="shared" si="17"/>
        <v/>
      </c>
      <c r="Y88" s="21" t="str">
        <f t="shared" si="18"/>
        <v/>
      </c>
      <c r="Z88" s="74" t="str">
        <f t="shared" si="19"/>
        <v/>
      </c>
      <c r="AA88" s="74" t="str">
        <f t="shared" si="20"/>
        <v/>
      </c>
      <c r="AB88" s="74" t="str">
        <f t="shared" si="21"/>
        <v/>
      </c>
      <c r="AC88" s="134"/>
    </row>
    <row r="89" spans="1:34" ht="12.75" x14ac:dyDescent="0.2">
      <c r="A89" t="str">
        <f>IF(B89="","", IF(ISNA(MATCH(B89,'Meal Planning'!$C$2:$C$6,0)), "N", "Y"))</f>
        <v>N</v>
      </c>
      <c r="B89" t="str">
        <f t="array" ref="B89">IF(D89="","", INDEX($C89:C20087, MATCH(FALSE,ISBLANK($C89:C20087),0)))</f>
        <v>Veggie Enchilada Casserole</v>
      </c>
      <c r="C89" s="10"/>
      <c r="D89" s="53" t="s">
        <v>29</v>
      </c>
      <c r="E89" s="54" t="str">
        <f t="shared" si="11"/>
        <v>|</v>
      </c>
      <c r="F89" s="12">
        <v>3.5</v>
      </c>
      <c r="G89" s="55" t="str">
        <f>IF(D89="","",IFERROR(VLOOKUP(D89,Ingredients!$A:$G,4,FALSE),"ingredient not in list"))</f>
        <v>cup</v>
      </c>
      <c r="H89" s="54" t="str">
        <f t="shared" si="12"/>
        <v>|</v>
      </c>
      <c r="I89" s="56">
        <f>IF(D89="", "", IFERROR((VLOOKUP(D89,Ingredients!$A:$H,8,FALSE)*(F89/(VLOOKUP(D89,Ingredients!$A:$H,3,FALSE)))), "ingredient not in list"))</f>
        <v>1.58</v>
      </c>
      <c r="J89" s="54" t="str">
        <f t="shared" si="13"/>
        <v>|</v>
      </c>
      <c r="K89" s="80">
        <f>IF($D89="", "", IFERROR((VLOOKUP($D89,Ingredients!$A:$K,9,FALSE)*($F89/(VLOOKUP($D89,Ingredients!$A:$K,3,FALSE)))), "ingredient not in list"))</f>
        <v>49</v>
      </c>
      <c r="L89" s="54" t="str">
        <f t="shared" si="14"/>
        <v>|</v>
      </c>
      <c r="M89" s="80">
        <f>IF($D89="", "", IFERROR((VLOOKUP($D89,Ingredients!$A:$K,10,FALSE)*($F89/(VLOOKUP($D89,Ingredients!$A:$K,3,FALSE)))), "ingredient not in list"))</f>
        <v>133</v>
      </c>
      <c r="N89" s="54" t="str">
        <f t="shared" si="15"/>
        <v>|</v>
      </c>
      <c r="O89" s="80">
        <f>IF($D89="", "", IFERROR((VLOOKUP($D89,Ingredients!$A:$K,11,FALSE)*($F89/(VLOOKUP($D89,Ingredients!$A:$K,3,FALSE)))), "ingredient not in list"))</f>
        <v>7</v>
      </c>
      <c r="P89" s="54" t="str">
        <f t="shared" si="16"/>
        <v>|</v>
      </c>
      <c r="Q89" s="86">
        <f>IF($D89="", "", IFERROR((VLOOKUP($D89,Ingredients!$A:$H,6,FALSE)*($F89/(VLOOKUP($D89,Ingredients!$A:$H,3,FALSE)))), "ingredient not in list"))</f>
        <v>770</v>
      </c>
      <c r="R89" s="3" t="str">
        <f>IF(AND(I89&lt;&gt;"",I90=""),SUM(I$1:I90)-SUM(R$1:R88),"")</f>
        <v/>
      </c>
      <c r="S89" t="str">
        <f>IF(AND(Q89&lt;&gt;"",Q90=""),SUM(Q$1:Q90)-SUM(S$1:S88),"")</f>
        <v/>
      </c>
      <c r="T89" s="74" t="str">
        <f>IF(AND(K89&lt;&gt;"",K90=""),SUM(K$1:K90)-SUM(T$1:T88),"")</f>
        <v/>
      </c>
      <c r="U89" s="74" t="str">
        <f>IF(AND(M89&lt;&gt;"",M90=""),SUM(M$1:M90)-SUM(U$1:U88),"")</f>
        <v/>
      </c>
      <c r="V89" s="74" t="str">
        <f>IF(AND(O89&lt;&gt;"",O90=""),SUM(O$1:O90)-SUM(V$1:V88),"")</f>
        <v/>
      </c>
      <c r="X89" s="3" t="str">
        <f t="shared" si="17"/>
        <v/>
      </c>
      <c r="Y89" s="21" t="str">
        <f t="shared" si="18"/>
        <v/>
      </c>
      <c r="Z89" s="74" t="str">
        <f t="shared" si="19"/>
        <v/>
      </c>
      <c r="AA89" s="74" t="str">
        <f t="shared" si="20"/>
        <v/>
      </c>
      <c r="AB89" s="74" t="str">
        <f t="shared" si="21"/>
        <v/>
      </c>
      <c r="AC89" s="134"/>
    </row>
    <row r="90" spans="1:34" ht="12.75" x14ac:dyDescent="0.2">
      <c r="A90" t="str">
        <f>IF(B90="","", IF(ISNA(MATCH(B90,'Meal Planning'!$C$2:$C$6,0)), "N", "Y"))</f>
        <v>N</v>
      </c>
      <c r="B90" t="str">
        <f t="array" ref="B90">IF(D90="","", INDEX($C90:C20088, MATCH(FALSE,ISBLANK($C90:C20088),0)))</f>
        <v>Veggie Enchilada Casserole</v>
      </c>
      <c r="C90" s="10"/>
      <c r="D90" s="53" t="s">
        <v>30</v>
      </c>
      <c r="E90" s="54" t="str">
        <f t="shared" si="11"/>
        <v>|</v>
      </c>
      <c r="F90" s="12">
        <v>1</v>
      </c>
      <c r="G90" s="55" t="str">
        <f>IF(D90="","",IFERROR(VLOOKUP(D90,Ingredients!$A:$G,4,FALSE),"ingredient not in list"))</f>
        <v>cup</v>
      </c>
      <c r="H90" s="54" t="str">
        <f t="shared" si="12"/>
        <v>|</v>
      </c>
      <c r="I90" s="56">
        <f>IF(D90="", "", IFERROR((VLOOKUP(D90,Ingredients!$A:$H,8,FALSE)*(F90/(VLOOKUP(D90,Ingredients!$A:$H,3,FALSE)))), "ingredient not in list"))</f>
        <v>0.45142857142857146</v>
      </c>
      <c r="J90" s="54" t="str">
        <f t="shared" si="13"/>
        <v>|</v>
      </c>
      <c r="K90" s="80">
        <f>IF($D90="", "", IFERROR((VLOOKUP($D90,Ingredients!$A:$K,9,FALSE)*($F90/(VLOOKUP($D90,Ingredients!$A:$K,3,FALSE)))), "ingredient not in list"))</f>
        <v>4</v>
      </c>
      <c r="L90" s="54" t="str">
        <f t="shared" si="14"/>
        <v>|</v>
      </c>
      <c r="M90" s="80">
        <f>IF($D90="", "", IFERROR((VLOOKUP($D90,Ingredients!$A:$K,10,FALSE)*($F90/(VLOOKUP($D90,Ingredients!$A:$K,3,FALSE)))), "ingredient not in list"))</f>
        <v>22</v>
      </c>
      <c r="N90" s="54" t="str">
        <f t="shared" si="15"/>
        <v>|</v>
      </c>
      <c r="O90" s="80">
        <f>IF($D90="", "", IFERROR((VLOOKUP($D90,Ingredients!$A:$K,11,FALSE)*($F90/(VLOOKUP($D90,Ingredients!$A:$K,3,FALSE)))), "ingredient not in list"))</f>
        <v>1</v>
      </c>
      <c r="P90" s="54" t="str">
        <f t="shared" si="16"/>
        <v>|</v>
      </c>
      <c r="Q90" s="86">
        <f>IF($D90="", "", IFERROR((VLOOKUP($D90,Ingredients!$A:$H,6,FALSE)*($F90/(VLOOKUP($D90,Ingredients!$A:$H,3,FALSE)))), "ingredient not in list"))</f>
        <v>120</v>
      </c>
      <c r="R90" s="3" t="str">
        <f>IF(AND(I90&lt;&gt;"",I91=""),SUM(I$1:I91)-SUM(R$1:R89),"")</f>
        <v/>
      </c>
      <c r="S90" t="str">
        <f>IF(AND(Q90&lt;&gt;"",Q91=""),SUM(Q$1:Q91)-SUM(S$1:S89),"")</f>
        <v/>
      </c>
      <c r="T90" s="74" t="str">
        <f>IF(AND(K90&lt;&gt;"",K91=""),SUM(K$1:K91)-SUM(T$1:T89),"")</f>
        <v/>
      </c>
      <c r="U90" s="74" t="str">
        <f>IF(AND(M90&lt;&gt;"",M91=""),SUM(M$1:M91)-SUM(U$1:U89),"")</f>
        <v/>
      </c>
      <c r="V90" s="74" t="str">
        <f>IF(AND(O90&lt;&gt;"",O91=""),SUM(O$1:O91)-SUM(V$1:V89),"")</f>
        <v/>
      </c>
      <c r="X90" s="3" t="str">
        <f t="shared" si="17"/>
        <v/>
      </c>
      <c r="Y90" s="21" t="str">
        <f t="shared" si="18"/>
        <v/>
      </c>
      <c r="Z90" s="74" t="str">
        <f t="shared" si="19"/>
        <v/>
      </c>
      <c r="AA90" s="74" t="str">
        <f t="shared" si="20"/>
        <v/>
      </c>
      <c r="AB90" s="74" t="str">
        <f t="shared" si="21"/>
        <v/>
      </c>
      <c r="AC90" s="134"/>
    </row>
    <row r="91" spans="1:34" ht="12.75" x14ac:dyDescent="0.2">
      <c r="A91" t="str">
        <f>IF(B91="","", IF(ISNA(MATCH(B91,'Meal Planning'!$C$2:$C$6,0)), "N", "Y"))</f>
        <v>N</v>
      </c>
      <c r="B91" t="str">
        <f t="array" ref="B91">IF(D91="","", INDEX($C91:C20089, MATCH(FALSE,ISBLANK($C91:C20089),0)))</f>
        <v>Veggie Enchilada Casserole</v>
      </c>
      <c r="C91" s="10"/>
      <c r="D91" s="53" t="s">
        <v>114</v>
      </c>
      <c r="E91" s="54" t="str">
        <f t="shared" si="11"/>
        <v>|</v>
      </c>
      <c r="F91" s="12">
        <v>8</v>
      </c>
      <c r="G91" s="55" t="str">
        <f>IF(D91="","",IFERROR(VLOOKUP(D91,Ingredients!$A:$G,4,FALSE),"ingredient not in list"))</f>
        <v>tbsp</v>
      </c>
      <c r="H91" s="54" t="str">
        <f t="shared" si="12"/>
        <v>|</v>
      </c>
      <c r="I91" s="56">
        <f>IF(D91="", "", IFERROR((VLOOKUP(D91,Ingredients!$A:$H,8,FALSE)*(F91/(VLOOKUP(D91,Ingredients!$A:$H,3,FALSE)))), "ingredient not in list"))</f>
        <v>0.89</v>
      </c>
      <c r="J91" s="54" t="str">
        <f t="shared" si="13"/>
        <v>|</v>
      </c>
      <c r="K91" s="80">
        <f>IF($D91="", "", IFERROR((VLOOKUP($D91,Ingredients!$A:$K,9,FALSE)*($F91/(VLOOKUP($D91,Ingredients!$A:$K,3,FALSE)))), "ingredient not in list"))</f>
        <v>0</v>
      </c>
      <c r="L91" s="54" t="str">
        <f t="shared" si="14"/>
        <v>|</v>
      </c>
      <c r="M91" s="80">
        <f>IF($D91="", "", IFERROR((VLOOKUP($D91,Ingredients!$A:$K,10,FALSE)*($F91/(VLOOKUP($D91,Ingredients!$A:$K,3,FALSE)))), "ingredient not in list"))</f>
        <v>4</v>
      </c>
      <c r="N91" s="54" t="str">
        <f t="shared" si="15"/>
        <v>|</v>
      </c>
      <c r="O91" s="80">
        <f>IF($D91="", "", IFERROR((VLOOKUP($D91,Ingredients!$A:$K,11,FALSE)*($F91/(VLOOKUP($D91,Ingredients!$A:$K,3,FALSE)))), "ingredient not in list"))</f>
        <v>0</v>
      </c>
      <c r="P91" s="54" t="str">
        <f t="shared" si="16"/>
        <v>|</v>
      </c>
      <c r="Q91" s="86">
        <f>IF($D91="", "", IFERROR((VLOOKUP($D91,Ingredients!$A:$H,6,FALSE)*($F91/(VLOOKUP($D91,Ingredients!$A:$H,3,FALSE)))), "ingredient not in list"))</f>
        <v>40</v>
      </c>
      <c r="R91" s="3" t="str">
        <f>IF(AND(I91&lt;&gt;"",I92=""),SUM(I$1:I92)-SUM(R$1:R90),"")</f>
        <v/>
      </c>
      <c r="S91" t="str">
        <f>IF(AND(Q91&lt;&gt;"",Q92=""),SUM(Q$1:Q92)-SUM(S$1:S90),"")</f>
        <v/>
      </c>
      <c r="T91" s="74" t="str">
        <f>IF(AND(K91&lt;&gt;"",K92=""),SUM(K$1:K92)-SUM(T$1:T90),"")</f>
        <v/>
      </c>
      <c r="U91" s="74" t="str">
        <f>IF(AND(M91&lt;&gt;"",M92=""),SUM(M$1:M92)-SUM(U$1:U90),"")</f>
        <v/>
      </c>
      <c r="V91" s="74" t="str">
        <f>IF(AND(O91&lt;&gt;"",O92=""),SUM(O$1:O92)-SUM(V$1:V90),"")</f>
        <v/>
      </c>
      <c r="X91" s="3" t="str">
        <f t="shared" si="17"/>
        <v/>
      </c>
      <c r="Y91" s="21" t="str">
        <f t="shared" si="18"/>
        <v/>
      </c>
      <c r="Z91" s="74" t="str">
        <f t="shared" si="19"/>
        <v/>
      </c>
      <c r="AA91" s="74" t="str">
        <f t="shared" si="20"/>
        <v/>
      </c>
      <c r="AB91" s="74" t="str">
        <f t="shared" si="21"/>
        <v/>
      </c>
      <c r="AC91" s="134"/>
    </row>
    <row r="92" spans="1:34" ht="12.75" x14ac:dyDescent="0.2">
      <c r="A92" t="str">
        <f>IF(B92="","", IF(ISNA(MATCH(B92,'Meal Planning'!$C$2:$C$6,0)), "N", "Y"))</f>
        <v>N</v>
      </c>
      <c r="B92" t="str">
        <f t="array" ref="B92">IF(D92="","", INDEX($C92:C20090, MATCH(FALSE,ISBLANK($C92:C20090),0)))</f>
        <v>Veggie Enchilada Casserole</v>
      </c>
      <c r="C92" s="10"/>
      <c r="D92" s="53" t="s">
        <v>25</v>
      </c>
      <c r="E92" s="54" t="str">
        <f t="shared" si="11"/>
        <v>|</v>
      </c>
      <c r="F92" s="12">
        <v>4</v>
      </c>
      <c r="G92" s="55" t="str">
        <f>IF(D92="","",IFERROR(VLOOKUP(D92,Ingredients!$A:$G,4,FALSE),"ingredient not in list"))</f>
        <v>green onion</v>
      </c>
      <c r="H92" s="54" t="str">
        <f t="shared" si="12"/>
        <v>|</v>
      </c>
      <c r="I92" s="56">
        <f>IF(D92="", "", IFERROR((VLOOKUP(D92,Ingredients!$A:$H,8,FALSE)*(F92/(VLOOKUP(D92,Ingredients!$A:$H,3,FALSE)))), "ingredient not in list"))</f>
        <v>0.34400000000000003</v>
      </c>
      <c r="J92" s="54" t="str">
        <f t="shared" si="13"/>
        <v>|</v>
      </c>
      <c r="K92" s="80">
        <f>IF($D92="", "", IFERROR((VLOOKUP($D92,Ingredients!$A:$K,9,FALSE)*($F92/(VLOOKUP($D92,Ingredients!$A:$K,3,FALSE)))), "ingredient not in list"))</f>
        <v>4</v>
      </c>
      <c r="L92" s="54" t="str">
        <f t="shared" si="14"/>
        <v>|</v>
      </c>
      <c r="M92" s="80">
        <f>IF($D92="", "", IFERROR((VLOOKUP($D92,Ingredients!$A:$K,10,FALSE)*($F92/(VLOOKUP($D92,Ingredients!$A:$K,3,FALSE)))), "ingredient not in list"))</f>
        <v>8</v>
      </c>
      <c r="N92" s="54" t="str">
        <f t="shared" si="15"/>
        <v>|</v>
      </c>
      <c r="O92" s="80">
        <f>IF($D92="", "", IFERROR((VLOOKUP($D92,Ingredients!$A:$K,11,FALSE)*($F92/(VLOOKUP($D92,Ingredients!$A:$K,3,FALSE)))), "ingredient not in list"))</f>
        <v>0</v>
      </c>
      <c r="P92" s="54" t="str">
        <f t="shared" si="16"/>
        <v>|</v>
      </c>
      <c r="Q92" s="86">
        <f>IF($D92="", "", IFERROR((VLOOKUP($D92,Ingredients!$A:$H,6,FALSE)*($F92/(VLOOKUP($D92,Ingredients!$A:$H,3,FALSE)))), "ingredient not in list"))</f>
        <v>20</v>
      </c>
      <c r="R92" s="3" t="str">
        <f>IF(AND(I92&lt;&gt;"",I93=""),SUM(I$1:I93)-SUM(R$1:R91),"")</f>
        <v/>
      </c>
      <c r="S92" t="str">
        <f>IF(AND(Q92&lt;&gt;"",Q93=""),SUM(Q$1:Q93)-SUM(S$1:S91),"")</f>
        <v/>
      </c>
      <c r="T92" s="74" t="str">
        <f>IF(AND(K92&lt;&gt;"",K93=""),SUM(K$1:K93)-SUM(T$1:T91),"")</f>
        <v/>
      </c>
      <c r="U92" s="74" t="str">
        <f>IF(AND(M92&lt;&gt;"",M93=""),SUM(M$1:M93)-SUM(U$1:U91),"")</f>
        <v/>
      </c>
      <c r="V92" s="74" t="str">
        <f>IF(AND(O92&lt;&gt;"",O93=""),SUM(O$1:O93)-SUM(V$1:V91),"")</f>
        <v/>
      </c>
      <c r="X92" s="3" t="str">
        <f t="shared" si="17"/>
        <v/>
      </c>
      <c r="Y92" s="21" t="str">
        <f t="shared" si="18"/>
        <v/>
      </c>
      <c r="Z92" s="74" t="str">
        <f t="shared" si="19"/>
        <v/>
      </c>
      <c r="AA92" s="74" t="str">
        <f t="shared" si="20"/>
        <v/>
      </c>
      <c r="AB92" s="74" t="str">
        <f t="shared" si="21"/>
        <v/>
      </c>
      <c r="AC92" s="134"/>
    </row>
    <row r="93" spans="1:34" ht="12.75" x14ac:dyDescent="0.2">
      <c r="A93" t="str">
        <f>IF(B93="","", IF(ISNA(MATCH(B93,'Meal Planning'!$C$2:$C$6,0)), "N", "Y"))</f>
        <v>N</v>
      </c>
      <c r="B93" t="str">
        <f t="array" ref="B93">IF(D93="","", INDEX($C93:C20091, MATCH(FALSE,ISBLANK($C93:C20091),0)))</f>
        <v>Veggie Enchilada Casserole</v>
      </c>
      <c r="C93" s="10"/>
      <c r="D93" s="53" t="s">
        <v>31</v>
      </c>
      <c r="E93" s="54" t="str">
        <f t="shared" si="11"/>
        <v>|</v>
      </c>
      <c r="F93" s="12">
        <v>3</v>
      </c>
      <c r="G93" s="55" t="str">
        <f>IF(D93="","",IFERROR(VLOOKUP(D93,Ingredients!$A:$G,4,FALSE),"ingredient not in list"))</f>
        <v>leaf</v>
      </c>
      <c r="H93" s="54" t="str">
        <f t="shared" si="12"/>
        <v>|</v>
      </c>
      <c r="I93" s="56">
        <f>IF(D93="", "", IFERROR((VLOOKUP(D93,Ingredients!$A:$H,8,FALSE)*(F93/(VLOOKUP(D93,Ingredients!$A:$H,3,FALSE)))), "ingredient not in list"))</f>
        <v>0.29849999999999999</v>
      </c>
      <c r="J93" s="54" t="str">
        <f t="shared" si="13"/>
        <v>|</v>
      </c>
      <c r="K93" s="80">
        <f>IF($D93="", "", IFERROR((VLOOKUP($D93,Ingredients!$A:$K,9,FALSE)*($F93/(VLOOKUP($D93,Ingredients!$A:$K,3,FALSE)))), "ingredient not in list"))</f>
        <v>0.06</v>
      </c>
      <c r="L93" s="54" t="str">
        <f t="shared" si="14"/>
        <v>|</v>
      </c>
      <c r="M93" s="80">
        <f>IF($D93="", "", IFERROR((VLOOKUP($D93,Ingredients!$A:$K,10,FALSE)*($F93/(VLOOKUP($D93,Ingredients!$A:$K,3,FALSE)))), "ingredient not in list"))</f>
        <v>0.12</v>
      </c>
      <c r="N93" s="54" t="str">
        <f t="shared" si="15"/>
        <v>|</v>
      </c>
      <c r="O93" s="80">
        <f>IF($D93="", "", IFERROR((VLOOKUP($D93,Ingredients!$A:$K,11,FALSE)*($F93/(VLOOKUP($D93,Ingredients!$A:$K,3,FALSE)))), "ingredient not in list"))</f>
        <v>0.03</v>
      </c>
      <c r="P93" s="54" t="str">
        <f t="shared" si="16"/>
        <v>|</v>
      </c>
      <c r="Q93" s="86">
        <f>IF($D93="", "", IFERROR((VLOOKUP($D93,Ingredients!$A:$H,6,FALSE)*($F93/(VLOOKUP($D93,Ingredients!$A:$H,3,FALSE)))), "ingredient not in list"))</f>
        <v>3</v>
      </c>
      <c r="R93" s="3" t="str">
        <f>IF(AND(I93&lt;&gt;"",I94=""),SUM(I$1:I94)-SUM(R$1:R92),"")</f>
        <v/>
      </c>
      <c r="S93" t="str">
        <f>IF(AND(Q93&lt;&gt;"",Q94=""),SUM(Q$1:Q94)-SUM(S$1:S92),"")</f>
        <v/>
      </c>
      <c r="T93" s="74" t="str">
        <f>IF(AND(K93&lt;&gt;"",K94=""),SUM(K$1:K94)-SUM(T$1:T92),"")</f>
        <v/>
      </c>
      <c r="U93" s="74" t="str">
        <f>IF(AND(M93&lt;&gt;"",M94=""),SUM(M$1:M94)-SUM(U$1:U92),"")</f>
        <v/>
      </c>
      <c r="V93" s="74" t="str">
        <f>IF(AND(O93&lt;&gt;"",O94=""),SUM(O$1:O94)-SUM(V$1:V92),"")</f>
        <v/>
      </c>
      <c r="X93" s="3" t="str">
        <f t="shared" si="17"/>
        <v/>
      </c>
      <c r="Y93" s="21" t="str">
        <f t="shared" si="18"/>
        <v/>
      </c>
      <c r="Z93" s="74" t="str">
        <f t="shared" si="19"/>
        <v/>
      </c>
      <c r="AA93" s="74" t="str">
        <f t="shared" si="20"/>
        <v/>
      </c>
      <c r="AB93" s="74" t="str">
        <f t="shared" si="21"/>
        <v/>
      </c>
      <c r="AC93" s="134"/>
      <c r="AH93" s="31"/>
    </row>
    <row r="94" spans="1:34" ht="12.75" x14ac:dyDescent="0.2">
      <c r="A94" t="str">
        <f>IF(B94="","", IF(ISNA(MATCH(B94,'Meal Planning'!$C$2:$C$6,0)), "N", "Y"))</f>
        <v>N</v>
      </c>
      <c r="B94" t="str">
        <f t="array" ref="B94">IF(D94="","", INDEX($C94:C20092, MATCH(FALSE,ISBLANK($C94:C20092),0)))</f>
        <v>Veggie Enchilada Casserole</v>
      </c>
      <c r="C94" s="10"/>
      <c r="D94" s="53" t="s">
        <v>59</v>
      </c>
      <c r="E94" s="54" t="str">
        <f t="shared" si="11"/>
        <v>|</v>
      </c>
      <c r="F94" s="12">
        <v>6</v>
      </c>
      <c r="G94" s="55" t="str">
        <f>IF(D94="","",IFERROR(VLOOKUP(D94,Ingredients!$A:$G,4,FALSE),"ingredient not in list"))</f>
        <v>tsp</v>
      </c>
      <c r="H94" s="54" t="str">
        <f t="shared" si="12"/>
        <v>|</v>
      </c>
      <c r="I94" s="56">
        <f>IF(D94="", "", IFERROR((VLOOKUP(D94,Ingredients!$A:$H,8,FALSE)*(F94/(VLOOKUP(D94,Ingredients!$A:$H,3,FALSE)))), "ingredient not in list"))</f>
        <v>7.3319755600814662E-2</v>
      </c>
      <c r="J94" s="54" t="str">
        <f t="shared" si="13"/>
        <v>|</v>
      </c>
      <c r="K94" s="80">
        <f>IF($D94="", "", IFERROR((VLOOKUP($D94,Ingredients!$A:$K,9,FALSE)*($F94/(VLOOKUP($D94,Ingredients!$A:$K,3,FALSE)))), "ingredient not in list"))</f>
        <v>0</v>
      </c>
      <c r="L94" s="54" t="str">
        <f t="shared" si="14"/>
        <v>|</v>
      </c>
      <c r="M94" s="80">
        <f>IF($D94="", "", IFERROR((VLOOKUP($D94,Ingredients!$A:$K,10,FALSE)*($F94/(VLOOKUP($D94,Ingredients!$A:$K,3,FALSE)))), "ingredient not in list"))</f>
        <v>0</v>
      </c>
      <c r="N94" s="54" t="str">
        <f t="shared" si="15"/>
        <v>|</v>
      </c>
      <c r="O94" s="80">
        <f>IF($D94="", "", IFERROR((VLOOKUP($D94,Ingredients!$A:$K,11,FALSE)*($F94/(VLOOKUP($D94,Ingredients!$A:$K,3,FALSE)))), "ingredient not in list"))</f>
        <v>0</v>
      </c>
      <c r="P94" s="54" t="str">
        <f t="shared" si="16"/>
        <v>|</v>
      </c>
      <c r="Q94" s="86">
        <f>IF($D94="", "", IFERROR((VLOOKUP($D94,Ingredients!$A:$H,6,FALSE)*($F94/(VLOOKUP($D94,Ingredients!$A:$H,3,FALSE)))), "ingredient not in list"))</f>
        <v>0</v>
      </c>
      <c r="R94" s="3" t="str">
        <f>IF(AND(I94&lt;&gt;"",I95=""),SUM(I$1:I95)-SUM(R$1:R93),"")</f>
        <v/>
      </c>
      <c r="S94" t="str">
        <f>IF(AND(Q94&lt;&gt;"",Q95=""),SUM(Q$1:Q95)-SUM(S$1:S93),"")</f>
        <v/>
      </c>
      <c r="T94" s="74" t="str">
        <f>IF(AND(K94&lt;&gt;"",K95=""),SUM(K$1:K95)-SUM(T$1:T93),"")</f>
        <v/>
      </c>
      <c r="U94" s="74" t="str">
        <f>IF(AND(M94&lt;&gt;"",M95=""),SUM(M$1:M95)-SUM(U$1:U93),"")</f>
        <v/>
      </c>
      <c r="V94" s="74" t="str">
        <f>IF(AND(O94&lt;&gt;"",O95=""),SUM(O$1:O95)-SUM(V$1:V93),"")</f>
        <v/>
      </c>
      <c r="X94" s="3" t="str">
        <f t="shared" si="17"/>
        <v/>
      </c>
      <c r="Y94" s="21" t="str">
        <f t="shared" si="18"/>
        <v/>
      </c>
      <c r="Z94" s="74" t="str">
        <f t="shared" si="19"/>
        <v/>
      </c>
      <c r="AA94" s="74" t="str">
        <f t="shared" si="20"/>
        <v/>
      </c>
      <c r="AB94" s="74" t="str">
        <f t="shared" si="21"/>
        <v/>
      </c>
      <c r="AC94" s="134"/>
      <c r="AH94" s="31"/>
    </row>
    <row r="95" spans="1:34" ht="12.75" x14ac:dyDescent="0.2">
      <c r="A95" t="str">
        <f>IF(B95="","", IF(ISNA(MATCH(B95,'Meal Planning'!$C$2:$C$6,0)), "N", "Y"))</f>
        <v>N</v>
      </c>
      <c r="B95" t="str">
        <f t="array" ref="B95">IF(D95="","", INDEX($C95:C20093, MATCH(FALSE,ISBLANK($C95:C20093),0)))</f>
        <v>Veggie Enchilada Casserole</v>
      </c>
      <c r="C95" s="10"/>
      <c r="D95" s="53" t="s">
        <v>57</v>
      </c>
      <c r="E95" s="54" t="str">
        <f t="shared" si="11"/>
        <v>|</v>
      </c>
      <c r="F95" s="12">
        <v>2</v>
      </c>
      <c r="G95" s="55" t="str">
        <f>IF(D95="","",IFERROR(VLOOKUP(D95,Ingredients!$A:$G,4,FALSE),"ingredient not in list"))</f>
        <v>tbsp</v>
      </c>
      <c r="H95" s="54" t="str">
        <f t="shared" si="12"/>
        <v>|</v>
      </c>
      <c r="I95" s="56">
        <f>IF(D95="", "", IFERROR((VLOOKUP(D95,Ingredients!$A:$H,8,FALSE)*(F95/(VLOOKUP(D95,Ingredients!$A:$H,3,FALSE)))), "ingredient not in list"))</f>
        <v>0.10416666666666667</v>
      </c>
      <c r="J95" s="54" t="str">
        <f t="shared" si="13"/>
        <v>|</v>
      </c>
      <c r="K95" s="80">
        <f>IF($D95="", "", IFERROR((VLOOKUP($D95,Ingredients!$A:$K,9,FALSE)*($F95/(VLOOKUP($D95,Ingredients!$A:$K,3,FALSE)))), "ingredient not in list"))</f>
        <v>0</v>
      </c>
      <c r="L95" s="54" t="str">
        <f t="shared" si="14"/>
        <v>|</v>
      </c>
      <c r="M95" s="80">
        <f>IF($D95="", "", IFERROR((VLOOKUP($D95,Ingredients!$A:$K,10,FALSE)*($F95/(VLOOKUP($D95,Ingredients!$A:$K,3,FALSE)))), "ingredient not in list"))</f>
        <v>0</v>
      </c>
      <c r="N95" s="54" t="str">
        <f t="shared" si="15"/>
        <v>|</v>
      </c>
      <c r="O95" s="80">
        <f>IF($D95="", "", IFERROR((VLOOKUP($D95,Ingredients!$A:$K,11,FALSE)*($F95/(VLOOKUP($D95,Ingredients!$A:$K,3,FALSE)))), "ingredient not in list"))</f>
        <v>27.2</v>
      </c>
      <c r="P95" s="54" t="str">
        <f t="shared" si="16"/>
        <v>|</v>
      </c>
      <c r="Q95" s="86">
        <f>IF($D95="", "", IFERROR((VLOOKUP($D95,Ingredients!$A:$H,6,FALSE)*($F95/(VLOOKUP($D95,Ingredients!$A:$H,3,FALSE)))), "ingredient not in list"))</f>
        <v>260</v>
      </c>
      <c r="R95" s="3" t="str">
        <f>IF(AND(I95&lt;&gt;"",I96=""),SUM(I$1:I96)-SUM(R$1:R94),"")</f>
        <v/>
      </c>
      <c r="S95" t="str">
        <f>IF(AND(Q95&lt;&gt;"",Q96=""),SUM(Q$1:Q96)-SUM(S$1:S94),"")</f>
        <v/>
      </c>
      <c r="T95" s="74" t="str">
        <f>IF(AND(K95&lt;&gt;"",K96=""),SUM(K$1:K96)-SUM(T$1:T94),"")</f>
        <v/>
      </c>
      <c r="U95" s="74" t="str">
        <f>IF(AND(M95&lt;&gt;"",M96=""),SUM(M$1:M96)-SUM(U$1:U94),"")</f>
        <v/>
      </c>
      <c r="V95" s="74" t="str">
        <f>IF(AND(O95&lt;&gt;"",O96=""),SUM(O$1:O96)-SUM(V$1:V94),"")</f>
        <v/>
      </c>
      <c r="X95" s="3" t="str">
        <f t="shared" si="17"/>
        <v/>
      </c>
      <c r="Y95" s="21" t="str">
        <f t="shared" si="18"/>
        <v/>
      </c>
      <c r="Z95" s="74" t="str">
        <f t="shared" si="19"/>
        <v/>
      </c>
      <c r="AA95" s="74" t="str">
        <f t="shared" si="20"/>
        <v/>
      </c>
      <c r="AB95" s="74" t="str">
        <f t="shared" si="21"/>
        <v/>
      </c>
      <c r="AC95" s="134"/>
      <c r="AH95" s="31"/>
    </row>
    <row r="96" spans="1:34" ht="12.75" x14ac:dyDescent="0.2">
      <c r="A96" t="str">
        <f>IF(B96="","", IF(ISNA(MATCH(B96,'Meal Planning'!$C$2:$C$6,0)), "N", "Y"))</f>
        <v>N</v>
      </c>
      <c r="B96" t="str">
        <f t="array" ref="B96">IF(D96="","", INDEX($C96:C20094, MATCH(FALSE,ISBLANK($C96:C20094),0)))</f>
        <v>Veggie Enchilada Casserole</v>
      </c>
      <c r="C96" s="10"/>
      <c r="D96" s="53" t="s">
        <v>115</v>
      </c>
      <c r="E96" s="54" t="str">
        <f t="shared" si="11"/>
        <v>|</v>
      </c>
      <c r="F96" s="12">
        <v>6</v>
      </c>
      <c r="G96" s="55" t="str">
        <f>IF(D96="","",IFERROR(VLOOKUP(D96,Ingredients!$A:$G,4,FALSE),"ingredient not in list"))</f>
        <v>tsp</v>
      </c>
      <c r="H96" s="54" t="str">
        <f t="shared" si="12"/>
        <v>|</v>
      </c>
      <c r="I96" s="56">
        <f>IF(D96="", "", IFERROR((VLOOKUP(D96,Ingredients!$A:$H,8,FALSE)*(F96/(VLOOKUP(D96,Ingredients!$A:$H,3,FALSE)))), "ingredient not in list"))</f>
        <v>0.63887323943661967</v>
      </c>
      <c r="J96" s="54" t="str">
        <f t="shared" si="13"/>
        <v>|</v>
      </c>
      <c r="K96" s="80">
        <f>IF($D96="", "", IFERROR((VLOOKUP($D96,Ingredients!$A:$K,9,FALSE)*($F96/(VLOOKUP($D96,Ingredients!$A:$K,3,FALSE)))), "ingredient not in list"))</f>
        <v>1.92</v>
      </c>
      <c r="L96" s="54" t="str">
        <f t="shared" si="14"/>
        <v>|</v>
      </c>
      <c r="M96" s="80">
        <f>IF($D96="", "", IFERROR((VLOOKUP($D96,Ingredients!$A:$K,10,FALSE)*($F96/(VLOOKUP($D96,Ingredients!$A:$K,3,FALSE)))), "ingredient not in list"))</f>
        <v>8.52</v>
      </c>
      <c r="N96" s="54" t="str">
        <f t="shared" si="15"/>
        <v>|</v>
      </c>
      <c r="O96" s="80">
        <f>IF($D96="", "", IFERROR((VLOOKUP($D96,Ingredients!$A:$K,11,FALSE)*($F96/(VLOOKUP($D96,Ingredients!$A:$K,3,FALSE)))), "ingredient not in list"))</f>
        <v>2.64</v>
      </c>
      <c r="P96" s="54" t="str">
        <f t="shared" si="16"/>
        <v>|</v>
      </c>
      <c r="Q96" s="86">
        <f>IF($D96="", "", IFERROR((VLOOKUP($D96,Ingredients!$A:$H,6,FALSE)*($F96/(VLOOKUP($D96,Ingredients!$A:$H,3,FALSE)))), "ingredient not in list"))</f>
        <v>48</v>
      </c>
      <c r="R96" s="3" t="str">
        <f>IF(AND(I96&lt;&gt;"",I97=""),SUM(I$1:I97)-SUM(R$1:R95),"")</f>
        <v/>
      </c>
      <c r="S96" t="str">
        <f>IF(AND(Q96&lt;&gt;"",Q97=""),SUM(Q$1:Q97)-SUM(S$1:S95),"")</f>
        <v/>
      </c>
      <c r="T96" s="74" t="str">
        <f>IF(AND(K96&lt;&gt;"",K97=""),SUM(K$1:K97)-SUM(T$1:T95),"")</f>
        <v/>
      </c>
      <c r="U96" s="74" t="str">
        <f>IF(AND(M96&lt;&gt;"",M97=""),SUM(M$1:M97)-SUM(U$1:U95),"")</f>
        <v/>
      </c>
      <c r="V96" s="74" t="str">
        <f>IF(AND(O96&lt;&gt;"",O97=""),SUM(O$1:O97)-SUM(V$1:V95),"")</f>
        <v/>
      </c>
      <c r="X96" s="3" t="str">
        <f t="shared" si="17"/>
        <v/>
      </c>
      <c r="Y96" s="21" t="str">
        <f t="shared" si="18"/>
        <v/>
      </c>
      <c r="Z96" s="74" t="str">
        <f t="shared" si="19"/>
        <v/>
      </c>
      <c r="AA96" s="74" t="str">
        <f t="shared" si="20"/>
        <v/>
      </c>
      <c r="AB96" s="74" t="str">
        <f t="shared" si="21"/>
        <v/>
      </c>
      <c r="AC96" s="134"/>
      <c r="AH96" s="22"/>
    </row>
    <row r="97" spans="1:34" ht="12.75" x14ac:dyDescent="0.2">
      <c r="A97" t="str">
        <f>IF(B97="","", IF(ISNA(MATCH(B97,'Meal Planning'!$C$2:$C$6,0)), "N", "Y"))</f>
        <v>N</v>
      </c>
      <c r="B97" t="str">
        <f t="array" ref="B97">IF(D97="","", INDEX($C97:C20095, MATCH(FALSE,ISBLANK($C97:C20095),0)))</f>
        <v>Veggie Enchilada Casserole</v>
      </c>
      <c r="C97" s="10"/>
      <c r="D97" s="53" t="s">
        <v>52</v>
      </c>
      <c r="E97" s="54" t="str">
        <f t="shared" si="11"/>
        <v>|</v>
      </c>
      <c r="F97" s="12">
        <v>0.125</v>
      </c>
      <c r="G97" s="55" t="str">
        <f>IF(D97="","",IFERROR(VLOOKUP(D97,Ingredients!$A:$G,4,FALSE),"ingredient not in list"))</f>
        <v>cup</v>
      </c>
      <c r="H97" s="54" t="str">
        <f t="shared" si="12"/>
        <v>|</v>
      </c>
      <c r="I97" s="56">
        <f>IF(D97="", "", IFERROR((VLOOKUP(D97,Ingredients!$A:$H,8,FALSE)*(F97/(VLOOKUP(D97,Ingredients!$A:$H,3,FALSE)))), "ingredient not in list"))</f>
        <v>1.1556291390728477E-2</v>
      </c>
      <c r="J97" s="54" t="str">
        <f t="shared" si="13"/>
        <v>|</v>
      </c>
      <c r="K97" s="80">
        <f>IF($D97="", "", IFERROR((VLOOKUP($D97,Ingredients!$A:$K,9,FALSE)*($F97/(VLOOKUP($D97,Ingredients!$A:$K,3,FALSE)))), "ingredient not in list"))</f>
        <v>1.5</v>
      </c>
      <c r="L97" s="54" t="str">
        <f t="shared" si="14"/>
        <v>|</v>
      </c>
      <c r="M97" s="80">
        <f>IF($D97="", "", IFERROR((VLOOKUP($D97,Ingredients!$A:$K,10,FALSE)*($F97/(VLOOKUP($D97,Ingredients!$A:$K,3,FALSE)))), "ingredient not in list"))</f>
        <v>11</v>
      </c>
      <c r="N97" s="54" t="str">
        <f t="shared" si="15"/>
        <v>|</v>
      </c>
      <c r="O97" s="80">
        <f>IF($D97="", "", IFERROR((VLOOKUP($D97,Ingredients!$A:$K,11,FALSE)*($F97/(VLOOKUP($D97,Ingredients!$A:$K,3,FALSE)))), "ingredient not in list"))</f>
        <v>0</v>
      </c>
      <c r="P97" s="54" t="str">
        <f t="shared" si="16"/>
        <v>|</v>
      </c>
      <c r="Q97" s="86">
        <f>IF($D97="", "", IFERROR((VLOOKUP($D97,Ingredients!$A:$H,6,FALSE)*($F97/(VLOOKUP($D97,Ingredients!$A:$H,3,FALSE)))), "ingredient not in list"))</f>
        <v>55</v>
      </c>
      <c r="R97" s="3" t="str">
        <f>IF(AND(I97&lt;&gt;"",I98=""),SUM(I$1:I98)-SUM(R$1:R96),"")</f>
        <v/>
      </c>
      <c r="S97" t="str">
        <f>IF(AND(Q97&lt;&gt;"",Q98=""),SUM(Q$1:Q98)-SUM(S$1:S96),"")</f>
        <v/>
      </c>
      <c r="T97" s="74" t="str">
        <f>IF(AND(K97&lt;&gt;"",K98=""),SUM(K$1:K98)-SUM(T$1:T96),"")</f>
        <v/>
      </c>
      <c r="U97" s="74" t="str">
        <f>IF(AND(M97&lt;&gt;"",M98=""),SUM(M$1:M98)-SUM(U$1:U96),"")</f>
        <v/>
      </c>
      <c r="V97" s="74" t="str">
        <f>IF(AND(O97&lt;&gt;"",O98=""),SUM(O$1:O98)-SUM(V$1:V96),"")</f>
        <v/>
      </c>
      <c r="X97" s="3" t="str">
        <f t="shared" si="17"/>
        <v/>
      </c>
      <c r="Y97" s="21" t="str">
        <f t="shared" si="18"/>
        <v/>
      </c>
      <c r="Z97" s="74" t="str">
        <f t="shared" si="19"/>
        <v/>
      </c>
      <c r="AA97" s="74" t="str">
        <f t="shared" si="20"/>
        <v/>
      </c>
      <c r="AB97" s="74" t="str">
        <f t="shared" si="21"/>
        <v/>
      </c>
      <c r="AC97" s="134"/>
      <c r="AH97" s="22"/>
    </row>
    <row r="98" spans="1:34" ht="12.75" x14ac:dyDescent="0.2">
      <c r="A98" t="str">
        <f>IF(B98="","", IF(ISNA(MATCH(B98,'Meal Planning'!$C$2:$C$6,0)), "N", "Y"))</f>
        <v>N</v>
      </c>
      <c r="B98" t="str">
        <f t="array" ref="B98">IF(D98="","", INDEX($C98:C20096, MATCH(FALSE,ISBLANK($C98:C20096),0)))</f>
        <v>Veggie Enchilada Casserole</v>
      </c>
      <c r="C98" s="10"/>
      <c r="D98" s="53" t="s">
        <v>55</v>
      </c>
      <c r="E98" s="54" t="str">
        <f t="shared" si="11"/>
        <v>|</v>
      </c>
      <c r="F98" s="12">
        <v>2</v>
      </c>
      <c r="G98" s="55" t="str">
        <f>IF(D98="","",IFERROR(VLOOKUP(D98,Ingredients!$A:$G,4,FALSE),"ingredient not in list"))</f>
        <v>cup</v>
      </c>
      <c r="H98" s="54" t="str">
        <f t="shared" si="12"/>
        <v>|</v>
      </c>
      <c r="I98" s="56">
        <f>IF(D98="", "", IFERROR((VLOOKUP(D98,Ingredients!$A:$H,8,FALSE)*(F98/(VLOOKUP(D98,Ingredients!$A:$H,3,FALSE)))), "ingredient not in list"))</f>
        <v>0</v>
      </c>
      <c r="J98" s="54" t="str">
        <f t="shared" si="13"/>
        <v>|</v>
      </c>
      <c r="K98" s="80">
        <f>IF($D98="", "", IFERROR((VLOOKUP($D98,Ingredients!$A:$K,9,FALSE)*($F98/(VLOOKUP($D98,Ingredients!$A:$K,3,FALSE)))), "ingredient not in list"))</f>
        <v>0</v>
      </c>
      <c r="L98" s="54" t="str">
        <f t="shared" si="14"/>
        <v>|</v>
      </c>
      <c r="M98" s="80">
        <f>IF($D98="", "", IFERROR((VLOOKUP($D98,Ingredients!$A:$K,10,FALSE)*($F98/(VLOOKUP($D98,Ingredients!$A:$K,3,FALSE)))), "ingredient not in list"))</f>
        <v>0</v>
      </c>
      <c r="N98" s="54" t="str">
        <f t="shared" si="15"/>
        <v>|</v>
      </c>
      <c r="O98" s="80">
        <f>IF($D98="", "", IFERROR((VLOOKUP($D98,Ingredients!$A:$K,11,FALSE)*($F98/(VLOOKUP($D98,Ingredients!$A:$K,3,FALSE)))), "ingredient not in list"))</f>
        <v>0</v>
      </c>
      <c r="P98" s="54" t="str">
        <f t="shared" si="16"/>
        <v>|</v>
      </c>
      <c r="Q98" s="86">
        <f>IF($D98="", "", IFERROR((VLOOKUP($D98,Ingredients!$A:$H,6,FALSE)*($F98/(VLOOKUP($D98,Ingredients!$A:$H,3,FALSE)))), "ingredient not in list"))</f>
        <v>0</v>
      </c>
      <c r="R98" s="3" t="str">
        <f>IF(AND(I98&lt;&gt;"",I99=""),SUM(I$1:I99)-SUM(R$1:R97),"")</f>
        <v/>
      </c>
      <c r="S98" t="str">
        <f>IF(AND(Q98&lt;&gt;"",Q99=""),SUM(Q$1:Q99)-SUM(S$1:S97),"")</f>
        <v/>
      </c>
      <c r="T98" s="74" t="str">
        <f>IF(AND(K98&lt;&gt;"",K99=""),SUM(K$1:K99)-SUM(T$1:T97),"")</f>
        <v/>
      </c>
      <c r="U98" s="74" t="str">
        <f>IF(AND(M98&lt;&gt;"",M99=""),SUM(M$1:M99)-SUM(U$1:U97),"")</f>
        <v/>
      </c>
      <c r="V98" s="74" t="str">
        <f>IF(AND(O98&lt;&gt;"",O99=""),SUM(O$1:O99)-SUM(V$1:V97),"")</f>
        <v/>
      </c>
      <c r="X98" s="3" t="str">
        <f t="shared" si="17"/>
        <v/>
      </c>
      <c r="Y98" s="21" t="str">
        <f t="shared" si="18"/>
        <v/>
      </c>
      <c r="Z98" s="74" t="str">
        <f t="shared" si="19"/>
        <v/>
      </c>
      <c r="AA98" s="74" t="str">
        <f t="shared" si="20"/>
        <v/>
      </c>
      <c r="AB98" s="74" t="str">
        <f t="shared" si="21"/>
        <v/>
      </c>
      <c r="AC98" s="134"/>
      <c r="AH98" s="22"/>
    </row>
    <row r="99" spans="1:34" ht="12.75" x14ac:dyDescent="0.2">
      <c r="A99" t="str">
        <f>IF(B99="","", IF(ISNA(MATCH(B99,'Meal Planning'!$C$2:$C$6,0)), "N", "Y"))</f>
        <v>N</v>
      </c>
      <c r="B99" t="str">
        <f t="array" ref="B99">IF(D99="","", INDEX($C99:C20097, MATCH(FALSE,ISBLANK($C99:C20097),0)))</f>
        <v>Veggie Enchilada Casserole</v>
      </c>
      <c r="C99" s="10"/>
      <c r="D99" s="53" t="s">
        <v>116</v>
      </c>
      <c r="E99" s="54" t="str">
        <f t="shared" si="11"/>
        <v>|</v>
      </c>
      <c r="F99" s="12">
        <v>2.7</v>
      </c>
      <c r="G99" s="55" t="str">
        <f>IF(D99="","",IFERROR(VLOOKUP(D99,Ingredients!$A:$G,4,FALSE),"ingredient not in list"))</f>
        <v>tbsp</v>
      </c>
      <c r="H99" s="54" t="str">
        <f t="shared" si="12"/>
        <v>|</v>
      </c>
      <c r="I99" s="56">
        <f>IF(D99="", "", IFERROR((VLOOKUP(D99,Ingredients!$A:$H,8,FALSE)*(F99/(VLOOKUP(D99,Ingredients!$A:$H,3,FALSE)))), "ingredient not in list"))</f>
        <v>0.21330000000000002</v>
      </c>
      <c r="J99" s="54" t="str">
        <f t="shared" si="13"/>
        <v>|</v>
      </c>
      <c r="K99" s="80">
        <f>IF($D99="", "", IFERROR((VLOOKUP($D99,Ingredients!$A:$K,9,FALSE)*($F99/(VLOOKUP($D99,Ingredients!$A:$K,3,FALSE)))), "ingredient not in list"))</f>
        <v>1.863</v>
      </c>
      <c r="L99" s="54" t="str">
        <f t="shared" si="14"/>
        <v>|</v>
      </c>
      <c r="M99" s="80">
        <f>IF($D99="", "", IFERROR((VLOOKUP($D99,Ingredients!$A:$K,10,FALSE)*($F99/(VLOOKUP($D99,Ingredients!$A:$K,3,FALSE)))), "ingredient not in list"))</f>
        <v>8.1809999999999992</v>
      </c>
      <c r="N99" s="54" t="str">
        <f t="shared" si="15"/>
        <v>|</v>
      </c>
      <c r="O99" s="80">
        <f>IF($D99="", "", IFERROR((VLOOKUP($D99,Ingredients!$A:$K,11,FALSE)*($F99/(VLOOKUP($D99,Ingredients!$A:$K,3,FALSE)))), "ingredient not in list"))</f>
        <v>0.21600000000000003</v>
      </c>
      <c r="P99" s="54" t="str">
        <f t="shared" si="16"/>
        <v>|</v>
      </c>
      <c r="Q99" s="86">
        <f>IF($D99="", "", IFERROR((VLOOKUP($D99,Ingredients!$A:$H,6,FALSE)*($F99/(VLOOKUP($D99,Ingredients!$A:$H,3,FALSE)))), "ingredient not in list"))</f>
        <v>40.5</v>
      </c>
      <c r="R99" s="3" t="str">
        <f>IF(AND(I99&lt;&gt;"",I100=""),SUM(I$1:I100)-SUM(R$1:R98),"")</f>
        <v/>
      </c>
      <c r="S99" t="str">
        <f>IF(AND(Q99&lt;&gt;"",Q100=""),SUM(Q$1:Q100)-SUM(S$1:S98),"")</f>
        <v/>
      </c>
      <c r="T99" s="74" t="str">
        <f>IF(AND(K99&lt;&gt;"",K100=""),SUM(K$1:K100)-SUM(T$1:T98),"")</f>
        <v/>
      </c>
      <c r="U99" s="74" t="str">
        <f>IF(AND(M99&lt;&gt;"",M100=""),SUM(M$1:M100)-SUM(U$1:U98),"")</f>
        <v/>
      </c>
      <c r="V99" s="74" t="str">
        <f>IF(AND(O99&lt;&gt;"",O100=""),SUM(O$1:O100)-SUM(V$1:V98),"")</f>
        <v/>
      </c>
      <c r="X99" s="3" t="str">
        <f t="shared" si="17"/>
        <v/>
      </c>
      <c r="Y99" s="21" t="str">
        <f t="shared" si="18"/>
        <v/>
      </c>
      <c r="Z99" s="74" t="str">
        <f t="shared" si="19"/>
        <v/>
      </c>
      <c r="AA99" s="74" t="str">
        <f t="shared" si="20"/>
        <v/>
      </c>
      <c r="AB99" s="74" t="str">
        <f t="shared" si="21"/>
        <v/>
      </c>
      <c r="AC99" s="134"/>
      <c r="AH99" s="22"/>
    </row>
    <row r="100" spans="1:34" ht="12.75" x14ac:dyDescent="0.2">
      <c r="A100" t="str">
        <f>IF(B100="","", IF(ISNA(MATCH(B100,'Meal Planning'!$C$2:$C$6,0)), "N", "Y"))</f>
        <v>N</v>
      </c>
      <c r="B100" t="str">
        <f t="array" ref="B100">IF(D100="","", INDEX($C100:C20098, MATCH(FALSE,ISBLANK($C100:C20098),0)))</f>
        <v>Veggie Enchilada Casserole</v>
      </c>
      <c r="C100" s="10"/>
      <c r="D100" s="53" t="s">
        <v>117</v>
      </c>
      <c r="E100" s="54" t="str">
        <f t="shared" si="11"/>
        <v>|</v>
      </c>
      <c r="F100" s="12">
        <v>0.5</v>
      </c>
      <c r="G100" s="55" t="str">
        <f>IF(D100="","",IFERROR(VLOOKUP(D100,Ingredients!$A:$G,4,FALSE),"ingredient not in list"))</f>
        <v>tsp</v>
      </c>
      <c r="H100" s="54" t="str">
        <f t="shared" si="12"/>
        <v>|</v>
      </c>
      <c r="I100" s="56">
        <f>IF(D100="", "", IFERROR((VLOOKUP(D100,Ingredients!$A:$H,8,FALSE)*(F100/(VLOOKUP(D100,Ingredients!$A:$H,3,FALSE)))), "ingredient not in list"))</f>
        <v>5.3239436619718306E-2</v>
      </c>
      <c r="J100" s="54" t="str">
        <f t="shared" si="13"/>
        <v>|</v>
      </c>
      <c r="K100" s="80">
        <f>IF($D100="", "", IFERROR((VLOOKUP($D100,Ingredients!$A:$K,9,FALSE)*($F100/(VLOOKUP($D100,Ingredients!$A:$K,3,FALSE)))), "ingredient not in list"))</f>
        <v>0.185</v>
      </c>
      <c r="L100" s="54" t="str">
        <f t="shared" si="14"/>
        <v>|</v>
      </c>
      <c r="M100" s="80">
        <f>IF($D100="", "", IFERROR((VLOOKUP($D100,Ingredients!$A:$K,10,FALSE)*($F100/(VLOOKUP($D100,Ingredients!$A:$K,3,FALSE)))), "ingredient not in list"))</f>
        <v>0.46500000000000002</v>
      </c>
      <c r="N100" s="54" t="str">
        <f t="shared" si="15"/>
        <v>|</v>
      </c>
      <c r="O100" s="80">
        <f>IF($D100="", "", IFERROR((VLOOKUP($D100,Ingredients!$A:$K,11,FALSE)*($F100/(VLOOKUP($D100,Ingredients!$A:$K,3,FALSE)))), "ingredient not in list"))</f>
        <v>0.23499999999999999</v>
      </c>
      <c r="P100" s="54" t="str">
        <f t="shared" si="16"/>
        <v>|</v>
      </c>
      <c r="Q100" s="86">
        <f>IF($D100="", "", IFERROR((VLOOKUP($D100,Ingredients!$A:$H,6,FALSE)*($F100/(VLOOKUP($D100,Ingredients!$A:$H,3,FALSE)))), "ingredient not in list"))</f>
        <v>4</v>
      </c>
      <c r="R100" s="3" t="str">
        <f>IF(AND(I100&lt;&gt;"",I101=""),SUM(I$1:I101)-SUM(R$1:R99),"")</f>
        <v/>
      </c>
      <c r="S100" t="str">
        <f>IF(AND(Q100&lt;&gt;"",Q101=""),SUM(Q$1:Q101)-SUM(S$1:S99),"")</f>
        <v/>
      </c>
      <c r="T100" s="74" t="str">
        <f>IF(AND(K100&lt;&gt;"",K101=""),SUM(K$1:K101)-SUM(T$1:T99),"")</f>
        <v/>
      </c>
      <c r="U100" s="74" t="str">
        <f>IF(AND(M100&lt;&gt;"",M101=""),SUM(M$1:M101)-SUM(U$1:U99),"")</f>
        <v/>
      </c>
      <c r="V100" s="74" t="str">
        <f>IF(AND(O100&lt;&gt;"",O101=""),SUM(O$1:O101)-SUM(V$1:V99),"")</f>
        <v/>
      </c>
      <c r="X100" s="3" t="str">
        <f t="shared" si="17"/>
        <v/>
      </c>
      <c r="Y100" s="21" t="str">
        <f t="shared" si="18"/>
        <v/>
      </c>
      <c r="Z100" s="74" t="str">
        <f t="shared" si="19"/>
        <v/>
      </c>
      <c r="AA100" s="74" t="str">
        <f t="shared" si="20"/>
        <v/>
      </c>
      <c r="AB100" s="74" t="str">
        <f t="shared" si="21"/>
        <v/>
      </c>
      <c r="AC100" s="134"/>
      <c r="AH100" s="22"/>
    </row>
    <row r="101" spans="1:34" ht="12.75" x14ac:dyDescent="0.2">
      <c r="A101" t="str">
        <f>IF(B101="","", IF(ISNA(MATCH(B101,'Meal Planning'!$C$2:$C$6,0)), "N", "Y"))</f>
        <v>N</v>
      </c>
      <c r="B101" t="str">
        <f t="array" ref="B101">IF(D101="","", INDEX($C101:C20099, MATCH(FALSE,ISBLANK($C101:C20099),0)))</f>
        <v>Veggie Enchilada Casserole</v>
      </c>
      <c r="C101" s="10"/>
      <c r="D101" s="53" t="s">
        <v>118</v>
      </c>
      <c r="E101" s="54" t="str">
        <f t="shared" si="11"/>
        <v>|</v>
      </c>
      <c r="F101" s="12">
        <v>0.5</v>
      </c>
      <c r="G101" s="55" t="str">
        <f>IF(D101="","",IFERROR(VLOOKUP(D101,Ingredients!$A:$G,4,FALSE),"ingredient not in list"))</f>
        <v>tsp</v>
      </c>
      <c r="H101" s="54" t="str">
        <f t="shared" si="12"/>
        <v>|</v>
      </c>
      <c r="I101" s="56">
        <f>IF(D101="", "", IFERROR((VLOOKUP(D101,Ingredients!$A:$H,8,FALSE)*(F101/(VLOOKUP(D101,Ingredients!$A:$H,3,FALSE)))), "ingredient not in list"))</f>
        <v>5.3239436619718306E-2</v>
      </c>
      <c r="J101" s="54" t="str">
        <f t="shared" si="13"/>
        <v>|</v>
      </c>
      <c r="K101" s="80">
        <f>IF($D101="", "", IFERROR((VLOOKUP($D101,Ingredients!$A:$K,9,FALSE)*($F101/(VLOOKUP($D101,Ingredients!$A:$K,3,FALSE)))), "ingredient not in list"))</f>
        <v>0.23499999999999999</v>
      </c>
      <c r="L101" s="54" t="str">
        <f t="shared" si="14"/>
        <v>|</v>
      </c>
      <c r="M101" s="80">
        <f>IF($D101="", "", IFERROR((VLOOKUP($D101,Ingredients!$A:$K,10,FALSE)*($F101/(VLOOKUP($D101,Ingredients!$A:$K,3,FALSE)))), "ingredient not in list"))</f>
        <v>1.02</v>
      </c>
      <c r="N101" s="54" t="str">
        <f t="shared" si="15"/>
        <v>|</v>
      </c>
      <c r="O101" s="80">
        <f>IF($D101="", "", IFERROR((VLOOKUP($D101,Ingredients!$A:$K,11,FALSE)*($F101/(VLOOKUP($D101,Ingredients!$A:$K,3,FALSE)))), "ingredient not in list"))</f>
        <v>0.01</v>
      </c>
      <c r="P101" s="54" t="str">
        <f t="shared" si="16"/>
        <v>|</v>
      </c>
      <c r="Q101" s="86">
        <f>IF($D101="", "", IFERROR((VLOOKUP($D101,Ingredients!$A:$H,6,FALSE)*($F101/(VLOOKUP($D101,Ingredients!$A:$H,3,FALSE)))), "ingredient not in list"))</f>
        <v>4.5</v>
      </c>
      <c r="R101" s="3" t="str">
        <f>IF(AND(I101&lt;&gt;"",I102=""),SUM(I$1:I102)-SUM(R$1:R100),"")</f>
        <v/>
      </c>
      <c r="S101" t="str">
        <f>IF(AND(Q101&lt;&gt;"",Q102=""),SUM(Q$1:Q102)-SUM(S$1:S100),"")</f>
        <v/>
      </c>
      <c r="T101" s="74" t="str">
        <f>IF(AND(K101&lt;&gt;"",K102=""),SUM(K$1:K102)-SUM(T$1:T100),"")</f>
        <v/>
      </c>
      <c r="U101" s="74" t="str">
        <f>IF(AND(M101&lt;&gt;"",M102=""),SUM(M$1:M102)-SUM(U$1:U100),"")</f>
        <v/>
      </c>
      <c r="V101" s="74" t="str">
        <f>IF(AND(O101&lt;&gt;"",O102=""),SUM(O$1:O102)-SUM(V$1:V100),"")</f>
        <v/>
      </c>
      <c r="X101" s="3" t="str">
        <f t="shared" si="17"/>
        <v/>
      </c>
      <c r="Y101" s="21" t="str">
        <f t="shared" si="18"/>
        <v/>
      </c>
      <c r="Z101" s="74" t="str">
        <f t="shared" si="19"/>
        <v/>
      </c>
      <c r="AA101" s="74" t="str">
        <f t="shared" si="20"/>
        <v/>
      </c>
      <c r="AB101" s="74" t="str">
        <f t="shared" si="21"/>
        <v/>
      </c>
      <c r="AC101" s="134"/>
      <c r="AF101" s="4"/>
      <c r="AH101" s="30"/>
    </row>
    <row r="102" spans="1:34" ht="12.75" x14ac:dyDescent="0.2">
      <c r="A102" t="str">
        <f>IF(B102="","", IF(ISNA(MATCH(B102,'Meal Planning'!$C$2:$C$6,0)), "N", "Y"))</f>
        <v>N</v>
      </c>
      <c r="B102" t="str">
        <f t="array" ref="B102">IF(D102="","", INDEX($C102:C20100, MATCH(FALSE,ISBLANK($C102:C20100),0)))</f>
        <v>Veggie Enchilada Casserole</v>
      </c>
      <c r="C102" s="10"/>
      <c r="D102" s="53" t="s">
        <v>119</v>
      </c>
      <c r="E102" s="54" t="str">
        <f t="shared" si="11"/>
        <v>|</v>
      </c>
      <c r="F102" s="12">
        <v>0.25</v>
      </c>
      <c r="G102" s="55" t="str">
        <f>IF(D102="","",IFERROR(VLOOKUP(D102,Ingredients!$A:$G,4,FALSE),"ingredient not in list"))</f>
        <v>tsp</v>
      </c>
      <c r="H102" s="54" t="str">
        <f t="shared" si="12"/>
        <v>|</v>
      </c>
      <c r="I102" s="56">
        <f>IF(D102="", "", IFERROR((VLOOKUP(D102,Ingredients!$A:$H,8,FALSE)*(F102/(VLOOKUP(D102,Ingredients!$A:$H,3,FALSE)))), "ingredient not in list"))</f>
        <v>2.6619718309859153E-2</v>
      </c>
      <c r="J102" s="54" t="str">
        <f t="shared" si="13"/>
        <v>|</v>
      </c>
      <c r="K102" s="80">
        <f>IF($D102="", "", IFERROR((VLOOKUP($D102,Ingredients!$A:$K,9,FALSE)*($F102/(VLOOKUP($D102,Ingredients!$A:$K,3,FALSE)))), "ingredient not in list"))</f>
        <v>0</v>
      </c>
      <c r="L102" s="54" t="str">
        <f t="shared" si="14"/>
        <v>|</v>
      </c>
      <c r="M102" s="80">
        <f>IF($D102="", "", IFERROR((VLOOKUP($D102,Ingredients!$A:$K,10,FALSE)*($F102/(VLOOKUP($D102,Ingredients!$A:$K,3,FALSE)))), "ingredient not in list"))</f>
        <v>0</v>
      </c>
      <c r="N102" s="54" t="str">
        <f t="shared" si="15"/>
        <v>|</v>
      </c>
      <c r="O102" s="80">
        <f>IF($D102="", "", IFERROR((VLOOKUP($D102,Ingredients!$A:$K,11,FALSE)*($F102/(VLOOKUP($D102,Ingredients!$A:$K,3,FALSE)))), "ingredient not in list"))</f>
        <v>0</v>
      </c>
      <c r="P102" s="54" t="str">
        <f t="shared" si="16"/>
        <v>|</v>
      </c>
      <c r="Q102" s="86">
        <f>IF($D102="", "", IFERROR((VLOOKUP($D102,Ingredients!$A:$H,6,FALSE)*($F102/(VLOOKUP($D102,Ingredients!$A:$H,3,FALSE)))), "ingredient not in list"))</f>
        <v>2</v>
      </c>
      <c r="R102" s="3" t="str">
        <f>IF(AND(I102&lt;&gt;"",I103=""),SUM(I$1:I103)-SUM(R$1:R101),"")</f>
        <v/>
      </c>
      <c r="S102" t="str">
        <f>IF(AND(Q102&lt;&gt;"",Q103=""),SUM(Q$1:Q103)-SUM(S$1:S101),"")</f>
        <v/>
      </c>
      <c r="T102" s="74" t="str">
        <f>IF(AND(K102&lt;&gt;"",K103=""),SUM(K$1:K103)-SUM(T$1:T101),"")</f>
        <v/>
      </c>
      <c r="U102" s="74" t="str">
        <f>IF(AND(M102&lt;&gt;"",M103=""),SUM(M$1:M103)-SUM(U$1:U101),"")</f>
        <v/>
      </c>
      <c r="V102" s="74" t="str">
        <f>IF(AND(O102&lt;&gt;"",O103=""),SUM(O$1:O103)-SUM(V$1:V101),"")</f>
        <v/>
      </c>
      <c r="X102" s="3" t="str">
        <f t="shared" si="17"/>
        <v/>
      </c>
      <c r="Y102" s="21" t="str">
        <f t="shared" si="18"/>
        <v/>
      </c>
      <c r="Z102" s="74" t="str">
        <f t="shared" si="19"/>
        <v/>
      </c>
      <c r="AA102" s="74" t="str">
        <f t="shared" si="20"/>
        <v/>
      </c>
      <c r="AB102" s="74" t="str">
        <f t="shared" si="21"/>
        <v/>
      </c>
      <c r="AC102" s="134"/>
      <c r="AF102" s="4"/>
      <c r="AH102" s="30"/>
    </row>
    <row r="103" spans="1:34" ht="13.5" thickBot="1" x14ac:dyDescent="0.25">
      <c r="A103" t="str">
        <f>IF(B103="","", IF(ISNA(MATCH(B103,'Meal Planning'!$C$2:$C$6,0)), "N", "Y"))</f>
        <v>N</v>
      </c>
      <c r="B103" t="str">
        <f t="array" ref="B103">IF(D103="","", INDEX($C103:C20101, MATCH(FALSE,ISBLANK($C103:C20101),0)))</f>
        <v>Veggie Enchilada Casserole</v>
      </c>
      <c r="C103" s="10"/>
      <c r="D103" s="53" t="s">
        <v>120</v>
      </c>
      <c r="E103" s="54" t="str">
        <f t="shared" si="11"/>
        <v>|</v>
      </c>
      <c r="F103" s="12">
        <v>3</v>
      </c>
      <c r="G103" s="55" t="str">
        <f>IF(D103="","",IFERROR(VLOOKUP(D103,Ingredients!$A:$G,4,FALSE),"ingredient not in list"))</f>
        <v>tbsp</v>
      </c>
      <c r="H103" s="54" t="str">
        <f t="shared" si="12"/>
        <v>|</v>
      </c>
      <c r="I103" s="56">
        <f>IF(D103="", "", IFERROR((VLOOKUP(D103,Ingredients!$A:$H,8,FALSE)*(F103/(VLOOKUP(D103,Ingredients!$A:$H,3,FALSE)))), "ingredient not in list"))</f>
        <v>0.31687500000000002</v>
      </c>
      <c r="J103" s="54" t="str">
        <f t="shared" si="13"/>
        <v>|</v>
      </c>
      <c r="K103" s="80">
        <f>IF($D103="", "", IFERROR((VLOOKUP($D103,Ingredients!$A:$K,9,FALSE)*($F103/(VLOOKUP($D103,Ingredients!$A:$K,3,FALSE)))), "ingredient not in list"))</f>
        <v>3</v>
      </c>
      <c r="L103" s="54" t="str">
        <f t="shared" si="14"/>
        <v>|</v>
      </c>
      <c r="M103" s="80">
        <f>IF($D103="", "", IFERROR((VLOOKUP($D103,Ingredients!$A:$K,10,FALSE)*($F103/(VLOOKUP($D103,Ingredients!$A:$K,3,FALSE)))), "ingredient not in list"))</f>
        <v>3</v>
      </c>
      <c r="N103" s="54" t="str">
        <f t="shared" si="15"/>
        <v>|</v>
      </c>
      <c r="O103" s="80">
        <f>IF($D103="", "", IFERROR((VLOOKUP($D103,Ingredients!$A:$K,11,FALSE)*($F103/(VLOOKUP($D103,Ingredients!$A:$K,3,FALSE)))), "ingredient not in list"))</f>
        <v>3.75</v>
      </c>
      <c r="P103" s="54" t="str">
        <f t="shared" si="16"/>
        <v>|</v>
      </c>
      <c r="Q103" s="86">
        <f>IF($D103="", "", IFERROR((VLOOKUP($D103,Ingredients!$A:$H,6,FALSE)*($F103/(VLOOKUP($D103,Ingredients!$A:$H,3,FALSE)))), "ingredient not in list"))</f>
        <v>60</v>
      </c>
      <c r="R103" s="3" t="str">
        <f>IF(AND(I103&lt;&gt;"",I104=""),SUM(I$1:I104)-SUM(R$1:R102),"")</f>
        <v/>
      </c>
      <c r="S103" t="str">
        <f>IF(AND(Q103&lt;&gt;"",Q104=""),SUM(Q$1:Q104)-SUM(S$1:S102),"")</f>
        <v/>
      </c>
      <c r="T103" s="74" t="str">
        <f>IF(AND(K103&lt;&gt;"",K104=""),SUM(K$1:K104)-SUM(T$1:T102),"")</f>
        <v/>
      </c>
      <c r="U103" s="74" t="str">
        <f>IF(AND(M103&lt;&gt;"",M104=""),SUM(M$1:M104)-SUM(U$1:U102),"")</f>
        <v/>
      </c>
      <c r="V103" s="74" t="str">
        <f>IF(AND(O103&lt;&gt;"",O104=""),SUM(O$1:O104)-SUM(V$1:V102),"")</f>
        <v/>
      </c>
      <c r="X103" s="3" t="str">
        <f t="shared" si="17"/>
        <v/>
      </c>
      <c r="Y103" s="21" t="str">
        <f t="shared" si="18"/>
        <v/>
      </c>
      <c r="Z103" s="74" t="str">
        <f t="shared" si="19"/>
        <v/>
      </c>
      <c r="AA103" s="74" t="str">
        <f t="shared" si="20"/>
        <v/>
      </c>
      <c r="AB103" s="74" t="str">
        <f t="shared" si="21"/>
        <v/>
      </c>
      <c r="AC103" s="134"/>
      <c r="AF103" s="4"/>
    </row>
    <row r="104" spans="1:34" ht="13.5" thickBot="1" x14ac:dyDescent="0.25">
      <c r="A104" t="str">
        <f>IF(B104="","", IF(ISNA(MATCH(B104,'Meal Planning'!$C$2:$C$6,0)), "N", "Y"))</f>
        <v>N</v>
      </c>
      <c r="B104" t="str">
        <f t="array" ref="B104">IF(D104="","", INDEX($C104:C20102, MATCH(FALSE,ISBLANK($C104:C20102),0)))</f>
        <v>Veggie Enchilada Casserole</v>
      </c>
      <c r="C104" s="47" t="s">
        <v>127</v>
      </c>
      <c r="D104" s="57" t="s">
        <v>32</v>
      </c>
      <c r="E104" s="58" t="str">
        <f t="shared" si="11"/>
        <v>|</v>
      </c>
      <c r="F104" s="59">
        <v>20</v>
      </c>
      <c r="G104" s="60" t="str">
        <f>IF(D104="","",IFERROR(VLOOKUP(D104,Ingredients!$A:$G,4,FALSE),"ingredient not in list"))</f>
        <v>tbsp</v>
      </c>
      <c r="H104" s="58" t="str">
        <f t="shared" si="12"/>
        <v>|</v>
      </c>
      <c r="I104" s="61">
        <f>IF(D104="", "", IFERROR((VLOOKUP(D104,Ingredients!$A:$H,8,FALSE)*(F104/(VLOOKUP(D104,Ingredients!$A:$H,3,FALSE)))), "ingredient not in list"))</f>
        <v>2.99</v>
      </c>
      <c r="J104" s="58" t="str">
        <f t="shared" si="13"/>
        <v>|</v>
      </c>
      <c r="K104" s="81">
        <f>IF($D104="", "", IFERROR((VLOOKUP($D104,Ingredients!$A:$K,9,FALSE)*($F104/(VLOOKUP($D104,Ingredients!$A:$K,3,FALSE)))), "ingredient not in list"))</f>
        <v>0</v>
      </c>
      <c r="L104" s="58" t="str">
        <f t="shared" si="14"/>
        <v>|</v>
      </c>
      <c r="M104" s="81">
        <f>IF($D104="", "", IFERROR((VLOOKUP($D104,Ingredients!$A:$K,10,FALSE)*($F104/(VLOOKUP($D104,Ingredients!$A:$K,3,FALSE)))), "ingredient not in list"))</f>
        <v>40</v>
      </c>
      <c r="N104" s="58" t="str">
        <f t="shared" si="15"/>
        <v>|</v>
      </c>
      <c r="O104" s="81">
        <f>IF($D104="", "", IFERROR((VLOOKUP($D104,Ingredients!$A:$K,11,FALSE)*($F104/(VLOOKUP($D104,Ingredients!$A:$K,3,FALSE)))), "ingredient not in list"))</f>
        <v>0</v>
      </c>
      <c r="P104" s="58" t="str">
        <f t="shared" si="16"/>
        <v>|</v>
      </c>
      <c r="Q104" s="87">
        <f>IF($D104="", "", IFERROR((VLOOKUP($D104,Ingredients!$A:$H,6,FALSE)*($F104/(VLOOKUP($D104,Ingredients!$A:$H,3,FALSE)))), "ingredient not in list"))</f>
        <v>100</v>
      </c>
      <c r="R104" s="3">
        <f>IF(AND(I104&lt;&gt;"",I105=""),SUM(I$1:I105)-SUM(R$1:R103),"")</f>
        <v>11.429284782739359</v>
      </c>
      <c r="S104">
        <f>IF(AND(Q104&lt;&gt;"",Q105=""),SUM(Q$1:Q105)-SUM(S$1:S103),"")</f>
        <v>2527</v>
      </c>
      <c r="T104" s="74">
        <f>IF(AND(K104&lt;&gt;"",K105=""),SUM(K$1:K105)-SUM(T$1:T103),"")</f>
        <v>128.1629999999999</v>
      </c>
      <c r="U104" s="74">
        <f>IF(AND(M104&lt;&gt;"",M105=""),SUM(M$1:M105)-SUM(U$1:U103),"")</f>
        <v>371.30600000000004</v>
      </c>
      <c r="V104" s="74">
        <f>IF(AND(O104&lt;&gt;"",O105=""),SUM(O$1:O105)-SUM(V$1:V103),"")</f>
        <v>78.680999999999983</v>
      </c>
      <c r="W104" s="8">
        <v>6</v>
      </c>
      <c r="X104" s="3">
        <f t="shared" si="17"/>
        <v>1.9048807971232264</v>
      </c>
      <c r="Y104" s="21">
        <f t="shared" si="18"/>
        <v>421.16666666666669</v>
      </c>
      <c r="Z104" s="74">
        <f t="shared" si="19"/>
        <v>21.360499999999984</v>
      </c>
      <c r="AA104" s="74">
        <f t="shared" si="20"/>
        <v>61.884333333333338</v>
      </c>
      <c r="AB104" s="74">
        <f t="shared" si="21"/>
        <v>13.113499999999997</v>
      </c>
    </row>
    <row r="105" spans="1:34" ht="12.75" x14ac:dyDescent="0.2">
      <c r="A105" t="str">
        <f>IF(B105="","", IF(ISNA(MATCH(B105,'Meal Planning'!$C$2:$C$6,0)), "N", "Y"))</f>
        <v/>
      </c>
      <c r="B105" t="str">
        <f t="array" ref="B105">IF(D105="","", INDEX($C105:C20103, MATCH(FALSE,ISBLANK($C105:C20103),0)))</f>
        <v/>
      </c>
      <c r="C105" s="10"/>
      <c r="E105" t="str">
        <f t="shared" si="11"/>
        <v/>
      </c>
      <c r="F105" s="10"/>
      <c r="G105" s="1" t="str">
        <f>IF(D105="","",IFERROR(VLOOKUP(D105,Ingredients!$A:$G,4,FALSE),"ingredient not in list"))</f>
        <v/>
      </c>
      <c r="H105" t="str">
        <f t="shared" si="12"/>
        <v/>
      </c>
      <c r="I105" s="3" t="str">
        <f>IF(D105="", "", IFERROR((VLOOKUP(D105,Ingredients!$A:$H,8,FALSE)*(F105/(VLOOKUP(D105,Ingredients!$A:$H,3,FALSE)))), "ingredient not in list"))</f>
        <v/>
      </c>
      <c r="J105" t="str">
        <f t="shared" si="13"/>
        <v/>
      </c>
      <c r="K105" s="77" t="str">
        <f>IF($D105="", "", IFERROR((VLOOKUP($D105,Ingredients!$A:$K,9,FALSE)*($F105/(VLOOKUP($D105,Ingredients!$A:$K,3,FALSE)))), "ingredient not in list"))</f>
        <v/>
      </c>
      <c r="L105" t="str">
        <f t="shared" si="14"/>
        <v/>
      </c>
      <c r="M105" s="77" t="str">
        <f>IF($D105="", "", IFERROR((VLOOKUP($D105,Ingredients!$A:$K,10,FALSE)*($F105/(VLOOKUP($D105,Ingredients!$A:$K,3,FALSE)))), "ingredient not in list"))</f>
        <v/>
      </c>
      <c r="N105" t="str">
        <f t="shared" si="15"/>
        <v/>
      </c>
      <c r="O105" s="77" t="str">
        <f>IF($D105="", "", IFERROR((VLOOKUP($D105,Ingredients!$A:$K,11,FALSE)*($F105/(VLOOKUP($D105,Ingredients!$A:$K,3,FALSE)))), "ingredient not in list"))</f>
        <v/>
      </c>
      <c r="P105" t="str">
        <f t="shared" si="16"/>
        <v/>
      </c>
      <c r="Q105" s="83" t="str">
        <f>IF($D105="", "", IFERROR((VLOOKUP($D105,Ingredients!$A:$H,6,FALSE)*($F105/(VLOOKUP($D105,Ingredients!$A:$H,3,FALSE)))), "ingredient not in list"))</f>
        <v/>
      </c>
      <c r="R105" s="3" t="str">
        <f>IF(AND(I105&lt;&gt;"",I106=""),SUM(I$1:I106)-SUM(R$1:R104),"")</f>
        <v/>
      </c>
      <c r="S105" t="str">
        <f>IF(AND(Q105&lt;&gt;"",Q106=""),SUM(Q$1:Q106)-SUM(S$1:S104),"")</f>
        <v/>
      </c>
      <c r="T105" s="74" t="str">
        <f>IF(AND(K105&lt;&gt;"",K106=""),SUM(K$1:K106)-SUM(T$1:T104),"")</f>
        <v/>
      </c>
      <c r="U105" s="74" t="str">
        <f>IF(AND(M105&lt;&gt;"",M106=""),SUM(M$1:M106)-SUM(U$1:U104),"")</f>
        <v/>
      </c>
      <c r="V105" s="74" t="str">
        <f>IF(AND(O105&lt;&gt;"",O106=""),SUM(O$1:O106)-SUM(V$1:V104),"")</f>
        <v/>
      </c>
      <c r="X105" s="3" t="str">
        <f t="shared" si="17"/>
        <v/>
      </c>
      <c r="Y105" s="21" t="str">
        <f t="shared" si="18"/>
        <v/>
      </c>
      <c r="Z105" s="74" t="str">
        <f t="shared" si="19"/>
        <v/>
      </c>
      <c r="AA105" s="74" t="str">
        <f t="shared" si="20"/>
        <v/>
      </c>
      <c r="AB105" s="74" t="str">
        <f t="shared" si="21"/>
        <v/>
      </c>
      <c r="AC105" s="134" t="s">
        <v>129</v>
      </c>
    </row>
    <row r="106" spans="1:34" ht="12.75" x14ac:dyDescent="0.2">
      <c r="A106" t="str">
        <f>IF(B106="","", IF(ISNA(MATCH(B106,'Meal Planning'!$C$2:$C$6,0)), "N", "Y"))</f>
        <v>N</v>
      </c>
      <c r="B106" t="str">
        <f t="array" ref="B106">IF(D106="","", INDEX($C106:C20104, MATCH(FALSE,ISBLANK($C106:C20104),0)))</f>
        <v>Tortillas in Black Bean Sauce</v>
      </c>
      <c r="C106" s="10"/>
      <c r="D106" s="48" t="s">
        <v>29</v>
      </c>
      <c r="E106" s="49" t="str">
        <f t="shared" si="11"/>
        <v>|</v>
      </c>
      <c r="F106" s="65">
        <v>3.5</v>
      </c>
      <c r="G106" s="51" t="str">
        <f>IF(D106="","",IFERROR(VLOOKUP(D106,Ingredients!$A:$G,4,FALSE),"ingredient not in list"))</f>
        <v>cup</v>
      </c>
      <c r="H106" s="49" t="str">
        <f t="shared" si="12"/>
        <v>|</v>
      </c>
      <c r="I106" s="52">
        <f>IF(D106="", "", IFERROR((VLOOKUP(D106,Ingredients!$A:$H,8,FALSE)*(F106/(VLOOKUP(D106,Ingredients!$A:$H,3,FALSE)))), "ingredient not in list"))</f>
        <v>1.58</v>
      </c>
      <c r="J106" s="49" t="str">
        <f t="shared" si="13"/>
        <v>|</v>
      </c>
      <c r="K106" s="79">
        <f>IF($D106="", "", IFERROR((VLOOKUP($D106,Ingredients!$A:$K,9,FALSE)*($F106/(VLOOKUP($D106,Ingredients!$A:$K,3,FALSE)))), "ingredient not in list"))</f>
        <v>49</v>
      </c>
      <c r="L106" s="49" t="str">
        <f t="shared" si="14"/>
        <v>|</v>
      </c>
      <c r="M106" s="79">
        <f>IF($D106="", "", IFERROR((VLOOKUP($D106,Ingredients!$A:$K,10,FALSE)*($F106/(VLOOKUP($D106,Ingredients!$A:$K,3,FALSE)))), "ingredient not in list"))</f>
        <v>133</v>
      </c>
      <c r="N106" s="49" t="str">
        <f t="shared" si="15"/>
        <v>|</v>
      </c>
      <c r="O106" s="79">
        <f>IF($D106="", "", IFERROR((VLOOKUP($D106,Ingredients!$A:$K,11,FALSE)*($F106/(VLOOKUP($D106,Ingredients!$A:$K,3,FALSE)))), "ingredient not in list"))</f>
        <v>7</v>
      </c>
      <c r="P106" s="49" t="str">
        <f t="shared" si="16"/>
        <v>|</v>
      </c>
      <c r="Q106" s="85">
        <f>IF($D106="", "", IFERROR((VLOOKUP($D106,Ingredients!$A:$H,6,FALSE)*($F106/(VLOOKUP($D106,Ingredients!$A:$H,3,FALSE)))), "ingredient not in list"))</f>
        <v>770</v>
      </c>
      <c r="R106" s="3" t="str">
        <f>IF(AND(I106&lt;&gt;"",I107=""),SUM(I$1:I107)-SUM(R$1:R105),"")</f>
        <v/>
      </c>
      <c r="S106" t="str">
        <f>IF(AND(Q106&lt;&gt;"",Q107=""),SUM(Q$1:Q107)-SUM(S$1:S105),"")</f>
        <v/>
      </c>
      <c r="T106" s="74" t="str">
        <f>IF(AND(K106&lt;&gt;"",K107=""),SUM(K$1:K107)-SUM(T$1:T105),"")</f>
        <v/>
      </c>
      <c r="U106" s="74" t="str">
        <f>IF(AND(M106&lt;&gt;"",M107=""),SUM(M$1:M107)-SUM(U$1:U105),"")</f>
        <v/>
      </c>
      <c r="V106" s="74" t="str">
        <f>IF(AND(O106&lt;&gt;"",O107=""),SUM(O$1:O107)-SUM(V$1:V105),"")</f>
        <v/>
      </c>
      <c r="X106" s="3" t="str">
        <f t="shared" si="17"/>
        <v/>
      </c>
      <c r="Y106" s="21" t="str">
        <f t="shared" si="18"/>
        <v/>
      </c>
      <c r="Z106" s="74" t="str">
        <f t="shared" si="19"/>
        <v/>
      </c>
      <c r="AA106" s="74" t="str">
        <f t="shared" si="20"/>
        <v/>
      </c>
      <c r="AB106" s="74" t="str">
        <f t="shared" si="21"/>
        <v/>
      </c>
      <c r="AC106" s="135"/>
    </row>
    <row r="107" spans="1:34" ht="12.75" x14ac:dyDescent="0.2">
      <c r="A107" t="str">
        <f>IF(B107="","", IF(ISNA(MATCH(B107,'Meal Planning'!$C$2:$C$6,0)), "N", "Y"))</f>
        <v>N</v>
      </c>
      <c r="B107" t="str">
        <f t="array" ref="B107">IF(D107="","", INDEX($C107:C20105, MATCH(FALSE,ISBLANK($C107:C20105),0)))</f>
        <v>Tortillas in Black Bean Sauce</v>
      </c>
      <c r="C107" s="10"/>
      <c r="D107" s="53" t="s">
        <v>124</v>
      </c>
      <c r="E107" s="54" t="str">
        <f t="shared" si="11"/>
        <v>|</v>
      </c>
      <c r="F107" s="12">
        <v>2</v>
      </c>
      <c r="G107" s="55" t="str">
        <f>IF(D107="","",IFERROR(VLOOKUP(D107,Ingredients!$A:$G,4,FALSE),"ingredient not in list"))</f>
        <v>tbsp</v>
      </c>
      <c r="H107" s="54" t="str">
        <f t="shared" si="12"/>
        <v>|</v>
      </c>
      <c r="I107" s="56">
        <f>IF(D107="", "", IFERROR((VLOOKUP(D107,Ingredients!$A:$H,8,FALSE)*(F107/(VLOOKUP(D107,Ingredients!$A:$H,3,FALSE)))), "ingredient not in list"))</f>
        <v>0.41666666666666669</v>
      </c>
      <c r="J107" s="54" t="str">
        <f t="shared" si="13"/>
        <v>|</v>
      </c>
      <c r="K107" s="80">
        <f>IF($D107="", "", IFERROR((VLOOKUP($D107,Ingredients!$A:$K,9,FALSE)*($F107/(VLOOKUP($D107,Ingredients!$A:$K,3,FALSE)))), "ingredient not in list"))</f>
        <v>0</v>
      </c>
      <c r="L107" s="54" t="str">
        <f t="shared" si="14"/>
        <v>|</v>
      </c>
      <c r="M107" s="80">
        <f>IF($D107="", "", IFERROR((VLOOKUP($D107,Ingredients!$A:$K,10,FALSE)*($F107/(VLOOKUP($D107,Ingredients!$A:$K,3,FALSE)))), "ingredient not in list"))</f>
        <v>0</v>
      </c>
      <c r="N107" s="54" t="str">
        <f t="shared" si="15"/>
        <v>|</v>
      </c>
      <c r="O107" s="80">
        <f>IF($D107="", "", IFERROR((VLOOKUP($D107,Ingredients!$A:$K,11,FALSE)*($F107/(VLOOKUP($D107,Ingredients!$A:$K,3,FALSE)))), "ingredient not in list"))</f>
        <v>0</v>
      </c>
      <c r="P107" s="54" t="str">
        <f t="shared" si="16"/>
        <v>|</v>
      </c>
      <c r="Q107" s="86">
        <f>IF($D107="", "", IFERROR((VLOOKUP($D107,Ingredients!$A:$H,6,FALSE)*($F107/(VLOOKUP($D107,Ingredients!$A:$H,3,FALSE)))), "ingredient not in list"))</f>
        <v>25</v>
      </c>
      <c r="R107" s="3" t="str">
        <f>IF(AND(I107&lt;&gt;"",I108=""),SUM(I$1:I108)-SUM(R$1:R106),"")</f>
        <v/>
      </c>
      <c r="S107" t="str">
        <f>IF(AND(Q107&lt;&gt;"",Q108=""),SUM(Q$1:Q108)-SUM(S$1:S106),"")</f>
        <v/>
      </c>
      <c r="T107" s="74" t="str">
        <f>IF(AND(K107&lt;&gt;"",K108=""),SUM(K$1:K108)-SUM(T$1:T106),"")</f>
        <v/>
      </c>
      <c r="U107" s="74" t="str">
        <f>IF(AND(M107&lt;&gt;"",M108=""),SUM(M$1:M108)-SUM(U$1:U106),"")</f>
        <v/>
      </c>
      <c r="V107" s="74" t="str">
        <f>IF(AND(O107&lt;&gt;"",O108=""),SUM(O$1:O108)-SUM(V$1:V106),"")</f>
        <v/>
      </c>
      <c r="X107" s="3" t="str">
        <f t="shared" si="17"/>
        <v/>
      </c>
      <c r="Y107" s="21" t="str">
        <f t="shared" si="18"/>
        <v/>
      </c>
      <c r="Z107" s="74" t="str">
        <f t="shared" si="19"/>
        <v/>
      </c>
      <c r="AA107" s="74" t="str">
        <f t="shared" si="20"/>
        <v/>
      </c>
      <c r="AB107" s="74" t="str">
        <f t="shared" si="21"/>
        <v/>
      </c>
      <c r="AC107" s="135"/>
      <c r="AF107" s="8"/>
    </row>
    <row r="108" spans="1:34" ht="12.75" x14ac:dyDescent="0.2">
      <c r="A108" t="str">
        <f>IF(B108="","", IF(ISNA(MATCH(B108,'Meal Planning'!$C$2:$C$6,0)), "N", "Y"))</f>
        <v>N</v>
      </c>
      <c r="B108" t="str">
        <f t="array" ref="B108">IF(D108="","", INDEX($C108:C20106, MATCH(FALSE,ISBLANK($C108:C20106),0)))</f>
        <v>Tortillas in Black Bean Sauce</v>
      </c>
      <c r="C108" s="10"/>
      <c r="D108" s="53" t="s">
        <v>33</v>
      </c>
      <c r="E108" s="54" t="str">
        <f t="shared" si="11"/>
        <v>|</v>
      </c>
      <c r="F108" s="12">
        <v>1</v>
      </c>
      <c r="G108" s="55" t="str">
        <f>IF(D108="","",IFERROR(VLOOKUP(D108,Ingredients!$A:$G,4,FALSE),"ingredient not in list"))</f>
        <v>onion</v>
      </c>
      <c r="H108" s="54" t="str">
        <f t="shared" si="12"/>
        <v>|</v>
      </c>
      <c r="I108" s="56">
        <f>IF(D108="", "", IFERROR((VLOOKUP(D108,Ingredients!$A:$H,8,FALSE)*(F108/(VLOOKUP(D108,Ingredients!$A:$H,3,FALSE)))), "ingredient not in list"))</f>
        <v>0.69</v>
      </c>
      <c r="J108" s="54" t="str">
        <f t="shared" si="13"/>
        <v>|</v>
      </c>
      <c r="K108" s="80">
        <f>IF($D108="", "", IFERROR((VLOOKUP($D108,Ingredients!$A:$K,9,FALSE)*($F108/(VLOOKUP($D108,Ingredients!$A:$K,3,FALSE)))), "ingredient not in list"))</f>
        <v>2</v>
      </c>
      <c r="L108" s="54" t="str">
        <f t="shared" si="14"/>
        <v>|</v>
      </c>
      <c r="M108" s="80">
        <f>IF($D108="", "", IFERROR((VLOOKUP($D108,Ingredients!$A:$K,10,FALSE)*($F108/(VLOOKUP($D108,Ingredients!$A:$K,3,FALSE)))), "ingredient not in list"))</f>
        <v>14</v>
      </c>
      <c r="N108" s="54" t="str">
        <f t="shared" si="15"/>
        <v>|</v>
      </c>
      <c r="O108" s="80">
        <f>IF($D108="", "", IFERROR((VLOOKUP($D108,Ingredients!$A:$K,11,FALSE)*($F108/(VLOOKUP($D108,Ingredients!$A:$K,3,FALSE)))), "ingredient not in list"))</f>
        <v>0</v>
      </c>
      <c r="P108" s="54" t="str">
        <f t="shared" si="16"/>
        <v>|</v>
      </c>
      <c r="Q108" s="86">
        <f>IF($D108="", "", IFERROR((VLOOKUP($D108,Ingredients!$A:$H,6,FALSE)*($F108/(VLOOKUP($D108,Ingredients!$A:$H,3,FALSE)))), "ingredient not in list"))</f>
        <v>44</v>
      </c>
      <c r="R108" s="3" t="str">
        <f>IF(AND(I108&lt;&gt;"",I109=""),SUM(I$1:I109)-SUM(R$1:R107),"")</f>
        <v/>
      </c>
      <c r="S108" t="str">
        <f>IF(AND(Q108&lt;&gt;"",Q109=""),SUM(Q$1:Q109)-SUM(S$1:S107),"")</f>
        <v/>
      </c>
      <c r="T108" s="74" t="str">
        <f>IF(AND(K108&lt;&gt;"",K109=""),SUM(K$1:K109)-SUM(T$1:T107),"")</f>
        <v/>
      </c>
      <c r="U108" s="74" t="str">
        <f>IF(AND(M108&lt;&gt;"",M109=""),SUM(M$1:M109)-SUM(U$1:U107),"")</f>
        <v/>
      </c>
      <c r="V108" s="74" t="str">
        <f>IF(AND(O108&lt;&gt;"",O109=""),SUM(O$1:O109)-SUM(V$1:V107),"")</f>
        <v/>
      </c>
      <c r="X108" s="3" t="str">
        <f t="shared" si="17"/>
        <v/>
      </c>
      <c r="Y108" s="21" t="str">
        <f t="shared" si="18"/>
        <v/>
      </c>
      <c r="Z108" s="74" t="str">
        <f t="shared" si="19"/>
        <v/>
      </c>
      <c r="AA108" s="74" t="str">
        <f t="shared" si="20"/>
        <v/>
      </c>
      <c r="AB108" s="74" t="str">
        <f t="shared" si="21"/>
        <v/>
      </c>
      <c r="AC108" s="135"/>
      <c r="AF108" s="8"/>
    </row>
    <row r="109" spans="1:34" ht="12.75" x14ac:dyDescent="0.2">
      <c r="A109" t="str">
        <f>IF(B109="","", IF(ISNA(MATCH(B109,'Meal Planning'!$C$2:$C$6,0)), "N", "Y"))</f>
        <v>N</v>
      </c>
      <c r="B109" t="str">
        <f t="array" ref="B109">IF(D109="","", INDEX($C109:C20107, MATCH(FALSE,ISBLANK($C109:C20107),0)))</f>
        <v>Tortillas in Black Bean Sauce</v>
      </c>
      <c r="C109" s="10"/>
      <c r="D109" s="53" t="s">
        <v>117</v>
      </c>
      <c r="E109" s="54" t="str">
        <f t="shared" si="11"/>
        <v>|</v>
      </c>
      <c r="F109" s="12">
        <v>0.5</v>
      </c>
      <c r="G109" s="55" t="str">
        <f>IF(D109="","",IFERROR(VLOOKUP(D109,Ingredients!$A:$G,4,FALSE),"ingredient not in list"))</f>
        <v>tsp</v>
      </c>
      <c r="H109" s="54" t="str">
        <f t="shared" si="12"/>
        <v>|</v>
      </c>
      <c r="I109" s="56">
        <f>IF(D109="", "", IFERROR((VLOOKUP(D109,Ingredients!$A:$H,8,FALSE)*(F109/(VLOOKUP(D109,Ingredients!$A:$H,3,FALSE)))), "ingredient not in list"))</f>
        <v>5.3239436619718306E-2</v>
      </c>
      <c r="J109" s="54" t="str">
        <f t="shared" si="13"/>
        <v>|</v>
      </c>
      <c r="K109" s="80">
        <f>IF($D109="", "", IFERROR((VLOOKUP($D109,Ingredients!$A:$K,9,FALSE)*($F109/(VLOOKUP($D109,Ingredients!$A:$K,3,FALSE)))), "ingredient not in list"))</f>
        <v>0.185</v>
      </c>
      <c r="L109" s="54" t="str">
        <f t="shared" si="14"/>
        <v>|</v>
      </c>
      <c r="M109" s="80">
        <f>IF($D109="", "", IFERROR((VLOOKUP($D109,Ingredients!$A:$K,10,FALSE)*($F109/(VLOOKUP($D109,Ingredients!$A:$K,3,FALSE)))), "ingredient not in list"))</f>
        <v>0.46500000000000002</v>
      </c>
      <c r="N109" s="54" t="str">
        <f t="shared" si="15"/>
        <v>|</v>
      </c>
      <c r="O109" s="80">
        <f>IF($D109="", "", IFERROR((VLOOKUP($D109,Ingredients!$A:$K,11,FALSE)*($F109/(VLOOKUP($D109,Ingredients!$A:$K,3,FALSE)))), "ingredient not in list"))</f>
        <v>0.23499999999999999</v>
      </c>
      <c r="P109" s="54" t="str">
        <f t="shared" si="16"/>
        <v>|</v>
      </c>
      <c r="Q109" s="86">
        <f>IF($D109="", "", IFERROR((VLOOKUP($D109,Ingredients!$A:$H,6,FALSE)*($F109/(VLOOKUP($D109,Ingredients!$A:$H,3,FALSE)))), "ingredient not in list"))</f>
        <v>4</v>
      </c>
      <c r="R109" s="3" t="str">
        <f>IF(AND(I109&lt;&gt;"",I110=""),SUM(I$1:I110)-SUM(R$1:R108),"")</f>
        <v/>
      </c>
      <c r="S109" t="str">
        <f>IF(AND(Q109&lt;&gt;"",Q110=""),SUM(Q$1:Q110)-SUM(S$1:S108),"")</f>
        <v/>
      </c>
      <c r="T109" s="74" t="str">
        <f>IF(AND(K109&lt;&gt;"",K110=""),SUM(K$1:K110)-SUM(T$1:T108),"")</f>
        <v/>
      </c>
      <c r="U109" s="74" t="str">
        <f>IF(AND(M109&lt;&gt;"",M110=""),SUM(M$1:M110)-SUM(U$1:U108),"")</f>
        <v/>
      </c>
      <c r="V109" s="74" t="str">
        <f>IF(AND(O109&lt;&gt;"",O110=""),SUM(O$1:O110)-SUM(V$1:V108),"")</f>
        <v/>
      </c>
      <c r="X109" s="3" t="str">
        <f t="shared" si="17"/>
        <v/>
      </c>
      <c r="Y109" s="21" t="str">
        <f t="shared" si="18"/>
        <v/>
      </c>
      <c r="Z109" s="74" t="str">
        <f t="shared" si="19"/>
        <v/>
      </c>
      <c r="AA109" s="74" t="str">
        <f t="shared" si="20"/>
        <v/>
      </c>
      <c r="AB109" s="74" t="str">
        <f t="shared" si="21"/>
        <v/>
      </c>
      <c r="AC109" s="135"/>
      <c r="AF109" s="8"/>
    </row>
    <row r="110" spans="1:34" ht="12.75" x14ac:dyDescent="0.2">
      <c r="A110" t="str">
        <f>IF(B110="","", IF(ISNA(MATCH(B110,'Meal Planning'!$C$2:$C$6,0)), "N", "Y"))</f>
        <v>N</v>
      </c>
      <c r="B110" t="str">
        <f t="array" ref="B110">IF(D110="","", INDEX($C110:C20108, MATCH(FALSE,ISBLANK($C110:C20108),0)))</f>
        <v>Tortillas in Black Bean Sauce</v>
      </c>
      <c r="C110" s="10"/>
      <c r="D110" s="53" t="s">
        <v>118</v>
      </c>
      <c r="E110" s="54" t="str">
        <f t="shared" si="11"/>
        <v>|</v>
      </c>
      <c r="F110" s="12">
        <v>0.25</v>
      </c>
      <c r="G110" s="55" t="str">
        <f>IF(D110="","",IFERROR(VLOOKUP(D110,Ingredients!$A:$G,4,FALSE),"ingredient not in list"))</f>
        <v>tsp</v>
      </c>
      <c r="H110" s="54" t="str">
        <f t="shared" si="12"/>
        <v>|</v>
      </c>
      <c r="I110" s="56">
        <f>IF(D110="", "", IFERROR((VLOOKUP(D110,Ingredients!$A:$H,8,FALSE)*(F110/(VLOOKUP(D110,Ingredients!$A:$H,3,FALSE)))), "ingredient not in list"))</f>
        <v>2.6619718309859153E-2</v>
      </c>
      <c r="J110" s="54" t="str">
        <f t="shared" si="13"/>
        <v>|</v>
      </c>
      <c r="K110" s="80">
        <f>IF($D110="", "", IFERROR((VLOOKUP($D110,Ingredients!$A:$K,9,FALSE)*($F110/(VLOOKUP($D110,Ingredients!$A:$K,3,FALSE)))), "ingredient not in list"))</f>
        <v>0.11749999999999999</v>
      </c>
      <c r="L110" s="54" t="str">
        <f t="shared" si="14"/>
        <v>|</v>
      </c>
      <c r="M110" s="80">
        <f>IF($D110="", "", IFERROR((VLOOKUP($D110,Ingredients!$A:$K,10,FALSE)*($F110/(VLOOKUP($D110,Ingredients!$A:$K,3,FALSE)))), "ingredient not in list"))</f>
        <v>0.51</v>
      </c>
      <c r="N110" s="54" t="str">
        <f t="shared" si="15"/>
        <v>|</v>
      </c>
      <c r="O110" s="80">
        <f>IF($D110="", "", IFERROR((VLOOKUP($D110,Ingredients!$A:$K,11,FALSE)*($F110/(VLOOKUP($D110,Ingredients!$A:$K,3,FALSE)))), "ingredient not in list"))</f>
        <v>5.0000000000000001E-3</v>
      </c>
      <c r="P110" s="54" t="str">
        <f t="shared" si="16"/>
        <v>|</v>
      </c>
      <c r="Q110" s="86">
        <f>IF($D110="", "", IFERROR((VLOOKUP($D110,Ingredients!$A:$H,6,FALSE)*($F110/(VLOOKUP($D110,Ingredients!$A:$H,3,FALSE)))), "ingredient not in list"))</f>
        <v>2.25</v>
      </c>
      <c r="R110" s="3" t="str">
        <f>IF(AND(I110&lt;&gt;"",I111=""),SUM(I$1:I111)-SUM(R$1:R109),"")</f>
        <v/>
      </c>
      <c r="S110" t="str">
        <f>IF(AND(Q110&lt;&gt;"",Q111=""),SUM(Q$1:Q111)-SUM(S$1:S109),"")</f>
        <v/>
      </c>
      <c r="T110" s="74" t="str">
        <f>IF(AND(K110&lt;&gt;"",K111=""),SUM(K$1:K111)-SUM(T$1:T109),"")</f>
        <v/>
      </c>
      <c r="U110" s="74" t="str">
        <f>IF(AND(M110&lt;&gt;"",M111=""),SUM(M$1:M111)-SUM(U$1:U109),"")</f>
        <v/>
      </c>
      <c r="V110" s="74" t="str">
        <f>IF(AND(O110&lt;&gt;"",O111=""),SUM(O$1:O111)-SUM(V$1:V109),"")</f>
        <v/>
      </c>
      <c r="X110" s="3" t="str">
        <f t="shared" si="17"/>
        <v/>
      </c>
      <c r="Y110" s="21" t="str">
        <f t="shared" si="18"/>
        <v/>
      </c>
      <c r="Z110" s="74" t="str">
        <f t="shared" si="19"/>
        <v/>
      </c>
      <c r="AA110" s="74" t="str">
        <f t="shared" si="20"/>
        <v/>
      </c>
      <c r="AB110" s="74" t="str">
        <f t="shared" si="21"/>
        <v/>
      </c>
      <c r="AC110" s="135"/>
      <c r="AF110" s="8"/>
    </row>
    <row r="111" spans="1:34" ht="12.75" x14ac:dyDescent="0.2">
      <c r="A111" t="str">
        <f>IF(B111="","", IF(ISNA(MATCH(B111,'Meal Planning'!$C$2:$C$6,0)), "N", "Y"))</f>
        <v>N</v>
      </c>
      <c r="B111" t="str">
        <f t="array" ref="B111">IF(D111="","", INDEX($C111:C20109, MATCH(FALSE,ISBLANK($C111:C20109),0)))</f>
        <v>Tortillas in Black Bean Sauce</v>
      </c>
      <c r="C111" s="10"/>
      <c r="D111" s="53" t="s">
        <v>125</v>
      </c>
      <c r="E111" s="54" t="str">
        <f t="shared" si="11"/>
        <v>|</v>
      </c>
      <c r="F111" s="12">
        <v>2</v>
      </c>
      <c r="G111" s="55" t="str">
        <f>IF(D111="","",IFERROR(VLOOKUP(D111,Ingredients!$A:$G,4,FALSE),"ingredient not in list"))</f>
        <v>cup</v>
      </c>
      <c r="H111" s="54" t="str">
        <f t="shared" si="12"/>
        <v>|</v>
      </c>
      <c r="I111" s="56">
        <f>IF(D111="", "", IFERROR((VLOOKUP(D111,Ingredients!$A:$H,8,FALSE)*(F111/(VLOOKUP(D111,Ingredients!$A:$H,3,FALSE)))), "ingredient not in list"))</f>
        <v>1.25</v>
      </c>
      <c r="J111" s="54" t="str">
        <f t="shared" si="13"/>
        <v>|</v>
      </c>
      <c r="K111" s="80">
        <f>IF($D111="", "", IFERROR((VLOOKUP($D111,Ingredients!$A:$K,9,FALSE)*($F111/(VLOOKUP($D111,Ingredients!$A:$K,3,FALSE)))), "ingredient not in list"))</f>
        <v>0</v>
      </c>
      <c r="L111" s="54" t="str">
        <f t="shared" si="14"/>
        <v>|</v>
      </c>
      <c r="M111" s="80">
        <f>IF($D111="", "", IFERROR((VLOOKUP($D111,Ingredients!$A:$K,10,FALSE)*($F111/(VLOOKUP($D111,Ingredients!$A:$K,3,FALSE)))), "ingredient not in list"))</f>
        <v>0</v>
      </c>
      <c r="N111" s="54" t="str">
        <f t="shared" si="15"/>
        <v>|</v>
      </c>
      <c r="O111" s="80">
        <f>IF($D111="", "", IFERROR((VLOOKUP($D111,Ingredients!$A:$K,11,FALSE)*($F111/(VLOOKUP($D111,Ingredients!$A:$K,3,FALSE)))), "ingredient not in list"))</f>
        <v>0</v>
      </c>
      <c r="P111" s="54" t="str">
        <f t="shared" si="16"/>
        <v>|</v>
      </c>
      <c r="Q111" s="86">
        <f>IF($D111="", "", IFERROR((VLOOKUP($D111,Ingredients!$A:$H,6,FALSE)*($F111/(VLOOKUP($D111,Ingredients!$A:$H,3,FALSE)))), "ingredient not in list"))</f>
        <v>30</v>
      </c>
      <c r="R111" s="3" t="str">
        <f>IF(AND(I111&lt;&gt;"",I112=""),SUM(I$1:I112)-SUM(R$1:R110),"")</f>
        <v/>
      </c>
      <c r="S111" t="str">
        <f>IF(AND(Q111&lt;&gt;"",Q112=""),SUM(Q$1:Q112)-SUM(S$1:S110),"")</f>
        <v/>
      </c>
      <c r="T111" s="74" t="str">
        <f>IF(AND(K111&lt;&gt;"",K112=""),SUM(K$1:K112)-SUM(T$1:T110),"")</f>
        <v/>
      </c>
      <c r="U111" s="74" t="str">
        <f>IF(AND(M111&lt;&gt;"",M112=""),SUM(M$1:M112)-SUM(U$1:U110),"")</f>
        <v/>
      </c>
      <c r="V111" s="74" t="str">
        <f>IF(AND(O111&lt;&gt;"",O112=""),SUM(O$1:O112)-SUM(V$1:V110),"")</f>
        <v/>
      </c>
      <c r="X111" s="3" t="str">
        <f t="shared" si="17"/>
        <v/>
      </c>
      <c r="Y111" s="21" t="str">
        <f t="shared" si="18"/>
        <v/>
      </c>
      <c r="Z111" s="74" t="str">
        <f t="shared" si="19"/>
        <v/>
      </c>
      <c r="AA111" s="74" t="str">
        <f t="shared" si="20"/>
        <v/>
      </c>
      <c r="AB111" s="74" t="str">
        <f t="shared" si="21"/>
        <v/>
      </c>
      <c r="AC111" s="135"/>
      <c r="AF111" s="8"/>
      <c r="AH111" s="32"/>
    </row>
    <row r="112" spans="1:34" ht="12.75" x14ac:dyDescent="0.2">
      <c r="A112" t="str">
        <f>IF(B112="","", IF(ISNA(MATCH(B112,'Meal Planning'!$C$2:$C$6,0)), "N", "Y"))</f>
        <v>N</v>
      </c>
      <c r="B112" t="str">
        <f t="array" ref="B112">IF(D112="","", INDEX($C112:C20110, MATCH(FALSE,ISBLANK($C112:C20110),0)))</f>
        <v>Tortillas in Black Bean Sauce</v>
      </c>
      <c r="C112" s="10"/>
      <c r="D112" s="53" t="s">
        <v>109</v>
      </c>
      <c r="E112" s="54" t="str">
        <f t="shared" si="11"/>
        <v>|</v>
      </c>
      <c r="F112" s="12">
        <v>12</v>
      </c>
      <c r="G112" s="55" t="str">
        <f>IF(D112="","",IFERROR(VLOOKUP(D112,Ingredients!$A:$G,4,FALSE),"ingredient not in list"))</f>
        <v>tortilla</v>
      </c>
      <c r="H112" s="54" t="str">
        <f t="shared" si="12"/>
        <v>|</v>
      </c>
      <c r="I112" s="56">
        <f>IF(D112="", "", IFERROR((VLOOKUP(D112,Ingredients!$A:$H,8,FALSE)*(F112/(VLOOKUP(D112,Ingredients!$A:$H,3,FALSE)))), "ingredient not in list"))</f>
        <v>0.745</v>
      </c>
      <c r="J112" s="54" t="str">
        <f t="shared" si="13"/>
        <v>|</v>
      </c>
      <c r="K112" s="80">
        <f>IF($D112="", "", IFERROR((VLOOKUP($D112,Ingredients!$A:$K,9,FALSE)*($F112/(VLOOKUP($D112,Ingredients!$A:$K,3,FALSE)))), "ingredient not in list"))</f>
        <v>12</v>
      </c>
      <c r="L112" s="54" t="str">
        <f t="shared" si="14"/>
        <v>|</v>
      </c>
      <c r="M112" s="80">
        <f>IF($D112="", "", IFERROR((VLOOKUP($D112,Ingredients!$A:$K,10,FALSE)*($F112/(VLOOKUP($D112,Ingredients!$A:$K,3,FALSE)))), "ingredient not in list"))</f>
        <v>120</v>
      </c>
      <c r="N112" s="54" t="str">
        <f t="shared" si="15"/>
        <v>|</v>
      </c>
      <c r="O112" s="80">
        <f>IF($D112="", "", IFERROR((VLOOKUP($D112,Ingredients!$A:$K,11,FALSE)*($F112/(VLOOKUP($D112,Ingredients!$A:$K,3,FALSE)))), "ingredient not in list"))</f>
        <v>9</v>
      </c>
      <c r="P112" s="54" t="str">
        <f t="shared" si="16"/>
        <v>|</v>
      </c>
      <c r="Q112" s="86">
        <f>IF($D112="", "", IFERROR((VLOOKUP($D112,Ingredients!$A:$H,6,FALSE)*($F112/(VLOOKUP($D112,Ingredients!$A:$H,3,FALSE)))), "ingredient not in list"))</f>
        <v>540</v>
      </c>
      <c r="R112" s="3" t="str">
        <f>IF(AND(I112&lt;&gt;"",I113=""),SUM(I$1:I113)-SUM(R$1:R111),"")</f>
        <v/>
      </c>
      <c r="S112" t="str">
        <f>IF(AND(Q112&lt;&gt;"",Q113=""),SUM(Q$1:Q113)-SUM(S$1:S111),"")</f>
        <v/>
      </c>
      <c r="T112" s="74" t="str">
        <f>IF(AND(K112&lt;&gt;"",K113=""),SUM(K$1:K113)-SUM(T$1:T111),"")</f>
        <v/>
      </c>
      <c r="U112" s="74" t="str">
        <f>IF(AND(M112&lt;&gt;"",M113=""),SUM(M$1:M113)-SUM(U$1:U111),"")</f>
        <v/>
      </c>
      <c r="V112" s="74" t="str">
        <f>IF(AND(O112&lt;&gt;"",O113=""),SUM(O$1:O113)-SUM(V$1:V111),"")</f>
        <v/>
      </c>
      <c r="X112" s="3" t="str">
        <f t="shared" si="17"/>
        <v/>
      </c>
      <c r="Y112" s="21" t="str">
        <f t="shared" si="18"/>
        <v/>
      </c>
      <c r="Z112" s="74" t="str">
        <f t="shared" si="19"/>
        <v/>
      </c>
      <c r="AA112" s="74" t="str">
        <f t="shared" si="20"/>
        <v/>
      </c>
      <c r="AB112" s="74" t="str">
        <f t="shared" si="21"/>
        <v/>
      </c>
      <c r="AC112" s="135"/>
      <c r="AF112" s="8"/>
    </row>
    <row r="113" spans="1:34" ht="13.5" thickBot="1" x14ac:dyDescent="0.25">
      <c r="A113" t="str">
        <f>IF(B113="","", IF(ISNA(MATCH(B113,'Meal Planning'!$C$2:$C$6,0)), "N", "Y"))</f>
        <v>N</v>
      </c>
      <c r="B113" t="str">
        <f t="array" ref="B113">IF(D113="","", INDEX($C113:C20111, MATCH(FALSE,ISBLANK($C113:C20111),0)))</f>
        <v>Tortillas in Black Bean Sauce</v>
      </c>
      <c r="C113" s="10"/>
      <c r="D113" s="53" t="s">
        <v>31</v>
      </c>
      <c r="E113" s="54" t="str">
        <f t="shared" si="11"/>
        <v>|</v>
      </c>
      <c r="F113" s="12">
        <v>3</v>
      </c>
      <c r="G113" s="55" t="str">
        <f>IF(D113="","",IFERROR(VLOOKUP(D113,Ingredients!$A:$G,4,FALSE),"ingredient not in list"))</f>
        <v>leaf</v>
      </c>
      <c r="H113" s="54" t="str">
        <f t="shared" si="12"/>
        <v>|</v>
      </c>
      <c r="I113" s="56">
        <f>IF(D113="", "", IFERROR((VLOOKUP(D113,Ingredients!$A:$H,8,FALSE)*(F113/(VLOOKUP(D113,Ingredients!$A:$H,3,FALSE)))), "ingredient not in list"))</f>
        <v>0.29849999999999999</v>
      </c>
      <c r="J113" s="54" t="str">
        <f t="shared" si="13"/>
        <v>|</v>
      </c>
      <c r="K113" s="80">
        <f>IF($D113="", "", IFERROR((VLOOKUP($D113,Ingredients!$A:$K,9,FALSE)*($F113/(VLOOKUP($D113,Ingredients!$A:$K,3,FALSE)))), "ingredient not in list"))</f>
        <v>0.06</v>
      </c>
      <c r="L113" s="54" t="str">
        <f t="shared" si="14"/>
        <v>|</v>
      </c>
      <c r="M113" s="80">
        <f>IF($D113="", "", IFERROR((VLOOKUP($D113,Ingredients!$A:$K,10,FALSE)*($F113/(VLOOKUP($D113,Ingredients!$A:$K,3,FALSE)))), "ingredient not in list"))</f>
        <v>0.12</v>
      </c>
      <c r="N113" s="54" t="str">
        <f t="shared" si="15"/>
        <v>|</v>
      </c>
      <c r="O113" s="80">
        <f>IF($D113="", "", IFERROR((VLOOKUP($D113,Ingredients!$A:$K,11,FALSE)*($F113/(VLOOKUP($D113,Ingredients!$A:$K,3,FALSE)))), "ingredient not in list"))</f>
        <v>0.03</v>
      </c>
      <c r="P113" s="54" t="str">
        <f t="shared" si="16"/>
        <v>|</v>
      </c>
      <c r="Q113" s="86">
        <f>IF($D113="", "", IFERROR((VLOOKUP($D113,Ingredients!$A:$H,6,FALSE)*($F113/(VLOOKUP($D113,Ingredients!$A:$H,3,FALSE)))), "ingredient not in list"))</f>
        <v>3</v>
      </c>
      <c r="R113" s="3" t="str">
        <f>IF(AND(I113&lt;&gt;"",I114=""),SUM(I$1:I114)-SUM(R$1:R112),"")</f>
        <v/>
      </c>
      <c r="S113" t="str">
        <f>IF(AND(Q113&lt;&gt;"",Q114=""),SUM(Q$1:Q114)-SUM(S$1:S112),"")</f>
        <v/>
      </c>
      <c r="T113" s="74" t="str">
        <f>IF(AND(K113&lt;&gt;"",K114=""),SUM(K$1:K114)-SUM(T$1:T112),"")</f>
        <v/>
      </c>
      <c r="U113" s="74" t="str">
        <f>IF(AND(M113&lt;&gt;"",M114=""),SUM(M$1:M114)-SUM(U$1:U112),"")</f>
        <v/>
      </c>
      <c r="V113" s="74" t="str">
        <f>IF(AND(O113&lt;&gt;"",O114=""),SUM(O$1:O114)-SUM(V$1:V112),"")</f>
        <v/>
      </c>
      <c r="X113" s="3" t="str">
        <f t="shared" si="17"/>
        <v/>
      </c>
      <c r="Y113" s="21" t="str">
        <f t="shared" si="18"/>
        <v/>
      </c>
      <c r="Z113" s="74" t="str">
        <f t="shared" si="19"/>
        <v/>
      </c>
      <c r="AA113" s="74" t="str">
        <f t="shared" si="20"/>
        <v/>
      </c>
      <c r="AB113" s="74" t="str">
        <f t="shared" si="21"/>
        <v/>
      </c>
      <c r="AC113" s="135"/>
      <c r="AH113" s="31"/>
    </row>
    <row r="114" spans="1:34" ht="13.5" thickBot="1" x14ac:dyDescent="0.25">
      <c r="A114" t="str">
        <f>IF(B114="","", IF(ISNA(MATCH(B114,'Meal Planning'!$C$2:$C$6,0)), "N", "Y"))</f>
        <v>N</v>
      </c>
      <c r="B114" t="str">
        <f t="array" ref="B114">IF(D114="","", INDEX($C114:C20112, MATCH(FALSE,ISBLANK($C114:C20112),0)))</f>
        <v>Tortillas in Black Bean Sauce</v>
      </c>
      <c r="C114" s="47" t="s">
        <v>128</v>
      </c>
      <c r="D114" s="57" t="s">
        <v>111</v>
      </c>
      <c r="E114" s="58" t="str">
        <f t="shared" si="11"/>
        <v>|</v>
      </c>
      <c r="F114" s="59">
        <v>0.5</v>
      </c>
      <c r="G114" s="60" t="str">
        <f>IF(D114="","",IFERROR(VLOOKUP(D114,Ingredients!$A:$G,4,FALSE),"ingredient not in list"))</f>
        <v>cup</v>
      </c>
      <c r="H114" s="58" t="str">
        <f t="shared" si="12"/>
        <v>|</v>
      </c>
      <c r="I114" s="61">
        <f>IF(D114="", "", IFERROR((VLOOKUP(D114,Ingredients!$A:$H,8,FALSE)*(F114/(VLOOKUP(D114,Ingredients!$A:$H,3,FALSE)))), "ingredient not in list"))</f>
        <v>0.54749999999999999</v>
      </c>
      <c r="J114" s="58" t="str">
        <f t="shared" si="13"/>
        <v>|</v>
      </c>
      <c r="K114" s="81">
        <f>IF($D114="", "", IFERROR((VLOOKUP($D114,Ingredients!$A:$K,9,FALSE)*($F114/(VLOOKUP($D114,Ingredients!$A:$K,3,FALSE)))), "ingredient not in list"))</f>
        <v>16</v>
      </c>
      <c r="L114" s="58" t="str">
        <f t="shared" si="14"/>
        <v>|</v>
      </c>
      <c r="M114" s="81">
        <f>IF($D114="", "", IFERROR((VLOOKUP($D114,Ingredients!$A:$K,10,FALSE)*($F114/(VLOOKUP($D114,Ingredients!$A:$K,3,FALSE)))), "ingredient not in list"))</f>
        <v>2</v>
      </c>
      <c r="N114" s="58" t="str">
        <f t="shared" si="15"/>
        <v>|</v>
      </c>
      <c r="O114" s="81">
        <f>IF($D114="", "", IFERROR((VLOOKUP($D114,Ingredients!$A:$K,11,FALSE)*($F114/(VLOOKUP($D114,Ingredients!$A:$K,3,FALSE)))), "ingredient not in list"))</f>
        <v>9</v>
      </c>
      <c r="P114" s="58" t="str">
        <f t="shared" si="16"/>
        <v>|</v>
      </c>
      <c r="Q114" s="87">
        <f>IF($D114="", "", IFERROR((VLOOKUP($D114,Ingredients!$A:$H,6,FALSE)*($F114/(VLOOKUP($D114,Ingredients!$A:$H,3,FALSE)))), "ingredient not in list"))</f>
        <v>140</v>
      </c>
      <c r="R114" s="3">
        <f>IF(AND(I114&lt;&gt;"",I115=""),SUM(I$1:I115)-SUM(R$1:R113),"")</f>
        <v>5.6075258215962478</v>
      </c>
      <c r="S114">
        <f>IF(AND(Q114&lt;&gt;"",Q115=""),SUM(Q$1:Q115)-SUM(S$1:S113),"")</f>
        <v>1558.25</v>
      </c>
      <c r="T114" s="74">
        <f>IF(AND(K114&lt;&gt;"",K115=""),SUM(K$1:K115)-SUM(T$1:T113),"")</f>
        <v>79.362499999999841</v>
      </c>
      <c r="U114" s="74">
        <f>IF(AND(M114&lt;&gt;"",M115=""),SUM(M$1:M115)-SUM(U$1:U113),"")</f>
        <v>270.09500000000025</v>
      </c>
      <c r="V114" s="74">
        <f>IF(AND(O114&lt;&gt;"",O115=""),SUM(O$1:O115)-SUM(V$1:V113),"")</f>
        <v>25.269999999999982</v>
      </c>
      <c r="W114" s="8">
        <v>4</v>
      </c>
      <c r="X114" s="3">
        <f t="shared" si="17"/>
        <v>1.4018814553990619</v>
      </c>
      <c r="Y114" s="21">
        <f t="shared" si="18"/>
        <v>389.5625</v>
      </c>
      <c r="Z114" s="74">
        <f t="shared" si="19"/>
        <v>19.84062499999996</v>
      </c>
      <c r="AA114" s="74">
        <f t="shared" si="20"/>
        <v>67.523750000000064</v>
      </c>
      <c r="AB114" s="74">
        <f t="shared" si="21"/>
        <v>6.3174999999999955</v>
      </c>
      <c r="AC114" s="21"/>
      <c r="AF114" s="8"/>
      <c r="AH114" s="31"/>
    </row>
    <row r="115" spans="1:34" ht="12.75" x14ac:dyDescent="0.2">
      <c r="A115" t="str">
        <f>IF(B115="","", IF(ISNA(MATCH(B115,'Meal Planning'!$C$2:$C$6,0)), "N", "Y"))</f>
        <v/>
      </c>
      <c r="B115" t="str">
        <f t="array" ref="B115">IF(D115="","", INDEX($C115:C20113, MATCH(FALSE,ISBLANK($C115:C20113),0)))</f>
        <v/>
      </c>
      <c r="C115" s="10"/>
      <c r="E115" t="str">
        <f t="shared" si="11"/>
        <v/>
      </c>
      <c r="F115" s="10"/>
      <c r="G115" s="1" t="str">
        <f>IF(D115="","",IFERROR(VLOOKUP(D115,Ingredients!$A:$G,4,FALSE),"ingredient not in list"))</f>
        <v/>
      </c>
      <c r="H115" t="str">
        <f t="shared" si="12"/>
        <v/>
      </c>
      <c r="I115" s="3" t="str">
        <f>IF(D115="", "", IFERROR((VLOOKUP(D115,Ingredients!$A:$H,8,FALSE)*(F115/(VLOOKUP(D115,Ingredients!$A:$H,3,FALSE)))), "ingredient not in list"))</f>
        <v/>
      </c>
      <c r="J115" t="str">
        <f t="shared" si="13"/>
        <v/>
      </c>
      <c r="K115" s="77" t="str">
        <f>IF($D115="", "", IFERROR((VLOOKUP($D115,Ingredients!$A:$K,9,FALSE)*($F115/(VLOOKUP($D115,Ingredients!$A:$K,3,FALSE)))), "ingredient not in list"))</f>
        <v/>
      </c>
      <c r="L115" t="str">
        <f t="shared" si="14"/>
        <v/>
      </c>
      <c r="M115" s="77" t="str">
        <f>IF($D115="", "", IFERROR((VLOOKUP($D115,Ingredients!$A:$K,10,FALSE)*($F115/(VLOOKUP($D115,Ingredients!$A:$K,3,FALSE)))), "ingredient not in list"))</f>
        <v/>
      </c>
      <c r="N115" t="str">
        <f t="shared" si="15"/>
        <v/>
      </c>
      <c r="O115" s="77" t="str">
        <f>IF($D115="", "", IFERROR((VLOOKUP($D115,Ingredients!$A:$K,11,FALSE)*($F115/(VLOOKUP($D115,Ingredients!$A:$K,3,FALSE)))), "ingredient not in list"))</f>
        <v/>
      </c>
      <c r="P115" t="str">
        <f t="shared" si="16"/>
        <v/>
      </c>
      <c r="Q115" s="83" t="str">
        <f>IF($D115="", "", IFERROR((VLOOKUP($D115,Ingredients!$A:$H,6,FALSE)*($F115/(VLOOKUP($D115,Ingredients!$A:$H,3,FALSE)))), "ingredient not in list"))</f>
        <v/>
      </c>
      <c r="R115" s="3" t="str">
        <f>IF(AND(I115&lt;&gt;"",I116=""),SUM(I$1:I116)-SUM(R$1:R114),"")</f>
        <v/>
      </c>
      <c r="S115" t="str">
        <f>IF(AND(Q115&lt;&gt;"",Q116=""),SUM(Q$1:Q116)-SUM(S$1:S114),"")</f>
        <v/>
      </c>
      <c r="T115" s="74" t="str">
        <f>IF(AND(K115&lt;&gt;"",K116=""),SUM(K$1:K116)-SUM(T$1:T114),"")</f>
        <v/>
      </c>
      <c r="U115" s="74" t="str">
        <f>IF(AND(M115&lt;&gt;"",M116=""),SUM(M$1:M116)-SUM(U$1:U114),"")</f>
        <v/>
      </c>
      <c r="V115" s="74" t="str">
        <f>IF(AND(O115&lt;&gt;"",O116=""),SUM(O$1:O116)-SUM(V$1:V114),"")</f>
        <v/>
      </c>
      <c r="X115" s="3" t="str">
        <f t="shared" si="17"/>
        <v/>
      </c>
      <c r="Z115" s="74" t="str">
        <f t="shared" si="19"/>
        <v/>
      </c>
      <c r="AA115" s="74" t="str">
        <f t="shared" si="20"/>
        <v/>
      </c>
      <c r="AB115" s="74" t="str">
        <f t="shared" si="21"/>
        <v/>
      </c>
      <c r="AC115" s="134" t="s">
        <v>143</v>
      </c>
      <c r="AF115" s="8"/>
      <c r="AH115" s="30"/>
    </row>
    <row r="116" spans="1:34" ht="12.75" x14ac:dyDescent="0.2">
      <c r="A116" t="str">
        <f>IF(B116="","", IF(ISNA(MATCH(B116,'Meal Planning'!$C$2:$C$6,0)), "N", "Y"))</f>
        <v>N</v>
      </c>
      <c r="B116" t="str">
        <f t="array" ref="B116">IF(D116="","", INDEX($C116:C20114, MATCH(FALSE,ISBLANK($C116:C20114),0)))</f>
        <v>Chana Saag</v>
      </c>
      <c r="C116" s="10"/>
      <c r="D116" s="48" t="s">
        <v>57</v>
      </c>
      <c r="E116" s="49" t="str">
        <f t="shared" si="11"/>
        <v>|</v>
      </c>
      <c r="F116" s="65">
        <v>1</v>
      </c>
      <c r="G116" s="51" t="str">
        <f>IF(D116="","",IFERROR(VLOOKUP(D116,Ingredients!$A:$G,4,FALSE),"ingredient not in list"))</f>
        <v>tbsp</v>
      </c>
      <c r="H116" s="49" t="str">
        <f t="shared" si="12"/>
        <v>|</v>
      </c>
      <c r="I116" s="52">
        <f>IF(D116="", "", IFERROR((VLOOKUP(D116,Ingredients!$A:$H,8,FALSE)*(F116/(VLOOKUP(D116,Ingredients!$A:$H,3,FALSE)))), "ingredient not in list"))</f>
        <v>5.2083333333333336E-2</v>
      </c>
      <c r="J116" s="49" t="str">
        <f t="shared" si="13"/>
        <v>|</v>
      </c>
      <c r="K116" s="79">
        <f>IF($D116="", "", IFERROR((VLOOKUP($D116,Ingredients!$A:$K,9,FALSE)*($F116/(VLOOKUP($D116,Ingredients!$A:$K,3,FALSE)))), "ingredient not in list"))</f>
        <v>0</v>
      </c>
      <c r="L116" s="49" t="str">
        <f t="shared" si="14"/>
        <v>|</v>
      </c>
      <c r="M116" s="79">
        <f>IF($D116="", "", IFERROR((VLOOKUP($D116,Ingredients!$A:$K,10,FALSE)*($F116/(VLOOKUP($D116,Ingredients!$A:$K,3,FALSE)))), "ingredient not in list"))</f>
        <v>0</v>
      </c>
      <c r="N116" s="49" t="str">
        <f t="shared" si="15"/>
        <v>|</v>
      </c>
      <c r="O116" s="79">
        <f>IF($D116="", "", IFERROR((VLOOKUP($D116,Ingredients!$A:$K,11,FALSE)*($F116/(VLOOKUP($D116,Ingredients!$A:$K,3,FALSE)))), "ingredient not in list"))</f>
        <v>13.6</v>
      </c>
      <c r="P116" s="49" t="str">
        <f t="shared" si="16"/>
        <v>|</v>
      </c>
      <c r="Q116" s="85">
        <f>IF($D116="", "", IFERROR((VLOOKUP($D116,Ingredients!$A:$H,6,FALSE)*($F116/(VLOOKUP($D116,Ingredients!$A:$H,3,FALSE)))), "ingredient not in list"))</f>
        <v>130</v>
      </c>
      <c r="R116" s="3" t="str">
        <f>IF(AND(I116&lt;&gt;"",I117=""),SUM(I$1:I117)-SUM(R$1:R115),"")</f>
        <v/>
      </c>
      <c r="S116" t="str">
        <f>IF(AND(Q116&lt;&gt;"",Q117=""),SUM(Q$1:Q117)-SUM(S$1:S115),"")</f>
        <v/>
      </c>
      <c r="T116" s="74" t="str">
        <f>IF(AND(K116&lt;&gt;"",K117=""),SUM(K$1:K117)-SUM(T$1:T115),"")</f>
        <v/>
      </c>
      <c r="U116" s="74" t="str">
        <f>IF(AND(M116&lt;&gt;"",M117=""),SUM(M$1:M117)-SUM(U$1:U115),"")</f>
        <v/>
      </c>
      <c r="V116" s="74" t="str">
        <f>IF(AND(O116&lt;&gt;"",O117=""),SUM(O$1:O117)-SUM(V$1:V115),"")</f>
        <v/>
      </c>
      <c r="X116" s="3" t="str">
        <f t="shared" si="17"/>
        <v/>
      </c>
      <c r="Y116" s="21" t="str">
        <f t="shared" si="18"/>
        <v/>
      </c>
      <c r="Z116" s="74" t="str">
        <f t="shared" si="19"/>
        <v/>
      </c>
      <c r="AA116" s="74" t="str">
        <f t="shared" si="20"/>
        <v/>
      </c>
      <c r="AB116" s="74" t="str">
        <f t="shared" si="21"/>
        <v/>
      </c>
      <c r="AC116" s="135"/>
    </row>
    <row r="117" spans="1:34" ht="12.75" x14ac:dyDescent="0.2">
      <c r="A117" t="str">
        <f>IF(B117="","", IF(ISNA(MATCH(B117,'Meal Planning'!$C$2:$C$6,0)), "N", "Y"))</f>
        <v>N</v>
      </c>
      <c r="B117" t="str">
        <f t="array" ref="B117">IF(D117="","", INDEX($C117:C20115, MATCH(FALSE,ISBLANK($C117:C20115),0)))</f>
        <v>Chana Saag</v>
      </c>
      <c r="C117" s="10"/>
      <c r="D117" s="53" t="s">
        <v>33</v>
      </c>
      <c r="E117" s="54" t="str">
        <f t="shared" si="11"/>
        <v>|</v>
      </c>
      <c r="F117" s="12">
        <v>1</v>
      </c>
      <c r="G117" s="55" t="str">
        <f>IF(D117="","",IFERROR(VLOOKUP(D117,Ingredients!$A:$G,4,FALSE),"ingredient not in list"))</f>
        <v>onion</v>
      </c>
      <c r="H117" s="54" t="str">
        <f t="shared" si="12"/>
        <v>|</v>
      </c>
      <c r="I117" s="56">
        <f>IF(D117="", "", IFERROR((VLOOKUP(D117,Ingredients!$A:$H,8,FALSE)*(F117/(VLOOKUP(D117,Ingredients!$A:$H,3,FALSE)))), "ingredient not in list"))</f>
        <v>0.69</v>
      </c>
      <c r="J117" s="54" t="str">
        <f t="shared" si="13"/>
        <v>|</v>
      </c>
      <c r="K117" s="80">
        <f>IF($D117="", "", IFERROR((VLOOKUP($D117,Ingredients!$A:$K,9,FALSE)*($F117/(VLOOKUP($D117,Ingredients!$A:$K,3,FALSE)))), "ingredient not in list"))</f>
        <v>2</v>
      </c>
      <c r="L117" s="54" t="str">
        <f t="shared" si="14"/>
        <v>|</v>
      </c>
      <c r="M117" s="80">
        <f>IF($D117="", "", IFERROR((VLOOKUP($D117,Ingredients!$A:$K,10,FALSE)*($F117/(VLOOKUP($D117,Ingredients!$A:$K,3,FALSE)))), "ingredient not in list"))</f>
        <v>14</v>
      </c>
      <c r="N117" s="54" t="str">
        <f t="shared" si="15"/>
        <v>|</v>
      </c>
      <c r="O117" s="80">
        <f>IF($D117="", "", IFERROR((VLOOKUP($D117,Ingredients!$A:$K,11,FALSE)*($F117/(VLOOKUP($D117,Ingredients!$A:$K,3,FALSE)))), "ingredient not in list"))</f>
        <v>0</v>
      </c>
      <c r="P117" s="54" t="str">
        <f t="shared" si="16"/>
        <v>|</v>
      </c>
      <c r="Q117" s="86">
        <f>IF($D117="", "", IFERROR((VLOOKUP($D117,Ingredients!$A:$H,6,FALSE)*($F117/(VLOOKUP($D117,Ingredients!$A:$H,3,FALSE)))), "ingredient not in list"))</f>
        <v>44</v>
      </c>
      <c r="R117" s="3" t="str">
        <f>IF(AND(I117&lt;&gt;"",I118=""),SUM(I$1:I118)-SUM(R$1:R116),"")</f>
        <v/>
      </c>
      <c r="S117" t="str">
        <f>IF(AND(Q117&lt;&gt;"",Q118=""),SUM(Q$1:Q118)-SUM(S$1:S116),"")</f>
        <v/>
      </c>
      <c r="T117" s="74" t="str">
        <f>IF(AND(K117&lt;&gt;"",K118=""),SUM(K$1:K118)-SUM(T$1:T116),"")</f>
        <v/>
      </c>
      <c r="U117" s="74" t="str">
        <f>IF(AND(M117&lt;&gt;"",M118=""),SUM(M$1:M118)-SUM(U$1:U116),"")</f>
        <v/>
      </c>
      <c r="V117" s="74" t="str">
        <f>IF(AND(O117&lt;&gt;"",O118=""),SUM(O$1:O118)-SUM(V$1:V116),"")</f>
        <v/>
      </c>
      <c r="X117" s="3" t="str">
        <f t="shared" si="17"/>
        <v/>
      </c>
      <c r="Y117" s="21" t="str">
        <f t="shared" si="18"/>
        <v/>
      </c>
      <c r="Z117" s="74" t="str">
        <f t="shared" si="19"/>
        <v/>
      </c>
      <c r="AA117" s="74" t="str">
        <f t="shared" si="20"/>
        <v/>
      </c>
      <c r="AB117" s="74" t="str">
        <f t="shared" si="21"/>
        <v/>
      </c>
      <c r="AC117" s="135"/>
    </row>
    <row r="118" spans="1:34" ht="12.75" x14ac:dyDescent="0.2">
      <c r="A118" t="str">
        <f>IF(B118="","", IF(ISNA(MATCH(B118,'Meal Planning'!$C$2:$C$6,0)), "N", "Y"))</f>
        <v>N</v>
      </c>
      <c r="B118" t="str">
        <f t="array" ref="B118">IF(D118="","", INDEX($C118:C20116, MATCH(FALSE,ISBLANK($C118:C20116),0)))</f>
        <v>Chana Saag</v>
      </c>
      <c r="C118" s="10"/>
      <c r="D118" s="53" t="s">
        <v>133</v>
      </c>
      <c r="E118" s="54" t="str">
        <f t="shared" si="11"/>
        <v>|</v>
      </c>
      <c r="F118" s="12">
        <v>2</v>
      </c>
      <c r="G118" s="55" t="str">
        <f>IF(D118="","",IFERROR(VLOOKUP(D118,Ingredients!$A:$G,4,FALSE),"ingredient not in list"))</f>
        <v>clove</v>
      </c>
      <c r="H118" s="54" t="str">
        <f t="shared" si="12"/>
        <v>|</v>
      </c>
      <c r="I118" s="56">
        <f>IF(D118="", "", IFERROR((VLOOKUP(D118,Ingredients!$A:$H,8,FALSE)*(F118/(VLOOKUP(D118,Ingredients!$A:$H,3,FALSE)))), "ingredient not in list"))</f>
        <v>6.8999999999999992E-2</v>
      </c>
      <c r="J118" s="54" t="str">
        <f t="shared" si="13"/>
        <v>|</v>
      </c>
      <c r="K118" s="80">
        <f>IF($D118="", "", IFERROR((VLOOKUP($D118,Ingredients!$A:$K,9,FALSE)*($F118/(VLOOKUP($D118,Ingredients!$A:$K,3,FALSE)))), "ingredient not in list"))</f>
        <v>0.38</v>
      </c>
      <c r="L118" s="54" t="str">
        <f t="shared" si="14"/>
        <v>|</v>
      </c>
      <c r="M118" s="80">
        <f>IF($D118="", "", IFERROR((VLOOKUP($D118,Ingredients!$A:$K,10,FALSE)*($F118/(VLOOKUP($D118,Ingredients!$A:$K,3,FALSE)))), "ingredient not in list"))</f>
        <v>1.98</v>
      </c>
      <c r="N118" s="54" t="str">
        <f t="shared" si="15"/>
        <v>|</v>
      </c>
      <c r="O118" s="80">
        <f>IF($D118="", "", IFERROR((VLOOKUP($D118,Ingredients!$A:$K,11,FALSE)*($F118/(VLOOKUP($D118,Ingredients!$A:$K,3,FALSE)))), "ingredient not in list"))</f>
        <v>0.04</v>
      </c>
      <c r="P118" s="54" t="str">
        <f t="shared" si="16"/>
        <v>|</v>
      </c>
      <c r="Q118" s="86">
        <f>IF($D118="", "", IFERROR((VLOOKUP($D118,Ingredients!$A:$H,6,FALSE)*($F118/(VLOOKUP($D118,Ingredients!$A:$H,3,FALSE)))), "ingredient not in list"))</f>
        <v>8</v>
      </c>
      <c r="R118" s="3" t="str">
        <f>IF(AND(I118&lt;&gt;"",I119=""),SUM(I$1:I119)-SUM(R$1:R117),"")</f>
        <v/>
      </c>
      <c r="S118" t="str">
        <f>IF(AND(Q118&lt;&gt;"",Q119=""),SUM(Q$1:Q119)-SUM(S$1:S117),"")</f>
        <v/>
      </c>
      <c r="T118" s="74" t="str">
        <f>IF(AND(K118&lt;&gt;"",K119=""),SUM(K$1:K119)-SUM(T$1:T117),"")</f>
        <v/>
      </c>
      <c r="U118" s="74" t="str">
        <f>IF(AND(M118&lt;&gt;"",M119=""),SUM(M$1:M119)-SUM(U$1:U117),"")</f>
        <v/>
      </c>
      <c r="V118" s="74" t="str">
        <f>IF(AND(O118&lt;&gt;"",O119=""),SUM(O$1:O119)-SUM(V$1:V117),"")</f>
        <v/>
      </c>
      <c r="X118" s="3" t="str">
        <f t="shared" si="17"/>
        <v/>
      </c>
      <c r="Y118" s="21" t="str">
        <f t="shared" si="18"/>
        <v/>
      </c>
      <c r="Z118" s="74" t="str">
        <f t="shared" si="19"/>
        <v/>
      </c>
      <c r="AA118" s="74" t="str">
        <f t="shared" si="20"/>
        <v/>
      </c>
      <c r="AB118" s="74" t="str">
        <f t="shared" si="21"/>
        <v/>
      </c>
      <c r="AC118" s="135"/>
      <c r="AF118" s="8"/>
    </row>
    <row r="119" spans="1:34" ht="12.75" x14ac:dyDescent="0.2">
      <c r="A119" t="str">
        <f>IF(B119="","", IF(ISNA(MATCH(B119,'Meal Planning'!$C$2:$C$6,0)), "N", "Y"))</f>
        <v>N</v>
      </c>
      <c r="B119" t="str">
        <f t="array" ref="B119">IF(D119="","", INDEX($C119:C20117, MATCH(FALSE,ISBLANK($C119:C20117),0)))</f>
        <v>Chana Saag</v>
      </c>
      <c r="C119" s="10"/>
      <c r="D119" s="53" t="s">
        <v>131</v>
      </c>
      <c r="E119" s="54" t="str">
        <f t="shared" si="11"/>
        <v>|</v>
      </c>
      <c r="F119" s="12">
        <v>2</v>
      </c>
      <c r="G119" s="55" t="str">
        <f>IF(D119="","",IFERROR(VLOOKUP(D119,Ingredients!$A:$G,4,FALSE),"ingredient not in list"))</f>
        <v>inch</v>
      </c>
      <c r="H119" s="54" t="str">
        <f t="shared" si="12"/>
        <v>|</v>
      </c>
      <c r="I119" s="56">
        <f>IF(D119="", "", IFERROR((VLOOKUP(D119,Ingredients!$A:$H,8,FALSE)*(F119/(VLOOKUP(D119,Ingredients!$A:$H,3,FALSE)))), "ingredient not in list"))</f>
        <v>0.4</v>
      </c>
      <c r="J119" s="54" t="str">
        <f t="shared" si="13"/>
        <v>|</v>
      </c>
      <c r="K119" s="80">
        <f>IF($D119="", "", IFERROR((VLOOKUP($D119,Ingredients!$A:$K,9,FALSE)*($F119/(VLOOKUP($D119,Ingredients!$A:$K,3,FALSE)))), "ingredient not in list"))</f>
        <v>0</v>
      </c>
      <c r="L119" s="54" t="str">
        <f t="shared" si="14"/>
        <v>|</v>
      </c>
      <c r="M119" s="80">
        <f>IF($D119="", "", IFERROR((VLOOKUP($D119,Ingredients!$A:$K,10,FALSE)*($F119/(VLOOKUP($D119,Ingredients!$A:$K,3,FALSE)))), "ingredient not in list"))</f>
        <v>0</v>
      </c>
      <c r="N119" s="54" t="str">
        <f t="shared" si="15"/>
        <v>|</v>
      </c>
      <c r="O119" s="80">
        <f>IF($D119="", "", IFERROR((VLOOKUP($D119,Ingredients!$A:$K,11,FALSE)*($F119/(VLOOKUP($D119,Ingredients!$A:$K,3,FALSE)))), "ingredient not in list"))</f>
        <v>0</v>
      </c>
      <c r="P119" s="54" t="str">
        <f t="shared" si="16"/>
        <v>|</v>
      </c>
      <c r="Q119" s="86">
        <f>IF($D119="", "", IFERROR((VLOOKUP($D119,Ingredients!$A:$H,6,FALSE)*($F119/(VLOOKUP($D119,Ingredients!$A:$H,3,FALSE)))), "ingredient not in list"))</f>
        <v>30</v>
      </c>
      <c r="R119" s="3" t="str">
        <f>IF(AND(I119&lt;&gt;"",I120=""),SUM(I$1:I120)-SUM(R$1:R118),"")</f>
        <v/>
      </c>
      <c r="S119" t="str">
        <f>IF(AND(Q119&lt;&gt;"",Q120=""),SUM(Q$1:Q120)-SUM(S$1:S118),"")</f>
        <v/>
      </c>
      <c r="T119" s="74" t="str">
        <f>IF(AND(K119&lt;&gt;"",K120=""),SUM(K$1:K120)-SUM(T$1:T118),"")</f>
        <v/>
      </c>
      <c r="U119" s="74" t="str">
        <f>IF(AND(M119&lt;&gt;"",M120=""),SUM(M$1:M120)-SUM(U$1:U118),"")</f>
        <v/>
      </c>
      <c r="V119" s="74" t="str">
        <f>IF(AND(O119&lt;&gt;"",O120=""),SUM(O$1:O120)-SUM(V$1:V118),"")</f>
        <v/>
      </c>
      <c r="X119" s="3" t="str">
        <f t="shared" si="17"/>
        <v/>
      </c>
      <c r="Y119" s="21" t="str">
        <f t="shared" si="18"/>
        <v/>
      </c>
      <c r="Z119" s="74" t="str">
        <f t="shared" si="19"/>
        <v/>
      </c>
      <c r="AA119" s="74" t="str">
        <f t="shared" si="20"/>
        <v/>
      </c>
      <c r="AB119" s="74" t="str">
        <f t="shared" si="21"/>
        <v/>
      </c>
      <c r="AC119" s="135"/>
      <c r="AF119" s="8"/>
    </row>
    <row r="120" spans="1:34" ht="12.75" x14ac:dyDescent="0.2">
      <c r="A120" t="str">
        <f>IF(B120="","", IF(ISNA(MATCH(B120,'Meal Planning'!$C$2:$C$6,0)), "N", "Y"))</f>
        <v>N</v>
      </c>
      <c r="B120" t="str">
        <f t="array" ref="B120">IF(D120="","", INDEX($C120:C20118, MATCH(FALSE,ISBLANK($C120:C20118),0)))</f>
        <v>Chana Saag</v>
      </c>
      <c r="C120" s="10"/>
      <c r="D120" s="53" t="s">
        <v>134</v>
      </c>
      <c r="E120" s="54" t="str">
        <f t="shared" si="11"/>
        <v>|</v>
      </c>
      <c r="F120" s="12">
        <v>1</v>
      </c>
      <c r="G120" s="55" t="str">
        <f>IF(D120="","",IFERROR(VLOOKUP(D120,Ingredients!$A:$G,4,FALSE),"ingredient not in list"))</f>
        <v>tbsp</v>
      </c>
      <c r="H120" s="54" t="str">
        <f t="shared" si="12"/>
        <v>|</v>
      </c>
      <c r="I120" s="56">
        <f>IF(D120="", "", IFERROR((VLOOKUP(D120,Ingredients!$A:$H,8,FALSE)*(F120/(VLOOKUP(D120,Ingredients!$A:$H,3,FALSE)))), "ingredient not in list"))</f>
        <v>0.126</v>
      </c>
      <c r="J120" s="54" t="str">
        <f t="shared" si="13"/>
        <v>|</v>
      </c>
      <c r="K120" s="80">
        <f>IF($D120="", "", IFERROR((VLOOKUP($D120,Ingredients!$A:$K,9,FALSE)*($F120/(VLOOKUP($D120,Ingredients!$A:$K,3,FALSE)))), "ingredient not in list"))</f>
        <v>0.75</v>
      </c>
      <c r="L120" s="54" t="str">
        <f t="shared" si="14"/>
        <v>|</v>
      </c>
      <c r="M120" s="80">
        <f>IF($D120="", "", IFERROR((VLOOKUP($D120,Ingredients!$A:$K,10,FALSE)*($F120/(VLOOKUP($D120,Ingredients!$A:$K,3,FALSE)))), "ingredient not in list"))</f>
        <v>3.4799999999999995</v>
      </c>
      <c r="N120" s="54" t="str">
        <f t="shared" si="15"/>
        <v>|</v>
      </c>
      <c r="O120" s="80">
        <f>IF($D120="", "", IFERROR((VLOOKUP($D120,Ingredients!$A:$K,11,FALSE)*($F120/(VLOOKUP($D120,Ingredients!$A:$K,3,FALSE)))), "ingredient not in list"))</f>
        <v>0.84000000000000008</v>
      </c>
      <c r="P120" s="54" t="str">
        <f t="shared" si="16"/>
        <v>|</v>
      </c>
      <c r="Q120" s="86">
        <f>IF($D120="", "", IFERROR((VLOOKUP($D120,Ingredients!$A:$H,6,FALSE)*($F120/(VLOOKUP($D120,Ingredients!$A:$H,3,FALSE)))), "ingredient not in list"))</f>
        <v>18</v>
      </c>
      <c r="R120" s="3" t="str">
        <f>IF(AND(I120&lt;&gt;"",I121=""),SUM(I$1:I121)-SUM(R$1:R119),"")</f>
        <v/>
      </c>
      <c r="S120" t="str">
        <f>IF(AND(Q120&lt;&gt;"",Q121=""),SUM(Q$1:Q121)-SUM(S$1:S119),"")</f>
        <v/>
      </c>
      <c r="T120" s="74" t="str">
        <f>IF(AND(K120&lt;&gt;"",K121=""),SUM(K$1:K121)-SUM(T$1:T119),"")</f>
        <v/>
      </c>
      <c r="U120" s="74" t="str">
        <f>IF(AND(M120&lt;&gt;"",M121=""),SUM(M$1:M121)-SUM(U$1:U119),"")</f>
        <v/>
      </c>
      <c r="V120" s="74" t="str">
        <f>IF(AND(O120&lt;&gt;"",O121=""),SUM(O$1:O121)-SUM(V$1:V119),"")</f>
        <v/>
      </c>
      <c r="X120" s="3" t="str">
        <f t="shared" si="17"/>
        <v/>
      </c>
      <c r="Y120" s="21" t="str">
        <f t="shared" si="18"/>
        <v/>
      </c>
      <c r="Z120" s="74" t="str">
        <f t="shared" si="19"/>
        <v/>
      </c>
      <c r="AA120" s="74" t="str">
        <f t="shared" si="20"/>
        <v/>
      </c>
      <c r="AB120" s="74" t="str">
        <f t="shared" si="21"/>
        <v/>
      </c>
      <c r="AC120" s="135"/>
      <c r="AF120" s="8"/>
      <c r="AH120" s="30"/>
    </row>
    <row r="121" spans="1:34" ht="12.75" x14ac:dyDescent="0.2">
      <c r="A121" t="str">
        <f>IF(B121="","", IF(ISNA(MATCH(B121,'Meal Planning'!$C$2:$C$6,0)), "N", "Y"))</f>
        <v>N</v>
      </c>
      <c r="B121" t="str">
        <f t="array" ref="B121">IF(D121="","", INDEX($C121:C20119, MATCH(FALSE,ISBLANK($C121:C20119),0)))</f>
        <v>Chana Saag</v>
      </c>
      <c r="C121" s="10"/>
      <c r="D121" s="53" t="s">
        <v>117</v>
      </c>
      <c r="E121" s="54" t="str">
        <f t="shared" si="11"/>
        <v>|</v>
      </c>
      <c r="F121" s="12">
        <v>1</v>
      </c>
      <c r="G121" s="55" t="str">
        <f>IF(D121="","",IFERROR(VLOOKUP(D121,Ingredients!$A:$G,4,FALSE),"ingredient not in list"))</f>
        <v>tsp</v>
      </c>
      <c r="H121" s="54" t="str">
        <f t="shared" si="12"/>
        <v>|</v>
      </c>
      <c r="I121" s="56">
        <f>IF(D121="", "", IFERROR((VLOOKUP(D121,Ingredients!$A:$H,8,FALSE)*(F121/(VLOOKUP(D121,Ingredients!$A:$H,3,FALSE)))), "ingredient not in list"))</f>
        <v>0.10647887323943661</v>
      </c>
      <c r="J121" s="54" t="str">
        <f t="shared" si="13"/>
        <v>|</v>
      </c>
      <c r="K121" s="80">
        <f>IF($D121="", "", IFERROR((VLOOKUP($D121,Ingredients!$A:$K,9,FALSE)*($F121/(VLOOKUP($D121,Ingredients!$A:$K,3,FALSE)))), "ingredient not in list"))</f>
        <v>0.37</v>
      </c>
      <c r="L121" s="54" t="str">
        <f t="shared" si="14"/>
        <v>|</v>
      </c>
      <c r="M121" s="80">
        <f>IF($D121="", "", IFERROR((VLOOKUP($D121,Ingredients!$A:$K,10,FALSE)*($F121/(VLOOKUP($D121,Ingredients!$A:$K,3,FALSE)))), "ingredient not in list"))</f>
        <v>0.93</v>
      </c>
      <c r="N121" s="54" t="str">
        <f t="shared" si="15"/>
        <v>|</v>
      </c>
      <c r="O121" s="80">
        <f>IF($D121="", "", IFERROR((VLOOKUP($D121,Ingredients!$A:$K,11,FALSE)*($F121/(VLOOKUP($D121,Ingredients!$A:$K,3,FALSE)))), "ingredient not in list"))</f>
        <v>0.47</v>
      </c>
      <c r="P121" s="54" t="str">
        <f t="shared" si="16"/>
        <v>|</v>
      </c>
      <c r="Q121" s="86">
        <f>IF($D121="", "", IFERROR((VLOOKUP($D121,Ingredients!$A:$H,6,FALSE)*($F121/(VLOOKUP($D121,Ingredients!$A:$H,3,FALSE)))), "ingredient not in list"))</f>
        <v>8</v>
      </c>
      <c r="R121" s="3" t="str">
        <f>IF(AND(I121&lt;&gt;"",I122=""),SUM(I$1:I122)-SUM(R$1:R120),"")</f>
        <v/>
      </c>
      <c r="S121" t="str">
        <f>IF(AND(Q121&lt;&gt;"",Q122=""),SUM(Q$1:Q122)-SUM(S$1:S120),"")</f>
        <v/>
      </c>
      <c r="T121" s="74" t="str">
        <f>IF(AND(K121&lt;&gt;"",K122=""),SUM(K$1:K122)-SUM(T$1:T120),"")</f>
        <v/>
      </c>
      <c r="U121" s="74" t="str">
        <f>IF(AND(M121&lt;&gt;"",M122=""),SUM(M$1:M122)-SUM(U$1:U120),"")</f>
        <v/>
      </c>
      <c r="V121" s="74" t="str">
        <f>IF(AND(O121&lt;&gt;"",O122=""),SUM(O$1:O122)-SUM(V$1:V120),"")</f>
        <v/>
      </c>
      <c r="X121" s="3" t="str">
        <f t="shared" si="17"/>
        <v/>
      </c>
      <c r="Y121" s="21" t="str">
        <f t="shared" si="18"/>
        <v/>
      </c>
      <c r="Z121" s="74" t="str">
        <f t="shared" si="19"/>
        <v/>
      </c>
      <c r="AA121" s="74" t="str">
        <f t="shared" si="20"/>
        <v/>
      </c>
      <c r="AB121" s="74" t="str">
        <f t="shared" si="21"/>
        <v/>
      </c>
      <c r="AC121" s="135"/>
      <c r="AF121" s="8"/>
      <c r="AH121" s="30"/>
    </row>
    <row r="122" spans="1:34" ht="12.75" x14ac:dyDescent="0.2">
      <c r="A122" t="str">
        <f>IF(B122="","", IF(ISNA(MATCH(B122,'Meal Planning'!$C$2:$C$6,0)), "N", "Y"))</f>
        <v>N</v>
      </c>
      <c r="B122" t="str">
        <f t="array" ref="B122">IF(D122="","", INDEX($C122:C20120, MATCH(FALSE,ISBLANK($C122:C20120),0)))</f>
        <v>Chana Saag</v>
      </c>
      <c r="C122" s="10"/>
      <c r="D122" s="53" t="s">
        <v>59</v>
      </c>
      <c r="E122" s="54" t="str">
        <f t="shared" si="11"/>
        <v>|</v>
      </c>
      <c r="F122" s="12">
        <v>0.75</v>
      </c>
      <c r="G122" s="55" t="str">
        <f>IF(D122="","",IFERROR(VLOOKUP(D122,Ingredients!$A:$G,4,FALSE),"ingredient not in list"))</f>
        <v>tsp</v>
      </c>
      <c r="H122" s="54" t="str">
        <f t="shared" si="12"/>
        <v>|</v>
      </c>
      <c r="I122" s="56">
        <f>IF(D122="", "", IFERROR((VLOOKUP(D122,Ingredients!$A:$H,8,FALSE)*(F122/(VLOOKUP(D122,Ingredients!$A:$H,3,FALSE)))), "ingredient not in list"))</f>
        <v>9.1649694501018328E-3</v>
      </c>
      <c r="J122" s="54" t="str">
        <f t="shared" si="13"/>
        <v>|</v>
      </c>
      <c r="K122" s="80">
        <f>IF($D122="", "", IFERROR((VLOOKUP($D122,Ingredients!$A:$K,9,FALSE)*($F122/(VLOOKUP($D122,Ingredients!$A:$K,3,FALSE)))), "ingredient not in list"))</f>
        <v>0</v>
      </c>
      <c r="L122" s="54" t="str">
        <f t="shared" si="14"/>
        <v>|</v>
      </c>
      <c r="M122" s="80">
        <f>IF($D122="", "", IFERROR((VLOOKUP($D122,Ingredients!$A:$K,10,FALSE)*($F122/(VLOOKUP($D122,Ingredients!$A:$K,3,FALSE)))), "ingredient not in list"))</f>
        <v>0</v>
      </c>
      <c r="N122" s="54" t="str">
        <f t="shared" si="15"/>
        <v>|</v>
      </c>
      <c r="O122" s="80">
        <f>IF($D122="", "", IFERROR((VLOOKUP($D122,Ingredients!$A:$K,11,FALSE)*($F122/(VLOOKUP($D122,Ingredients!$A:$K,3,FALSE)))), "ingredient not in list"))</f>
        <v>0</v>
      </c>
      <c r="P122" s="54" t="str">
        <f t="shared" si="16"/>
        <v>|</v>
      </c>
      <c r="Q122" s="86">
        <f>IF($D122="", "", IFERROR((VLOOKUP($D122,Ingredients!$A:$H,6,FALSE)*($F122/(VLOOKUP($D122,Ingredients!$A:$H,3,FALSE)))), "ingredient not in list"))</f>
        <v>0</v>
      </c>
      <c r="R122" s="3" t="str">
        <f>IF(AND(I122&lt;&gt;"",I123=""),SUM(I$1:I123)-SUM(R$1:R121),"")</f>
        <v/>
      </c>
      <c r="S122" t="str">
        <f>IF(AND(Q122&lt;&gt;"",Q123=""),SUM(Q$1:Q123)-SUM(S$1:S121),"")</f>
        <v/>
      </c>
      <c r="T122" s="74" t="str">
        <f>IF(AND(K122&lt;&gt;"",K123=""),SUM(K$1:K123)-SUM(T$1:T121),"")</f>
        <v/>
      </c>
      <c r="U122" s="74" t="str">
        <f>IF(AND(M122&lt;&gt;"",M123=""),SUM(M$1:M123)-SUM(U$1:U121),"")</f>
        <v/>
      </c>
      <c r="V122" s="74" t="str">
        <f>IF(AND(O122&lt;&gt;"",O123=""),SUM(O$1:O123)-SUM(V$1:V121),"")</f>
        <v/>
      </c>
      <c r="X122" s="3" t="str">
        <f t="shared" si="17"/>
        <v/>
      </c>
      <c r="Y122" s="21" t="str">
        <f t="shared" si="18"/>
        <v/>
      </c>
      <c r="Z122" s="74" t="str">
        <f t="shared" si="19"/>
        <v/>
      </c>
      <c r="AA122" s="74" t="str">
        <f t="shared" si="20"/>
        <v/>
      </c>
      <c r="AB122" s="74" t="str">
        <f t="shared" si="21"/>
        <v/>
      </c>
      <c r="AC122" s="135"/>
    </row>
    <row r="123" spans="1:34" ht="12.75" x14ac:dyDescent="0.2">
      <c r="A123" t="str">
        <f>IF(B123="","", IF(ISNA(MATCH(B123,'Meal Planning'!$C$2:$C$6,0)), "N", "Y"))</f>
        <v>N</v>
      </c>
      <c r="B123" t="str">
        <f t="array" ref="B123">IF(D123="","", INDEX($C123:C20121, MATCH(FALSE,ISBLANK($C123:C20121),0)))</f>
        <v>Chana Saag</v>
      </c>
      <c r="C123" s="10"/>
      <c r="D123" s="53" t="s">
        <v>61</v>
      </c>
      <c r="E123" s="54" t="str">
        <f t="shared" si="11"/>
        <v>|</v>
      </c>
      <c r="F123" s="12">
        <v>5</v>
      </c>
      <c r="G123" s="55" t="str">
        <f>IF(D123="","",IFERROR(VLOOKUP(D123,Ingredients!$A:$G,4,FALSE),"ingredient not in list"))</f>
        <v>tomato</v>
      </c>
      <c r="H123" s="54" t="str">
        <f t="shared" si="12"/>
        <v>|</v>
      </c>
      <c r="I123" s="56">
        <f>IF(D123="", "", IFERROR((VLOOKUP(D123,Ingredients!$A:$H,8,FALSE)*(F123/(VLOOKUP(D123,Ingredients!$A:$H,3,FALSE)))), "ingredient not in list"))</f>
        <v>1.45</v>
      </c>
      <c r="J123" s="54" t="str">
        <f t="shared" si="13"/>
        <v>|</v>
      </c>
      <c r="K123" s="80">
        <f>IF($D123="", "", IFERROR((VLOOKUP($D123,Ingredients!$A:$K,9,FALSE)*($F123/(VLOOKUP($D123,Ingredients!$A:$K,3,FALSE)))), "ingredient not in list"))</f>
        <v>5</v>
      </c>
      <c r="L123" s="54" t="str">
        <f t="shared" si="14"/>
        <v>|</v>
      </c>
      <c r="M123" s="80">
        <f>IF($D123="", "", IFERROR((VLOOKUP($D123,Ingredients!$A:$K,10,FALSE)*($F123/(VLOOKUP($D123,Ingredients!$A:$K,3,FALSE)))), "ingredient not in list"))</f>
        <v>10</v>
      </c>
      <c r="N123" s="54" t="str">
        <f t="shared" si="15"/>
        <v>|</v>
      </c>
      <c r="O123" s="80">
        <f>IF($D123="", "", IFERROR((VLOOKUP($D123,Ingredients!$A:$K,11,FALSE)*($F123/(VLOOKUP($D123,Ingredients!$A:$K,3,FALSE)))), "ingredient not in list"))</f>
        <v>5</v>
      </c>
      <c r="P123" s="54" t="str">
        <f t="shared" si="16"/>
        <v>|</v>
      </c>
      <c r="Q123" s="86">
        <f>IF($D123="", "", IFERROR((VLOOKUP($D123,Ingredients!$A:$H,6,FALSE)*($F123/(VLOOKUP($D123,Ingredients!$A:$H,3,FALSE)))), "ingredient not in list"))</f>
        <v>175</v>
      </c>
      <c r="R123" s="3" t="str">
        <f>IF(AND(I123&lt;&gt;"",I124=""),SUM(I$1:I124)-SUM(R$1:R122),"")</f>
        <v/>
      </c>
      <c r="S123" t="str">
        <f>IF(AND(Q123&lt;&gt;"",Q124=""),SUM(Q$1:Q124)-SUM(S$1:S122),"")</f>
        <v/>
      </c>
      <c r="T123" s="74" t="str">
        <f>IF(AND(K123&lt;&gt;"",K124=""),SUM(K$1:K124)-SUM(T$1:T122),"")</f>
        <v/>
      </c>
      <c r="U123" s="74" t="str">
        <f>IF(AND(M123&lt;&gt;"",M124=""),SUM(M$1:M124)-SUM(U$1:U122),"")</f>
        <v/>
      </c>
      <c r="V123" s="74" t="str">
        <f>IF(AND(O123&lt;&gt;"",O124=""),SUM(O$1:O124)-SUM(V$1:V122),"")</f>
        <v/>
      </c>
      <c r="X123" s="3" t="str">
        <f t="shared" si="17"/>
        <v/>
      </c>
      <c r="Y123" s="21" t="str">
        <f t="shared" si="18"/>
        <v/>
      </c>
      <c r="Z123" s="74" t="str">
        <f t="shared" si="19"/>
        <v/>
      </c>
      <c r="AA123" s="74" t="str">
        <f t="shared" si="20"/>
        <v/>
      </c>
      <c r="AB123" s="74" t="str">
        <f t="shared" si="21"/>
        <v/>
      </c>
      <c r="AC123" s="135"/>
    </row>
    <row r="124" spans="1:34" ht="12.75" x14ac:dyDescent="0.2">
      <c r="A124" t="str">
        <f>IF(B124="","", IF(ISNA(MATCH(B124,'Meal Planning'!$C$2:$C$6,0)), "N", "Y"))</f>
        <v>N</v>
      </c>
      <c r="B124" t="str">
        <f t="array" ref="B124">IF(D124="","", INDEX($C124:C20122, MATCH(FALSE,ISBLANK($C124:C20122),0)))</f>
        <v>Chana Saag</v>
      </c>
      <c r="C124" s="10"/>
      <c r="D124" s="53" t="s">
        <v>135</v>
      </c>
      <c r="E124" s="54" t="str">
        <f t="shared" si="11"/>
        <v>|</v>
      </c>
      <c r="F124" s="12">
        <v>4</v>
      </c>
      <c r="G124" s="55" t="str">
        <f>IF(D124="","",IFERROR(VLOOKUP(D124,Ingredients!$A:$G,4,FALSE),"ingredient not in list"))</f>
        <v>cup</v>
      </c>
      <c r="H124" s="54" t="str">
        <f t="shared" si="12"/>
        <v>|</v>
      </c>
      <c r="I124" s="56">
        <f>IF(D124="", "", IFERROR((VLOOKUP(D124,Ingredients!$A:$H,8,FALSE)*(F124/(VLOOKUP(D124,Ingredients!$A:$H,3,FALSE)))), "ingredient not in list"))</f>
        <v>0.99333333333333329</v>
      </c>
      <c r="J124" s="54" t="str">
        <f t="shared" si="13"/>
        <v>|</v>
      </c>
      <c r="K124" s="80">
        <f>IF($D124="", "", IFERROR((VLOOKUP($D124,Ingredients!$A:$K,9,FALSE)*($F124/(VLOOKUP($D124,Ingredients!$A:$K,3,FALSE)))), "ingredient not in list"))</f>
        <v>8</v>
      </c>
      <c r="L124" s="54" t="str">
        <f t="shared" si="14"/>
        <v>|</v>
      </c>
      <c r="M124" s="80">
        <f>IF($D124="", "", IFERROR((VLOOKUP($D124,Ingredients!$A:$K,10,FALSE)*($F124/(VLOOKUP($D124,Ingredients!$A:$K,3,FALSE)))), "ingredient not in list"))</f>
        <v>12</v>
      </c>
      <c r="N124" s="54" t="str">
        <f t="shared" si="15"/>
        <v>|</v>
      </c>
      <c r="O124" s="80">
        <f>IF($D124="", "", IFERROR((VLOOKUP($D124,Ingredients!$A:$K,11,FALSE)*($F124/(VLOOKUP($D124,Ingredients!$A:$K,3,FALSE)))), "ingredient not in list"))</f>
        <v>0</v>
      </c>
      <c r="P124" s="54" t="str">
        <f t="shared" si="16"/>
        <v>|</v>
      </c>
      <c r="Q124" s="86">
        <f>IF($D124="", "", IFERROR((VLOOKUP($D124,Ingredients!$A:$H,6,FALSE)*($F124/(VLOOKUP($D124,Ingredients!$A:$H,3,FALSE)))), "ingredient not in list"))</f>
        <v>80</v>
      </c>
      <c r="R124" s="3" t="str">
        <f>IF(AND(I124&lt;&gt;"",I125=""),SUM(I$1:I125)-SUM(R$1:R123),"")</f>
        <v/>
      </c>
      <c r="S124" t="str">
        <f>IF(AND(Q124&lt;&gt;"",Q125=""),SUM(Q$1:Q125)-SUM(S$1:S123),"")</f>
        <v/>
      </c>
      <c r="T124" s="74" t="str">
        <f>IF(AND(K124&lt;&gt;"",K125=""),SUM(K$1:K125)-SUM(T$1:T123),"")</f>
        <v/>
      </c>
      <c r="U124" s="74" t="str">
        <f>IF(AND(M124&lt;&gt;"",M125=""),SUM(M$1:M125)-SUM(U$1:U123),"")</f>
        <v/>
      </c>
      <c r="V124" s="74" t="str">
        <f>IF(AND(O124&lt;&gt;"",O125=""),SUM(O$1:O125)-SUM(V$1:V123),"")</f>
        <v/>
      </c>
      <c r="X124" s="3" t="str">
        <f t="shared" si="17"/>
        <v/>
      </c>
      <c r="Y124" s="21" t="str">
        <f t="shared" si="18"/>
        <v/>
      </c>
      <c r="Z124" s="74" t="str">
        <f t="shared" si="19"/>
        <v/>
      </c>
      <c r="AA124" s="74" t="str">
        <f t="shared" si="20"/>
        <v/>
      </c>
      <c r="AB124" s="74" t="str">
        <f t="shared" si="21"/>
        <v/>
      </c>
      <c r="AC124" s="135"/>
    </row>
    <row r="125" spans="1:34" ht="12.75" x14ac:dyDescent="0.2">
      <c r="A125" t="str">
        <f>IF(B125="","", IF(ISNA(MATCH(B125,'Meal Planning'!$C$2:$C$6,0)), "N", "Y"))</f>
        <v>N</v>
      </c>
      <c r="B125" t="str">
        <f t="array" ref="B125">IF(D125="","", INDEX($C125:C20123, MATCH(FALSE,ISBLANK($C125:C20123),0)))</f>
        <v>Chana Saag</v>
      </c>
      <c r="C125" s="10"/>
      <c r="D125" s="53" t="s">
        <v>136</v>
      </c>
      <c r="E125" s="54" t="str">
        <f t="shared" si="11"/>
        <v>|</v>
      </c>
      <c r="F125" s="12">
        <v>4.5</v>
      </c>
      <c r="G125" s="55" t="str">
        <f>IF(D125="","",IFERROR(VLOOKUP(D125,Ingredients!$A:$G,4,FALSE),"ingredient not in list"))</f>
        <v>cup</v>
      </c>
      <c r="H125" s="54" t="str">
        <f t="shared" si="12"/>
        <v>|</v>
      </c>
      <c r="I125" s="56">
        <f>IF(D125="", "", IFERROR((VLOOKUP(D125,Ingredients!$A:$H,8,FALSE)*(F125/(VLOOKUP(D125,Ingredients!$A:$H,3,FALSE)))), "ingredient not in list"))</f>
        <v>2.085</v>
      </c>
      <c r="J125" s="54" t="str">
        <f t="shared" si="13"/>
        <v>|</v>
      </c>
      <c r="K125" s="80">
        <f>IF($D125="", "", IFERROR((VLOOKUP($D125,Ingredients!$A:$K,9,FALSE)*($F125/(VLOOKUP($D125,Ingredients!$A:$K,3,FALSE)))), "ingredient not in list"))</f>
        <v>54</v>
      </c>
      <c r="L125" s="54" t="str">
        <f t="shared" si="14"/>
        <v>|</v>
      </c>
      <c r="M125" s="80">
        <f>IF($D125="", "", IFERROR((VLOOKUP($D125,Ingredients!$A:$K,10,FALSE)*($F125/(VLOOKUP($D125,Ingredients!$A:$K,3,FALSE)))), "ingredient not in list"))</f>
        <v>162</v>
      </c>
      <c r="N125" s="54" t="str">
        <f t="shared" si="15"/>
        <v>|</v>
      </c>
      <c r="O125" s="80">
        <f>IF($D125="", "", IFERROR((VLOOKUP($D125,Ingredients!$A:$K,11,FALSE)*($F125/(VLOOKUP($D125,Ingredients!$A:$K,3,FALSE)))), "ingredient not in list"))</f>
        <v>18</v>
      </c>
      <c r="P125" s="54" t="str">
        <f t="shared" si="16"/>
        <v>|</v>
      </c>
      <c r="Q125" s="86">
        <f>IF($D125="", "", IFERROR((VLOOKUP($D125,Ingredients!$A:$H,6,FALSE)*($F125/(VLOOKUP($D125,Ingredients!$A:$H,3,FALSE)))), "ingredient not in list"))</f>
        <v>990</v>
      </c>
      <c r="R125" s="3" t="str">
        <f>IF(AND(I125&lt;&gt;"",I126=""),SUM(I$1:I126)-SUM(R$1:R124),"")</f>
        <v/>
      </c>
      <c r="S125" t="str">
        <f>IF(AND(Q125&lt;&gt;"",Q126=""),SUM(Q$1:Q126)-SUM(S$1:S124),"")</f>
        <v/>
      </c>
      <c r="T125" s="74" t="str">
        <f>IF(AND(K125&lt;&gt;"",K126=""),SUM(K$1:K126)-SUM(T$1:T124),"")</f>
        <v/>
      </c>
      <c r="U125" s="74" t="str">
        <f>IF(AND(M125&lt;&gt;"",M126=""),SUM(M$1:M126)-SUM(U$1:U124),"")</f>
        <v/>
      </c>
      <c r="V125" s="74" t="str">
        <f>IF(AND(O125&lt;&gt;"",O126=""),SUM(O$1:O126)-SUM(V$1:V124),"")</f>
        <v/>
      </c>
      <c r="X125" s="3" t="str">
        <f t="shared" si="17"/>
        <v/>
      </c>
      <c r="Y125" s="21" t="str">
        <f t="shared" si="18"/>
        <v/>
      </c>
      <c r="Z125" s="74" t="str">
        <f t="shared" si="19"/>
        <v/>
      </c>
      <c r="AA125" s="74" t="str">
        <f t="shared" si="20"/>
        <v/>
      </c>
      <c r="AB125" s="74" t="str">
        <f t="shared" si="21"/>
        <v/>
      </c>
      <c r="AC125" s="135"/>
    </row>
    <row r="126" spans="1:34" ht="13.5" thickBot="1" x14ac:dyDescent="0.25">
      <c r="A126" t="str">
        <f>IF(B126="","", IF(ISNA(MATCH(B126,'Meal Planning'!$C$2:$C$6,0)), "N", "Y"))</f>
        <v>N</v>
      </c>
      <c r="B126" t="str">
        <f t="array" ref="B126">IF(D126="","", INDEX($C126:C20124, MATCH(FALSE,ISBLANK($C126:C20124),0)))</f>
        <v>Chana Saag</v>
      </c>
      <c r="C126" s="10"/>
      <c r="D126" s="53" t="s">
        <v>137</v>
      </c>
      <c r="E126" s="54" t="str">
        <f t="shared" si="11"/>
        <v>|</v>
      </c>
      <c r="F126" s="12">
        <v>1.5</v>
      </c>
      <c r="G126" s="55" t="str">
        <f>IF(D126="","",IFERROR(VLOOKUP(D126,Ingredients!$A:$G,4,FALSE),"ingredient not in list"))</f>
        <v>cup</v>
      </c>
      <c r="H126" s="54" t="str">
        <f t="shared" si="12"/>
        <v>|</v>
      </c>
      <c r="I126" s="56">
        <f>IF(D126="", "", IFERROR((VLOOKUP(D126,Ingredients!$A:$H,8,FALSE)*(F126/(VLOOKUP(D126,Ingredients!$A:$H,3,FALSE)))), "ingredient not in list"))</f>
        <v>1.69</v>
      </c>
      <c r="J126" s="54" t="str">
        <f t="shared" si="13"/>
        <v>|</v>
      </c>
      <c r="K126" s="80">
        <f>IF($D126="", "", IFERROR((VLOOKUP($D126,Ingredients!$A:$K,9,FALSE)*($F126/(VLOOKUP($D126,Ingredients!$A:$K,3,FALSE)))), "ingredient not in list"))</f>
        <v>6</v>
      </c>
      <c r="L126" s="54" t="str">
        <f t="shared" si="14"/>
        <v>|</v>
      </c>
      <c r="M126" s="80">
        <f>IF($D126="", "", IFERROR((VLOOKUP($D126,Ingredients!$A:$K,10,FALSE)*($F126/(VLOOKUP($D126,Ingredients!$A:$K,3,FALSE)))), "ingredient not in list"))</f>
        <v>6</v>
      </c>
      <c r="N126" s="54" t="str">
        <f t="shared" si="15"/>
        <v>|</v>
      </c>
      <c r="O126" s="80">
        <f>IF($D126="", "", IFERROR((VLOOKUP($D126,Ingredients!$A:$K,11,FALSE)*($F126/(VLOOKUP($D126,Ingredients!$A:$K,3,FALSE)))), "ingredient not in list"))</f>
        <v>66</v>
      </c>
      <c r="P126" s="54" t="str">
        <f t="shared" si="16"/>
        <v>|</v>
      </c>
      <c r="Q126" s="86">
        <f>IF($D126="", "", IFERROR((VLOOKUP($D126,Ingredients!$A:$H,6,FALSE)*($F126/(VLOOKUP($D126,Ingredients!$A:$H,3,FALSE)))), "ingredient not in list"))</f>
        <v>660</v>
      </c>
      <c r="R126" s="3" t="str">
        <f>IF(AND(I126&lt;&gt;"",I127=""),SUM(I$1:I127)-SUM(R$1:R125),"")</f>
        <v/>
      </c>
      <c r="S126" t="str">
        <f>IF(AND(Q126&lt;&gt;"",Q127=""),SUM(Q$1:Q127)-SUM(S$1:S125),"")</f>
        <v/>
      </c>
      <c r="T126" s="74" t="str">
        <f>IF(AND(K126&lt;&gt;"",K127=""),SUM(K$1:K127)-SUM(T$1:T125),"")</f>
        <v/>
      </c>
      <c r="U126" s="74" t="str">
        <f>IF(AND(M126&lt;&gt;"",M127=""),SUM(M$1:M127)-SUM(U$1:U125),"")</f>
        <v/>
      </c>
      <c r="V126" s="74" t="str">
        <f>IF(AND(O126&lt;&gt;"",O127=""),SUM(O$1:O127)-SUM(V$1:V125),"")</f>
        <v/>
      </c>
      <c r="X126" s="3" t="str">
        <f t="shared" si="17"/>
        <v/>
      </c>
      <c r="Y126" s="21" t="str">
        <f t="shared" si="18"/>
        <v/>
      </c>
      <c r="Z126" s="74" t="str">
        <f t="shared" si="19"/>
        <v/>
      </c>
      <c r="AA126" s="74" t="str">
        <f t="shared" si="20"/>
        <v/>
      </c>
      <c r="AB126" s="74" t="str">
        <f t="shared" si="21"/>
        <v/>
      </c>
      <c r="AC126" s="135"/>
    </row>
    <row r="127" spans="1:34" ht="13.5" thickBot="1" x14ac:dyDescent="0.25">
      <c r="A127" t="str">
        <f>IF(B127="","", IF(ISNA(MATCH(B127,'Meal Planning'!$C$2:$C$6,0)), "N", "Y"))</f>
        <v>N</v>
      </c>
      <c r="B127" t="str">
        <f t="array" ref="B127">IF(D127="","", INDEX($C127:C20125, MATCH(FALSE,ISBLANK($C127:C20125),0)))</f>
        <v>Chana Saag</v>
      </c>
      <c r="C127" s="47" t="s">
        <v>141</v>
      </c>
      <c r="D127" s="57" t="s">
        <v>55</v>
      </c>
      <c r="E127" s="58" t="str">
        <f t="shared" si="11"/>
        <v>|</v>
      </c>
      <c r="F127" s="59">
        <v>0.5</v>
      </c>
      <c r="G127" s="60" t="str">
        <f>IF(D127="","",IFERROR(VLOOKUP(D127,Ingredients!$A:$G,4,FALSE),"ingredient not in list"))</f>
        <v>cup</v>
      </c>
      <c r="H127" s="58" t="str">
        <f t="shared" si="12"/>
        <v>|</v>
      </c>
      <c r="I127" s="61">
        <f>IF(D127="", "", IFERROR((VLOOKUP(D127,Ingredients!$A:$H,8,FALSE)*(F127/(VLOOKUP(D127,Ingredients!$A:$H,3,FALSE)))), "ingredient not in list"))</f>
        <v>0</v>
      </c>
      <c r="J127" s="58" t="str">
        <f t="shared" si="13"/>
        <v>|</v>
      </c>
      <c r="K127" s="81">
        <f>IF($D127="", "", IFERROR((VLOOKUP($D127,Ingredients!$A:$K,9,FALSE)*($F127/(VLOOKUP($D127,Ingredients!$A:$K,3,FALSE)))), "ingredient not in list"))</f>
        <v>0</v>
      </c>
      <c r="L127" s="58" t="str">
        <f t="shared" si="14"/>
        <v>|</v>
      </c>
      <c r="M127" s="81">
        <f>IF($D127="", "", IFERROR((VLOOKUP($D127,Ingredients!$A:$K,10,FALSE)*($F127/(VLOOKUP($D127,Ingredients!$A:$K,3,FALSE)))), "ingredient not in list"))</f>
        <v>0</v>
      </c>
      <c r="N127" s="58" t="str">
        <f t="shared" si="15"/>
        <v>|</v>
      </c>
      <c r="O127" s="81">
        <f>IF($D127="", "", IFERROR((VLOOKUP($D127,Ingredients!$A:$K,11,FALSE)*($F127/(VLOOKUP($D127,Ingredients!$A:$K,3,FALSE)))), "ingredient not in list"))</f>
        <v>0</v>
      </c>
      <c r="P127" s="58" t="str">
        <f t="shared" si="16"/>
        <v>|</v>
      </c>
      <c r="Q127" s="87">
        <f>IF($D127="", "", IFERROR((VLOOKUP($D127,Ingredients!$A:$H,6,FALSE)*($F127/(VLOOKUP($D127,Ingredients!$A:$H,3,FALSE)))), "ingredient not in list"))</f>
        <v>0</v>
      </c>
      <c r="R127" s="3">
        <f>IF(AND(I127&lt;&gt;"",I128=""),SUM(I$1:I128)-SUM(R$1:R126),"")</f>
        <v>7.6710605093562094</v>
      </c>
      <c r="S127">
        <f>IF(AND(Q127&lt;&gt;"",Q128=""),SUM(Q$1:Q128)-SUM(S$1:S126),"")</f>
        <v>2143</v>
      </c>
      <c r="T127" s="74">
        <f>IF(AND(K127&lt;&gt;"",K128=""),SUM(K$1:K128)-SUM(T$1:T126),"")</f>
        <v>76.5</v>
      </c>
      <c r="U127" s="74">
        <f>IF(AND(M127&lt;&gt;"",M128=""),SUM(M$1:M128)-SUM(U$1:U126),"")</f>
        <v>210.38999999999987</v>
      </c>
      <c r="V127" s="74">
        <f>IF(AND(O127&lt;&gt;"",O128=""),SUM(O$1:O128)-SUM(V$1:V126),"")</f>
        <v>103.95000000000005</v>
      </c>
      <c r="W127" s="8">
        <v>5</v>
      </c>
      <c r="X127" s="3">
        <f t="shared" si="17"/>
        <v>1.5342121018712418</v>
      </c>
      <c r="Y127" s="21">
        <f t="shared" si="18"/>
        <v>428.6</v>
      </c>
      <c r="Z127" s="74">
        <f t="shared" si="19"/>
        <v>15.3</v>
      </c>
      <c r="AA127" s="74">
        <f t="shared" si="20"/>
        <v>42.077999999999975</v>
      </c>
      <c r="AB127" s="74">
        <f t="shared" si="21"/>
        <v>20.79000000000001</v>
      </c>
    </row>
    <row r="128" spans="1:34" ht="12.75" x14ac:dyDescent="0.2">
      <c r="A128" t="str">
        <f>IF(B128="","", IF(ISNA(MATCH(B128,'Meal Planning'!$C$2:$C$6,0)), "N", "Y"))</f>
        <v/>
      </c>
      <c r="B128" t="str">
        <f t="array" ref="B128">IF(D128="","", INDEX($C128:C20126, MATCH(FALSE,ISBLANK($C128:C20126),0)))</f>
        <v/>
      </c>
      <c r="C128" s="10"/>
      <c r="E128" t="str">
        <f t="shared" si="11"/>
        <v/>
      </c>
      <c r="F128" s="10"/>
      <c r="G128" s="1" t="str">
        <f>IF(D128="","",IFERROR(VLOOKUP(D128,Ingredients!$A:$G,4,FALSE),"ingredient not in list"))</f>
        <v/>
      </c>
      <c r="H128" t="str">
        <f t="shared" si="12"/>
        <v/>
      </c>
      <c r="I128" s="3" t="str">
        <f>IF(D128="", "", IFERROR((VLOOKUP(D128,Ingredients!$A:$H,8,FALSE)*(F128/(VLOOKUP(D128,Ingredients!$A:$H,3,FALSE)))), "ingredient not in list"))</f>
        <v/>
      </c>
      <c r="J128" t="str">
        <f t="shared" si="13"/>
        <v/>
      </c>
      <c r="K128" s="77" t="str">
        <f>IF($D128="", "", IFERROR((VLOOKUP($D128,Ingredients!$A:$K,9,FALSE)*($F128/(VLOOKUP($D128,Ingredients!$A:$K,3,FALSE)))), "ingredient not in list"))</f>
        <v/>
      </c>
      <c r="L128" t="str">
        <f t="shared" si="14"/>
        <v/>
      </c>
      <c r="M128" s="77" t="str">
        <f>IF($D128="", "", IFERROR((VLOOKUP($D128,Ingredients!$A:$K,10,FALSE)*($F128/(VLOOKUP($D128,Ingredients!$A:$K,3,FALSE)))), "ingredient not in list"))</f>
        <v/>
      </c>
      <c r="N128" t="str">
        <f t="shared" si="15"/>
        <v/>
      </c>
      <c r="O128" s="77" t="str">
        <f>IF($D128="", "", IFERROR((VLOOKUP($D128,Ingredients!$A:$K,11,FALSE)*($F128/(VLOOKUP($D128,Ingredients!$A:$K,3,FALSE)))), "ingredient not in list"))</f>
        <v/>
      </c>
      <c r="P128" t="str">
        <f t="shared" si="16"/>
        <v/>
      </c>
      <c r="Q128" s="83" t="str">
        <f>IF($D128="", "", IFERROR((VLOOKUP($D128,Ingredients!$A:$H,6,FALSE)*($F128/(VLOOKUP($D128,Ingredients!$A:$H,3,FALSE)))), "ingredient not in list"))</f>
        <v/>
      </c>
      <c r="R128" s="3" t="str">
        <f>IF(AND(I128&lt;&gt;"",I129=""),SUM(I$1:I129)-SUM(R$1:R127),"")</f>
        <v/>
      </c>
      <c r="S128" t="str">
        <f>IF(AND(Q128&lt;&gt;"",Q129=""),SUM(Q$1:Q129)-SUM(S$1:S127),"")</f>
        <v/>
      </c>
      <c r="T128" s="74" t="str">
        <f>IF(AND(K128&lt;&gt;"",K129=""),SUM(K$1:K129)-SUM(T$1:T127),"")</f>
        <v/>
      </c>
      <c r="U128" s="74" t="str">
        <f>IF(AND(M128&lt;&gt;"",M129=""),SUM(M$1:M129)-SUM(U$1:U127),"")</f>
        <v/>
      </c>
      <c r="V128" s="74" t="str">
        <f>IF(AND(O128&lt;&gt;"",O129=""),SUM(O$1:O129)-SUM(V$1:V127),"")</f>
        <v/>
      </c>
      <c r="X128" s="3" t="str">
        <f t="shared" si="17"/>
        <v/>
      </c>
      <c r="Y128" s="21" t="str">
        <f t="shared" si="18"/>
        <v/>
      </c>
      <c r="Z128" s="74" t="str">
        <f t="shared" si="19"/>
        <v/>
      </c>
      <c r="AA128" s="74" t="str">
        <f t="shared" si="20"/>
        <v/>
      </c>
      <c r="AB128" s="74" t="str">
        <f t="shared" si="21"/>
        <v/>
      </c>
      <c r="AC128" s="134" t="s">
        <v>144</v>
      </c>
    </row>
    <row r="129" spans="1:29" ht="12.75" x14ac:dyDescent="0.2">
      <c r="A129" t="str">
        <f>IF(B129="","", IF(ISNA(MATCH(B129,'Meal Planning'!$C$2:$C$6,0)), "N", "Y"))</f>
        <v>N</v>
      </c>
      <c r="B129" t="str">
        <f t="array" ref="B129">IF(D129="","", INDEX($C129:C20127, MATCH(FALSE,ISBLANK($C129:C20127),0)))</f>
        <v>Naan</v>
      </c>
      <c r="C129" s="10"/>
      <c r="D129" s="48" t="s">
        <v>56</v>
      </c>
      <c r="E129" s="49" t="str">
        <f t="shared" si="11"/>
        <v>|</v>
      </c>
      <c r="F129" s="65">
        <v>1</v>
      </c>
      <c r="G129" s="51" t="str">
        <f>IF(D129="","",IFERROR(VLOOKUP(D129,Ingredients!$A:$G,4,FALSE),"ingredient not in list"))</f>
        <v>packet</v>
      </c>
      <c r="H129" s="49" t="str">
        <f t="shared" si="12"/>
        <v>|</v>
      </c>
      <c r="I129" s="52">
        <f>IF(D129="", "", IFERROR((VLOOKUP(D129,Ingredients!$A:$H,8,FALSE)*(F129/(VLOOKUP(D129,Ingredients!$A:$H,3,FALSE)))), "ingredient not in list"))</f>
        <v>0.33</v>
      </c>
      <c r="J129" s="49" t="str">
        <f t="shared" si="13"/>
        <v>|</v>
      </c>
      <c r="K129" s="79">
        <f>IF($D129="", "", IFERROR((VLOOKUP($D129,Ingredients!$A:$K,9,FALSE)*($F129/(VLOOKUP($D129,Ingredients!$A:$K,3,FALSE)))), "ingredient not in list"))</f>
        <v>2.68</v>
      </c>
      <c r="L129" s="49" t="str">
        <f t="shared" si="14"/>
        <v>|</v>
      </c>
      <c r="M129" s="79">
        <f>IF($D129="", "", IFERROR((VLOOKUP($D129,Ingredients!$A:$K,10,FALSE)*($F129/(VLOOKUP($D129,Ingredients!$A:$K,3,FALSE)))), "ingredient not in list"))</f>
        <v>2.67</v>
      </c>
      <c r="N129" s="49" t="str">
        <f t="shared" si="15"/>
        <v>|</v>
      </c>
      <c r="O129" s="79">
        <f>IF($D129="", "", IFERROR((VLOOKUP($D129,Ingredients!$A:$K,11,FALSE)*($F129/(VLOOKUP($D129,Ingredients!$A:$K,3,FALSE)))), "ingredient not in list"))</f>
        <v>0.32</v>
      </c>
      <c r="P129" s="49" t="str">
        <f t="shared" si="16"/>
        <v>|</v>
      </c>
      <c r="Q129" s="85">
        <f>IF($D129="", "", IFERROR((VLOOKUP($D129,Ingredients!$A:$H,6,FALSE)*($F129/(VLOOKUP($D129,Ingredients!$A:$H,3,FALSE)))), "ingredient not in list"))</f>
        <v>21</v>
      </c>
      <c r="R129" s="3" t="str">
        <f>IF(AND(I129&lt;&gt;"",I130=""),SUM(I$1:I130)-SUM(R$1:R128),"")</f>
        <v/>
      </c>
      <c r="S129" t="str">
        <f>IF(AND(Q129&lt;&gt;"",Q130=""),SUM(Q$1:Q130)-SUM(S$1:S128),"")</f>
        <v/>
      </c>
      <c r="T129" s="74" t="str">
        <f>IF(AND(K129&lt;&gt;"",K130=""),SUM(K$1:K130)-SUM(T$1:T128),"")</f>
        <v/>
      </c>
      <c r="U129" s="74" t="str">
        <f>IF(AND(M129&lt;&gt;"",M130=""),SUM(M$1:M130)-SUM(U$1:U128),"")</f>
        <v/>
      </c>
      <c r="V129" s="74" t="str">
        <f>IF(AND(O129&lt;&gt;"",O130=""),SUM(O$1:O130)-SUM(V$1:V128),"")</f>
        <v/>
      </c>
      <c r="X129" s="3" t="str">
        <f t="shared" si="17"/>
        <v/>
      </c>
      <c r="Y129" s="21" t="str">
        <f t="shared" si="18"/>
        <v/>
      </c>
      <c r="Z129" s="74" t="str">
        <f t="shared" si="19"/>
        <v/>
      </c>
      <c r="AA129" s="74" t="str">
        <f t="shared" si="20"/>
        <v/>
      </c>
      <c r="AB129" s="74" t="str">
        <f t="shared" si="21"/>
        <v/>
      </c>
      <c r="AC129" s="135"/>
    </row>
    <row r="130" spans="1:29" ht="12.75" x14ac:dyDescent="0.2">
      <c r="A130" t="str">
        <f>IF(B130="","", IF(ISNA(MATCH(B130,'Meal Planning'!$C$2:$C$6,0)), "N", "Y"))</f>
        <v>N</v>
      </c>
      <c r="B130" t="str">
        <f t="array" ref="B130">IF(D130="","", INDEX($C130:C20128, MATCH(FALSE,ISBLANK($C130:C20128),0)))</f>
        <v>Naan</v>
      </c>
      <c r="C130" s="10"/>
      <c r="D130" s="53" t="s">
        <v>138</v>
      </c>
      <c r="E130" s="54" t="str">
        <f t="shared" si="11"/>
        <v>|</v>
      </c>
      <c r="F130" s="12">
        <v>1</v>
      </c>
      <c r="G130" s="55" t="str">
        <f>IF(D130="","",IFERROR(VLOOKUP(D130,Ingredients!$A:$G,4,FALSE),"ingredient not in list"))</f>
        <v>tsp</v>
      </c>
      <c r="H130" s="54" t="str">
        <f t="shared" si="12"/>
        <v>|</v>
      </c>
      <c r="I130" s="56">
        <f>IF(D130="", "", IFERROR((VLOOKUP(D130,Ingredients!$A:$H,8,FALSE)*(F130/(VLOOKUP(D130,Ingredients!$A:$H,3,FALSE)))), "ingredient not in list"))</f>
        <v>4.3832599118942732E-3</v>
      </c>
      <c r="J130" s="54" t="str">
        <f t="shared" si="13"/>
        <v>|</v>
      </c>
      <c r="K130" s="80">
        <f>IF($D130="", "", IFERROR((VLOOKUP($D130,Ingredients!$A:$K,9,FALSE)*($F130/(VLOOKUP($D130,Ingredients!$A:$K,3,FALSE)))), "ingredient not in list"))</f>
        <v>0</v>
      </c>
      <c r="L130" s="54" t="str">
        <f t="shared" si="14"/>
        <v>|</v>
      </c>
      <c r="M130" s="80">
        <f>IF($D130="", "", IFERROR((VLOOKUP($D130,Ingredients!$A:$K,10,FALSE)*($F130/(VLOOKUP($D130,Ingredients!$A:$K,3,FALSE)))), "ingredient not in list"))</f>
        <v>4.2</v>
      </c>
      <c r="N130" s="54" t="str">
        <f t="shared" si="15"/>
        <v>|</v>
      </c>
      <c r="O130" s="80">
        <f>IF($D130="", "", IFERROR((VLOOKUP($D130,Ingredients!$A:$K,11,FALSE)*($F130/(VLOOKUP($D130,Ingredients!$A:$K,3,FALSE)))), "ingredient not in list"))</f>
        <v>0</v>
      </c>
      <c r="P130" s="54" t="str">
        <f t="shared" si="16"/>
        <v>|</v>
      </c>
      <c r="Q130" s="86">
        <f>IF($D130="", "", IFERROR((VLOOKUP($D130,Ingredients!$A:$H,6,FALSE)*($F130/(VLOOKUP($D130,Ingredients!$A:$H,3,FALSE)))), "ingredient not in list"))</f>
        <v>15</v>
      </c>
      <c r="R130" s="3" t="str">
        <f>IF(AND(I130&lt;&gt;"",I131=""),SUM(I$1:I131)-SUM(R$1:R129),"")</f>
        <v/>
      </c>
      <c r="S130" t="str">
        <f>IF(AND(Q130&lt;&gt;"",Q131=""),SUM(Q$1:Q131)-SUM(S$1:S129),"")</f>
        <v/>
      </c>
      <c r="T130" s="74" t="str">
        <f>IF(AND(K130&lt;&gt;"",K131=""),SUM(K$1:K131)-SUM(T$1:T129),"")</f>
        <v/>
      </c>
      <c r="U130" s="74" t="str">
        <f>IF(AND(M130&lt;&gt;"",M131=""),SUM(M$1:M131)-SUM(U$1:U129),"")</f>
        <v/>
      </c>
      <c r="V130" s="74" t="str">
        <f>IF(AND(O130&lt;&gt;"",O131=""),SUM(O$1:O131)-SUM(V$1:V129),"")</f>
        <v/>
      </c>
      <c r="X130" s="3" t="str">
        <f t="shared" si="17"/>
        <v/>
      </c>
      <c r="Y130" s="21" t="str">
        <f t="shared" si="18"/>
        <v/>
      </c>
      <c r="Z130" s="74" t="str">
        <f t="shared" si="19"/>
        <v/>
      </c>
      <c r="AA130" s="74" t="str">
        <f t="shared" si="20"/>
        <v/>
      </c>
      <c r="AB130" s="74" t="str">
        <f t="shared" si="21"/>
        <v/>
      </c>
      <c r="AC130" s="135"/>
    </row>
    <row r="131" spans="1:29" ht="12.75" x14ac:dyDescent="0.2">
      <c r="A131" t="str">
        <f>IF(B131="","", IF(ISNA(MATCH(B131,'Meal Planning'!$C$2:$C$6,0)), "N", "Y"))</f>
        <v>N</v>
      </c>
      <c r="B131" t="str">
        <f t="array" ref="B131">IF(D131="","", INDEX($C131:C20129, MATCH(FALSE,ISBLANK($C131:C20129),0)))</f>
        <v>Naan</v>
      </c>
      <c r="C131" s="10"/>
      <c r="D131" s="53" t="s">
        <v>55</v>
      </c>
      <c r="E131" s="54" t="str">
        <f t="shared" si="11"/>
        <v>|</v>
      </c>
      <c r="F131" s="12">
        <v>0.5</v>
      </c>
      <c r="G131" s="55" t="str">
        <f>IF(D131="","",IFERROR(VLOOKUP(D131,Ingredients!$A:$G,4,FALSE),"ingredient not in list"))</f>
        <v>cup</v>
      </c>
      <c r="H131" s="54" t="str">
        <f t="shared" si="12"/>
        <v>|</v>
      </c>
      <c r="I131" s="56">
        <f>IF(D131="", "", IFERROR((VLOOKUP(D131,Ingredients!$A:$H,8,FALSE)*(F131/(VLOOKUP(D131,Ingredients!$A:$H,3,FALSE)))), "ingredient not in list"))</f>
        <v>0</v>
      </c>
      <c r="J131" s="54" t="str">
        <f t="shared" si="13"/>
        <v>|</v>
      </c>
      <c r="K131" s="80">
        <f>IF($D131="", "", IFERROR((VLOOKUP($D131,Ingredients!$A:$K,9,FALSE)*($F131/(VLOOKUP($D131,Ingredients!$A:$K,3,FALSE)))), "ingredient not in list"))</f>
        <v>0</v>
      </c>
      <c r="L131" s="54" t="str">
        <f t="shared" si="14"/>
        <v>|</v>
      </c>
      <c r="M131" s="80">
        <f>IF($D131="", "", IFERROR((VLOOKUP($D131,Ingredients!$A:$K,10,FALSE)*($F131/(VLOOKUP($D131,Ingredients!$A:$K,3,FALSE)))), "ingredient not in list"))</f>
        <v>0</v>
      </c>
      <c r="N131" s="54" t="str">
        <f t="shared" si="15"/>
        <v>|</v>
      </c>
      <c r="O131" s="80">
        <f>IF($D131="", "", IFERROR((VLOOKUP($D131,Ingredients!$A:$K,11,FALSE)*($F131/(VLOOKUP($D131,Ingredients!$A:$K,3,FALSE)))), "ingredient not in list"))</f>
        <v>0</v>
      </c>
      <c r="P131" s="54" t="str">
        <f t="shared" si="16"/>
        <v>|</v>
      </c>
      <c r="Q131" s="86">
        <f>IF($D131="", "", IFERROR((VLOOKUP($D131,Ingredients!$A:$H,6,FALSE)*($F131/(VLOOKUP($D131,Ingredients!$A:$H,3,FALSE)))), "ingredient not in list"))</f>
        <v>0</v>
      </c>
      <c r="R131" s="3" t="str">
        <f>IF(AND(I131&lt;&gt;"",I132=""),SUM(I$1:I132)-SUM(R$1:R130),"")</f>
        <v/>
      </c>
      <c r="S131" t="str">
        <f>IF(AND(Q131&lt;&gt;"",Q132=""),SUM(Q$1:Q132)-SUM(S$1:S130),"")</f>
        <v/>
      </c>
      <c r="T131" s="74" t="str">
        <f>IF(AND(K131&lt;&gt;"",K132=""),SUM(K$1:K132)-SUM(T$1:T130),"")</f>
        <v/>
      </c>
      <c r="U131" s="74" t="str">
        <f>IF(AND(M131&lt;&gt;"",M132=""),SUM(M$1:M132)-SUM(U$1:U130),"")</f>
        <v/>
      </c>
      <c r="V131" s="74" t="str">
        <f>IF(AND(O131&lt;&gt;"",O132=""),SUM(O$1:O132)-SUM(V$1:V130),"")</f>
        <v/>
      </c>
      <c r="X131" s="3" t="str">
        <f t="shared" si="17"/>
        <v/>
      </c>
      <c r="Y131" s="21" t="str">
        <f t="shared" si="18"/>
        <v/>
      </c>
      <c r="Z131" s="74" t="str">
        <f t="shared" si="19"/>
        <v/>
      </c>
      <c r="AA131" s="74" t="str">
        <f t="shared" si="20"/>
        <v/>
      </c>
      <c r="AB131" s="74" t="str">
        <f t="shared" si="21"/>
        <v/>
      </c>
      <c r="AC131" s="135"/>
    </row>
    <row r="132" spans="1:29" ht="12.75" x14ac:dyDescent="0.2">
      <c r="A132" t="str">
        <f>IF(B132="","", IF(ISNA(MATCH(B132,'Meal Planning'!$C$2:$C$6,0)), "N", "Y"))</f>
        <v>N</v>
      </c>
      <c r="B132" t="str">
        <f t="array" ref="B132">IF(D132="","", INDEX($C132:C20130, MATCH(FALSE,ISBLANK($C132:C20130),0)))</f>
        <v>Naan</v>
      </c>
      <c r="C132" s="10"/>
      <c r="D132" s="53" t="s">
        <v>52</v>
      </c>
      <c r="E132" s="54" t="str">
        <f t="shared" si="11"/>
        <v>|</v>
      </c>
      <c r="F132" s="12">
        <v>3</v>
      </c>
      <c r="G132" s="55" t="str">
        <f>IF(D132="","",IFERROR(VLOOKUP(D132,Ingredients!$A:$G,4,FALSE),"ingredient not in list"))</f>
        <v>cup</v>
      </c>
      <c r="H132" s="54" t="str">
        <f t="shared" si="12"/>
        <v>|</v>
      </c>
      <c r="I132" s="56">
        <f>IF(D132="", "", IFERROR((VLOOKUP(D132,Ingredients!$A:$H,8,FALSE)*(F132/(VLOOKUP(D132,Ingredients!$A:$H,3,FALSE)))), "ingredient not in list"))</f>
        <v>0.27735099337748348</v>
      </c>
      <c r="J132" s="54" t="str">
        <f t="shared" si="13"/>
        <v>|</v>
      </c>
      <c r="K132" s="80">
        <f>IF($D132="", "", IFERROR((VLOOKUP($D132,Ingredients!$A:$K,9,FALSE)*($F132/(VLOOKUP($D132,Ingredients!$A:$K,3,FALSE)))), "ingredient not in list"))</f>
        <v>36</v>
      </c>
      <c r="L132" s="54" t="str">
        <f t="shared" si="14"/>
        <v>|</v>
      </c>
      <c r="M132" s="80">
        <f>IF($D132="", "", IFERROR((VLOOKUP($D132,Ingredients!$A:$K,10,FALSE)*($F132/(VLOOKUP($D132,Ingredients!$A:$K,3,FALSE)))), "ingredient not in list"))</f>
        <v>264</v>
      </c>
      <c r="N132" s="54" t="str">
        <f t="shared" si="15"/>
        <v>|</v>
      </c>
      <c r="O132" s="80">
        <f>IF($D132="", "", IFERROR((VLOOKUP($D132,Ingredients!$A:$K,11,FALSE)*($F132/(VLOOKUP($D132,Ingredients!$A:$K,3,FALSE)))), "ingredient not in list"))</f>
        <v>0</v>
      </c>
      <c r="P132" s="54" t="str">
        <f t="shared" si="16"/>
        <v>|</v>
      </c>
      <c r="Q132" s="86">
        <f>IF($D132="", "", IFERROR((VLOOKUP($D132,Ingredients!$A:$H,6,FALSE)*($F132/(VLOOKUP($D132,Ingredients!$A:$H,3,FALSE)))), "ingredient not in list"))</f>
        <v>1320</v>
      </c>
      <c r="R132" s="3" t="str">
        <f>IF(AND(I132&lt;&gt;"",I133=""),SUM(I$1:I133)-SUM(R$1:R131),"")</f>
        <v/>
      </c>
      <c r="S132" t="str">
        <f>IF(AND(Q132&lt;&gt;"",Q133=""),SUM(Q$1:Q133)-SUM(S$1:S131),"")</f>
        <v/>
      </c>
      <c r="T132" s="74" t="str">
        <f>IF(AND(K132&lt;&gt;"",K133=""),SUM(K$1:K133)-SUM(T$1:T131),"")</f>
        <v/>
      </c>
      <c r="U132" s="74" t="str">
        <f>IF(AND(M132&lt;&gt;"",M133=""),SUM(M$1:M133)-SUM(U$1:U131),"")</f>
        <v/>
      </c>
      <c r="V132" s="74" t="str">
        <f>IF(AND(O132&lt;&gt;"",O133=""),SUM(O$1:O133)-SUM(V$1:V131),"")</f>
        <v/>
      </c>
      <c r="X132" s="3" t="str">
        <f t="shared" si="17"/>
        <v/>
      </c>
      <c r="Y132" s="21" t="str">
        <f t="shared" si="18"/>
        <v/>
      </c>
      <c r="Z132" s="74" t="str">
        <f t="shared" si="19"/>
        <v/>
      </c>
      <c r="AA132" s="74" t="str">
        <f t="shared" si="20"/>
        <v/>
      </c>
      <c r="AB132" s="74" t="str">
        <f t="shared" si="21"/>
        <v/>
      </c>
      <c r="AC132" s="135"/>
    </row>
    <row r="133" spans="1:29" ht="12.75" x14ac:dyDescent="0.2">
      <c r="A133" t="str">
        <f>IF(B133="","", IF(ISNA(MATCH(B133,'Meal Planning'!$C$2:$C$6,0)), "N", "Y"))</f>
        <v>N</v>
      </c>
      <c r="B133" t="str">
        <f t="array" ref="B133">IF(D133="","", INDEX($C133:C20131, MATCH(FALSE,ISBLANK($C133:C20131),0)))</f>
        <v>Naan</v>
      </c>
      <c r="C133" s="10"/>
      <c r="D133" s="53" t="s">
        <v>59</v>
      </c>
      <c r="E133" s="54" t="str">
        <f t="shared" si="11"/>
        <v>|</v>
      </c>
      <c r="F133" s="12">
        <v>1</v>
      </c>
      <c r="G133" s="55" t="str">
        <f>IF(D133="","",IFERROR(VLOOKUP(D133,Ingredients!$A:$G,4,FALSE),"ingredient not in list"))</f>
        <v>tsp</v>
      </c>
      <c r="H133" s="54" t="str">
        <f t="shared" si="12"/>
        <v>|</v>
      </c>
      <c r="I133" s="56">
        <f>IF(D133="", "", IFERROR((VLOOKUP(D133,Ingredients!$A:$H,8,FALSE)*(F133/(VLOOKUP(D133,Ingredients!$A:$H,3,FALSE)))), "ingredient not in list"))</f>
        <v>1.2219959266802444E-2</v>
      </c>
      <c r="J133" s="54" t="str">
        <f t="shared" si="13"/>
        <v>|</v>
      </c>
      <c r="K133" s="80">
        <f>IF($D133="", "", IFERROR((VLOOKUP($D133,Ingredients!$A:$K,9,FALSE)*($F133/(VLOOKUP($D133,Ingredients!$A:$K,3,FALSE)))), "ingredient not in list"))</f>
        <v>0</v>
      </c>
      <c r="L133" s="54" t="str">
        <f t="shared" si="14"/>
        <v>|</v>
      </c>
      <c r="M133" s="80">
        <f>IF($D133="", "", IFERROR((VLOOKUP($D133,Ingredients!$A:$K,10,FALSE)*($F133/(VLOOKUP($D133,Ingredients!$A:$K,3,FALSE)))), "ingredient not in list"))</f>
        <v>0</v>
      </c>
      <c r="N133" s="54" t="str">
        <f t="shared" si="15"/>
        <v>|</v>
      </c>
      <c r="O133" s="80">
        <f>IF($D133="", "", IFERROR((VLOOKUP($D133,Ingredients!$A:$K,11,FALSE)*($F133/(VLOOKUP($D133,Ingredients!$A:$K,3,FALSE)))), "ingredient not in list"))</f>
        <v>0</v>
      </c>
      <c r="P133" s="54" t="str">
        <f t="shared" si="16"/>
        <v>|</v>
      </c>
      <c r="Q133" s="86">
        <f>IF($D133="", "", IFERROR((VLOOKUP($D133,Ingredients!$A:$H,6,FALSE)*($F133/(VLOOKUP($D133,Ingredients!$A:$H,3,FALSE)))), "ingredient not in list"))</f>
        <v>0</v>
      </c>
      <c r="R133" s="3" t="str">
        <f>IF(AND(I133&lt;&gt;"",I134=""),SUM(I$1:I134)-SUM(R$1:R132),"")</f>
        <v/>
      </c>
      <c r="S133" t="str">
        <f>IF(AND(Q133&lt;&gt;"",Q134=""),SUM(Q$1:Q134)-SUM(S$1:S132),"")</f>
        <v/>
      </c>
      <c r="T133" s="74" t="str">
        <f>IF(AND(K133&lt;&gt;"",K134=""),SUM(K$1:K134)-SUM(T$1:T132),"")</f>
        <v/>
      </c>
      <c r="U133" s="74" t="str">
        <f>IF(AND(M133&lt;&gt;"",M134=""),SUM(M$1:M134)-SUM(U$1:U132),"")</f>
        <v/>
      </c>
      <c r="V133" s="74" t="str">
        <f>IF(AND(O133&lt;&gt;"",O134=""),SUM(O$1:O134)-SUM(V$1:V132),"")</f>
        <v/>
      </c>
      <c r="X133" s="3" t="str">
        <f t="shared" si="17"/>
        <v/>
      </c>
      <c r="Y133" s="21" t="str">
        <f t="shared" si="18"/>
        <v/>
      </c>
      <c r="Z133" s="74" t="str">
        <f t="shared" si="19"/>
        <v/>
      </c>
      <c r="AA133" s="74" t="str">
        <f t="shared" si="20"/>
        <v/>
      </c>
      <c r="AB133" s="74" t="str">
        <f t="shared" si="21"/>
        <v/>
      </c>
      <c r="AC133" s="135"/>
    </row>
    <row r="134" spans="1:29" ht="12.75" x14ac:dyDescent="0.2">
      <c r="A134" t="str">
        <f>IF(B134="","", IF(ISNA(MATCH(B134,'Meal Planning'!$C$2:$C$6,0)), "N", "Y"))</f>
        <v>N</v>
      </c>
      <c r="B134" t="str">
        <f t="array" ref="B134">IF(D134="","", INDEX($C134:C20132, MATCH(FALSE,ISBLANK($C134:C20132),0)))</f>
        <v>Naan</v>
      </c>
      <c r="C134" s="10"/>
      <c r="D134" s="53" t="s">
        <v>140</v>
      </c>
      <c r="E134" s="54" t="str">
        <f t="shared" si="11"/>
        <v>|</v>
      </c>
      <c r="F134" s="12">
        <v>4</v>
      </c>
      <c r="G134" s="55" t="str">
        <f>IF(D134="","",IFERROR(VLOOKUP(D134,Ingredients!$A:$G,4,FALSE),"ingredient not in list"))</f>
        <v>tbsp</v>
      </c>
      <c r="H134" s="54" t="str">
        <f t="shared" si="12"/>
        <v>|</v>
      </c>
      <c r="I134" s="56">
        <f>IF(D134="", "", IFERROR((VLOOKUP(D134,Ingredients!$A:$H,8,FALSE)*(F134/(VLOOKUP(D134,Ingredients!$A:$H,3,FALSE)))), "ingredient not in list"))</f>
        <v>0.4</v>
      </c>
      <c r="J134" s="54" t="str">
        <f t="shared" si="13"/>
        <v>|</v>
      </c>
      <c r="K134" s="80">
        <f>IF($D134="", "", IFERROR((VLOOKUP($D134,Ingredients!$A:$K,9,FALSE)*($F134/(VLOOKUP($D134,Ingredients!$A:$K,3,FALSE)))), "ingredient not in list"))</f>
        <v>0</v>
      </c>
      <c r="L134" s="54" t="str">
        <f t="shared" si="14"/>
        <v>|</v>
      </c>
      <c r="M134" s="80">
        <f>IF($D134="", "", IFERROR((VLOOKUP($D134,Ingredients!$A:$K,10,FALSE)*($F134/(VLOOKUP($D134,Ingredients!$A:$K,3,FALSE)))), "ingredient not in list"))</f>
        <v>0</v>
      </c>
      <c r="N134" s="54" t="str">
        <f t="shared" si="15"/>
        <v>|</v>
      </c>
      <c r="O134" s="80">
        <f>IF($D134="", "", IFERROR((VLOOKUP($D134,Ingredients!$A:$K,11,FALSE)*($F134/(VLOOKUP($D134,Ingredients!$A:$K,3,FALSE)))), "ingredient not in list"))</f>
        <v>54</v>
      </c>
      <c r="P134" s="54" t="str">
        <f t="shared" si="16"/>
        <v>|</v>
      </c>
      <c r="Q134" s="86">
        <f>IF($D134="", "", IFERROR((VLOOKUP($D134,Ingredients!$A:$H,6,FALSE)*($F134/(VLOOKUP($D134,Ingredients!$A:$H,3,FALSE)))), "ingredient not in list"))</f>
        <v>480</v>
      </c>
      <c r="R134" s="3" t="str">
        <f>IF(AND(I134&lt;&gt;"",I135=""),SUM(I$1:I135)-SUM(R$1:R133),"")</f>
        <v/>
      </c>
      <c r="S134" t="str">
        <f>IF(AND(Q134&lt;&gt;"",Q135=""),SUM(Q$1:Q135)-SUM(S$1:S133),"")</f>
        <v/>
      </c>
      <c r="T134" s="74" t="str">
        <f>IF(AND(K134&lt;&gt;"",K135=""),SUM(K$1:K135)-SUM(T$1:T133),"")</f>
        <v/>
      </c>
      <c r="U134" s="74" t="str">
        <f>IF(AND(M134&lt;&gt;"",M135=""),SUM(M$1:M135)-SUM(U$1:U133),"")</f>
        <v/>
      </c>
      <c r="V134" s="74" t="str">
        <f>IF(AND(O134&lt;&gt;"",O135=""),SUM(O$1:O135)-SUM(V$1:V133),"")</f>
        <v/>
      </c>
      <c r="X134" s="3" t="str">
        <f t="shared" si="17"/>
        <v/>
      </c>
      <c r="Y134" s="21" t="str">
        <f t="shared" si="18"/>
        <v/>
      </c>
      <c r="Z134" s="74" t="str">
        <f t="shared" si="19"/>
        <v/>
      </c>
      <c r="AA134" s="74" t="str">
        <f t="shared" si="20"/>
        <v/>
      </c>
      <c r="AB134" s="74" t="str">
        <f t="shared" si="21"/>
        <v/>
      </c>
      <c r="AC134" s="135"/>
    </row>
    <row r="135" spans="1:29" ht="13.5" thickBot="1" x14ac:dyDescent="0.25">
      <c r="A135" t="str">
        <f>IF(B135="","", IF(ISNA(MATCH(B135,'Meal Planning'!$C$2:$C$6,0)), "N", "Y"))</f>
        <v>N</v>
      </c>
      <c r="B135" t="str">
        <f t="array" ref="B135">IF(D135="","", INDEX($C135:C20133, MATCH(FALSE,ISBLANK($C135:C20133),0)))</f>
        <v>Naan</v>
      </c>
      <c r="C135" s="10"/>
      <c r="D135" s="53" t="s">
        <v>139</v>
      </c>
      <c r="E135" s="54" t="str">
        <f t="shared" si="11"/>
        <v>|</v>
      </c>
      <c r="F135" s="66">
        <f>1/3</f>
        <v>0.33333333333333331</v>
      </c>
      <c r="G135" s="55" t="str">
        <f>IF(D135="","",IFERROR(VLOOKUP(D135,Ingredients!$A:$G,4,FALSE),"ingredient not in list"))</f>
        <v>cup</v>
      </c>
      <c r="H135" s="54" t="str">
        <f t="shared" si="12"/>
        <v>|</v>
      </c>
      <c r="I135" s="56">
        <f>IF(D135="", "", IFERROR((VLOOKUP(D135,Ingredients!$A:$H,8,FALSE)*(F135/(VLOOKUP(D135,Ingredients!$A:$H,3,FALSE)))), "ingredient not in list"))</f>
        <v>0.49833333333333335</v>
      </c>
      <c r="J135" s="54" t="str">
        <f t="shared" si="13"/>
        <v>|</v>
      </c>
      <c r="K135" s="80">
        <f>IF($D135="", "", IFERROR((VLOOKUP($D135,Ingredients!$A:$K,9,FALSE)*($F135/(VLOOKUP($D135,Ingredients!$A:$K,3,FALSE)))), "ingredient not in list"))</f>
        <v>3.6666666666666665</v>
      </c>
      <c r="L135" s="54" t="str">
        <f t="shared" si="14"/>
        <v>|</v>
      </c>
      <c r="M135" s="80">
        <f>IF($D135="", "", IFERROR((VLOOKUP($D135,Ingredients!$A:$K,10,FALSE)*($F135/(VLOOKUP($D135,Ingredients!$A:$K,3,FALSE)))), "ingredient not in list"))</f>
        <v>5.6666666666666661</v>
      </c>
      <c r="N135" s="54" t="str">
        <f t="shared" si="15"/>
        <v>|</v>
      </c>
      <c r="O135" s="80">
        <f>IF($D135="", "", IFERROR((VLOOKUP($D135,Ingredients!$A:$K,11,FALSE)*($F135/(VLOOKUP($D135,Ingredients!$A:$K,3,FALSE)))), "ingredient not in list"))</f>
        <v>0</v>
      </c>
      <c r="P135" s="54" t="str">
        <f t="shared" si="16"/>
        <v>|</v>
      </c>
      <c r="Q135" s="86">
        <f>IF($D135="", "", IFERROR((VLOOKUP($D135,Ingredients!$A:$H,6,FALSE)*($F135/(VLOOKUP($D135,Ingredients!$A:$H,3,FALSE)))), "ingredient not in list"))</f>
        <v>40</v>
      </c>
      <c r="R135" s="3" t="str">
        <f>IF(AND(I135&lt;&gt;"",I136=""),SUM(I$1:I136)-SUM(R$1:R134),"")</f>
        <v/>
      </c>
      <c r="S135" t="str">
        <f>IF(AND(Q135&lt;&gt;"",Q136=""),SUM(Q$1:Q136)-SUM(S$1:S134),"")</f>
        <v/>
      </c>
      <c r="T135" s="74" t="str">
        <f>IF(AND(K135&lt;&gt;"",K136=""),SUM(K$1:K136)-SUM(T$1:T134),"")</f>
        <v/>
      </c>
      <c r="U135" s="74" t="str">
        <f>IF(AND(M135&lt;&gt;"",M136=""),SUM(M$1:M136)-SUM(U$1:U134),"")</f>
        <v/>
      </c>
      <c r="V135" s="74" t="str">
        <f>IF(AND(O135&lt;&gt;"",O136=""),SUM(O$1:O136)-SUM(V$1:V134),"")</f>
        <v/>
      </c>
      <c r="X135" s="3" t="str">
        <f t="shared" si="17"/>
        <v/>
      </c>
      <c r="Y135" s="21" t="str">
        <f t="shared" si="18"/>
        <v/>
      </c>
      <c r="Z135" s="74" t="str">
        <f t="shared" si="19"/>
        <v/>
      </c>
      <c r="AA135" s="74" t="str">
        <f t="shared" si="20"/>
        <v/>
      </c>
      <c r="AB135" s="74" t="str">
        <f t="shared" si="21"/>
        <v/>
      </c>
      <c r="AC135" s="135"/>
    </row>
    <row r="136" spans="1:29" ht="13.5" thickBot="1" x14ac:dyDescent="0.25">
      <c r="A136" t="str">
        <f>IF(B136="","", IF(ISNA(MATCH(B136,'Meal Planning'!$C$2:$C$6,0)), "N", "Y"))</f>
        <v>N</v>
      </c>
      <c r="B136" t="str">
        <f t="array" ref="B136">IF(D136="","", INDEX($C136:C20134, MATCH(FALSE,ISBLANK($C136:C20134),0)))</f>
        <v>Naan</v>
      </c>
      <c r="C136" s="47" t="s">
        <v>142</v>
      </c>
      <c r="D136" s="57" t="s">
        <v>58</v>
      </c>
      <c r="E136" s="58" t="str">
        <f t="shared" si="11"/>
        <v>|</v>
      </c>
      <c r="F136" s="59">
        <v>1</v>
      </c>
      <c r="G136" s="60" t="str">
        <f>IF(D136="","",IFERROR(VLOOKUP(D136,Ingredients!$A:$G,4,FALSE),"ingredient not in list"))</f>
        <v>egg</v>
      </c>
      <c r="H136" s="58" t="str">
        <f t="shared" si="12"/>
        <v>|</v>
      </c>
      <c r="I136" s="61">
        <f>IF(D136="", "", IFERROR((VLOOKUP(D136,Ingredients!$A:$H,8,FALSE)*(F136/(VLOOKUP(D136,Ingredients!$A:$H,3,FALSE)))), "ingredient not in list"))</f>
        <v>0.1075</v>
      </c>
      <c r="J136" s="58" t="str">
        <f t="shared" si="13"/>
        <v>|</v>
      </c>
      <c r="K136" s="81">
        <f>IF($D136="", "", IFERROR((VLOOKUP($D136,Ingredients!$A:$K,9,FALSE)*($F136/(VLOOKUP($D136,Ingredients!$A:$K,3,FALSE)))), "ingredient not in list"))</f>
        <v>6.29</v>
      </c>
      <c r="L136" s="58" t="str">
        <f t="shared" si="14"/>
        <v>|</v>
      </c>
      <c r="M136" s="81">
        <f>IF($D136="", "", IFERROR((VLOOKUP($D136,Ingredients!$A:$K,10,FALSE)*($F136/(VLOOKUP($D136,Ingredients!$A:$K,3,FALSE)))), "ingredient not in list"))</f>
        <v>0.38</v>
      </c>
      <c r="N136" s="58" t="str">
        <f t="shared" si="15"/>
        <v>|</v>
      </c>
      <c r="O136" s="81">
        <f>IF($D136="", "", IFERROR((VLOOKUP($D136,Ingredients!$A:$K,11,FALSE)*($F136/(VLOOKUP($D136,Ingredients!$A:$K,3,FALSE)))), "ingredient not in list"))</f>
        <v>4.97</v>
      </c>
      <c r="P136" s="58" t="str">
        <f t="shared" si="16"/>
        <v>|</v>
      </c>
      <c r="Q136" s="87">
        <f>IF($D136="", "", IFERROR((VLOOKUP($D136,Ingredients!$A:$H,6,FALSE)*($F136/(VLOOKUP($D136,Ingredients!$A:$H,3,FALSE)))), "ingredient not in list"))</f>
        <v>72</v>
      </c>
      <c r="R136" s="3">
        <f>IF(AND(I136&lt;&gt;"",I137=""),SUM(I$1:I137)-SUM(R$1:R135),"")</f>
        <v>1.6297875458895135</v>
      </c>
      <c r="S136">
        <f>IF(AND(Q136&lt;&gt;"",Q137=""),SUM(Q$1:Q137)-SUM(S$1:S135),"")</f>
        <v>1948</v>
      </c>
      <c r="T136" s="74">
        <f>IF(AND(K136&lt;&gt;"",K137=""),SUM(K$1:K137)-SUM(T$1:T135),"")</f>
        <v>48.636666666666656</v>
      </c>
      <c r="U136" s="74">
        <f>IF(AND(M136&lt;&gt;"",M137=""),SUM(M$1:M137)-SUM(U$1:U135),"")</f>
        <v>276.91666666666697</v>
      </c>
      <c r="V136" s="74">
        <f>IF(AND(O136&lt;&gt;"",O137=""),SUM(O$1:O137)-SUM(V$1:V135),"")</f>
        <v>59.29000000000002</v>
      </c>
      <c r="W136" s="8">
        <v>10</v>
      </c>
      <c r="X136" s="3">
        <f t="shared" si="17"/>
        <v>0.16297875458895134</v>
      </c>
      <c r="Y136" s="21">
        <f t="shared" si="18"/>
        <v>194.8</v>
      </c>
      <c r="Z136" s="74">
        <f t="shared" si="19"/>
        <v>4.8636666666666653</v>
      </c>
      <c r="AA136" s="74">
        <f t="shared" si="20"/>
        <v>27.691666666666698</v>
      </c>
      <c r="AB136" s="74">
        <f t="shared" si="21"/>
        <v>5.929000000000002</v>
      </c>
    </row>
    <row r="137" spans="1:29" ht="12.75" x14ac:dyDescent="0.2">
      <c r="A137" t="str">
        <f>IF(B137="","", IF(ISNA(MATCH(B137,'Meal Planning'!$C$2:$C$6,0)), "N", "Y"))</f>
        <v/>
      </c>
      <c r="B137" t="str">
        <f t="array" ref="B137">IF(D137="","", INDEX($C137:C20135, MATCH(FALSE,ISBLANK($C137:C20135),0)))</f>
        <v/>
      </c>
      <c r="C137" s="10"/>
      <c r="E137" t="str">
        <f t="shared" ref="E137:E200" si="22">IF($D137="","", "|")</f>
        <v/>
      </c>
      <c r="F137" s="10"/>
      <c r="G137" s="1" t="str">
        <f>IF(D137="","",IFERROR(VLOOKUP(D137,Ingredients!$A:$G,4,FALSE),"ingredient not in list"))</f>
        <v/>
      </c>
      <c r="H137" t="str">
        <f t="shared" ref="H137:H200" si="23">IF($D137="","", "|")</f>
        <v/>
      </c>
      <c r="I137" s="3" t="str">
        <f>IF(D137="", "", IFERROR((VLOOKUP(D137,Ingredients!$A:$H,8,FALSE)*(F137/(VLOOKUP(D137,Ingredients!$A:$H,3,FALSE)))), "ingredient not in list"))</f>
        <v/>
      </c>
      <c r="J137" t="str">
        <f t="shared" ref="J137:J200" si="24">IF($D137="","", "|")</f>
        <v/>
      </c>
      <c r="K137" s="77" t="str">
        <f>IF($D137="", "", IFERROR((VLOOKUP($D137,Ingredients!$A:$K,9,FALSE)*($F137/(VLOOKUP($D137,Ingredients!$A:$K,3,FALSE)))), "ingredient not in list"))</f>
        <v/>
      </c>
      <c r="L137" t="str">
        <f t="shared" ref="L137:L200" si="25">IF($D137="","", "|")</f>
        <v/>
      </c>
      <c r="M137" s="77" t="str">
        <f>IF($D137="", "", IFERROR((VLOOKUP($D137,Ingredients!$A:$K,10,FALSE)*($F137/(VLOOKUP($D137,Ingredients!$A:$K,3,FALSE)))), "ingredient not in list"))</f>
        <v/>
      </c>
      <c r="N137" t="str">
        <f t="shared" ref="N137:N200" si="26">IF($D137="","", "|")</f>
        <v/>
      </c>
      <c r="O137" s="77" t="str">
        <f>IF($D137="", "", IFERROR((VLOOKUP($D137,Ingredients!$A:$K,11,FALSE)*($F137/(VLOOKUP($D137,Ingredients!$A:$K,3,FALSE)))), "ingredient not in list"))</f>
        <v/>
      </c>
      <c r="P137" t="str">
        <f t="shared" ref="P137:P200" si="27">IF($D137="","", "|")</f>
        <v/>
      </c>
      <c r="Q137" s="83" t="str">
        <f>IF($D137="", "", IFERROR((VLOOKUP($D137,Ingredients!$A:$H,6,FALSE)*($F137/(VLOOKUP($D137,Ingredients!$A:$H,3,FALSE)))), "ingredient not in list"))</f>
        <v/>
      </c>
      <c r="R137" s="3" t="str">
        <f>IF(AND(I137&lt;&gt;"",I138=""),SUM(I$1:I138)-SUM(R$1:R136),"")</f>
        <v/>
      </c>
      <c r="S137" t="str">
        <f>IF(AND(Q137&lt;&gt;"",Q138=""),SUM(Q$1:Q138)-SUM(S$1:S136),"")</f>
        <v/>
      </c>
      <c r="T137" s="74" t="str">
        <f>IF(AND(K137&lt;&gt;"",K138=""),SUM(K$1:K138)-SUM(T$1:T136),"")</f>
        <v/>
      </c>
      <c r="U137" s="74" t="str">
        <f>IF(AND(M137&lt;&gt;"",M138=""),SUM(M$1:M138)-SUM(U$1:U136),"")</f>
        <v/>
      </c>
      <c r="V137" s="74" t="str">
        <f>IF(AND(O137&lt;&gt;"",O138=""),SUM(O$1:O138)-SUM(V$1:V136),"")</f>
        <v/>
      </c>
      <c r="X137" s="3" t="str">
        <f t="shared" si="17"/>
        <v/>
      </c>
      <c r="Y137" s="21" t="str">
        <f t="shared" si="18"/>
        <v/>
      </c>
      <c r="Z137" s="74" t="str">
        <f t="shared" si="19"/>
        <v/>
      </c>
      <c r="AA137" s="74" t="str">
        <f t="shared" si="20"/>
        <v/>
      </c>
      <c r="AB137" s="74" t="str">
        <f t="shared" si="21"/>
        <v/>
      </c>
    </row>
    <row r="138" spans="1:29" ht="13.5" hidden="1" thickBot="1" x14ac:dyDescent="0.25">
      <c r="A138" t="str">
        <f>IF(B138="","", IF(ISNA(MATCH(B138,'Meal Planning'!$C$2:$C$6,0)), "N", "Y"))</f>
        <v>N</v>
      </c>
      <c r="B138" t="str">
        <f t="array" ref="B138">IF(D138="","", INDEX($C138:C20136, MATCH(FALSE,ISBLANK($C138:C20136),0)))</f>
        <v>Curry Chicken Salad</v>
      </c>
      <c r="C138" s="47"/>
      <c r="D138" s="67" t="s">
        <v>11</v>
      </c>
      <c r="E138" s="68" t="str">
        <f t="shared" si="22"/>
        <v>|</v>
      </c>
      <c r="F138" s="69"/>
      <c r="G138" s="70" t="str">
        <f>IF(D138="","",IFERROR(VLOOKUP(D138,Ingredients!$A:$G,4,FALSE),"ingredient not in list"))</f>
        <v>cup</v>
      </c>
      <c r="H138" s="68" t="str">
        <f t="shared" si="23"/>
        <v>|</v>
      </c>
      <c r="I138" s="71">
        <f>IF(D138="", "", IFERROR((VLOOKUP(D138,Ingredients!$A:$H,8,FALSE)*(F138/(VLOOKUP(D138,Ingredients!$A:$H,3,FALSE)))), "ingredient not in list"))</f>
        <v>0</v>
      </c>
      <c r="J138" s="68" t="str">
        <f t="shared" si="24"/>
        <v>|</v>
      </c>
      <c r="K138" s="78">
        <f>IF($D138="", "", IFERROR((VLOOKUP($D138,Ingredients!$A:$K,9,FALSE)*($F138/(VLOOKUP($D138,Ingredients!$A:$K,3,FALSE)))), "ingredient not in list"))</f>
        <v>0</v>
      </c>
      <c r="L138" s="68" t="str">
        <f t="shared" si="25"/>
        <v>|</v>
      </c>
      <c r="M138" s="78">
        <f>IF($D138="", "", IFERROR((VLOOKUP($D138,Ingredients!$A:$K,10,FALSE)*($F138/(VLOOKUP($D138,Ingredients!$A:$K,3,FALSE)))), "ingredient not in list"))</f>
        <v>0</v>
      </c>
      <c r="N138" s="68" t="str">
        <f t="shared" si="26"/>
        <v>|</v>
      </c>
      <c r="O138" s="78">
        <f>IF($D138="", "", IFERROR((VLOOKUP($D138,Ingredients!$A:$K,11,FALSE)*($F138/(VLOOKUP($D138,Ingredients!$A:$K,3,FALSE)))), "ingredient not in list"))</f>
        <v>0</v>
      </c>
      <c r="P138" s="68" t="str">
        <f t="shared" si="27"/>
        <v>|</v>
      </c>
      <c r="Q138" s="84">
        <f>IF($D138="", "", IFERROR((VLOOKUP($D138,Ingredients!$A:$H,6,FALSE)*($F138/(VLOOKUP($D138,Ingredients!$A:$H,3,FALSE)))), "ingredient not in list"))</f>
        <v>0</v>
      </c>
      <c r="R138" s="3">
        <f>IF(AND(I138&lt;&gt;"",I139=""),SUM(I$1:I139)-SUM(R$1:R137),"")</f>
        <v>0</v>
      </c>
      <c r="S138">
        <f>IF(AND(Q138&lt;&gt;"",Q139=""),SUM(Q$1:Q139)-SUM(S$1:S137),"")</f>
        <v>0</v>
      </c>
      <c r="T138" s="74">
        <f>IF(AND(K138&lt;&gt;"",K139=""),SUM(K$1:K139)-SUM(T$1:T137),"")</f>
        <v>0</v>
      </c>
      <c r="U138" s="74">
        <f>IF(AND(M138&lt;&gt;"",M139=""),SUM(M$1:M139)-SUM(U$1:U137),"")</f>
        <v>0</v>
      </c>
      <c r="V138" s="74">
        <f>IF(AND(O138&lt;&gt;"",O139=""),SUM(O$1:O139)-SUM(V$1:V137),"")</f>
        <v>0</v>
      </c>
      <c r="W138" s="8">
        <v>1</v>
      </c>
      <c r="X138" s="3">
        <f t="shared" ref="X138:X201" si="28">IF(W138="","",R138/W138)</f>
        <v>0</v>
      </c>
      <c r="Y138" s="21">
        <f t="shared" ref="Y138:Y201" si="29">IF(W138="","", S138/W138)</f>
        <v>0</v>
      </c>
      <c r="Z138" s="74">
        <f t="shared" ref="Z138:Z201" si="30">IF(T138="","", T138/W138)</f>
        <v>0</v>
      </c>
      <c r="AA138" s="74">
        <f t="shared" ref="AA138:AA201" si="31">IF(U138="","", U138/W138)</f>
        <v>0</v>
      </c>
      <c r="AB138" s="74">
        <f t="shared" ref="AB138:AB201" si="32">IF(V138="","", V138/W138)</f>
        <v>0</v>
      </c>
      <c r="AC138" s="28" t="s">
        <v>153</v>
      </c>
    </row>
    <row r="139" spans="1:29" ht="12.75" hidden="1" x14ac:dyDescent="0.2">
      <c r="A139" t="str">
        <f>IF(B139="","", IF(ISNA(MATCH(B139,'Meal Planning'!$C$2:$C$6,0)), "N", "Y"))</f>
        <v/>
      </c>
      <c r="B139" t="str">
        <f t="array" ref="B139">IF(D139="","", INDEX($C139:C20137, MATCH(FALSE,ISBLANK($C139:C20137),0)))</f>
        <v/>
      </c>
      <c r="C139" s="10"/>
      <c r="E139" t="str">
        <f t="shared" si="22"/>
        <v/>
      </c>
      <c r="F139" s="10"/>
      <c r="G139" s="1" t="str">
        <f>IF(D139="","",IFERROR(VLOOKUP(D139,Ingredients!$A:$G,4,FALSE),"ingredient not in list"))</f>
        <v/>
      </c>
      <c r="H139" t="str">
        <f t="shared" si="23"/>
        <v/>
      </c>
      <c r="I139" s="3" t="str">
        <f>IF(D139="", "", IFERROR((VLOOKUP(D139,Ingredients!$A:$H,8,FALSE)*(F139/(VLOOKUP(D139,Ingredients!$A:$H,3,FALSE)))), "ingredient not in list"))</f>
        <v/>
      </c>
      <c r="J139" t="str">
        <f t="shared" si="24"/>
        <v/>
      </c>
      <c r="K139" s="77" t="str">
        <f>IF($D139="", "", IFERROR((VLOOKUP($D139,Ingredients!$A:$K,9,FALSE)*($F139/(VLOOKUP($D139,Ingredients!$A:$K,3,FALSE)))), "ingredient not in list"))</f>
        <v/>
      </c>
      <c r="L139" t="str">
        <f t="shared" si="25"/>
        <v/>
      </c>
      <c r="M139" s="77" t="str">
        <f>IF($D139="", "", IFERROR((VLOOKUP($D139,Ingredients!$A:$K,10,FALSE)*($F139/(VLOOKUP($D139,Ingredients!$A:$K,3,FALSE)))), "ingredient not in list"))</f>
        <v/>
      </c>
      <c r="N139" t="str">
        <f t="shared" si="26"/>
        <v/>
      </c>
      <c r="O139" s="77" t="str">
        <f>IF($D139="", "", IFERROR((VLOOKUP($D139,Ingredients!$A:$K,11,FALSE)*($F139/(VLOOKUP($D139,Ingredients!$A:$K,3,FALSE)))), "ingredient not in list"))</f>
        <v/>
      </c>
      <c r="P139" t="str">
        <f t="shared" si="27"/>
        <v/>
      </c>
      <c r="Q139" s="83" t="str">
        <f>IF($D139="", "", IFERROR((VLOOKUP($D139,Ingredients!$A:$H,6,FALSE)*($F139/(VLOOKUP($D139,Ingredients!$A:$H,3,FALSE)))), "ingredient not in list"))</f>
        <v/>
      </c>
      <c r="R139" s="3" t="str">
        <f>IF(AND(I139&lt;&gt;"",I140=""),SUM(I$1:I140)-SUM(R$1:R138),"")</f>
        <v/>
      </c>
      <c r="S139" t="str">
        <f>IF(AND(Q139&lt;&gt;"",Q140=""),SUM(Q$1:Q140)-SUM(S$1:S138),"")</f>
        <v/>
      </c>
      <c r="T139" s="74" t="str">
        <f>IF(AND(K139&lt;&gt;"",K140=""),SUM(K$1:K140)-SUM(T$1:T138),"")</f>
        <v/>
      </c>
      <c r="U139" s="74" t="str">
        <f>IF(AND(M139&lt;&gt;"",M140=""),SUM(M$1:M140)-SUM(U$1:U138),"")</f>
        <v/>
      </c>
      <c r="V139" s="74" t="str">
        <f>IF(AND(O139&lt;&gt;"",O140=""),SUM(O$1:O140)-SUM(V$1:V138),"")</f>
        <v/>
      </c>
      <c r="X139" s="3" t="str">
        <f t="shared" si="28"/>
        <v/>
      </c>
      <c r="Y139" s="21" t="str">
        <f t="shared" si="29"/>
        <v/>
      </c>
      <c r="Z139" s="74" t="str">
        <f t="shared" si="30"/>
        <v/>
      </c>
      <c r="AA139" s="74" t="str">
        <f t="shared" si="31"/>
        <v/>
      </c>
      <c r="AB139" s="74" t="str">
        <f t="shared" si="32"/>
        <v/>
      </c>
    </row>
    <row r="140" spans="1:29" ht="12.75" customHeight="1" x14ac:dyDescent="0.2">
      <c r="A140" t="str">
        <f>IF(B140="","", IF(ISNA(MATCH(B140,'Meal Planning'!$C$2:$C$6,0)), "N", "Y"))</f>
        <v>N</v>
      </c>
      <c r="B140" t="str">
        <f t="array" ref="B140">IF(D140="","", INDEX($C140:C20138, MATCH(FALSE,ISBLANK($C140:C20138),0)))</f>
        <v>Curry Chicken Salad</v>
      </c>
      <c r="C140" s="10"/>
      <c r="D140" s="48" t="s">
        <v>156</v>
      </c>
      <c r="E140" s="49" t="str">
        <f t="shared" si="22"/>
        <v>|</v>
      </c>
      <c r="F140" s="65">
        <v>5</v>
      </c>
      <c r="G140" s="51" t="str">
        <f>IF(D140="","",IFERROR(VLOOKUP(D140,Ingredients!$A:$G,4,FALSE),"ingredient not in list"))</f>
        <v>tbsp</v>
      </c>
      <c r="H140" s="49" t="str">
        <f t="shared" si="23"/>
        <v>|</v>
      </c>
      <c r="I140" s="52">
        <f>IF(D140="", "", IFERROR((VLOOKUP(D140,Ingredients!$A:$H,8,FALSE)*(F140/(VLOOKUP(D140,Ingredients!$A:$H,3,FALSE)))), "ingredient not in list"))</f>
        <v>0.58166666666666678</v>
      </c>
      <c r="J140" s="49" t="str">
        <f t="shared" si="24"/>
        <v>|</v>
      </c>
      <c r="K140" s="79">
        <f>IF($D140="", "", IFERROR((VLOOKUP($D140,Ingredients!$A:$K,9,FALSE)*($F140/(VLOOKUP($D140,Ingredients!$A:$K,3,FALSE)))), "ingredient not in list"))</f>
        <v>0</v>
      </c>
      <c r="L140" s="49" t="str">
        <f t="shared" si="25"/>
        <v>|</v>
      </c>
      <c r="M140" s="79">
        <f>IF($D140="", "", IFERROR((VLOOKUP($D140,Ingredients!$A:$K,10,FALSE)*($F140/(VLOOKUP($D140,Ingredients!$A:$K,3,FALSE)))), "ingredient not in list"))</f>
        <v>10</v>
      </c>
      <c r="N140" s="49" t="str">
        <f t="shared" si="26"/>
        <v>|</v>
      </c>
      <c r="O140" s="79">
        <f>IF($D140="", "", IFERROR((VLOOKUP($D140,Ingredients!$A:$K,11,FALSE)*($F140/(VLOOKUP($D140,Ingredients!$A:$K,3,FALSE)))), "ingredient not in list"))</f>
        <v>7.5</v>
      </c>
      <c r="P140" s="49" t="str">
        <f t="shared" si="27"/>
        <v>|</v>
      </c>
      <c r="Q140" s="85">
        <f>IF($D140="", "", IFERROR((VLOOKUP($D140,Ingredients!$A:$H,6,FALSE)*($F140/(VLOOKUP($D140,Ingredients!$A:$H,3,FALSE)))), "ingredient not in list"))</f>
        <v>100</v>
      </c>
      <c r="R140" s="3" t="str">
        <f>IF(AND(I140&lt;&gt;"",I141=""),SUM(I$1:I141)-SUM(R$1:R139),"")</f>
        <v/>
      </c>
      <c r="S140" t="str">
        <f>IF(AND(Q140&lt;&gt;"",Q141=""),SUM(Q$1:Q141)-SUM(S$1:S139),"")</f>
        <v/>
      </c>
      <c r="T140" s="74" t="str">
        <f>IF(AND(K140&lt;&gt;"",K141=""),SUM(K$1:K141)-SUM(T$1:T139),"")</f>
        <v/>
      </c>
      <c r="U140" s="74" t="str">
        <f>IF(AND(M140&lt;&gt;"",M141=""),SUM(M$1:M141)-SUM(U$1:U139),"")</f>
        <v/>
      </c>
      <c r="V140" s="74" t="str">
        <f>IF(AND(O140&lt;&gt;"",O141=""),SUM(O$1:O141)-SUM(V$1:V139),"")</f>
        <v/>
      </c>
      <c r="X140" s="3" t="str">
        <f t="shared" si="28"/>
        <v/>
      </c>
      <c r="Y140" s="21" t="str">
        <f t="shared" si="29"/>
        <v/>
      </c>
      <c r="Z140" s="74" t="str">
        <f t="shared" si="30"/>
        <v/>
      </c>
      <c r="AA140" s="74" t="str">
        <f t="shared" si="31"/>
        <v/>
      </c>
      <c r="AB140" s="74" t="str">
        <f t="shared" si="32"/>
        <v/>
      </c>
      <c r="AC140" s="134" t="s">
        <v>165</v>
      </c>
    </row>
    <row r="141" spans="1:29" ht="12.75" x14ac:dyDescent="0.2">
      <c r="A141" t="str">
        <f>IF(B141="","", IF(ISNA(MATCH(B141,'Meal Planning'!$C$2:$C$6,0)), "N", "Y"))</f>
        <v>N</v>
      </c>
      <c r="B141" t="str">
        <f t="array" ref="B141">IF(D141="","", INDEX($C141:C20139, MATCH(FALSE,ISBLANK($C141:C20139),0)))</f>
        <v>Curry Chicken Salad</v>
      </c>
      <c r="C141" s="10"/>
      <c r="D141" s="53" t="s">
        <v>139</v>
      </c>
      <c r="E141" s="54" t="str">
        <f t="shared" si="22"/>
        <v>|</v>
      </c>
      <c r="F141" s="12">
        <v>0.3125</v>
      </c>
      <c r="G141" s="55" t="str">
        <f>IF(D141="","",IFERROR(VLOOKUP(D141,Ingredients!$A:$G,4,FALSE),"ingredient not in list"))</f>
        <v>cup</v>
      </c>
      <c r="H141" s="54" t="str">
        <f t="shared" si="23"/>
        <v>|</v>
      </c>
      <c r="I141" s="56">
        <f>IF(D141="", "", IFERROR((VLOOKUP(D141,Ingredients!$A:$H,8,FALSE)*(F141/(VLOOKUP(D141,Ingredients!$A:$H,3,FALSE)))), "ingredient not in list"))</f>
        <v>0.46718750000000003</v>
      </c>
      <c r="J141" s="54" t="str">
        <f t="shared" si="24"/>
        <v>|</v>
      </c>
      <c r="K141" s="80">
        <f>IF($D141="", "", IFERROR((VLOOKUP($D141,Ingredients!$A:$K,9,FALSE)*($F141/(VLOOKUP($D141,Ingredients!$A:$K,3,FALSE)))), "ingredient not in list"))</f>
        <v>3.4375</v>
      </c>
      <c r="L141" s="54" t="str">
        <f t="shared" si="25"/>
        <v>|</v>
      </c>
      <c r="M141" s="80">
        <f>IF($D141="", "", IFERROR((VLOOKUP($D141,Ingredients!$A:$K,10,FALSE)*($F141/(VLOOKUP($D141,Ingredients!$A:$K,3,FALSE)))), "ingredient not in list"))</f>
        <v>5.3125</v>
      </c>
      <c r="N141" s="54" t="str">
        <f t="shared" si="26"/>
        <v>|</v>
      </c>
      <c r="O141" s="80">
        <f>IF($D141="", "", IFERROR((VLOOKUP($D141,Ingredients!$A:$K,11,FALSE)*($F141/(VLOOKUP($D141,Ingredients!$A:$K,3,FALSE)))), "ingredient not in list"))</f>
        <v>0</v>
      </c>
      <c r="P141" s="54" t="str">
        <f t="shared" si="27"/>
        <v>|</v>
      </c>
      <c r="Q141" s="86">
        <f>IF($D141="", "", IFERROR((VLOOKUP($D141,Ingredients!$A:$H,6,FALSE)*($F141/(VLOOKUP($D141,Ingredients!$A:$H,3,FALSE)))), "ingredient not in list"))</f>
        <v>37.5</v>
      </c>
      <c r="R141" s="3" t="str">
        <f>IF(AND(I141&lt;&gt;"",I142=""),SUM(I$1:I142)-SUM(R$1:R140),"")</f>
        <v/>
      </c>
      <c r="S141" t="str">
        <f>IF(AND(Q141&lt;&gt;"",Q142=""),SUM(Q$1:Q142)-SUM(S$1:S140),"")</f>
        <v/>
      </c>
      <c r="T141" s="74" t="str">
        <f>IF(AND(K141&lt;&gt;"",K142=""),SUM(K$1:K142)-SUM(T$1:T140),"")</f>
        <v/>
      </c>
      <c r="U141" s="74" t="str">
        <f>IF(AND(M141&lt;&gt;"",M142=""),SUM(M$1:M142)-SUM(U$1:U140),"")</f>
        <v/>
      </c>
      <c r="V141" s="74" t="str">
        <f>IF(AND(O141&lt;&gt;"",O142=""),SUM(O$1:O142)-SUM(V$1:V140),"")</f>
        <v/>
      </c>
      <c r="X141" s="3" t="str">
        <f t="shared" si="28"/>
        <v/>
      </c>
      <c r="Y141" s="21" t="str">
        <f t="shared" si="29"/>
        <v/>
      </c>
      <c r="Z141" s="74" t="str">
        <f t="shared" si="30"/>
        <v/>
      </c>
      <c r="AA141" s="74" t="str">
        <f t="shared" si="31"/>
        <v/>
      </c>
      <c r="AB141" s="74" t="str">
        <f t="shared" si="32"/>
        <v/>
      </c>
      <c r="AC141" s="134"/>
    </row>
    <row r="142" spans="1:29" ht="12.75" x14ac:dyDescent="0.2">
      <c r="A142" t="str">
        <f>IF(B142="","", IF(ISNA(MATCH(B142,'Meal Planning'!$C$2:$C$6,0)), "N", "Y"))</f>
        <v>N</v>
      </c>
      <c r="B142" t="str">
        <f t="array" ref="B142">IF(D142="","", INDEX($C142:C20140, MATCH(FALSE,ISBLANK($C142:C20140),0)))</f>
        <v>Curry Chicken Salad</v>
      </c>
      <c r="C142" s="10"/>
      <c r="D142" s="53" t="s">
        <v>157</v>
      </c>
      <c r="E142" s="54" t="str">
        <f t="shared" si="22"/>
        <v>|</v>
      </c>
      <c r="F142" s="12">
        <v>0.5</v>
      </c>
      <c r="G142" s="55" t="str">
        <f>IF(D142="","",IFERROR(VLOOKUP(D142,Ingredients!$A:$G,4,FALSE),"ingredient not in list"))</f>
        <v>lemon</v>
      </c>
      <c r="H142" s="54" t="str">
        <f t="shared" si="23"/>
        <v>|</v>
      </c>
      <c r="I142" s="56">
        <f>IF(D142="", "", IFERROR((VLOOKUP(D142,Ingredients!$A:$H,8,FALSE)*(F142/(VLOOKUP(D142,Ingredients!$A:$H,3,FALSE)))), "ingredient not in list"))</f>
        <v>0.245</v>
      </c>
      <c r="J142" s="54" t="str">
        <f t="shared" si="24"/>
        <v>|</v>
      </c>
      <c r="K142" s="80">
        <f>IF($D142="", "", IFERROR((VLOOKUP($D142,Ingredients!$A:$K,9,FALSE)*($F142/(VLOOKUP($D142,Ingredients!$A:$K,3,FALSE)))), "ingredient not in list"))</f>
        <v>0.32</v>
      </c>
      <c r="L142" s="54" t="str">
        <f t="shared" si="25"/>
        <v>|</v>
      </c>
      <c r="M142" s="80">
        <f>IF($D142="", "", IFERROR((VLOOKUP($D142,Ingredients!$A:$K,10,FALSE)*($F142/(VLOOKUP($D142,Ingredients!$A:$K,3,FALSE)))), "ingredient not in list"))</f>
        <v>2.7050000000000001</v>
      </c>
      <c r="N142" s="54" t="str">
        <f t="shared" si="26"/>
        <v>|</v>
      </c>
      <c r="O142" s="80">
        <f>IF($D142="", "", IFERROR((VLOOKUP($D142,Ingredients!$A:$K,11,FALSE)*($F142/(VLOOKUP($D142,Ingredients!$A:$K,3,FALSE)))), "ingredient not in list"))</f>
        <v>8.5000000000000006E-2</v>
      </c>
      <c r="P142" s="54" t="str">
        <f t="shared" si="27"/>
        <v>|</v>
      </c>
      <c r="Q142" s="86">
        <f>IF($D142="", "", IFERROR((VLOOKUP($D142,Ingredients!$A:$H,6,FALSE)*($F142/(VLOOKUP($D142,Ingredients!$A:$H,3,FALSE)))), "ingredient not in list"))</f>
        <v>8.5</v>
      </c>
      <c r="R142" s="3" t="str">
        <f>IF(AND(I142&lt;&gt;"",I143=""),SUM(I$1:I143)-SUM(R$1:R141),"")</f>
        <v/>
      </c>
      <c r="S142" t="str">
        <f>IF(AND(Q142&lt;&gt;"",Q143=""),SUM(Q$1:Q143)-SUM(S$1:S141),"")</f>
        <v/>
      </c>
      <c r="T142" s="74" t="str">
        <f>IF(AND(K142&lt;&gt;"",K143=""),SUM(K$1:K143)-SUM(T$1:T141),"")</f>
        <v/>
      </c>
      <c r="U142" s="74" t="str">
        <f>IF(AND(M142&lt;&gt;"",M143=""),SUM(M$1:M143)-SUM(U$1:U141),"")</f>
        <v/>
      </c>
      <c r="V142" s="74" t="str">
        <f>IF(AND(O142&lt;&gt;"",O143=""),SUM(O$1:O143)-SUM(V$1:V141),"")</f>
        <v/>
      </c>
      <c r="X142" s="3" t="str">
        <f t="shared" si="28"/>
        <v/>
      </c>
      <c r="Y142" s="21" t="str">
        <f t="shared" si="29"/>
        <v/>
      </c>
      <c r="Z142" s="74" t="str">
        <f t="shared" si="30"/>
        <v/>
      </c>
      <c r="AA142" s="74" t="str">
        <f t="shared" si="31"/>
        <v/>
      </c>
      <c r="AB142" s="74" t="str">
        <f t="shared" si="32"/>
        <v/>
      </c>
      <c r="AC142" s="134"/>
    </row>
    <row r="143" spans="1:29" ht="12.75" x14ac:dyDescent="0.2">
      <c r="A143" t="str">
        <f>IF(B143="","", IF(ISNA(MATCH(B143,'Meal Planning'!$C$2:$C$6,0)), "N", "Y"))</f>
        <v>N</v>
      </c>
      <c r="B143" t="str">
        <f t="array" ref="B143">IF(D143="","", INDEX($C143:C20141, MATCH(FALSE,ISBLANK($C143:C20141),0)))</f>
        <v>Curry Chicken Salad</v>
      </c>
      <c r="C143" s="10"/>
      <c r="D143" s="53" t="s">
        <v>23</v>
      </c>
      <c r="E143" s="54" t="str">
        <f t="shared" si="22"/>
        <v>|</v>
      </c>
      <c r="F143" s="12">
        <v>1</v>
      </c>
      <c r="G143" s="55" t="str">
        <f>IF(D143="","",IFERROR(VLOOKUP(D143,Ingredients!$A:$G,4,FALSE),"ingredient not in list"))</f>
        <v>tbsp</v>
      </c>
      <c r="H143" s="54" t="str">
        <f t="shared" si="23"/>
        <v>|</v>
      </c>
      <c r="I143" s="56">
        <f>IF(D143="", "", IFERROR((VLOOKUP(D143,Ingredients!$A:$H,8,FALSE)*(F143/(VLOOKUP(D143,Ingredients!$A:$H,3,FALSE)))), "ingredient not in list"))</f>
        <v>0.21812500000000001</v>
      </c>
      <c r="J143" s="54" t="str">
        <f t="shared" si="24"/>
        <v>|</v>
      </c>
      <c r="K143" s="80">
        <f>IF($D143="", "", IFERROR((VLOOKUP($D143,Ingredients!$A:$K,9,FALSE)*($F143/(VLOOKUP($D143,Ingredients!$A:$K,3,FALSE)))), "ingredient not in list"))</f>
        <v>0.06</v>
      </c>
      <c r="L143" s="54" t="str">
        <f t="shared" si="25"/>
        <v>|</v>
      </c>
      <c r="M143" s="80">
        <f>IF($D143="", "", IFERROR((VLOOKUP($D143,Ingredients!$A:$K,10,FALSE)*($F143/(VLOOKUP($D143,Ingredients!$A:$K,3,FALSE)))), "ingredient not in list"))</f>
        <v>17.3</v>
      </c>
      <c r="N143" s="54" t="str">
        <f t="shared" si="26"/>
        <v>|</v>
      </c>
      <c r="O143" s="80">
        <f>IF($D143="", "", IFERROR((VLOOKUP($D143,Ingredients!$A:$K,11,FALSE)*($F143/(VLOOKUP($D143,Ingredients!$A:$K,3,FALSE)))), "ingredient not in list"))</f>
        <v>0</v>
      </c>
      <c r="P143" s="54" t="str">
        <f t="shared" si="27"/>
        <v>|</v>
      </c>
      <c r="Q143" s="86">
        <f>IF($D143="", "", IFERROR((VLOOKUP($D143,Ingredients!$A:$H,6,FALSE)*($F143/(VLOOKUP($D143,Ingredients!$A:$H,3,FALSE)))), "ingredient not in list"))</f>
        <v>60</v>
      </c>
      <c r="R143" s="3" t="str">
        <f>IF(AND(I143&lt;&gt;"",I144=""),SUM(I$1:I144)-SUM(R$1:R142),"")</f>
        <v/>
      </c>
      <c r="S143" t="str">
        <f>IF(AND(Q143&lt;&gt;"",Q144=""),SUM(Q$1:Q144)-SUM(S$1:S142),"")</f>
        <v/>
      </c>
      <c r="T143" s="74" t="str">
        <f>IF(AND(K143&lt;&gt;"",K144=""),SUM(K$1:K144)-SUM(T$1:T142),"")</f>
        <v/>
      </c>
      <c r="U143" s="74" t="str">
        <f>IF(AND(M143&lt;&gt;"",M144=""),SUM(M$1:M144)-SUM(U$1:U142),"")</f>
        <v/>
      </c>
      <c r="V143" s="74" t="str">
        <f>IF(AND(O143&lt;&gt;"",O144=""),SUM(O$1:O144)-SUM(V$1:V142),"")</f>
        <v/>
      </c>
      <c r="X143" s="3" t="str">
        <f t="shared" si="28"/>
        <v/>
      </c>
      <c r="Y143" s="21" t="str">
        <f t="shared" si="29"/>
        <v/>
      </c>
      <c r="Z143" s="74" t="str">
        <f t="shared" si="30"/>
        <v/>
      </c>
      <c r="AA143" s="74" t="str">
        <f t="shared" si="31"/>
        <v/>
      </c>
      <c r="AB143" s="74" t="str">
        <f t="shared" si="32"/>
        <v/>
      </c>
      <c r="AC143" s="134"/>
    </row>
    <row r="144" spans="1:29" ht="12.75" x14ac:dyDescent="0.2">
      <c r="A144" t="str">
        <f>IF(B144="","", IF(ISNA(MATCH(B144,'Meal Planning'!$C$2:$C$6,0)), "N", "Y"))</f>
        <v>N</v>
      </c>
      <c r="B144" t="str">
        <f t="array" ref="B144">IF(D144="","", INDEX($C144:C20142, MATCH(FALSE,ISBLANK($C144:C20142),0)))</f>
        <v>Curry Chicken Salad</v>
      </c>
      <c r="C144" s="10"/>
      <c r="D144" s="53" t="s">
        <v>134</v>
      </c>
      <c r="E144" s="54" t="str">
        <f t="shared" si="22"/>
        <v>|</v>
      </c>
      <c r="F144" s="66">
        <f>1/3</f>
        <v>0.33333333333333331</v>
      </c>
      <c r="G144" s="55" t="str">
        <f>IF(D144="","",IFERROR(VLOOKUP(D144,Ingredients!$A:$G,4,FALSE),"ingredient not in list"))</f>
        <v>tbsp</v>
      </c>
      <c r="H144" s="54" t="str">
        <f t="shared" si="23"/>
        <v>|</v>
      </c>
      <c r="I144" s="56">
        <f>IF(D144="", "", IFERROR((VLOOKUP(D144,Ingredients!$A:$H,8,FALSE)*(F144/(VLOOKUP(D144,Ingredients!$A:$H,3,FALSE)))), "ingredient not in list"))</f>
        <v>4.1999999999999996E-2</v>
      </c>
      <c r="J144" s="54" t="str">
        <f t="shared" si="24"/>
        <v>|</v>
      </c>
      <c r="K144" s="80">
        <f>IF($D144="", "", IFERROR((VLOOKUP($D144,Ingredients!$A:$K,9,FALSE)*($F144/(VLOOKUP($D144,Ingredients!$A:$K,3,FALSE)))), "ingredient not in list"))</f>
        <v>0.25</v>
      </c>
      <c r="L144" s="54" t="str">
        <f t="shared" si="25"/>
        <v>|</v>
      </c>
      <c r="M144" s="80">
        <f>IF($D144="", "", IFERROR((VLOOKUP($D144,Ingredients!$A:$K,10,FALSE)*($F144/(VLOOKUP($D144,Ingredients!$A:$K,3,FALSE)))), "ingredient not in list"))</f>
        <v>1.1599999999999997</v>
      </c>
      <c r="N144" s="54" t="str">
        <f t="shared" si="26"/>
        <v>|</v>
      </c>
      <c r="O144" s="80">
        <f>IF($D144="", "", IFERROR((VLOOKUP($D144,Ingredients!$A:$K,11,FALSE)*($F144/(VLOOKUP($D144,Ingredients!$A:$K,3,FALSE)))), "ingredient not in list"))</f>
        <v>0.28000000000000003</v>
      </c>
      <c r="P144" s="54" t="str">
        <f t="shared" si="27"/>
        <v>|</v>
      </c>
      <c r="Q144" s="86">
        <f>IF($D144="", "", IFERROR((VLOOKUP($D144,Ingredients!$A:$H,6,FALSE)*($F144/(VLOOKUP($D144,Ingredients!$A:$H,3,FALSE)))), "ingredient not in list"))</f>
        <v>6</v>
      </c>
      <c r="R144" s="3" t="str">
        <f>IF(AND(I144&lt;&gt;"",I145=""),SUM(I$1:I145)-SUM(R$1:R143),"")</f>
        <v/>
      </c>
      <c r="S144" t="str">
        <f>IF(AND(Q144&lt;&gt;"",Q145=""),SUM(Q$1:Q145)-SUM(S$1:S143),"")</f>
        <v/>
      </c>
      <c r="T144" s="74" t="str">
        <f>IF(AND(K144&lt;&gt;"",K145=""),SUM(K$1:K145)-SUM(T$1:T143),"")</f>
        <v/>
      </c>
      <c r="U144" s="74" t="str">
        <f>IF(AND(M144&lt;&gt;"",M145=""),SUM(M$1:M145)-SUM(U$1:U143),"")</f>
        <v/>
      </c>
      <c r="V144" s="74" t="str">
        <f>IF(AND(O144&lt;&gt;"",O145=""),SUM(O$1:O145)-SUM(V$1:V143),"")</f>
        <v/>
      </c>
      <c r="X144" s="3" t="str">
        <f t="shared" si="28"/>
        <v/>
      </c>
      <c r="Y144" s="21" t="str">
        <f t="shared" si="29"/>
        <v/>
      </c>
      <c r="Z144" s="74" t="str">
        <f t="shared" si="30"/>
        <v/>
      </c>
      <c r="AA144" s="74" t="str">
        <f t="shared" si="31"/>
        <v/>
      </c>
      <c r="AB144" s="74" t="str">
        <f t="shared" si="32"/>
        <v/>
      </c>
      <c r="AC144" s="134"/>
    </row>
    <row r="145" spans="1:29" ht="12.75" x14ac:dyDescent="0.2">
      <c r="A145" t="str">
        <f>IF(B145="","", IF(ISNA(MATCH(B145,'Meal Planning'!$C$2:$C$6,0)), "N", "Y"))</f>
        <v>N</v>
      </c>
      <c r="B145" t="str">
        <f t="array" ref="B145">IF(D145="","", INDEX($C145:C20143, MATCH(FALSE,ISBLANK($C145:C20143),0)))</f>
        <v>Curry Chicken Salad</v>
      </c>
      <c r="C145" s="10"/>
      <c r="D145" s="53" t="s">
        <v>59</v>
      </c>
      <c r="E145" s="54" t="str">
        <f t="shared" si="22"/>
        <v>|</v>
      </c>
      <c r="F145" s="12">
        <v>1</v>
      </c>
      <c r="G145" s="55" t="str">
        <f>IF(D145="","",IFERROR(VLOOKUP(D145,Ingredients!$A:$G,4,FALSE),"ingredient not in list"))</f>
        <v>tsp</v>
      </c>
      <c r="H145" s="54" t="str">
        <f t="shared" si="23"/>
        <v>|</v>
      </c>
      <c r="I145" s="56">
        <f>IF(D145="", "", IFERROR((VLOOKUP(D145,Ingredients!$A:$H,8,FALSE)*(F145/(VLOOKUP(D145,Ingredients!$A:$H,3,FALSE)))), "ingredient not in list"))</f>
        <v>1.2219959266802444E-2</v>
      </c>
      <c r="J145" s="54" t="str">
        <f t="shared" si="24"/>
        <v>|</v>
      </c>
      <c r="K145" s="80">
        <f>IF($D145="", "", IFERROR((VLOOKUP($D145,Ingredients!$A:$K,9,FALSE)*($F145/(VLOOKUP($D145,Ingredients!$A:$K,3,FALSE)))), "ingredient not in list"))</f>
        <v>0</v>
      </c>
      <c r="L145" s="54" t="str">
        <f t="shared" si="25"/>
        <v>|</v>
      </c>
      <c r="M145" s="80">
        <f>IF($D145="", "", IFERROR((VLOOKUP($D145,Ingredients!$A:$K,10,FALSE)*($F145/(VLOOKUP($D145,Ingredients!$A:$K,3,FALSE)))), "ingredient not in list"))</f>
        <v>0</v>
      </c>
      <c r="N145" s="54" t="str">
        <f t="shared" si="26"/>
        <v>|</v>
      </c>
      <c r="O145" s="80">
        <f>IF($D145="", "", IFERROR((VLOOKUP($D145,Ingredients!$A:$K,11,FALSE)*($F145/(VLOOKUP($D145,Ingredients!$A:$K,3,FALSE)))), "ingredient not in list"))</f>
        <v>0</v>
      </c>
      <c r="P145" s="54" t="str">
        <f t="shared" si="27"/>
        <v>|</v>
      </c>
      <c r="Q145" s="86">
        <f>IF($D145="", "", IFERROR((VLOOKUP($D145,Ingredients!$A:$H,6,FALSE)*($F145/(VLOOKUP($D145,Ingredients!$A:$H,3,FALSE)))), "ingredient not in list"))</f>
        <v>0</v>
      </c>
      <c r="R145" s="3" t="str">
        <f>IF(AND(I145&lt;&gt;"",I146=""),SUM(I$1:I146)-SUM(R$1:R144),"")</f>
        <v/>
      </c>
      <c r="S145" t="str">
        <f>IF(AND(Q145&lt;&gt;"",Q146=""),SUM(Q$1:Q146)-SUM(S$1:S144),"")</f>
        <v/>
      </c>
      <c r="T145" s="74" t="str">
        <f>IF(AND(K145&lt;&gt;"",K146=""),SUM(K$1:K146)-SUM(T$1:T144),"")</f>
        <v/>
      </c>
      <c r="U145" s="74" t="str">
        <f>IF(AND(M145&lt;&gt;"",M146=""),SUM(M$1:M146)-SUM(U$1:U144),"")</f>
        <v/>
      </c>
      <c r="V145" s="74" t="str">
        <f>IF(AND(O145&lt;&gt;"",O146=""),SUM(O$1:O146)-SUM(V$1:V144),"")</f>
        <v/>
      </c>
      <c r="X145" s="3" t="str">
        <f t="shared" si="28"/>
        <v/>
      </c>
      <c r="Y145" s="21" t="str">
        <f t="shared" si="29"/>
        <v/>
      </c>
      <c r="Z145" s="74" t="str">
        <f t="shared" si="30"/>
        <v/>
      </c>
      <c r="AA145" s="74" t="str">
        <f t="shared" si="31"/>
        <v/>
      </c>
      <c r="AB145" s="74" t="str">
        <f t="shared" si="32"/>
        <v/>
      </c>
      <c r="AC145" s="134"/>
    </row>
    <row r="146" spans="1:29" ht="12.75" x14ac:dyDescent="0.2">
      <c r="A146" t="str">
        <f>IF(B146="","", IF(ISNA(MATCH(B146,'Meal Planning'!$C$2:$C$6,0)), "N", "Y"))</f>
        <v>N</v>
      </c>
      <c r="B146" t="str">
        <f t="array" ref="B146">IF(D146="","", INDEX($C146:C20144, MATCH(FALSE,ISBLANK($C146:C20144),0)))</f>
        <v>Curry Chicken Salad</v>
      </c>
      <c r="C146" s="10"/>
      <c r="D146" s="53" t="s">
        <v>163</v>
      </c>
      <c r="E146" s="54" t="str">
        <f t="shared" si="22"/>
        <v>|</v>
      </c>
      <c r="F146" s="12">
        <v>0.25</v>
      </c>
      <c r="G146" s="55" t="str">
        <f>IF(D146="","",IFERROR(VLOOKUP(D146,Ingredients!$A:$G,4,FALSE),"ingredient not in list"))</f>
        <v>tsp</v>
      </c>
      <c r="H146" s="54" t="str">
        <f t="shared" si="23"/>
        <v>|</v>
      </c>
      <c r="I146" s="56">
        <f>IF(D146="", "", IFERROR((VLOOKUP(D146,Ingredients!$A:$H,8,FALSE)*(F146/(VLOOKUP(D146,Ingredients!$A:$H,3,FALSE)))), "ingredient not in list"))</f>
        <v>7.0422535211267607E-3</v>
      </c>
      <c r="J146" s="54" t="str">
        <f t="shared" si="24"/>
        <v>|</v>
      </c>
      <c r="K146" s="80">
        <f>IF($D146="", "", IFERROR((VLOOKUP($D146,Ingredients!$A:$K,9,FALSE)*($F146/(VLOOKUP($D146,Ingredients!$A:$K,3,FALSE)))), "ingredient not in list"))</f>
        <v>0</v>
      </c>
      <c r="L146" s="54" t="str">
        <f t="shared" si="25"/>
        <v>|</v>
      </c>
      <c r="M146" s="80">
        <f>IF($D146="", "", IFERROR((VLOOKUP($D146,Ingredients!$A:$K,10,FALSE)*($F146/(VLOOKUP($D146,Ingredients!$A:$K,3,FALSE)))), "ingredient not in list"))</f>
        <v>1.4999999999999999E-2</v>
      </c>
      <c r="N146" s="54" t="str">
        <f t="shared" si="26"/>
        <v>|</v>
      </c>
      <c r="O146" s="80">
        <f>IF($D146="", "", IFERROR((VLOOKUP($D146,Ingredients!$A:$K,11,FALSE)*($F146/(VLOOKUP($D146,Ingredients!$A:$K,3,FALSE)))), "ingredient not in list"))</f>
        <v>0</v>
      </c>
      <c r="P146" s="54" t="str">
        <f t="shared" si="27"/>
        <v>|</v>
      </c>
      <c r="Q146" s="86">
        <f>IF($D146="", "", IFERROR((VLOOKUP($D146,Ingredients!$A:$H,6,FALSE)*($F146/(VLOOKUP($D146,Ingredients!$A:$H,3,FALSE)))), "ingredient not in list"))</f>
        <v>0.25</v>
      </c>
      <c r="R146" s="3" t="str">
        <f>IF(AND(I146&lt;&gt;"",I147=""),SUM(I$1:I147)-SUM(R$1:R145),"")</f>
        <v/>
      </c>
      <c r="S146" t="str">
        <f>IF(AND(Q146&lt;&gt;"",Q147=""),SUM(Q$1:Q147)-SUM(S$1:S145),"")</f>
        <v/>
      </c>
      <c r="T146" s="74" t="str">
        <f>IF(AND(K146&lt;&gt;"",K147=""),SUM(K$1:K147)-SUM(T$1:T145),"")</f>
        <v/>
      </c>
      <c r="U146" s="74" t="str">
        <f>IF(AND(M146&lt;&gt;"",M147=""),SUM(M$1:M147)-SUM(U$1:U145),"")</f>
        <v/>
      </c>
      <c r="V146" s="74" t="str">
        <f>IF(AND(O146&lt;&gt;"",O147=""),SUM(O$1:O147)-SUM(V$1:V145),"")</f>
        <v/>
      </c>
      <c r="X146" s="3" t="str">
        <f t="shared" si="28"/>
        <v/>
      </c>
      <c r="Y146" s="21" t="str">
        <f t="shared" si="29"/>
        <v/>
      </c>
      <c r="Z146" s="74" t="str">
        <f t="shared" si="30"/>
        <v/>
      </c>
      <c r="AA146" s="74" t="str">
        <f t="shared" si="31"/>
        <v/>
      </c>
      <c r="AB146" s="74" t="str">
        <f t="shared" si="32"/>
        <v/>
      </c>
      <c r="AC146" s="134"/>
    </row>
    <row r="147" spans="1:29" ht="12.75" x14ac:dyDescent="0.2">
      <c r="A147" t="str">
        <f>IF(B147="","", IF(ISNA(MATCH(B147,'Meal Planning'!$C$2:$C$6,0)), "N", "Y"))</f>
        <v>N</v>
      </c>
      <c r="B147" t="str">
        <f t="array" ref="B147">IF(D147="","", INDEX($C147:C20145, MATCH(FALSE,ISBLANK($C147:C20145),0)))</f>
        <v>Curry Chicken Salad</v>
      </c>
      <c r="C147" s="10"/>
      <c r="D147" s="53" t="s">
        <v>161</v>
      </c>
      <c r="E147" s="54" t="str">
        <f t="shared" si="22"/>
        <v>|</v>
      </c>
      <c r="F147" s="12">
        <v>32</v>
      </c>
      <c r="G147" s="55" t="str">
        <f>IF(D147="","",IFERROR(VLOOKUP(D147,Ingredients!$A:$G,4,FALSE),"ingredient not in list"))</f>
        <v>oz</v>
      </c>
      <c r="H147" s="54" t="str">
        <f t="shared" si="23"/>
        <v>|</v>
      </c>
      <c r="I147" s="56">
        <f>IF(D147="", "", IFERROR((VLOOKUP(D147,Ingredients!$A:$H,8,FALSE)*(F147/(VLOOKUP(D147,Ingredients!$A:$H,3,FALSE)))), "ingredient not in list"))</f>
        <v>5.86</v>
      </c>
      <c r="J147" s="54" t="str">
        <f t="shared" si="24"/>
        <v>|</v>
      </c>
      <c r="K147" s="80">
        <f>IF($D147="", "", IFERROR((VLOOKUP($D147,Ingredients!$A:$K,9,FALSE)*($F147/(VLOOKUP($D147,Ingredients!$A:$K,3,FALSE)))), "ingredient not in list"))</f>
        <v>176</v>
      </c>
      <c r="L147" s="54" t="str">
        <f t="shared" si="25"/>
        <v>|</v>
      </c>
      <c r="M147" s="80">
        <f>IF($D147="", "", IFERROR((VLOOKUP($D147,Ingredients!$A:$K,10,FALSE)*($F147/(VLOOKUP($D147,Ingredients!$A:$K,3,FALSE)))), "ingredient not in list"))</f>
        <v>0</v>
      </c>
      <c r="N147" s="54" t="str">
        <f t="shared" si="26"/>
        <v>|</v>
      </c>
      <c r="O147" s="80">
        <f>IF($D147="", "", IFERROR((VLOOKUP($D147,Ingredients!$A:$K,11,FALSE)*($F147/(VLOOKUP($D147,Ingredients!$A:$K,3,FALSE)))), "ingredient not in list"))</f>
        <v>20</v>
      </c>
      <c r="P147" s="54" t="str">
        <f t="shared" si="27"/>
        <v>|</v>
      </c>
      <c r="Q147" s="86">
        <f>IF($D147="", "", IFERROR((VLOOKUP($D147,Ingredients!$A:$H,6,FALSE)*($F147/(VLOOKUP($D147,Ingredients!$A:$H,3,FALSE)))), "ingredient not in list"))</f>
        <v>880</v>
      </c>
      <c r="R147" s="3" t="str">
        <f>IF(AND(I147&lt;&gt;"",I148=""),SUM(I$1:I148)-SUM(R$1:R146),"")</f>
        <v/>
      </c>
      <c r="S147" t="str">
        <f>IF(AND(Q147&lt;&gt;"",Q148=""),SUM(Q$1:Q148)-SUM(S$1:S146),"")</f>
        <v/>
      </c>
      <c r="T147" s="74" t="str">
        <f>IF(AND(K147&lt;&gt;"",K148=""),SUM(K$1:K148)-SUM(T$1:T146),"")</f>
        <v/>
      </c>
      <c r="U147" s="74" t="str">
        <f>IF(AND(M147&lt;&gt;"",M148=""),SUM(M$1:M148)-SUM(U$1:U146),"")</f>
        <v/>
      </c>
      <c r="V147" s="74" t="str">
        <f>IF(AND(O147&lt;&gt;"",O148=""),SUM(O$1:O148)-SUM(V$1:V146),"")</f>
        <v/>
      </c>
      <c r="X147" s="3" t="str">
        <f t="shared" si="28"/>
        <v/>
      </c>
      <c r="Y147" s="21" t="str">
        <f t="shared" si="29"/>
        <v/>
      </c>
      <c r="Z147" s="74" t="str">
        <f t="shared" si="30"/>
        <v/>
      </c>
      <c r="AA147" s="74" t="str">
        <f t="shared" si="31"/>
        <v/>
      </c>
      <c r="AB147" s="74" t="str">
        <f t="shared" si="32"/>
        <v/>
      </c>
      <c r="AC147" s="134"/>
    </row>
    <row r="148" spans="1:29" ht="12.75" x14ac:dyDescent="0.2">
      <c r="A148" t="str">
        <f>IF(B148="","", IF(ISNA(MATCH(B148,'Meal Planning'!$C$2:$C$6,0)), "N", "Y"))</f>
        <v>N</v>
      </c>
      <c r="B148" t="str">
        <f t="array" ref="B148">IF(D148="","", INDEX($C148:C20146, MATCH(FALSE,ISBLANK($C148:C20146),0)))</f>
        <v>Curry Chicken Salad</v>
      </c>
      <c r="C148" s="10"/>
      <c r="D148" s="53" t="s">
        <v>159</v>
      </c>
      <c r="E148" s="54" t="str">
        <f t="shared" si="22"/>
        <v>|</v>
      </c>
      <c r="F148" s="12">
        <v>4</v>
      </c>
      <c r="G148" s="55" t="str">
        <f>IF(D148="","",IFERROR(VLOOKUP(D148,Ingredients!$A:$G,4,FALSE),"ingredient not in list"))</f>
        <v>stalks</v>
      </c>
      <c r="H148" s="54" t="str">
        <f t="shared" si="23"/>
        <v>|</v>
      </c>
      <c r="I148" s="56">
        <f>IF(D148="", "", IFERROR((VLOOKUP(D148,Ingredients!$A:$H,8,FALSE)*(F148/(VLOOKUP(D148,Ingredients!$A:$H,3,FALSE)))), "ingredient not in list"))</f>
        <v>1.25</v>
      </c>
      <c r="J148" s="54" t="str">
        <f t="shared" si="24"/>
        <v>|</v>
      </c>
      <c r="K148" s="80">
        <f>IF($D148="", "", IFERROR((VLOOKUP($D148,Ingredients!$A:$K,9,FALSE)*($F148/(VLOOKUP($D148,Ingredients!$A:$K,3,FALSE)))), "ingredient not in list"))</f>
        <v>1.1200000000000001</v>
      </c>
      <c r="L148" s="54" t="str">
        <f t="shared" si="25"/>
        <v>|</v>
      </c>
      <c r="M148" s="80">
        <f>IF($D148="", "", IFERROR((VLOOKUP($D148,Ingredients!$A:$K,10,FALSE)*($F148/(VLOOKUP($D148,Ingredients!$A:$K,3,FALSE)))), "ingredient not in list"))</f>
        <v>4.76</v>
      </c>
      <c r="N148" s="54" t="str">
        <f t="shared" si="26"/>
        <v>|</v>
      </c>
      <c r="O148" s="80">
        <f>IF($D148="", "", IFERROR((VLOOKUP($D148,Ingredients!$A:$K,11,FALSE)*($F148/(VLOOKUP($D148,Ingredients!$A:$K,3,FALSE)))), "ingredient not in list"))</f>
        <v>0.28000000000000003</v>
      </c>
      <c r="P148" s="54" t="str">
        <f t="shared" si="27"/>
        <v>|</v>
      </c>
      <c r="Q148" s="86">
        <f>IF($D148="", "", IFERROR((VLOOKUP($D148,Ingredients!$A:$H,6,FALSE)*($F148/(VLOOKUP($D148,Ingredients!$A:$H,3,FALSE)))), "ingredient not in list"))</f>
        <v>30</v>
      </c>
      <c r="R148" s="3" t="str">
        <f>IF(AND(I148&lt;&gt;"",I149=""),SUM(I$1:I149)-SUM(R$1:R147),"")</f>
        <v/>
      </c>
      <c r="S148" t="str">
        <f>IF(AND(Q148&lt;&gt;"",Q149=""),SUM(Q$1:Q149)-SUM(S$1:S147),"")</f>
        <v/>
      </c>
      <c r="T148" s="74" t="str">
        <f>IF(AND(K148&lt;&gt;"",K149=""),SUM(K$1:K149)-SUM(T$1:T147),"")</f>
        <v/>
      </c>
      <c r="U148" s="74" t="str">
        <f>IF(AND(M148&lt;&gt;"",M149=""),SUM(M$1:M149)-SUM(U$1:U147),"")</f>
        <v/>
      </c>
      <c r="V148" s="74" t="str">
        <f>IF(AND(O148&lt;&gt;"",O149=""),SUM(O$1:O149)-SUM(V$1:V147),"")</f>
        <v/>
      </c>
      <c r="X148" s="3" t="str">
        <f t="shared" si="28"/>
        <v/>
      </c>
      <c r="Y148" s="21" t="str">
        <f t="shared" si="29"/>
        <v/>
      </c>
      <c r="Z148" s="74" t="str">
        <f t="shared" si="30"/>
        <v/>
      </c>
      <c r="AA148" s="74" t="str">
        <f t="shared" si="31"/>
        <v/>
      </c>
      <c r="AB148" s="74" t="str">
        <f t="shared" si="32"/>
        <v/>
      </c>
      <c r="AC148" s="134"/>
    </row>
    <row r="149" spans="1:29" ht="12.75" x14ac:dyDescent="0.2">
      <c r="A149" t="str">
        <f>IF(B149="","", IF(ISNA(MATCH(B149,'Meal Planning'!$C$2:$C$6,0)), "N", "Y"))</f>
        <v>N</v>
      </c>
      <c r="B149" t="str">
        <f t="array" ref="B149">IF(D149="","", INDEX($C149:C20147, MATCH(FALSE,ISBLANK($C149:C20147),0)))</f>
        <v>Curry Chicken Salad</v>
      </c>
      <c r="C149" s="10"/>
      <c r="D149" s="53" t="s">
        <v>25</v>
      </c>
      <c r="E149" s="54" t="str">
        <f t="shared" si="22"/>
        <v>|</v>
      </c>
      <c r="F149" s="12">
        <v>3</v>
      </c>
      <c r="G149" s="55" t="str">
        <f>IF(D149="","",IFERROR(VLOOKUP(D149,Ingredients!$A:$G,4,FALSE),"ingredient not in list"))</f>
        <v>green onion</v>
      </c>
      <c r="H149" s="54" t="str">
        <f t="shared" si="23"/>
        <v>|</v>
      </c>
      <c r="I149" s="56">
        <f>IF(D149="", "", IFERROR((VLOOKUP(D149,Ingredients!$A:$H,8,FALSE)*(F149/(VLOOKUP(D149,Ingredients!$A:$H,3,FALSE)))), "ingredient not in list"))</f>
        <v>0.25800000000000001</v>
      </c>
      <c r="J149" s="54" t="str">
        <f t="shared" si="24"/>
        <v>|</v>
      </c>
      <c r="K149" s="80">
        <f>IF($D149="", "", IFERROR((VLOOKUP($D149,Ingredients!$A:$K,9,FALSE)*($F149/(VLOOKUP($D149,Ingredients!$A:$K,3,FALSE)))), "ingredient not in list"))</f>
        <v>3</v>
      </c>
      <c r="L149" s="54" t="str">
        <f t="shared" si="25"/>
        <v>|</v>
      </c>
      <c r="M149" s="80">
        <f>IF($D149="", "", IFERROR((VLOOKUP($D149,Ingredients!$A:$K,10,FALSE)*($F149/(VLOOKUP($D149,Ingredients!$A:$K,3,FALSE)))), "ingredient not in list"))</f>
        <v>6</v>
      </c>
      <c r="N149" s="54" t="str">
        <f t="shared" si="26"/>
        <v>|</v>
      </c>
      <c r="O149" s="80">
        <f>IF($D149="", "", IFERROR((VLOOKUP($D149,Ingredients!$A:$K,11,FALSE)*($F149/(VLOOKUP($D149,Ingredients!$A:$K,3,FALSE)))), "ingredient not in list"))</f>
        <v>0</v>
      </c>
      <c r="P149" s="54" t="str">
        <f t="shared" si="27"/>
        <v>|</v>
      </c>
      <c r="Q149" s="86">
        <f>IF($D149="", "", IFERROR((VLOOKUP($D149,Ingredients!$A:$H,6,FALSE)*($F149/(VLOOKUP($D149,Ingredients!$A:$H,3,FALSE)))), "ingredient not in list"))</f>
        <v>15</v>
      </c>
      <c r="R149" s="3" t="str">
        <f>IF(AND(I149&lt;&gt;"",I150=""),SUM(I$1:I150)-SUM(R$1:R148),"")</f>
        <v/>
      </c>
      <c r="S149" t="str">
        <f>IF(AND(Q149&lt;&gt;"",Q150=""),SUM(Q$1:Q150)-SUM(S$1:S148),"")</f>
        <v/>
      </c>
      <c r="T149" s="74" t="str">
        <f>IF(AND(K149&lt;&gt;"",K150=""),SUM(K$1:K150)-SUM(T$1:T148),"")</f>
        <v/>
      </c>
      <c r="U149" s="74" t="str">
        <f>IF(AND(M149&lt;&gt;"",M150=""),SUM(M$1:M150)-SUM(U$1:U148),"")</f>
        <v/>
      </c>
      <c r="V149" s="74" t="str">
        <f>IF(AND(O149&lt;&gt;"",O150=""),SUM(O$1:O150)-SUM(V$1:V148),"")</f>
        <v/>
      </c>
      <c r="X149" s="3" t="str">
        <f t="shared" si="28"/>
        <v/>
      </c>
      <c r="Y149" s="21" t="str">
        <f t="shared" si="29"/>
        <v/>
      </c>
      <c r="Z149" s="74" t="str">
        <f t="shared" si="30"/>
        <v/>
      </c>
      <c r="AA149" s="74" t="str">
        <f t="shared" si="31"/>
        <v/>
      </c>
      <c r="AB149" s="74" t="str">
        <f t="shared" si="32"/>
        <v/>
      </c>
      <c r="AC149" s="134"/>
    </row>
    <row r="150" spans="1:29" ht="12.75" x14ac:dyDescent="0.2">
      <c r="A150" t="str">
        <f>IF(B150="","", IF(ISNA(MATCH(B150,'Meal Planning'!$C$2:$C$6,0)), "N", "Y"))</f>
        <v>N</v>
      </c>
      <c r="B150" t="str">
        <f t="array" ref="B150">IF(D150="","", INDEX($C150:C20148, MATCH(FALSE,ISBLANK($C150:C20148),0)))</f>
        <v>Curry Chicken Salad</v>
      </c>
      <c r="C150" s="10"/>
      <c r="D150" s="53" t="s">
        <v>190</v>
      </c>
      <c r="E150" s="54" t="str">
        <f t="shared" si="22"/>
        <v>|</v>
      </c>
      <c r="F150" s="12">
        <v>1</v>
      </c>
      <c r="G150" s="55" t="str">
        <f>IF(D150="","",IFERROR(VLOOKUP(D150,Ingredients!$A:$G,4,FALSE),"ingredient not in list"))</f>
        <v>apple</v>
      </c>
      <c r="H150" s="54" t="str">
        <f t="shared" si="23"/>
        <v>|</v>
      </c>
      <c r="I150" s="56">
        <f>IF(D150="", "", IFERROR((VLOOKUP(D150,Ingredients!$A:$H,8,FALSE)*(F150/(VLOOKUP(D150,Ingredients!$A:$H,3,FALSE)))), "ingredient not in list"))</f>
        <v>1.29</v>
      </c>
      <c r="J150" s="54" t="str">
        <f t="shared" si="24"/>
        <v>|</v>
      </c>
      <c r="K150" s="80">
        <f>IF($D150="", "", IFERROR((VLOOKUP($D150,Ingredients!$A:$K,9,FALSE)*($F150/(VLOOKUP($D150,Ingredients!$A:$K,3,FALSE)))), "ingredient not in list"))</f>
        <v>0.36</v>
      </c>
      <c r="L150" s="54" t="str">
        <f t="shared" si="25"/>
        <v>|</v>
      </c>
      <c r="M150" s="80">
        <f>IF($D150="", "", IFERROR((VLOOKUP($D150,Ingredients!$A:$K,10,FALSE)*($F150/(VLOOKUP($D150,Ingredients!$A:$K,3,FALSE)))), "ingredient not in list"))</f>
        <v>19.059999999999999</v>
      </c>
      <c r="N150" s="54" t="str">
        <f t="shared" si="26"/>
        <v>|</v>
      </c>
      <c r="O150" s="80">
        <f>IF($D150="", "", IFERROR((VLOOKUP($D150,Ingredients!$A:$K,11,FALSE)*($F150/(VLOOKUP($D150,Ingredients!$A:$K,3,FALSE)))), "ingredient not in list"))</f>
        <v>0.23</v>
      </c>
      <c r="P150" s="54" t="str">
        <f t="shared" si="27"/>
        <v>|</v>
      </c>
      <c r="Q150" s="86">
        <f>IF($D150="", "", IFERROR((VLOOKUP($D150,Ingredients!$A:$H,6,FALSE)*($F150/(VLOOKUP($D150,Ingredients!$A:$H,3,FALSE)))), "ingredient not in list"))</f>
        <v>100</v>
      </c>
      <c r="R150" s="3" t="str">
        <f>IF(AND(I150&lt;&gt;"",I151=""),SUM(I$1:I151)-SUM(R$1:R149),"")</f>
        <v/>
      </c>
      <c r="S150" t="str">
        <f>IF(AND(Q150&lt;&gt;"",Q151=""),SUM(Q$1:Q151)-SUM(S$1:S149),"")</f>
        <v/>
      </c>
      <c r="T150" s="74" t="str">
        <f>IF(AND(K150&lt;&gt;"",K151=""),SUM(K$1:K151)-SUM(T$1:T149),"")</f>
        <v/>
      </c>
      <c r="U150" s="74" t="str">
        <f>IF(AND(M150&lt;&gt;"",M151=""),SUM(M$1:M151)-SUM(U$1:U149),"")</f>
        <v/>
      </c>
      <c r="V150" s="74" t="str">
        <f>IF(AND(O150&lt;&gt;"",O151=""),SUM(O$1:O151)-SUM(V$1:V149),"")</f>
        <v/>
      </c>
      <c r="X150" s="3" t="str">
        <f t="shared" si="28"/>
        <v/>
      </c>
      <c r="Y150" s="21" t="str">
        <f t="shared" si="29"/>
        <v/>
      </c>
      <c r="Z150" s="74" t="str">
        <f t="shared" si="30"/>
        <v/>
      </c>
      <c r="AA150" s="74" t="str">
        <f t="shared" si="31"/>
        <v/>
      </c>
      <c r="AB150" s="74" t="str">
        <f t="shared" si="32"/>
        <v/>
      </c>
      <c r="AC150" s="134"/>
    </row>
    <row r="151" spans="1:29" ht="13.5" thickBot="1" x14ac:dyDescent="0.25">
      <c r="A151" t="str">
        <f>IF(B151="","", IF(ISNA(MATCH(B151,'Meal Planning'!$C$2:$C$6,0)), "N", "Y"))</f>
        <v>N</v>
      </c>
      <c r="B151" t="str">
        <f t="array" ref="B151">IF(D151="","", INDEX($C151:C20149, MATCH(FALSE,ISBLANK($C151:C20149),0)))</f>
        <v>Curry Chicken Salad</v>
      </c>
      <c r="D151" s="53" t="s">
        <v>49</v>
      </c>
      <c r="E151" s="54" t="str">
        <f t="shared" si="22"/>
        <v>|</v>
      </c>
      <c r="F151" s="12">
        <v>0.5</v>
      </c>
      <c r="G151" s="55" t="str">
        <f>IF(D151="","",IFERROR(VLOOKUP(D151,Ingredients!$A:$G,4,FALSE),"ingredient not in list"))</f>
        <v>cup</v>
      </c>
      <c r="H151" s="54" t="str">
        <f t="shared" si="23"/>
        <v>|</v>
      </c>
      <c r="I151" s="56">
        <f>IF(D151="", "", IFERROR((VLOOKUP(D151,Ingredients!$A:$H,8,FALSE)*(F151/(VLOOKUP(D151,Ingredients!$A:$H,3,FALSE)))), "ingredient not in list"))</f>
        <v>0.57000000000000006</v>
      </c>
      <c r="J151" s="54" t="str">
        <f t="shared" si="24"/>
        <v>|</v>
      </c>
      <c r="K151" s="80">
        <f>IF($D151="", "", IFERROR((VLOOKUP($D151,Ingredients!$A:$K,9,FALSE)*($F151/(VLOOKUP($D151,Ingredients!$A:$K,3,FALSE)))), "ingredient not in list"))</f>
        <v>2</v>
      </c>
      <c r="L151" s="54" t="str">
        <f t="shared" si="25"/>
        <v>|</v>
      </c>
      <c r="M151" s="80">
        <f>IF($D151="", "", IFERROR((VLOOKUP($D151,Ingredients!$A:$K,10,FALSE)*($F151/(VLOOKUP($D151,Ingredients!$A:$K,3,FALSE)))), "ingredient not in list"))</f>
        <v>64</v>
      </c>
      <c r="N151" s="54" t="str">
        <f t="shared" si="26"/>
        <v>|</v>
      </c>
      <c r="O151" s="80">
        <f>IF($D151="", "", IFERROR((VLOOKUP($D151,Ingredients!$A:$K,11,FALSE)*($F151/(VLOOKUP($D151,Ingredients!$A:$K,3,FALSE)))), "ingredient not in list"))</f>
        <v>0</v>
      </c>
      <c r="P151" s="54" t="str">
        <f t="shared" si="27"/>
        <v>|</v>
      </c>
      <c r="Q151" s="86">
        <f>IF($D151="", "", IFERROR((VLOOKUP($D151,Ingredients!$A:$H,6,FALSE)*($F151/(VLOOKUP($D151,Ingredients!$A:$H,3,FALSE)))), "ingredient not in list"))</f>
        <v>240</v>
      </c>
      <c r="R151" s="3" t="str">
        <f>IF(AND(I151&lt;&gt;"",I152=""),SUM(I$1:I152)-SUM(R$1:R150),"")</f>
        <v/>
      </c>
      <c r="S151" t="str">
        <f>IF(AND(Q151&lt;&gt;"",Q152=""),SUM(Q$1:Q152)-SUM(S$1:S150),"")</f>
        <v/>
      </c>
      <c r="T151" s="74" t="str">
        <f>IF(AND(K151&lt;&gt;"",K152=""),SUM(K$1:K152)-SUM(T$1:T150),"")</f>
        <v/>
      </c>
      <c r="U151" s="74" t="str">
        <f>IF(AND(M151&lt;&gt;"",M152=""),SUM(M$1:M152)-SUM(U$1:U150),"")</f>
        <v/>
      </c>
      <c r="V151" s="74" t="str">
        <f>IF(AND(O151&lt;&gt;"",O152=""),SUM(O$1:O152)-SUM(V$1:V150),"")</f>
        <v/>
      </c>
      <c r="X151" s="3" t="str">
        <f t="shared" si="28"/>
        <v/>
      </c>
      <c r="Y151" s="21" t="str">
        <f t="shared" si="29"/>
        <v/>
      </c>
      <c r="Z151" s="74" t="str">
        <f t="shared" si="30"/>
        <v/>
      </c>
      <c r="AA151" s="74" t="str">
        <f t="shared" si="31"/>
        <v/>
      </c>
      <c r="AB151" s="74" t="str">
        <f t="shared" si="32"/>
        <v/>
      </c>
      <c r="AC151" s="134"/>
    </row>
    <row r="152" spans="1:29" ht="13.5" thickBot="1" x14ac:dyDescent="0.25">
      <c r="A152" t="str">
        <f>IF(B152="","", IF(ISNA(MATCH(B152,'Meal Planning'!$C$2:$C$6,0)), "N", "Y"))</f>
        <v>N</v>
      </c>
      <c r="B152" t="str">
        <f t="array" ref="B152">IF(D152="","", INDEX($C152:C20150, MATCH(FALSE,ISBLANK($C152:C20150),0)))</f>
        <v>Curry Chicken Salad</v>
      </c>
      <c r="C152" s="47" t="s">
        <v>164</v>
      </c>
      <c r="D152" s="57" t="s">
        <v>33</v>
      </c>
      <c r="E152" s="58" t="str">
        <f t="shared" si="22"/>
        <v>|</v>
      </c>
      <c r="F152" s="59">
        <v>1</v>
      </c>
      <c r="G152" s="60" t="str">
        <f>IF(D152="","",IFERROR(VLOOKUP(D152,Ingredients!$A:$G,4,FALSE),"ingredient not in list"))</f>
        <v>onion</v>
      </c>
      <c r="H152" s="58" t="str">
        <f t="shared" si="23"/>
        <v>|</v>
      </c>
      <c r="I152" s="61">
        <f>IF(D152="", "", IFERROR((VLOOKUP(D152,Ingredients!$A:$H,8,FALSE)*(F152/(VLOOKUP(D152,Ingredients!$A:$H,3,FALSE)))), "ingredient not in list"))</f>
        <v>0.69</v>
      </c>
      <c r="J152" s="58" t="str">
        <f t="shared" si="24"/>
        <v>|</v>
      </c>
      <c r="K152" s="81">
        <f>IF($D152="", "", IFERROR((VLOOKUP($D152,Ingredients!$A:$K,9,FALSE)*($F152/(VLOOKUP($D152,Ingredients!$A:$K,3,FALSE)))), "ingredient not in list"))</f>
        <v>2</v>
      </c>
      <c r="L152" s="58" t="str">
        <f t="shared" si="25"/>
        <v>|</v>
      </c>
      <c r="M152" s="81">
        <f>IF($D152="", "", IFERROR((VLOOKUP($D152,Ingredients!$A:$K,10,FALSE)*($F152/(VLOOKUP($D152,Ingredients!$A:$K,3,FALSE)))), "ingredient not in list"))</f>
        <v>14</v>
      </c>
      <c r="N152" s="58" t="str">
        <f t="shared" si="26"/>
        <v>|</v>
      </c>
      <c r="O152" s="81">
        <f>IF($D152="", "", IFERROR((VLOOKUP($D152,Ingredients!$A:$K,11,FALSE)*($F152/(VLOOKUP($D152,Ingredients!$A:$K,3,FALSE)))), "ingredient not in list"))</f>
        <v>0</v>
      </c>
      <c r="P152" s="58" t="str">
        <f t="shared" si="27"/>
        <v>|</v>
      </c>
      <c r="Q152" s="87">
        <f>IF($D152="", "", IFERROR((VLOOKUP($D152,Ingredients!$A:$H,6,FALSE)*($F152/(VLOOKUP($D152,Ingredients!$A:$H,3,FALSE)))), "ingredient not in list"))</f>
        <v>44</v>
      </c>
      <c r="R152" s="3">
        <f>IF(AND(I152&lt;&gt;"",I153=""),SUM(I$1:I153)-SUM(R$1:R151),"")</f>
        <v>11.491241379454578</v>
      </c>
      <c r="S152">
        <f>IF(AND(Q152&lt;&gt;"",Q153=""),SUM(Q$1:Q153)-SUM(S$1:S151),"")</f>
        <v>1521.25</v>
      </c>
      <c r="T152" s="74">
        <f>IF(AND(K152&lt;&gt;"",K153=""),SUM(K$1:K153)-SUM(T$1:T151),"")</f>
        <v>188.54749999999967</v>
      </c>
      <c r="U152" s="74">
        <f>IF(AND(M152&lt;&gt;"",M153=""),SUM(M$1:M153)-SUM(U$1:U151),"")</f>
        <v>144.31250000000091</v>
      </c>
      <c r="V152" s="74">
        <f>IF(AND(O152&lt;&gt;"",O153=""),SUM(O$1:O153)-SUM(V$1:V151),"")</f>
        <v>28.375</v>
      </c>
      <c r="W152" s="8">
        <v>6</v>
      </c>
      <c r="X152" s="3">
        <f>IF(W152="","",(R152/W152)+(3.99/6))</f>
        <v>2.5802068965757634</v>
      </c>
      <c r="Y152" s="21">
        <f t="shared" si="29"/>
        <v>253.54166666666666</v>
      </c>
      <c r="Z152" s="74">
        <f t="shared" si="30"/>
        <v>31.424583333333278</v>
      </c>
      <c r="AA152" s="74">
        <f t="shared" si="31"/>
        <v>24.052083333333485</v>
      </c>
      <c r="AB152" s="74">
        <f t="shared" si="32"/>
        <v>4.729166666666667</v>
      </c>
      <c r="AC152" s="21"/>
    </row>
    <row r="153" spans="1:29" ht="12.75" x14ac:dyDescent="0.2">
      <c r="A153" t="str">
        <f>IF(B153="","", IF(ISNA(MATCH(B153,'Meal Planning'!$C$2:$C$6,0)), "N", "Y"))</f>
        <v/>
      </c>
      <c r="B153" t="str">
        <f t="array" ref="B153">IF(D153="","", INDEX($C153:C20151, MATCH(FALSE,ISBLANK($C153:C20151),0)))</f>
        <v/>
      </c>
      <c r="C153" s="10"/>
      <c r="E153" t="str">
        <f t="shared" si="22"/>
        <v/>
      </c>
      <c r="F153" s="10"/>
      <c r="G153" s="1" t="str">
        <f>IF(D153="","",IFERROR(VLOOKUP(D153,Ingredients!$A:$G,4,FALSE),"ingredient not in list"))</f>
        <v/>
      </c>
      <c r="H153" t="str">
        <f t="shared" si="23"/>
        <v/>
      </c>
      <c r="I153" s="3" t="str">
        <f>IF(D153="", "", IFERROR((VLOOKUP(D153,Ingredients!$A:$H,8,FALSE)*(F153/(VLOOKUP(D153,Ingredients!$A:$H,3,FALSE)))), "ingredient not in list"))</f>
        <v/>
      </c>
      <c r="J153" t="str">
        <f t="shared" si="24"/>
        <v/>
      </c>
      <c r="K153" s="77" t="str">
        <f>IF($D153="", "", IFERROR((VLOOKUP($D153,Ingredients!$A:$K,9,FALSE)*($F153/(VLOOKUP($D153,Ingredients!$A:$K,3,FALSE)))), "ingredient not in list"))</f>
        <v/>
      </c>
      <c r="L153" t="str">
        <f t="shared" si="25"/>
        <v/>
      </c>
      <c r="M153" s="77" t="str">
        <f>IF($D153="", "", IFERROR((VLOOKUP($D153,Ingredients!$A:$K,10,FALSE)*($F153/(VLOOKUP($D153,Ingredients!$A:$K,3,FALSE)))), "ingredient not in list"))</f>
        <v/>
      </c>
      <c r="N153" t="str">
        <f t="shared" si="26"/>
        <v/>
      </c>
      <c r="O153" s="77" t="str">
        <f>IF($D153="", "", IFERROR((VLOOKUP($D153,Ingredients!$A:$K,11,FALSE)*($F153/(VLOOKUP($D153,Ingredients!$A:$K,3,FALSE)))), "ingredient not in list"))</f>
        <v/>
      </c>
      <c r="P153" t="str">
        <f t="shared" si="27"/>
        <v/>
      </c>
      <c r="Q153" s="83" t="str">
        <f>IF($D153="", "", IFERROR((VLOOKUP($D153,Ingredients!$A:$H,6,FALSE)*($F153/(VLOOKUP($D153,Ingredients!$A:$H,3,FALSE)))), "ingredient not in list"))</f>
        <v/>
      </c>
      <c r="R153" s="3" t="str">
        <f>IF(AND(I153&lt;&gt;"",I154=""),SUM(I$1:I154)-SUM(R$1:R152),"")</f>
        <v/>
      </c>
      <c r="S153" t="str">
        <f>IF(AND(Q153&lt;&gt;"",Q154=""),SUM(Q$1:Q154)-SUM(S$1:S152),"")</f>
        <v/>
      </c>
      <c r="T153" s="74" t="str">
        <f>IF(AND(K153&lt;&gt;"",K154=""),SUM(K$1:K154)-SUM(T$1:T152),"")</f>
        <v/>
      </c>
      <c r="U153" s="74" t="str">
        <f>IF(AND(M153&lt;&gt;"",M154=""),SUM(M$1:M154)-SUM(U$1:U152),"")</f>
        <v/>
      </c>
      <c r="V153" s="74" t="str">
        <f>IF(AND(O153&lt;&gt;"",O154=""),SUM(O$1:O154)-SUM(V$1:V152),"")</f>
        <v/>
      </c>
      <c r="X153" s="3" t="str">
        <f t="shared" si="28"/>
        <v/>
      </c>
      <c r="Y153" s="21" t="str">
        <f t="shared" si="29"/>
        <v/>
      </c>
      <c r="Z153" s="74" t="str">
        <f t="shared" si="30"/>
        <v/>
      </c>
      <c r="AA153" s="74" t="str">
        <f t="shared" si="31"/>
        <v/>
      </c>
      <c r="AB153" s="74" t="str">
        <f t="shared" si="32"/>
        <v/>
      </c>
      <c r="AC153" s="137" t="s">
        <v>170</v>
      </c>
    </row>
    <row r="154" spans="1:29" ht="12.75" x14ac:dyDescent="0.2">
      <c r="A154" t="str">
        <f>IF(B154="","", IF(ISNA(MATCH(B154,'Meal Planning'!$C$2:$C$6,0)), "N", "Y"))</f>
        <v>N</v>
      </c>
      <c r="B154" t="str">
        <f t="array" ref="B154">IF(D154="","", INDEX($C154:C20152, MATCH(FALSE,ISBLANK($C154:C20152),0)))</f>
        <v>Shepherd's Pie</v>
      </c>
      <c r="C154" s="10"/>
      <c r="D154" s="48" t="s">
        <v>133</v>
      </c>
      <c r="E154" s="49" t="str">
        <f t="shared" si="22"/>
        <v>|</v>
      </c>
      <c r="F154" s="65">
        <v>6</v>
      </c>
      <c r="G154" s="51" t="str">
        <f>IF(D154="","",IFERROR(VLOOKUP(D154,Ingredients!$A:$G,4,FALSE),"ingredient not in list"))</f>
        <v>clove</v>
      </c>
      <c r="H154" s="49" t="str">
        <f t="shared" si="23"/>
        <v>|</v>
      </c>
      <c r="I154" s="52">
        <f>IF(D154="", "", IFERROR((VLOOKUP(D154,Ingredients!$A:$H,8,FALSE)*(F154/(VLOOKUP(D154,Ingredients!$A:$H,3,FALSE)))), "ingredient not in list"))</f>
        <v>0.20699999999999996</v>
      </c>
      <c r="J154" s="49" t="str">
        <f t="shared" si="24"/>
        <v>|</v>
      </c>
      <c r="K154" s="79">
        <f>IF($D154="", "", IFERROR((VLOOKUP($D154,Ingredients!$A:$K,9,FALSE)*($F154/(VLOOKUP($D154,Ingredients!$A:$K,3,FALSE)))), "ingredient not in list"))</f>
        <v>1.1400000000000001</v>
      </c>
      <c r="L154" s="49" t="str">
        <f t="shared" si="25"/>
        <v>|</v>
      </c>
      <c r="M154" s="79">
        <f>IF($D154="", "", IFERROR((VLOOKUP($D154,Ingredients!$A:$K,10,FALSE)*($F154/(VLOOKUP($D154,Ingredients!$A:$K,3,FALSE)))), "ingredient not in list"))</f>
        <v>5.9399999999999995</v>
      </c>
      <c r="N154" s="49" t="str">
        <f t="shared" si="26"/>
        <v>|</v>
      </c>
      <c r="O154" s="79">
        <f>IF($D154="", "", IFERROR((VLOOKUP($D154,Ingredients!$A:$K,11,FALSE)*($F154/(VLOOKUP($D154,Ingredients!$A:$K,3,FALSE)))), "ingredient not in list"))</f>
        <v>0.12</v>
      </c>
      <c r="P154" s="49" t="str">
        <f t="shared" si="27"/>
        <v>|</v>
      </c>
      <c r="Q154" s="85">
        <f>IF($D154="", "", IFERROR((VLOOKUP($D154,Ingredients!$A:$H,6,FALSE)*($F154/(VLOOKUP($D154,Ingredients!$A:$H,3,FALSE)))), "ingredient not in list"))</f>
        <v>24</v>
      </c>
      <c r="R154" s="3" t="str">
        <f>IF(AND(I154&lt;&gt;"",I155=""),SUM(I$1:I155)-SUM(R$1:R153),"")</f>
        <v/>
      </c>
      <c r="S154" t="str">
        <f>IF(AND(Q154&lt;&gt;"",Q155=""),SUM(Q$1:Q155)-SUM(S$1:S153),"")</f>
        <v/>
      </c>
      <c r="T154" s="74" t="str">
        <f>IF(AND(K154&lt;&gt;"",K155=""),SUM(K$1:K155)-SUM(T$1:T153),"")</f>
        <v/>
      </c>
      <c r="U154" s="74" t="str">
        <f>IF(AND(M154&lt;&gt;"",M155=""),SUM(M$1:M155)-SUM(U$1:U153),"")</f>
        <v/>
      </c>
      <c r="V154" s="74" t="str">
        <f>IF(AND(O154&lt;&gt;"",O155=""),SUM(O$1:O155)-SUM(V$1:V153),"")</f>
        <v/>
      </c>
      <c r="X154" s="3" t="str">
        <f t="shared" si="28"/>
        <v/>
      </c>
      <c r="Y154" s="21" t="str">
        <f t="shared" si="29"/>
        <v/>
      </c>
      <c r="Z154" s="74" t="str">
        <f t="shared" si="30"/>
        <v/>
      </c>
      <c r="AA154" s="74" t="str">
        <f t="shared" si="31"/>
        <v/>
      </c>
      <c r="AB154" s="74" t="str">
        <f t="shared" si="32"/>
        <v/>
      </c>
      <c r="AC154" s="138"/>
    </row>
    <row r="155" spans="1:29" ht="12.75" x14ac:dyDescent="0.2">
      <c r="A155" t="str">
        <f>IF(B155="","", IF(ISNA(MATCH(B155,'Meal Planning'!$C$2:$C$6,0)), "N", "Y"))</f>
        <v>N</v>
      </c>
      <c r="B155" t="str">
        <f t="array" ref="B155">IF(D155="","", INDEX($C155:C20153, MATCH(FALSE,ISBLANK($C155:C20153),0)))</f>
        <v>Shepherd's Pie</v>
      </c>
      <c r="C155" s="10"/>
      <c r="D155" s="53" t="s">
        <v>59</v>
      </c>
      <c r="E155" s="54" t="str">
        <f t="shared" si="22"/>
        <v>|</v>
      </c>
      <c r="F155" s="12">
        <v>0.25</v>
      </c>
      <c r="G155" s="55" t="str">
        <f>IF(D155="","",IFERROR(VLOOKUP(D155,Ingredients!$A:$G,4,FALSE),"ingredient not in list"))</f>
        <v>tsp</v>
      </c>
      <c r="H155" s="54" t="str">
        <f t="shared" si="23"/>
        <v>|</v>
      </c>
      <c r="I155" s="56">
        <f>IF(D155="", "", IFERROR((VLOOKUP(D155,Ingredients!$A:$H,8,FALSE)*(F155/(VLOOKUP(D155,Ingredients!$A:$H,3,FALSE)))), "ingredient not in list"))</f>
        <v>3.0549898167006109E-3</v>
      </c>
      <c r="J155" s="54" t="str">
        <f t="shared" si="24"/>
        <v>|</v>
      </c>
      <c r="K155" s="80">
        <f>IF($D155="", "", IFERROR((VLOOKUP($D155,Ingredients!$A:$K,9,FALSE)*($F155/(VLOOKUP($D155,Ingredients!$A:$K,3,FALSE)))), "ingredient not in list"))</f>
        <v>0</v>
      </c>
      <c r="L155" s="54" t="str">
        <f t="shared" si="25"/>
        <v>|</v>
      </c>
      <c r="M155" s="80">
        <f>IF($D155="", "", IFERROR((VLOOKUP($D155,Ingredients!$A:$K,10,FALSE)*($F155/(VLOOKUP($D155,Ingredients!$A:$K,3,FALSE)))), "ingredient not in list"))</f>
        <v>0</v>
      </c>
      <c r="N155" s="54" t="str">
        <f t="shared" si="26"/>
        <v>|</v>
      </c>
      <c r="O155" s="80">
        <f>IF($D155="", "", IFERROR((VLOOKUP($D155,Ingredients!$A:$K,11,FALSE)*($F155/(VLOOKUP($D155,Ingredients!$A:$K,3,FALSE)))), "ingredient not in list"))</f>
        <v>0</v>
      </c>
      <c r="P155" s="54" t="str">
        <f t="shared" si="27"/>
        <v>|</v>
      </c>
      <c r="Q155" s="86">
        <f>IF($D155="", "", IFERROR((VLOOKUP($D155,Ingredients!$A:$H,6,FALSE)*($F155/(VLOOKUP($D155,Ingredients!$A:$H,3,FALSE)))), "ingredient not in list"))</f>
        <v>0</v>
      </c>
      <c r="R155" s="3" t="str">
        <f>IF(AND(I155&lt;&gt;"",I156=""),SUM(I$1:I156)-SUM(R$1:R154),"")</f>
        <v/>
      </c>
      <c r="S155" t="str">
        <f>IF(AND(Q155&lt;&gt;"",Q156=""),SUM(Q$1:Q156)-SUM(S$1:S154),"")</f>
        <v/>
      </c>
      <c r="T155" s="74" t="str">
        <f>IF(AND(K155&lt;&gt;"",K156=""),SUM(K$1:K156)-SUM(T$1:T154),"")</f>
        <v/>
      </c>
      <c r="U155" s="74" t="str">
        <f>IF(AND(M155&lt;&gt;"",M156=""),SUM(M$1:M156)-SUM(U$1:U154),"")</f>
        <v/>
      </c>
      <c r="V155" s="74" t="str">
        <f>IF(AND(O155&lt;&gt;"",O156=""),SUM(O$1:O156)-SUM(V$1:V154),"")</f>
        <v/>
      </c>
      <c r="X155" s="3" t="str">
        <f t="shared" si="28"/>
        <v/>
      </c>
      <c r="Y155" s="21" t="str">
        <f t="shared" si="29"/>
        <v/>
      </c>
      <c r="Z155" s="74" t="str">
        <f t="shared" si="30"/>
        <v/>
      </c>
      <c r="AA155" s="74" t="str">
        <f t="shared" si="31"/>
        <v/>
      </c>
      <c r="AB155" s="74" t="str">
        <f t="shared" si="32"/>
        <v/>
      </c>
      <c r="AC155" s="138"/>
    </row>
    <row r="156" spans="1:29" ht="12.75" x14ac:dyDescent="0.2">
      <c r="A156" t="str">
        <f>IF(B156="","", IF(ISNA(MATCH(B156,'Meal Planning'!$C$2:$C$6,0)), "N", "Y"))</f>
        <v>N</v>
      </c>
      <c r="B156" t="str">
        <f t="array" ref="B156">IF(D156="","", INDEX($C156:C20154, MATCH(FALSE,ISBLANK($C156:C20154),0)))</f>
        <v>Shepherd's Pie</v>
      </c>
      <c r="C156" s="10"/>
      <c r="D156" s="53" t="s">
        <v>163</v>
      </c>
      <c r="E156" s="54" t="str">
        <f t="shared" si="22"/>
        <v>|</v>
      </c>
      <c r="F156" s="12">
        <v>0.25</v>
      </c>
      <c r="G156" s="55" t="str">
        <f>IF(D156="","",IFERROR(VLOOKUP(D156,Ingredients!$A:$G,4,FALSE),"ingredient not in list"))</f>
        <v>tsp</v>
      </c>
      <c r="H156" s="54" t="str">
        <f t="shared" si="23"/>
        <v>|</v>
      </c>
      <c r="I156" s="56">
        <f>IF(D156="", "", IFERROR((VLOOKUP(D156,Ingredients!$A:$H,8,FALSE)*(F156/(VLOOKUP(D156,Ingredients!$A:$H,3,FALSE)))), "ingredient not in list"))</f>
        <v>7.0422535211267607E-3</v>
      </c>
      <c r="J156" s="54" t="str">
        <f t="shared" si="24"/>
        <v>|</v>
      </c>
      <c r="K156" s="80">
        <f>IF($D156="", "", IFERROR((VLOOKUP($D156,Ingredients!$A:$K,9,FALSE)*($F156/(VLOOKUP($D156,Ingredients!$A:$K,3,FALSE)))), "ingredient not in list"))</f>
        <v>0</v>
      </c>
      <c r="L156" s="54" t="str">
        <f t="shared" si="25"/>
        <v>|</v>
      </c>
      <c r="M156" s="80">
        <f>IF($D156="", "", IFERROR((VLOOKUP($D156,Ingredients!$A:$K,10,FALSE)*($F156/(VLOOKUP($D156,Ingredients!$A:$K,3,FALSE)))), "ingredient not in list"))</f>
        <v>1.4999999999999999E-2</v>
      </c>
      <c r="N156" s="54" t="str">
        <f t="shared" si="26"/>
        <v>|</v>
      </c>
      <c r="O156" s="80">
        <f>IF($D156="", "", IFERROR((VLOOKUP($D156,Ingredients!$A:$K,11,FALSE)*($F156/(VLOOKUP($D156,Ingredients!$A:$K,3,FALSE)))), "ingredient not in list"))</f>
        <v>0</v>
      </c>
      <c r="P156" s="54" t="str">
        <f t="shared" si="27"/>
        <v>|</v>
      </c>
      <c r="Q156" s="86">
        <f>IF($D156="", "", IFERROR((VLOOKUP($D156,Ingredients!$A:$H,6,FALSE)*($F156/(VLOOKUP($D156,Ingredients!$A:$H,3,FALSE)))), "ingredient not in list"))</f>
        <v>0.25</v>
      </c>
      <c r="R156" s="3" t="str">
        <f>IF(AND(I156&lt;&gt;"",I157=""),SUM(I$1:I157)-SUM(R$1:R155),"")</f>
        <v/>
      </c>
      <c r="S156" t="str">
        <f>IF(AND(Q156&lt;&gt;"",Q157=""),SUM(Q$1:Q157)-SUM(S$1:S155),"")</f>
        <v/>
      </c>
      <c r="T156" s="74" t="str">
        <f>IF(AND(K156&lt;&gt;"",K157=""),SUM(K$1:K157)-SUM(T$1:T155),"")</f>
        <v/>
      </c>
      <c r="U156" s="74" t="str">
        <f>IF(AND(M156&lt;&gt;"",M157=""),SUM(M$1:M157)-SUM(U$1:U155),"")</f>
        <v/>
      </c>
      <c r="V156" s="74" t="str">
        <f>IF(AND(O156&lt;&gt;"",O157=""),SUM(O$1:O157)-SUM(V$1:V155),"")</f>
        <v/>
      </c>
      <c r="X156" s="3" t="str">
        <f t="shared" si="28"/>
        <v/>
      </c>
      <c r="Y156" s="21" t="str">
        <f t="shared" si="29"/>
        <v/>
      </c>
      <c r="Z156" s="74" t="str">
        <f t="shared" si="30"/>
        <v/>
      </c>
      <c r="AA156" s="74" t="str">
        <f t="shared" si="31"/>
        <v/>
      </c>
      <c r="AB156" s="74" t="str">
        <f t="shared" si="32"/>
        <v/>
      </c>
      <c r="AC156" s="138"/>
    </row>
    <row r="157" spans="1:29" ht="12.75" x14ac:dyDescent="0.2">
      <c r="A157" t="str">
        <f>IF(B157="","", IF(ISNA(MATCH(B157,'Meal Planning'!$C$2:$C$6,0)), "N", "Y"))</f>
        <v>N</v>
      </c>
      <c r="B157" t="str">
        <f t="array" ref="B157">IF(D157="","", INDEX($C157:C20155, MATCH(FALSE,ISBLANK($C157:C20155),0)))</f>
        <v>Shepherd's Pie</v>
      </c>
      <c r="C157" s="10"/>
      <c r="D157" s="53" t="s">
        <v>120</v>
      </c>
      <c r="E157" s="54" t="str">
        <f t="shared" si="22"/>
        <v>|</v>
      </c>
      <c r="F157" s="12">
        <v>4</v>
      </c>
      <c r="G157" s="55" t="str">
        <f>IF(D157="","",IFERROR(VLOOKUP(D157,Ingredients!$A:$G,4,FALSE),"ingredient not in list"))</f>
        <v>tbsp</v>
      </c>
      <c r="H157" s="54" t="str">
        <f t="shared" si="23"/>
        <v>|</v>
      </c>
      <c r="I157" s="56">
        <f>IF(D157="", "", IFERROR((VLOOKUP(D157,Ingredients!$A:$H,8,FALSE)*(F157/(VLOOKUP(D157,Ingredients!$A:$H,3,FALSE)))), "ingredient not in list"))</f>
        <v>0.42249999999999999</v>
      </c>
      <c r="J157" s="54" t="str">
        <f t="shared" si="24"/>
        <v>|</v>
      </c>
      <c r="K157" s="80">
        <f>IF($D157="", "", IFERROR((VLOOKUP($D157,Ingredients!$A:$K,9,FALSE)*($F157/(VLOOKUP($D157,Ingredients!$A:$K,3,FALSE)))), "ingredient not in list"))</f>
        <v>4</v>
      </c>
      <c r="L157" s="54" t="str">
        <f t="shared" si="25"/>
        <v>|</v>
      </c>
      <c r="M157" s="80">
        <f>IF($D157="", "", IFERROR((VLOOKUP($D157,Ingredients!$A:$K,10,FALSE)*($F157/(VLOOKUP($D157,Ingredients!$A:$K,3,FALSE)))), "ingredient not in list"))</f>
        <v>4</v>
      </c>
      <c r="N157" s="54" t="str">
        <f t="shared" si="26"/>
        <v>|</v>
      </c>
      <c r="O157" s="80">
        <f>IF($D157="", "", IFERROR((VLOOKUP($D157,Ingredients!$A:$K,11,FALSE)*($F157/(VLOOKUP($D157,Ingredients!$A:$K,3,FALSE)))), "ingredient not in list"))</f>
        <v>5</v>
      </c>
      <c r="P157" s="54" t="str">
        <f t="shared" si="27"/>
        <v>|</v>
      </c>
      <c r="Q157" s="86">
        <f>IF($D157="", "", IFERROR((VLOOKUP($D157,Ingredients!$A:$H,6,FALSE)*($F157/(VLOOKUP($D157,Ingredients!$A:$H,3,FALSE)))), "ingredient not in list"))</f>
        <v>80</v>
      </c>
      <c r="R157" s="3" t="str">
        <f>IF(AND(I157&lt;&gt;"",I158=""),SUM(I$1:I158)-SUM(R$1:R156),"")</f>
        <v/>
      </c>
      <c r="S157" t="str">
        <f>IF(AND(Q157&lt;&gt;"",Q158=""),SUM(Q$1:Q158)-SUM(S$1:S156),"")</f>
        <v/>
      </c>
      <c r="T157" s="74" t="str">
        <f>IF(AND(K157&lt;&gt;"",K158=""),SUM(K$1:K158)-SUM(T$1:T156),"")</f>
        <v/>
      </c>
      <c r="U157" s="74" t="str">
        <f>IF(AND(M157&lt;&gt;"",M158=""),SUM(M$1:M158)-SUM(U$1:U156),"")</f>
        <v/>
      </c>
      <c r="V157" s="74" t="str">
        <f>IF(AND(O157&lt;&gt;"",O158=""),SUM(O$1:O158)-SUM(V$1:V156),"")</f>
        <v/>
      </c>
      <c r="X157" s="3" t="str">
        <f t="shared" si="28"/>
        <v/>
      </c>
      <c r="Y157" s="21" t="str">
        <f t="shared" si="29"/>
        <v/>
      </c>
      <c r="Z157" s="74" t="str">
        <f t="shared" si="30"/>
        <v/>
      </c>
      <c r="AA157" s="74" t="str">
        <f t="shared" si="31"/>
        <v/>
      </c>
      <c r="AB157" s="74" t="str">
        <f t="shared" si="32"/>
        <v/>
      </c>
      <c r="AC157" s="138"/>
    </row>
    <row r="158" spans="1:29" ht="12.75" x14ac:dyDescent="0.2">
      <c r="A158" t="str">
        <f>IF(B158="","", IF(ISNA(MATCH(B158,'Meal Planning'!$C$2:$C$6,0)), "N", "Y"))</f>
        <v>N</v>
      </c>
      <c r="B158" t="str">
        <f t="array" ref="B158">IF(D158="","", INDEX($C158:C20156, MATCH(FALSE,ISBLANK($C158:C20156),0)))</f>
        <v>Shepherd's Pie</v>
      </c>
      <c r="C158" s="10"/>
      <c r="D158" s="53" t="s">
        <v>166</v>
      </c>
      <c r="E158" s="54" t="str">
        <f t="shared" si="22"/>
        <v>|</v>
      </c>
      <c r="F158" s="12">
        <v>1</v>
      </c>
      <c r="G158" s="55" t="str">
        <f>IF(D158="","",IFERROR(VLOOKUP(D158,Ingredients!$A:$G,4,FALSE),"ingredient not in list"))</f>
        <v>cup</v>
      </c>
      <c r="H158" s="54" t="str">
        <f t="shared" si="23"/>
        <v>|</v>
      </c>
      <c r="I158" s="56">
        <f>IF(D158="", "", IFERROR((VLOOKUP(D158,Ingredients!$A:$H,8,FALSE)*(F158/(VLOOKUP(D158,Ingredients!$A:$H,3,FALSE)))), "ingredient not in list"))</f>
        <v>0.44</v>
      </c>
      <c r="J158" s="54" t="str">
        <f t="shared" si="24"/>
        <v>|</v>
      </c>
      <c r="K158" s="80">
        <f>IF($D158="", "", IFERROR((VLOOKUP($D158,Ingredients!$A:$K,9,FALSE)*($F158/(VLOOKUP($D158,Ingredients!$A:$K,3,FALSE)))), "ingredient not in list"))</f>
        <v>16.440000000000001</v>
      </c>
      <c r="L158" s="54" t="str">
        <f t="shared" si="25"/>
        <v>|</v>
      </c>
      <c r="M158" s="80">
        <f>IF($D158="", "", IFERROR((VLOOKUP($D158,Ingredients!$A:$K,10,FALSE)*($F158/(VLOOKUP($D158,Ingredients!$A:$K,3,FALSE)))), "ingredient not in list"))</f>
        <v>36.71</v>
      </c>
      <c r="N158" s="54" t="str">
        <f t="shared" si="26"/>
        <v>|</v>
      </c>
      <c r="O158" s="80">
        <f>IF($D158="", "", IFERROR((VLOOKUP($D158,Ingredients!$A:$K,11,FALSE)*($F158/(VLOOKUP($D158,Ingredients!$A:$K,3,FALSE)))), "ingredient not in list"))</f>
        <v>13.25</v>
      </c>
      <c r="P158" s="54" t="str">
        <f t="shared" si="27"/>
        <v>|</v>
      </c>
      <c r="Q158" s="86">
        <f>IF($D158="", "", IFERROR((VLOOKUP($D158,Ingredients!$A:$H,6,FALSE)*($F158/(VLOOKUP($D158,Ingredients!$A:$H,3,FALSE)))), "ingredient not in list"))</f>
        <v>720</v>
      </c>
      <c r="R158" s="3" t="str">
        <f>IF(AND(I158&lt;&gt;"",I159=""),SUM(I$1:I159)-SUM(R$1:R157),"")</f>
        <v/>
      </c>
      <c r="S158" t="str">
        <f>IF(AND(Q158&lt;&gt;"",Q159=""),SUM(Q$1:Q159)-SUM(S$1:S157),"")</f>
        <v/>
      </c>
      <c r="T158" s="74" t="str">
        <f>IF(AND(K158&lt;&gt;"",K159=""),SUM(K$1:K159)-SUM(T$1:T157),"")</f>
        <v/>
      </c>
      <c r="U158" s="74" t="str">
        <f>IF(AND(M158&lt;&gt;"",M159=""),SUM(M$1:M159)-SUM(U$1:U157),"")</f>
        <v/>
      </c>
      <c r="V158" s="74" t="str">
        <f>IF(AND(O158&lt;&gt;"",O159=""),SUM(O$1:O159)-SUM(V$1:V157),"")</f>
        <v/>
      </c>
      <c r="X158" s="3" t="str">
        <f t="shared" si="28"/>
        <v/>
      </c>
      <c r="Y158" s="21" t="str">
        <f t="shared" si="29"/>
        <v/>
      </c>
      <c r="Z158" s="74" t="str">
        <f t="shared" si="30"/>
        <v/>
      </c>
      <c r="AA158" s="74" t="str">
        <f t="shared" si="31"/>
        <v/>
      </c>
      <c r="AB158" s="74" t="str">
        <f t="shared" si="32"/>
        <v/>
      </c>
      <c r="AC158" s="138"/>
    </row>
    <row r="159" spans="1:29" ht="12.75" x14ac:dyDescent="0.2">
      <c r="A159" t="str">
        <f>IF(B159="","", IF(ISNA(MATCH(B159,'Meal Planning'!$C$2:$C$6,0)), "N", "Y"))</f>
        <v>N</v>
      </c>
      <c r="B159" t="str">
        <f t="array" ref="B159">IF(D159="","", INDEX($C159:C20157, MATCH(FALSE,ISBLANK($C159:C20157),0)))</f>
        <v>Shepherd's Pie</v>
      </c>
      <c r="C159" s="10"/>
      <c r="D159" s="53" t="s">
        <v>42</v>
      </c>
      <c r="E159" s="54" t="str">
        <f t="shared" si="22"/>
        <v>|</v>
      </c>
      <c r="F159" s="12">
        <v>6</v>
      </c>
      <c r="G159" s="55" t="str">
        <f>IF(D159="","",IFERROR(VLOOKUP(D159,Ingredients!$A:$G,4,FALSE),"ingredient not in list"))</f>
        <v>potato</v>
      </c>
      <c r="H159" s="54" t="str">
        <f t="shared" si="23"/>
        <v>|</v>
      </c>
      <c r="I159" s="56">
        <f>IF(D159="", "", IFERROR((VLOOKUP(D159,Ingredients!$A:$H,8,FALSE)*(F159/(VLOOKUP(D159,Ingredients!$A:$H,3,FALSE)))), "ingredient not in list"))</f>
        <v>4.8000000000000007</v>
      </c>
      <c r="J159" s="54" t="str">
        <f t="shared" si="24"/>
        <v>|</v>
      </c>
      <c r="K159" s="80">
        <f>IF($D159="", "", IFERROR((VLOOKUP($D159,Ingredients!$A:$K,9,FALSE)*($F159/(VLOOKUP($D159,Ingredients!$A:$K,3,FALSE)))), "ingredient not in list"))</f>
        <v>18</v>
      </c>
      <c r="L159" s="54" t="str">
        <f t="shared" si="25"/>
        <v>|</v>
      </c>
      <c r="M159" s="80">
        <f>IF($D159="", "", IFERROR((VLOOKUP($D159,Ingredients!$A:$K,10,FALSE)*($F159/(VLOOKUP($D159,Ingredients!$A:$K,3,FALSE)))), "ingredient not in list"))</f>
        <v>156</v>
      </c>
      <c r="N159" s="54" t="str">
        <f t="shared" si="26"/>
        <v>|</v>
      </c>
      <c r="O159" s="80">
        <f>IF($D159="", "", IFERROR((VLOOKUP($D159,Ingredients!$A:$K,11,FALSE)*($F159/(VLOOKUP($D159,Ingredients!$A:$K,3,FALSE)))), "ingredient not in list"))</f>
        <v>0</v>
      </c>
      <c r="P159" s="54" t="str">
        <f t="shared" si="27"/>
        <v>|</v>
      </c>
      <c r="Q159" s="86">
        <f>IF($D159="", "", IFERROR((VLOOKUP($D159,Ingredients!$A:$H,6,FALSE)*($F159/(VLOOKUP($D159,Ingredients!$A:$H,3,FALSE)))), "ingredient not in list"))</f>
        <v>1020</v>
      </c>
      <c r="R159" s="3" t="str">
        <f>IF(AND(I159&lt;&gt;"",I160=""),SUM(I$1:I160)-SUM(R$1:R158),"")</f>
        <v/>
      </c>
      <c r="S159" t="str">
        <f>IF(AND(Q159&lt;&gt;"",Q160=""),SUM(Q$1:Q160)-SUM(S$1:S158),"")</f>
        <v/>
      </c>
      <c r="T159" s="74" t="str">
        <f>IF(AND(K159&lt;&gt;"",K160=""),SUM(K$1:K160)-SUM(T$1:T158),"")</f>
        <v/>
      </c>
      <c r="U159" s="74" t="str">
        <f>IF(AND(M159&lt;&gt;"",M160=""),SUM(M$1:M160)-SUM(U$1:U158),"")</f>
        <v/>
      </c>
      <c r="V159" s="74" t="str">
        <f>IF(AND(O159&lt;&gt;"",O160=""),SUM(O$1:O160)-SUM(V$1:V158),"")</f>
        <v/>
      </c>
      <c r="X159" s="3" t="str">
        <f t="shared" si="28"/>
        <v/>
      </c>
      <c r="Y159" s="21" t="str">
        <f t="shared" si="29"/>
        <v/>
      </c>
      <c r="Z159" s="74" t="str">
        <f t="shared" si="30"/>
        <v/>
      </c>
      <c r="AA159" s="74" t="str">
        <f t="shared" si="31"/>
        <v/>
      </c>
      <c r="AB159" s="74" t="str">
        <f t="shared" si="32"/>
        <v/>
      </c>
      <c r="AC159" s="138"/>
    </row>
    <row r="160" spans="1:29" ht="12.75" x14ac:dyDescent="0.2">
      <c r="A160" t="str">
        <f>IF(B160="","", IF(ISNA(MATCH(B160,'Meal Planning'!$C$2:$C$6,0)), "N", "Y"))</f>
        <v>N</v>
      </c>
      <c r="B160" t="str">
        <f t="array" ref="B160">IF(D160="","", INDEX($C160:C20158, MATCH(FALSE,ISBLANK($C160:C20158),0)))</f>
        <v>Shepherd's Pie</v>
      </c>
      <c r="C160" s="10"/>
      <c r="D160" s="53" t="s">
        <v>140</v>
      </c>
      <c r="E160" s="54" t="str">
        <f t="shared" si="22"/>
        <v>|</v>
      </c>
      <c r="F160" s="12">
        <v>2</v>
      </c>
      <c r="G160" s="55" t="str">
        <f>IF(D160="","",IFERROR(VLOOKUP(D160,Ingredients!$A:$G,4,FALSE),"ingredient not in list"))</f>
        <v>tbsp</v>
      </c>
      <c r="H160" s="54" t="str">
        <f t="shared" si="23"/>
        <v>|</v>
      </c>
      <c r="I160" s="56">
        <f>IF(D160="", "", IFERROR((VLOOKUP(D160,Ingredients!$A:$H,8,FALSE)*(F160/(VLOOKUP(D160,Ingredients!$A:$H,3,FALSE)))), "ingredient not in list"))</f>
        <v>0.2</v>
      </c>
      <c r="J160" s="54" t="str">
        <f t="shared" si="24"/>
        <v>|</v>
      </c>
      <c r="K160" s="80">
        <f>IF($D160="", "", IFERROR((VLOOKUP($D160,Ingredients!$A:$K,9,FALSE)*($F160/(VLOOKUP($D160,Ingredients!$A:$K,3,FALSE)))), "ingredient not in list"))</f>
        <v>0</v>
      </c>
      <c r="L160" s="54" t="str">
        <f t="shared" si="25"/>
        <v>|</v>
      </c>
      <c r="M160" s="80">
        <f>IF($D160="", "", IFERROR((VLOOKUP($D160,Ingredients!$A:$K,10,FALSE)*($F160/(VLOOKUP($D160,Ingredients!$A:$K,3,FALSE)))), "ingredient not in list"))</f>
        <v>0</v>
      </c>
      <c r="N160" s="54" t="str">
        <f t="shared" si="26"/>
        <v>|</v>
      </c>
      <c r="O160" s="80">
        <f>IF($D160="", "", IFERROR((VLOOKUP($D160,Ingredients!$A:$K,11,FALSE)*($F160/(VLOOKUP($D160,Ingredients!$A:$K,3,FALSE)))), "ingredient not in list"))</f>
        <v>27</v>
      </c>
      <c r="P160" s="54" t="str">
        <f t="shared" si="27"/>
        <v>|</v>
      </c>
      <c r="Q160" s="86">
        <f>IF($D160="", "", IFERROR((VLOOKUP($D160,Ingredients!$A:$H,6,FALSE)*($F160/(VLOOKUP($D160,Ingredients!$A:$H,3,FALSE)))), "ingredient not in list"))</f>
        <v>240</v>
      </c>
      <c r="R160" s="3" t="str">
        <f>IF(AND(I160&lt;&gt;"",I161=""),SUM(I$1:I161)-SUM(R$1:R159),"")</f>
        <v/>
      </c>
      <c r="S160" t="str">
        <f>IF(AND(Q160&lt;&gt;"",Q161=""),SUM(Q$1:Q161)-SUM(S$1:S159),"")</f>
        <v/>
      </c>
      <c r="T160" s="74" t="str">
        <f>IF(AND(K160&lt;&gt;"",K161=""),SUM(K$1:K161)-SUM(T$1:T159),"")</f>
        <v/>
      </c>
      <c r="U160" s="74" t="str">
        <f>IF(AND(M160&lt;&gt;"",M161=""),SUM(M$1:M161)-SUM(U$1:U159),"")</f>
        <v/>
      </c>
      <c r="V160" s="74" t="str">
        <f>IF(AND(O160&lt;&gt;"",O161=""),SUM(O$1:O161)-SUM(V$1:V159),"")</f>
        <v/>
      </c>
      <c r="X160" s="3" t="str">
        <f t="shared" si="28"/>
        <v/>
      </c>
      <c r="Y160" s="21" t="str">
        <f t="shared" si="29"/>
        <v/>
      </c>
      <c r="Z160" s="74" t="str">
        <f t="shared" si="30"/>
        <v/>
      </c>
      <c r="AA160" s="74" t="str">
        <f t="shared" si="31"/>
        <v/>
      </c>
      <c r="AB160" s="74" t="str">
        <f t="shared" si="32"/>
        <v/>
      </c>
      <c r="AC160" s="138"/>
    </row>
    <row r="161" spans="1:38" ht="12.75" x14ac:dyDescent="0.2">
      <c r="A161" t="str">
        <f>IF(B161="","", IF(ISNA(MATCH(B161,'Meal Planning'!$C$2:$C$6,0)), "N", "Y"))</f>
        <v>N</v>
      </c>
      <c r="B161" t="str">
        <f t="array" ref="B161">IF(D161="","", INDEX($C161:C20159, MATCH(FALSE,ISBLANK($C161:C20159),0)))</f>
        <v>Shepherd's Pie</v>
      </c>
      <c r="C161" s="10"/>
      <c r="D161" s="53" t="s">
        <v>62</v>
      </c>
      <c r="E161" s="54" t="str">
        <f t="shared" si="22"/>
        <v>|</v>
      </c>
      <c r="F161" s="12">
        <v>3</v>
      </c>
      <c r="G161" s="55" t="str">
        <f>IF(D161="","",IFERROR(VLOOKUP(D161,Ingredients!$A:$G,4,FALSE),"ingredient not in list"))</f>
        <v>oz</v>
      </c>
      <c r="H161" s="54" t="str">
        <f t="shared" si="23"/>
        <v>|</v>
      </c>
      <c r="I161" s="56">
        <f>IF(D161="", "", IFERROR((VLOOKUP(D161,Ingredients!$A:$H,8,FALSE)*(F161/(VLOOKUP(D161,Ingredients!$A:$H,3,FALSE)))), "ingredient not in list"))</f>
        <v>0.74624999999999997</v>
      </c>
      <c r="J161" s="54" t="str">
        <f t="shared" si="24"/>
        <v>|</v>
      </c>
      <c r="K161" s="80">
        <f>IF($D161="", "", IFERROR((VLOOKUP($D161,Ingredients!$A:$K,9,FALSE)*($F161/(VLOOKUP($D161,Ingredients!$A:$K,3,FALSE)))), "ingredient not in list"))</f>
        <v>3</v>
      </c>
      <c r="L161" s="54" t="str">
        <f t="shared" si="25"/>
        <v>|</v>
      </c>
      <c r="M161" s="80">
        <f>IF($D161="", "", IFERROR((VLOOKUP($D161,Ingredients!$A:$K,10,FALSE)*($F161/(VLOOKUP($D161,Ingredients!$A:$K,3,FALSE)))), "ingredient not in list"))</f>
        <v>24</v>
      </c>
      <c r="N161" s="54" t="str">
        <f t="shared" si="26"/>
        <v>|</v>
      </c>
      <c r="O161" s="80">
        <f>IF($D161="", "", IFERROR((VLOOKUP($D161,Ingredients!$A:$K,11,FALSE)*($F161/(VLOOKUP($D161,Ingredients!$A:$K,3,FALSE)))), "ingredient not in list"))</f>
        <v>0</v>
      </c>
      <c r="P161" s="54" t="str">
        <f t="shared" si="27"/>
        <v>|</v>
      </c>
      <c r="Q161" s="86">
        <f>IF($D161="", "", IFERROR((VLOOKUP($D161,Ingredients!$A:$H,6,FALSE)*($F161/(VLOOKUP($D161,Ingredients!$A:$H,3,FALSE)))), "ingredient not in list"))</f>
        <v>105</v>
      </c>
      <c r="R161" s="3" t="str">
        <f>IF(AND(I161&lt;&gt;"",I162=""),SUM(I$1:I162)-SUM(R$1:R160),"")</f>
        <v/>
      </c>
      <c r="S161" t="str">
        <f>IF(AND(Q161&lt;&gt;"",Q162=""),SUM(Q$1:Q162)-SUM(S$1:S160),"")</f>
        <v/>
      </c>
      <c r="T161" s="74" t="str">
        <f>IF(AND(K161&lt;&gt;"",K162=""),SUM(K$1:K162)-SUM(T$1:T160),"")</f>
        <v/>
      </c>
      <c r="U161" s="74" t="str">
        <f>IF(AND(M161&lt;&gt;"",M162=""),SUM(M$1:M162)-SUM(U$1:U160),"")</f>
        <v/>
      </c>
      <c r="V161" s="74" t="str">
        <f>IF(AND(O161&lt;&gt;"",O162=""),SUM(O$1:O162)-SUM(V$1:V160),"")</f>
        <v/>
      </c>
      <c r="X161" s="3" t="str">
        <f t="shared" si="28"/>
        <v/>
      </c>
      <c r="Y161" s="21" t="str">
        <f t="shared" si="29"/>
        <v/>
      </c>
      <c r="Z161" s="74" t="str">
        <f t="shared" si="30"/>
        <v/>
      </c>
      <c r="AA161" s="74" t="str">
        <f t="shared" si="31"/>
        <v/>
      </c>
      <c r="AB161" s="74" t="str">
        <f t="shared" si="32"/>
        <v/>
      </c>
      <c r="AC161" s="138"/>
    </row>
    <row r="162" spans="1:38" ht="12.75" x14ac:dyDescent="0.2">
      <c r="A162" t="str">
        <f>IF(B162="","", IF(ISNA(MATCH(B162,'Meal Planning'!$C$2:$C$6,0)), "N", "Y"))</f>
        <v>N</v>
      </c>
      <c r="B162" t="str">
        <f t="array" ref="B162">IF(D162="","", INDEX($C162:C20160, MATCH(FALSE,ISBLANK($C162:C20160),0)))</f>
        <v>Shepherd's Pie</v>
      </c>
      <c r="C162" s="10"/>
      <c r="D162" s="53" t="s">
        <v>159</v>
      </c>
      <c r="E162" s="54" t="str">
        <f t="shared" si="22"/>
        <v>|</v>
      </c>
      <c r="F162" s="12">
        <v>2</v>
      </c>
      <c r="G162" s="55" t="str">
        <f>IF(D162="","",IFERROR(VLOOKUP(D162,Ingredients!$A:$G,4,FALSE),"ingredient not in list"))</f>
        <v>stalks</v>
      </c>
      <c r="H162" s="54" t="str">
        <f t="shared" si="23"/>
        <v>|</v>
      </c>
      <c r="I162" s="56">
        <f>IF(D162="", "", IFERROR((VLOOKUP(D162,Ingredients!$A:$H,8,FALSE)*(F162/(VLOOKUP(D162,Ingredients!$A:$H,3,FALSE)))), "ingredient not in list"))</f>
        <v>0.625</v>
      </c>
      <c r="J162" s="54" t="str">
        <f t="shared" si="24"/>
        <v>|</v>
      </c>
      <c r="K162" s="80">
        <f>IF($D162="", "", IFERROR((VLOOKUP($D162,Ingredients!$A:$K,9,FALSE)*($F162/(VLOOKUP($D162,Ingredients!$A:$K,3,FALSE)))), "ingredient not in list"))</f>
        <v>0.56000000000000005</v>
      </c>
      <c r="L162" s="54" t="str">
        <f t="shared" si="25"/>
        <v>|</v>
      </c>
      <c r="M162" s="80">
        <f>IF($D162="", "", IFERROR((VLOOKUP($D162,Ingredients!$A:$K,10,FALSE)*($F162/(VLOOKUP($D162,Ingredients!$A:$K,3,FALSE)))), "ingredient not in list"))</f>
        <v>2.38</v>
      </c>
      <c r="N162" s="54" t="str">
        <f t="shared" si="26"/>
        <v>|</v>
      </c>
      <c r="O162" s="80">
        <f>IF($D162="", "", IFERROR((VLOOKUP($D162,Ingredients!$A:$K,11,FALSE)*($F162/(VLOOKUP($D162,Ingredients!$A:$K,3,FALSE)))), "ingredient not in list"))</f>
        <v>0.14000000000000001</v>
      </c>
      <c r="P162" s="54" t="str">
        <f t="shared" si="27"/>
        <v>|</v>
      </c>
      <c r="Q162" s="86">
        <f>IF($D162="", "", IFERROR((VLOOKUP($D162,Ingredients!$A:$H,6,FALSE)*($F162/(VLOOKUP($D162,Ingredients!$A:$H,3,FALSE)))), "ingredient not in list"))</f>
        <v>15</v>
      </c>
      <c r="R162" s="3" t="str">
        <f>IF(AND(I162&lt;&gt;"",I163=""),SUM(I$1:I163)-SUM(R$1:R161),"")</f>
        <v/>
      </c>
      <c r="S162" t="str">
        <f>IF(AND(Q162&lt;&gt;"",Q163=""),SUM(Q$1:Q163)-SUM(S$1:S161),"")</f>
        <v/>
      </c>
      <c r="T162" s="74" t="str">
        <f>IF(AND(K162&lt;&gt;"",K163=""),SUM(K$1:K163)-SUM(T$1:T161),"")</f>
        <v/>
      </c>
      <c r="U162" s="74" t="str">
        <f>IF(AND(M162&lt;&gt;"",M163=""),SUM(M$1:M163)-SUM(U$1:U161),"")</f>
        <v/>
      </c>
      <c r="V162" s="74" t="str">
        <f>IF(AND(O162&lt;&gt;"",O163=""),SUM(O$1:O163)-SUM(V$1:V161),"")</f>
        <v/>
      </c>
      <c r="X162" s="3" t="str">
        <f t="shared" si="28"/>
        <v/>
      </c>
      <c r="Y162" s="21" t="str">
        <f t="shared" si="29"/>
        <v/>
      </c>
      <c r="Z162" s="74" t="str">
        <f t="shared" si="30"/>
        <v/>
      </c>
      <c r="AA162" s="74" t="str">
        <f t="shared" si="31"/>
        <v/>
      </c>
      <c r="AB162" s="74" t="str">
        <f t="shared" si="32"/>
        <v/>
      </c>
      <c r="AC162" s="138"/>
    </row>
    <row r="163" spans="1:38" ht="12.75" x14ac:dyDescent="0.2">
      <c r="A163" t="str">
        <f>IF(B163="","", IF(ISNA(MATCH(B163,'Meal Planning'!$C$2:$C$6,0)), "N", "Y"))</f>
        <v>N</v>
      </c>
      <c r="B163" t="str">
        <f t="array" ref="B163">IF(D163="","", INDEX($C163:C20161, MATCH(FALSE,ISBLANK($C163:C20161),0)))</f>
        <v>Shepherd's Pie</v>
      </c>
      <c r="C163" s="10"/>
      <c r="D163" s="53" t="s">
        <v>169</v>
      </c>
      <c r="E163" s="54" t="str">
        <f t="shared" si="22"/>
        <v>|</v>
      </c>
      <c r="F163" s="12">
        <v>1</v>
      </c>
      <c r="G163" s="55" t="str">
        <f>IF(D163="","",IFERROR(VLOOKUP(D163,Ingredients!$A:$G,4,FALSE),"ingredient not in list"))</f>
        <v>tsp</v>
      </c>
      <c r="H163" s="54" t="str">
        <f t="shared" si="23"/>
        <v>|</v>
      </c>
      <c r="I163" s="56">
        <f>IF(D163="", "", IFERROR((VLOOKUP(D163,Ingredients!$A:$H,8,FALSE)*(F163/(VLOOKUP(D163,Ingredients!$A:$H,3,FALSE)))), "ingredient not in list"))</f>
        <v>0.05</v>
      </c>
      <c r="J163" s="54" t="str">
        <f t="shared" si="24"/>
        <v>|</v>
      </c>
      <c r="K163" s="80">
        <f>IF($D163="", "", IFERROR((VLOOKUP($D163,Ingredients!$A:$K,9,FALSE)*($F163/(VLOOKUP($D163,Ingredients!$A:$K,3,FALSE)))), "ingredient not in list"))</f>
        <v>0.04</v>
      </c>
      <c r="L163" s="54" t="str">
        <f t="shared" si="25"/>
        <v>|</v>
      </c>
      <c r="M163" s="80">
        <f>IF($D163="", "", IFERROR((VLOOKUP($D163,Ingredients!$A:$K,10,FALSE)*($F163/(VLOOKUP($D163,Ingredients!$A:$K,3,FALSE)))), "ingredient not in list"))</f>
        <v>0.2</v>
      </c>
      <c r="N163" s="54" t="str">
        <f t="shared" si="26"/>
        <v>|</v>
      </c>
      <c r="O163" s="80">
        <f>IF($D163="", "", IFERROR((VLOOKUP($D163,Ingredients!$A:$K,11,FALSE)*($F163/(VLOOKUP($D163,Ingredients!$A:$K,3,FALSE)))), "ingredient not in list"))</f>
        <v>0.01</v>
      </c>
      <c r="P163" s="54" t="str">
        <f t="shared" si="27"/>
        <v>|</v>
      </c>
      <c r="Q163" s="86">
        <f>IF($D163="", "", IFERROR((VLOOKUP($D163,Ingredients!$A:$H,6,FALSE)*($F163/(VLOOKUP($D163,Ingredients!$A:$H,3,FALSE)))), "ingredient not in list"))</f>
        <v>1</v>
      </c>
      <c r="R163" s="3" t="str">
        <f>IF(AND(I163&lt;&gt;"",I164=""),SUM(I$1:I164)-SUM(R$1:R162),"")</f>
        <v/>
      </c>
      <c r="S163" t="str">
        <f>IF(AND(Q163&lt;&gt;"",Q164=""),SUM(Q$1:Q164)-SUM(S$1:S162),"")</f>
        <v/>
      </c>
      <c r="T163" s="74" t="str">
        <f>IF(AND(K163&lt;&gt;"",K164=""),SUM(K$1:K164)-SUM(T$1:T162),"")</f>
        <v/>
      </c>
      <c r="U163" s="74" t="str">
        <f>IF(AND(M163&lt;&gt;"",M164=""),SUM(M$1:M164)-SUM(U$1:U162),"")</f>
        <v/>
      </c>
      <c r="V163" s="74" t="str">
        <f>IF(AND(O163&lt;&gt;"",O164=""),SUM(O$1:O164)-SUM(V$1:V162),"")</f>
        <v/>
      </c>
      <c r="X163" s="3" t="str">
        <f t="shared" si="28"/>
        <v/>
      </c>
      <c r="Y163" s="21" t="str">
        <f t="shared" si="29"/>
        <v/>
      </c>
      <c r="Z163" s="74" t="str">
        <f t="shared" si="30"/>
        <v/>
      </c>
      <c r="AA163" s="74" t="str">
        <f t="shared" si="31"/>
        <v/>
      </c>
      <c r="AB163" s="74" t="str">
        <f t="shared" si="32"/>
        <v/>
      </c>
      <c r="AC163" s="138"/>
    </row>
    <row r="164" spans="1:38" ht="12.75" x14ac:dyDescent="0.2">
      <c r="A164" t="str">
        <f>IF(B164="","", IF(ISNA(MATCH(B164,'Meal Planning'!$C$2:$C$6,0)), "N", "Y"))</f>
        <v>N</v>
      </c>
      <c r="B164" t="str">
        <f t="array" ref="B164">IF(D164="","", INDEX($C164:C20162, MATCH(FALSE,ISBLANK($C164:C20162),0)))</f>
        <v>Shepherd's Pie</v>
      </c>
      <c r="C164" s="10"/>
      <c r="D164" s="53" t="s">
        <v>168</v>
      </c>
      <c r="E164" s="54" t="str">
        <f t="shared" si="22"/>
        <v>|</v>
      </c>
      <c r="F164" s="12">
        <v>0.5</v>
      </c>
      <c r="G164" s="55" t="str">
        <f>IF(D164="","",IFERROR(VLOOKUP(D164,Ingredients!$A:$G,4,FALSE),"ingredient not in list"))</f>
        <v>tsp</v>
      </c>
      <c r="H164" s="54" t="str">
        <f t="shared" si="23"/>
        <v>|</v>
      </c>
      <c r="I164" s="56">
        <f>IF(D164="", "", IFERROR((VLOOKUP(D164,Ingredients!$A:$H,8,FALSE)*(F164/(VLOOKUP(D164,Ingredients!$A:$H,3,FALSE)))), "ingredient not in list"))</f>
        <v>1.4084507042253521E-2</v>
      </c>
      <c r="J164" s="54" t="str">
        <f t="shared" si="24"/>
        <v>|</v>
      </c>
      <c r="K164" s="80">
        <f>IF($D164="", "", IFERROR((VLOOKUP($D164,Ingredients!$A:$K,9,FALSE)*($F164/(VLOOKUP($D164,Ingredients!$A:$K,3,FALSE)))), "ingredient not in list"))</f>
        <v>0.155</v>
      </c>
      <c r="L164" s="54" t="str">
        <f t="shared" si="25"/>
        <v>|</v>
      </c>
      <c r="M164" s="80">
        <f>IF($D164="", "", IFERROR((VLOOKUP($D164,Ingredients!$A:$K,10,FALSE)*($F164/(VLOOKUP($D164,Ingredients!$A:$K,3,FALSE)))), "ingredient not in list"))</f>
        <v>0.58499999999999996</v>
      </c>
      <c r="N164" s="54" t="str">
        <f t="shared" si="26"/>
        <v>|</v>
      </c>
      <c r="O164" s="80">
        <f>IF($D164="", "", IFERROR((VLOOKUP($D164,Ingredients!$A:$K,11,FALSE)*($F164/(VLOOKUP($D164,Ingredients!$A:$K,3,FALSE)))), "ingredient not in list"))</f>
        <v>0.13500000000000001</v>
      </c>
      <c r="P164" s="54" t="str">
        <f t="shared" si="27"/>
        <v>|</v>
      </c>
      <c r="Q164" s="86">
        <f>IF($D164="", "", IFERROR((VLOOKUP($D164,Ingredients!$A:$H,6,FALSE)*($F164/(VLOOKUP($D164,Ingredients!$A:$H,3,FALSE)))), "ingredient not in list"))</f>
        <v>3</v>
      </c>
      <c r="R164" s="3" t="str">
        <f>IF(AND(I164&lt;&gt;"",I165=""),SUM(I$1:I165)-SUM(R$1:R163),"")</f>
        <v/>
      </c>
      <c r="S164" t="str">
        <f>IF(AND(Q164&lt;&gt;"",Q165=""),SUM(Q$1:Q165)-SUM(S$1:S163),"")</f>
        <v/>
      </c>
      <c r="T164" s="74" t="str">
        <f>IF(AND(K164&lt;&gt;"",K165=""),SUM(K$1:K165)-SUM(T$1:T163),"")</f>
        <v/>
      </c>
      <c r="U164" s="74" t="str">
        <f>IF(AND(M164&lt;&gt;"",M165=""),SUM(M$1:M165)-SUM(U$1:U163),"")</f>
        <v/>
      </c>
      <c r="V164" s="74" t="str">
        <f>IF(AND(O164&lt;&gt;"",O165=""),SUM(O$1:O165)-SUM(V$1:V163),"")</f>
        <v/>
      </c>
      <c r="X164" s="3" t="str">
        <f t="shared" si="28"/>
        <v/>
      </c>
      <c r="Y164" s="21" t="str">
        <f t="shared" si="29"/>
        <v/>
      </c>
      <c r="Z164" s="74" t="str">
        <f t="shared" si="30"/>
        <v/>
      </c>
      <c r="AA164" s="74" t="str">
        <f t="shared" si="31"/>
        <v/>
      </c>
      <c r="AB164" s="74" t="str">
        <f t="shared" si="32"/>
        <v/>
      </c>
      <c r="AC164" s="138"/>
    </row>
    <row r="165" spans="1:38" ht="12.75" x14ac:dyDescent="0.2">
      <c r="A165" t="str">
        <f>IF(B165="","", IF(ISNA(MATCH(B165,'Meal Planning'!$C$2:$C$6,0)), "N", "Y"))</f>
        <v>N</v>
      </c>
      <c r="B165" t="str">
        <f t="array" ref="B165">IF(D165="","", INDEX($C165:C20163, MATCH(FALSE,ISBLANK($C165:C20163),0)))</f>
        <v>Shepherd's Pie</v>
      </c>
      <c r="C165" s="10"/>
      <c r="D165" s="53" t="s">
        <v>116</v>
      </c>
      <c r="E165" s="54" t="str">
        <f t="shared" si="22"/>
        <v>|</v>
      </c>
      <c r="F165" s="12">
        <v>1</v>
      </c>
      <c r="G165" s="55" t="str">
        <f>IF(D165="","",IFERROR(VLOOKUP(D165,Ingredients!$A:$G,4,FALSE),"ingredient not in list"))</f>
        <v>tbsp</v>
      </c>
      <c r="H165" s="54" t="str">
        <f t="shared" si="23"/>
        <v>|</v>
      </c>
      <c r="I165" s="56">
        <f>IF(D165="", "", IFERROR((VLOOKUP(D165,Ingredients!$A:$H,8,FALSE)*(F165/(VLOOKUP(D165,Ingredients!$A:$H,3,FALSE)))), "ingredient not in list"))</f>
        <v>7.9000000000000001E-2</v>
      </c>
      <c r="J165" s="54" t="str">
        <f t="shared" si="24"/>
        <v>|</v>
      </c>
      <c r="K165" s="80">
        <f>IF($D165="", "", IFERROR((VLOOKUP($D165,Ingredients!$A:$K,9,FALSE)*($F165/(VLOOKUP($D165,Ingredients!$A:$K,3,FALSE)))), "ingredient not in list"))</f>
        <v>0.69</v>
      </c>
      <c r="L165" s="54" t="str">
        <f t="shared" si="25"/>
        <v>|</v>
      </c>
      <c r="M165" s="80">
        <f>IF($D165="", "", IFERROR((VLOOKUP($D165,Ingredients!$A:$K,10,FALSE)*($F165/(VLOOKUP($D165,Ingredients!$A:$K,3,FALSE)))), "ingredient not in list"))</f>
        <v>3.03</v>
      </c>
      <c r="N165" s="54" t="str">
        <f t="shared" si="26"/>
        <v>|</v>
      </c>
      <c r="O165" s="80">
        <f>IF($D165="", "", IFERROR((VLOOKUP($D165,Ingredients!$A:$K,11,FALSE)*($F165/(VLOOKUP($D165,Ingredients!$A:$K,3,FALSE)))), "ingredient not in list"))</f>
        <v>0.08</v>
      </c>
      <c r="P165" s="54" t="str">
        <f t="shared" si="27"/>
        <v>|</v>
      </c>
      <c r="Q165" s="86">
        <f>IF($D165="", "", IFERROR((VLOOKUP($D165,Ingredients!$A:$H,6,FALSE)*($F165/(VLOOKUP($D165,Ingredients!$A:$H,3,FALSE)))), "ingredient not in list"))</f>
        <v>15</v>
      </c>
      <c r="R165" s="3" t="str">
        <f>IF(AND(I165&lt;&gt;"",I166=""),SUM(I$1:I166)-SUM(R$1:R164),"")</f>
        <v/>
      </c>
      <c r="S165" t="str">
        <f>IF(AND(Q165&lt;&gt;"",Q166=""),SUM(Q$1:Q166)-SUM(S$1:S164),"")</f>
        <v/>
      </c>
      <c r="T165" s="74" t="str">
        <f>IF(AND(K165&lt;&gt;"",K166=""),SUM(K$1:K166)-SUM(T$1:T164),"")</f>
        <v/>
      </c>
      <c r="U165" s="74" t="str">
        <f>IF(AND(M165&lt;&gt;"",M166=""),SUM(M$1:M166)-SUM(U$1:U164),"")</f>
        <v/>
      </c>
      <c r="V165" s="74" t="str">
        <f>IF(AND(O165&lt;&gt;"",O166=""),SUM(O$1:O166)-SUM(V$1:V164),"")</f>
        <v/>
      </c>
      <c r="X165" s="3" t="str">
        <f t="shared" si="28"/>
        <v/>
      </c>
      <c r="Y165" s="21" t="str">
        <f t="shared" si="29"/>
        <v/>
      </c>
      <c r="Z165" s="74" t="str">
        <f t="shared" si="30"/>
        <v/>
      </c>
      <c r="AA165" s="74" t="str">
        <f t="shared" si="31"/>
        <v/>
      </c>
      <c r="AB165" s="74" t="str">
        <f t="shared" si="32"/>
        <v/>
      </c>
      <c r="AC165" s="138"/>
    </row>
    <row r="166" spans="1:38" ht="12.75" x14ac:dyDescent="0.2">
      <c r="A166" t="str">
        <f>IF(B166="","", IF(ISNA(MATCH(B166,'Meal Planning'!$C$2:$C$6,0)), "N", "Y"))</f>
        <v>N</v>
      </c>
      <c r="B166" t="str">
        <f t="array" ref="B166">IF(D166="","", INDEX($C166:C20164, MATCH(FALSE,ISBLANK($C166:C20164),0)))</f>
        <v>Shepherd's Pie</v>
      </c>
      <c r="C166" s="10"/>
      <c r="D166" s="53" t="s">
        <v>52</v>
      </c>
      <c r="E166" s="54" t="str">
        <f t="shared" si="22"/>
        <v>|</v>
      </c>
      <c r="F166" s="12">
        <f>1/16</f>
        <v>6.25E-2</v>
      </c>
      <c r="G166" s="55" t="str">
        <f>IF(D166="","",IFERROR(VLOOKUP(D166,Ingredients!$A:$G,4,FALSE),"ingredient not in list"))</f>
        <v>cup</v>
      </c>
      <c r="H166" s="54" t="str">
        <f t="shared" si="23"/>
        <v>|</v>
      </c>
      <c r="I166" s="56">
        <f>IF(D166="", "", IFERROR((VLOOKUP(D166,Ingredients!$A:$H,8,FALSE)*(F166/(VLOOKUP(D166,Ingredients!$A:$H,3,FALSE)))), "ingredient not in list"))</f>
        <v>5.7781456953642386E-3</v>
      </c>
      <c r="J166" s="54" t="str">
        <f t="shared" si="24"/>
        <v>|</v>
      </c>
      <c r="K166" s="80">
        <f>IF($D166="", "", IFERROR((VLOOKUP($D166,Ingredients!$A:$K,9,FALSE)*($F166/(VLOOKUP($D166,Ingredients!$A:$K,3,FALSE)))), "ingredient not in list"))</f>
        <v>0.75</v>
      </c>
      <c r="L166" s="54" t="str">
        <f t="shared" si="25"/>
        <v>|</v>
      </c>
      <c r="M166" s="80">
        <f>IF($D166="", "", IFERROR((VLOOKUP($D166,Ingredients!$A:$K,10,FALSE)*($F166/(VLOOKUP($D166,Ingredients!$A:$K,3,FALSE)))), "ingredient not in list"))</f>
        <v>5.5</v>
      </c>
      <c r="N166" s="54" t="str">
        <f t="shared" si="26"/>
        <v>|</v>
      </c>
      <c r="O166" s="80">
        <f>IF($D166="", "", IFERROR((VLOOKUP($D166,Ingredients!$A:$K,11,FALSE)*($F166/(VLOOKUP($D166,Ingredients!$A:$K,3,FALSE)))), "ingredient not in list"))</f>
        <v>0</v>
      </c>
      <c r="P166" s="54" t="str">
        <f t="shared" si="27"/>
        <v>|</v>
      </c>
      <c r="Q166" s="86">
        <f>IF($D166="", "", IFERROR((VLOOKUP($D166,Ingredients!$A:$H,6,FALSE)*($F166/(VLOOKUP($D166,Ingredients!$A:$H,3,FALSE)))), "ingredient not in list"))</f>
        <v>27.5</v>
      </c>
      <c r="R166" s="3" t="str">
        <f>IF(AND(I166&lt;&gt;"",I167=""),SUM(I$1:I167)-SUM(R$1:R165),"")</f>
        <v/>
      </c>
      <c r="S166" t="str">
        <f>IF(AND(Q166&lt;&gt;"",Q167=""),SUM(Q$1:Q167)-SUM(S$1:S165),"")</f>
        <v/>
      </c>
      <c r="T166" s="74" t="str">
        <f>IF(AND(K166&lt;&gt;"",K167=""),SUM(K$1:K167)-SUM(T$1:T165),"")</f>
        <v/>
      </c>
      <c r="U166" s="74" t="str">
        <f>IF(AND(M166&lt;&gt;"",M167=""),SUM(M$1:M167)-SUM(U$1:U165),"")</f>
        <v/>
      </c>
      <c r="V166" s="74" t="str">
        <f>IF(AND(O166&lt;&gt;"",O167=""),SUM(O$1:O167)-SUM(V$1:V165),"")</f>
        <v/>
      </c>
      <c r="X166" s="3" t="str">
        <f t="shared" si="28"/>
        <v/>
      </c>
      <c r="Y166" s="21" t="str">
        <f t="shared" si="29"/>
        <v/>
      </c>
      <c r="Z166" s="74" t="str">
        <f t="shared" si="30"/>
        <v/>
      </c>
      <c r="AA166" s="74" t="str">
        <f t="shared" si="31"/>
        <v/>
      </c>
      <c r="AB166" s="74" t="str">
        <f t="shared" si="32"/>
        <v/>
      </c>
      <c r="AC166" s="138"/>
    </row>
    <row r="167" spans="1:38" ht="13.5" thickBot="1" x14ac:dyDescent="0.25">
      <c r="A167" t="str">
        <f>IF(B167="","", IF(ISNA(MATCH(B167,'Meal Planning'!$C$2:$C$6,0)), "N", "Y"))</f>
        <v>N</v>
      </c>
      <c r="B167" t="str">
        <f t="array" ref="B167">IF(D167="","", INDEX($C167:C20165, MATCH(FALSE,ISBLANK($C167:C20165),0)))</f>
        <v>Shepherd's Pie</v>
      </c>
      <c r="C167" s="10"/>
      <c r="D167" s="53" t="s">
        <v>126</v>
      </c>
      <c r="E167" s="54" t="str">
        <f t="shared" si="22"/>
        <v>|</v>
      </c>
      <c r="F167" s="12">
        <v>1</v>
      </c>
      <c r="G167" s="55" t="str">
        <f>IF(D167="","",IFERROR(VLOOKUP(D167,Ingredients!$A:$G,4,FALSE),"ingredient not in list"))</f>
        <v>cube</v>
      </c>
      <c r="H167" s="54" t="str">
        <f t="shared" si="23"/>
        <v>|</v>
      </c>
      <c r="I167" s="56">
        <f>IF(D167="", "", IFERROR((VLOOKUP(D167,Ingredients!$A:$H,8,FALSE)*(F167/(VLOOKUP(D167,Ingredients!$A:$H,3,FALSE)))), "ingredient not in list"))</f>
        <v>7.9600000000000004E-2</v>
      </c>
      <c r="J167" s="54" t="str">
        <f t="shared" si="24"/>
        <v>|</v>
      </c>
      <c r="K167" s="80">
        <f>IF($D167="", "", IFERROR((VLOOKUP($D167,Ingredients!$A:$K,9,FALSE)*($F167/(VLOOKUP($D167,Ingredients!$A:$K,3,FALSE)))), "ingredient not in list"))</f>
        <v>0</v>
      </c>
      <c r="L167" s="54" t="str">
        <f t="shared" si="25"/>
        <v>|</v>
      </c>
      <c r="M167" s="80">
        <f>IF($D167="", "", IFERROR((VLOOKUP($D167,Ingredients!$A:$K,10,FALSE)*($F167/(VLOOKUP($D167,Ingredients!$A:$K,3,FALSE)))), "ingredient not in list"))</f>
        <v>1</v>
      </c>
      <c r="N167" s="54" t="str">
        <f t="shared" si="26"/>
        <v>|</v>
      </c>
      <c r="O167" s="80">
        <f>IF($D167="", "", IFERROR((VLOOKUP($D167,Ingredients!$A:$K,11,FALSE)*($F167/(VLOOKUP($D167,Ingredients!$A:$K,3,FALSE)))), "ingredient not in list"))</f>
        <v>0</v>
      </c>
      <c r="P167" s="54" t="str">
        <f t="shared" si="27"/>
        <v>|</v>
      </c>
      <c r="Q167" s="86">
        <f>IF($D167="", "", IFERROR((VLOOKUP($D167,Ingredients!$A:$H,6,FALSE)*($F167/(VLOOKUP($D167,Ingredients!$A:$H,3,FALSE)))), "ingredient not in list"))</f>
        <v>5</v>
      </c>
      <c r="R167" s="3" t="str">
        <f>IF(AND(I167&lt;&gt;"",I168=""),SUM(I$1:I168)-SUM(R$1:R166),"")</f>
        <v/>
      </c>
      <c r="S167" t="str">
        <f>IF(AND(Q167&lt;&gt;"",Q168=""),SUM(Q$1:Q168)-SUM(S$1:S166),"")</f>
        <v/>
      </c>
      <c r="T167" s="74" t="str">
        <f>IF(AND(K167&lt;&gt;"",K168=""),SUM(K$1:K168)-SUM(T$1:T166),"")</f>
        <v/>
      </c>
      <c r="U167" s="74" t="str">
        <f>IF(AND(M167&lt;&gt;"",M168=""),SUM(M$1:M168)-SUM(U$1:U166),"")</f>
        <v/>
      </c>
      <c r="V167" s="74" t="str">
        <f>IF(AND(O167&lt;&gt;"",O168=""),SUM(O$1:O168)-SUM(V$1:V166),"")</f>
        <v/>
      </c>
      <c r="X167" s="3" t="str">
        <f t="shared" si="28"/>
        <v/>
      </c>
      <c r="Y167" s="21" t="str">
        <f t="shared" si="29"/>
        <v/>
      </c>
      <c r="Z167" s="74" t="str">
        <f t="shared" si="30"/>
        <v/>
      </c>
      <c r="AA167" s="74" t="str">
        <f t="shared" si="31"/>
        <v/>
      </c>
      <c r="AB167" s="74" t="str">
        <f t="shared" si="32"/>
        <v/>
      </c>
      <c r="AC167" s="138"/>
    </row>
    <row r="168" spans="1:38" ht="13.5" thickBot="1" x14ac:dyDescent="0.25">
      <c r="A168" t="str">
        <f>IF(B168="","", IF(ISNA(MATCH(B168,'Meal Planning'!$C$2:$C$6,0)), "N", "Y"))</f>
        <v>N</v>
      </c>
      <c r="B168" t="str">
        <f t="array" ref="B168">IF(D168="","", INDEX($C168:C20166, MATCH(FALSE,ISBLANK($C168:C20166),0)))</f>
        <v>Shepherd's Pie</v>
      </c>
      <c r="C168" s="47" t="s">
        <v>171</v>
      </c>
      <c r="D168" s="57" t="s">
        <v>30</v>
      </c>
      <c r="E168" s="58" t="str">
        <f t="shared" si="22"/>
        <v>|</v>
      </c>
      <c r="F168" s="59">
        <v>1</v>
      </c>
      <c r="G168" s="60" t="str">
        <f>IF(D168="","",IFERROR(VLOOKUP(D168,Ingredients!$A:$G,4,FALSE),"ingredient not in list"))</f>
        <v>cup</v>
      </c>
      <c r="H168" s="58" t="str">
        <f t="shared" si="23"/>
        <v>|</v>
      </c>
      <c r="I168" s="61">
        <f>IF(D168="", "", IFERROR((VLOOKUP(D168,Ingredients!$A:$H,8,FALSE)*(F168/(VLOOKUP(D168,Ingredients!$A:$H,3,FALSE)))), "ingredient not in list"))</f>
        <v>0.45142857142857146</v>
      </c>
      <c r="J168" s="58" t="str">
        <f t="shared" si="24"/>
        <v>|</v>
      </c>
      <c r="K168" s="81">
        <f>IF($D168="", "", IFERROR((VLOOKUP($D168,Ingredients!$A:$K,9,FALSE)*($F168/(VLOOKUP($D168,Ingredients!$A:$K,3,FALSE)))), "ingredient not in list"))</f>
        <v>4</v>
      </c>
      <c r="L168" s="58" t="str">
        <f t="shared" si="25"/>
        <v>|</v>
      </c>
      <c r="M168" s="81">
        <f>IF($D168="", "", IFERROR((VLOOKUP($D168,Ingredients!$A:$K,10,FALSE)*($F168/(VLOOKUP($D168,Ingredients!$A:$K,3,FALSE)))), "ingredient not in list"))</f>
        <v>22</v>
      </c>
      <c r="N168" s="58" t="str">
        <f t="shared" si="26"/>
        <v>|</v>
      </c>
      <c r="O168" s="81">
        <f>IF($D168="", "", IFERROR((VLOOKUP($D168,Ingredients!$A:$K,11,FALSE)*($F168/(VLOOKUP($D168,Ingredients!$A:$K,3,FALSE)))), "ingredient not in list"))</f>
        <v>1</v>
      </c>
      <c r="P168" s="58" t="str">
        <f t="shared" si="27"/>
        <v>|</v>
      </c>
      <c r="Q168" s="87">
        <f>IF($D168="", "", IFERROR((VLOOKUP($D168,Ingredients!$A:$H,6,FALSE)*($F168/(VLOOKUP($D168,Ingredients!$A:$H,3,FALSE)))), "ingredient not in list"))</f>
        <v>120</v>
      </c>
      <c r="R168" s="3">
        <f>IF(AND(I168&lt;&gt;"",I169=""),SUM(I$1:I169)-SUM(R$1:R167),"")</f>
        <v>8.1307384675039884</v>
      </c>
      <c r="S168">
        <f>IF(AND(Q168&lt;&gt;"",Q169=""),SUM(Q$1:Q169)-SUM(S$1:S167),"")</f>
        <v>2375.75</v>
      </c>
      <c r="T168" s="74">
        <f>IF(AND(K168&lt;&gt;"",K169=""),SUM(K$1:K169)-SUM(T$1:T167),"")</f>
        <v>48.775000000000091</v>
      </c>
      <c r="U168" s="74">
        <f>IF(AND(M168&lt;&gt;"",M169=""),SUM(M$1:M169)-SUM(U$1:U167),"")</f>
        <v>261.35999999999967</v>
      </c>
      <c r="V168" s="74">
        <f>IF(AND(O168&lt;&gt;"",O169=""),SUM(O$1:O169)-SUM(V$1:V167),"")</f>
        <v>46.735000000000014</v>
      </c>
      <c r="W168" s="8">
        <v>6</v>
      </c>
      <c r="X168" s="3">
        <f t="shared" si="28"/>
        <v>1.3551230779173313</v>
      </c>
      <c r="Y168" s="21">
        <f t="shared" si="29"/>
        <v>395.95833333333331</v>
      </c>
      <c r="Z168" s="74">
        <f t="shared" si="30"/>
        <v>8.1291666666666824</v>
      </c>
      <c r="AA168" s="74">
        <f t="shared" si="31"/>
        <v>43.559999999999945</v>
      </c>
      <c r="AB168" s="74">
        <f t="shared" si="32"/>
        <v>7.7891666666666692</v>
      </c>
      <c r="AH168" s="21"/>
    </row>
    <row r="169" spans="1:38" ht="12.75" x14ac:dyDescent="0.2">
      <c r="A169" t="str">
        <f>IF(B169="","", IF(ISNA(MATCH(B169,'Meal Planning'!$C$2:$C$6,0)), "N", "Y"))</f>
        <v/>
      </c>
      <c r="B169" t="str">
        <f t="array" ref="B169">IF(D169="","", INDEX($C169:C20167, MATCH(FALSE,ISBLANK($C169:C20167),0)))</f>
        <v/>
      </c>
      <c r="C169" s="10"/>
      <c r="E169" t="str">
        <f t="shared" si="22"/>
        <v/>
      </c>
      <c r="F169" s="10"/>
      <c r="G169" s="1" t="str">
        <f>IF(D169="","",IFERROR(VLOOKUP(D169,Ingredients!$A:$G,4,FALSE),"ingredient not in list"))</f>
        <v/>
      </c>
      <c r="H169" t="str">
        <f t="shared" si="23"/>
        <v/>
      </c>
      <c r="I169" s="3" t="str">
        <f>IF(D169="", "", IFERROR((VLOOKUP(D169,Ingredients!$A:$H,8,FALSE)*(F169/(VLOOKUP(D169,Ingredients!$A:$H,3,FALSE)))), "ingredient not in list"))</f>
        <v/>
      </c>
      <c r="J169" t="str">
        <f t="shared" si="24"/>
        <v/>
      </c>
      <c r="K169" s="77" t="str">
        <f>IF($D169="", "", IFERROR((VLOOKUP($D169,Ingredients!$A:$K,9,FALSE)*($F169/(VLOOKUP($D169,Ingredients!$A:$K,3,FALSE)))), "ingredient not in list"))</f>
        <v/>
      </c>
      <c r="L169" t="str">
        <f t="shared" si="25"/>
        <v/>
      </c>
      <c r="M169" s="77" t="str">
        <f>IF($D169="", "", IFERROR((VLOOKUP($D169,Ingredients!$A:$K,10,FALSE)*($F169/(VLOOKUP($D169,Ingredients!$A:$K,3,FALSE)))), "ingredient not in list"))</f>
        <v/>
      </c>
      <c r="N169" t="str">
        <f t="shared" si="26"/>
        <v/>
      </c>
      <c r="O169" s="77" t="str">
        <f>IF($D169="", "", IFERROR((VLOOKUP($D169,Ingredients!$A:$K,11,FALSE)*($F169/(VLOOKUP($D169,Ingredients!$A:$K,3,FALSE)))), "ingredient not in list"))</f>
        <v/>
      </c>
      <c r="P169" t="str">
        <f t="shared" si="27"/>
        <v/>
      </c>
      <c r="Q169" s="83" t="str">
        <f>IF($D169="", "", IFERROR((VLOOKUP($D169,Ingredients!$A:$H,6,FALSE)*($F169/(VLOOKUP($D169,Ingredients!$A:$H,3,FALSE)))), "ingredient not in list"))</f>
        <v/>
      </c>
      <c r="R169" s="3" t="str">
        <f>IF(AND(I169&lt;&gt;"",I170=""),SUM(I$1:I170)-SUM(R$1:R168),"")</f>
        <v/>
      </c>
      <c r="S169" t="str">
        <f>IF(AND(Q169&lt;&gt;"",Q170=""),SUM(Q$1:Q170)-SUM(S$1:S168),"")</f>
        <v/>
      </c>
      <c r="T169" s="74" t="str">
        <f>IF(AND(K169&lt;&gt;"",K170=""),SUM(K$1:K170)-SUM(T$1:T168),"")</f>
        <v/>
      </c>
      <c r="U169" s="74" t="str">
        <f>IF(AND(M169&lt;&gt;"",M170=""),SUM(M$1:M170)-SUM(U$1:U168),"")</f>
        <v/>
      </c>
      <c r="V169" s="74" t="str">
        <f>IF(AND(O169&lt;&gt;"",O170=""),SUM(O$1:O170)-SUM(V$1:V168),"")</f>
        <v/>
      </c>
      <c r="X169" s="3" t="str">
        <f t="shared" si="28"/>
        <v/>
      </c>
      <c r="Y169" s="21" t="str">
        <f t="shared" si="29"/>
        <v/>
      </c>
      <c r="Z169" s="74" t="str">
        <f t="shared" si="30"/>
        <v/>
      </c>
      <c r="AA169" s="74" t="str">
        <f t="shared" si="31"/>
        <v/>
      </c>
      <c r="AB169" s="74" t="str">
        <f t="shared" si="32"/>
        <v/>
      </c>
      <c r="AC169" s="134" t="s">
        <v>172</v>
      </c>
    </row>
    <row r="170" spans="1:38" ht="12.75" x14ac:dyDescent="0.2">
      <c r="A170" t="str">
        <f>IF(B170="","", IF(ISNA(MATCH(B170,'Meal Planning'!$C$2:$C$6,0)), "N", "Y"))</f>
        <v>N</v>
      </c>
      <c r="B170" t="str">
        <f t="array" ref="B170">IF(D170="","", INDEX($C170:C20168, MATCH(FALSE,ISBLANK($C170:C20168),0)))</f>
        <v>Black Bean Taquitos</v>
      </c>
      <c r="C170" s="10"/>
      <c r="D170" s="48" t="s">
        <v>154</v>
      </c>
      <c r="E170" s="49" t="str">
        <f t="shared" si="22"/>
        <v>|</v>
      </c>
      <c r="F170" s="65">
        <v>8</v>
      </c>
      <c r="G170" s="51" t="str">
        <f>IF(D170="","",IFERROR(VLOOKUP(D170,Ingredients!$A:$G,4,FALSE),"ingredient not in list"))</f>
        <v>tbsp</v>
      </c>
      <c r="H170" s="49" t="str">
        <f t="shared" si="23"/>
        <v>|</v>
      </c>
      <c r="I170" s="52">
        <f>IF(D170="", "", IFERROR((VLOOKUP(D170,Ingredients!$A:$H,8,FALSE)*(F170/(VLOOKUP(D170,Ingredients!$A:$H,3,FALSE)))), "ingredient not in list"))</f>
        <v>2</v>
      </c>
      <c r="J170" s="49" t="str">
        <f t="shared" si="24"/>
        <v>|</v>
      </c>
      <c r="K170" s="79">
        <f>IF($D170="", "", IFERROR((VLOOKUP($D170,Ingredients!$A:$K,9,FALSE)*($F170/(VLOOKUP($D170,Ingredients!$A:$K,3,FALSE)))), "ingredient not in list"))</f>
        <v>8.7200000000000006</v>
      </c>
      <c r="L170" s="49" t="str">
        <f t="shared" si="25"/>
        <v>|</v>
      </c>
      <c r="M170" s="79">
        <f>IF($D170="", "", IFERROR((VLOOKUP($D170,Ingredients!$A:$K,10,FALSE)*($F170/(VLOOKUP($D170,Ingredients!$A:$K,3,FALSE)))), "ingredient not in list"))</f>
        <v>3.12</v>
      </c>
      <c r="N170" s="49" t="str">
        <f t="shared" si="26"/>
        <v>|</v>
      </c>
      <c r="O170" s="79">
        <f>IF($D170="", "", IFERROR((VLOOKUP($D170,Ingredients!$A:$K,11,FALSE)*($F170/(VLOOKUP($D170,Ingredients!$A:$K,3,FALSE)))), "ingredient not in list"))</f>
        <v>40.479999999999997</v>
      </c>
      <c r="P170" s="49" t="str">
        <f t="shared" si="27"/>
        <v>|</v>
      </c>
      <c r="Q170" s="85">
        <f>IF($D170="", "", IFERROR((VLOOKUP($D170,Ingredients!$A:$H,6,FALSE)*($F170/(VLOOKUP($D170,Ingredients!$A:$H,3,FALSE)))), "ingredient not in list"))</f>
        <v>408</v>
      </c>
      <c r="R170" s="3" t="str">
        <f>IF(AND(I170&lt;&gt;"",I171=""),SUM(I$1:I171)-SUM(R$1:R169),"")</f>
        <v/>
      </c>
      <c r="S170" t="str">
        <f>IF(AND(Q170&lt;&gt;"",Q171=""),SUM(Q$1:Q171)-SUM(S$1:S169),"")</f>
        <v/>
      </c>
      <c r="T170" s="74" t="str">
        <f>IF(AND(K170&lt;&gt;"",K171=""),SUM(K$1:K171)-SUM(T$1:T169),"")</f>
        <v/>
      </c>
      <c r="U170" s="74" t="str">
        <f>IF(AND(M170&lt;&gt;"",M171=""),SUM(M$1:M171)-SUM(U$1:U169),"")</f>
        <v/>
      </c>
      <c r="V170" s="74" t="str">
        <f>IF(AND(O170&lt;&gt;"",O171=""),SUM(O$1:O171)-SUM(V$1:V169),"")</f>
        <v/>
      </c>
      <c r="X170" s="3" t="str">
        <f t="shared" si="28"/>
        <v/>
      </c>
      <c r="Y170" s="21" t="str">
        <f t="shared" si="29"/>
        <v/>
      </c>
      <c r="Z170" s="74" t="str">
        <f t="shared" si="30"/>
        <v/>
      </c>
      <c r="AA170" s="74" t="str">
        <f t="shared" si="31"/>
        <v/>
      </c>
      <c r="AB170" s="74" t="str">
        <f t="shared" si="32"/>
        <v/>
      </c>
      <c r="AC170" s="135"/>
      <c r="AH170" s="21"/>
    </row>
    <row r="171" spans="1:38" ht="12.75" x14ac:dyDescent="0.2">
      <c r="A171" t="str">
        <f>IF(B171="","", IF(ISNA(MATCH(B171,'Meal Planning'!$C$2:$C$6,0)), "N", "Y"))</f>
        <v>N</v>
      </c>
      <c r="B171" t="str">
        <f t="array" ref="B171">IF(D171="","", INDEX($C171:C20169, MATCH(FALSE,ISBLANK($C171:C20169),0)))</f>
        <v>Black Bean Taquitos</v>
      </c>
      <c r="C171" s="10"/>
      <c r="D171" s="53" t="s">
        <v>29</v>
      </c>
      <c r="E171" s="54" t="str">
        <f t="shared" si="22"/>
        <v>|</v>
      </c>
      <c r="F171" s="12">
        <v>1.75</v>
      </c>
      <c r="G171" s="55" t="str">
        <f>IF(D171="","",IFERROR(VLOOKUP(D171,Ingredients!$A:$G,4,FALSE),"ingredient not in list"))</f>
        <v>cup</v>
      </c>
      <c r="H171" s="54" t="str">
        <f t="shared" si="23"/>
        <v>|</v>
      </c>
      <c r="I171" s="56">
        <f>IF(D171="", "", IFERROR((VLOOKUP(D171,Ingredients!$A:$H,8,FALSE)*(F171/(VLOOKUP(D171,Ingredients!$A:$H,3,FALSE)))), "ingredient not in list"))</f>
        <v>0.79</v>
      </c>
      <c r="J171" s="54" t="str">
        <f t="shared" si="24"/>
        <v>|</v>
      </c>
      <c r="K171" s="80">
        <f>IF($D171="", "", IFERROR((VLOOKUP($D171,Ingredients!$A:$K,9,FALSE)*($F171/(VLOOKUP($D171,Ingredients!$A:$K,3,FALSE)))), "ingredient not in list"))</f>
        <v>24.5</v>
      </c>
      <c r="L171" s="54" t="str">
        <f t="shared" si="25"/>
        <v>|</v>
      </c>
      <c r="M171" s="80">
        <f>IF($D171="", "", IFERROR((VLOOKUP($D171,Ingredients!$A:$K,10,FALSE)*($F171/(VLOOKUP($D171,Ingredients!$A:$K,3,FALSE)))), "ingredient not in list"))</f>
        <v>66.5</v>
      </c>
      <c r="N171" s="54" t="str">
        <f t="shared" si="26"/>
        <v>|</v>
      </c>
      <c r="O171" s="80">
        <f>IF($D171="", "", IFERROR((VLOOKUP($D171,Ingredients!$A:$K,11,FALSE)*($F171/(VLOOKUP($D171,Ingredients!$A:$K,3,FALSE)))), "ingredient not in list"))</f>
        <v>3.5</v>
      </c>
      <c r="P171" s="54" t="str">
        <f t="shared" si="27"/>
        <v>|</v>
      </c>
      <c r="Q171" s="86">
        <f>IF($D171="", "", IFERROR((VLOOKUP($D171,Ingredients!$A:$H,6,FALSE)*($F171/(VLOOKUP($D171,Ingredients!$A:$H,3,FALSE)))), "ingredient not in list"))</f>
        <v>385</v>
      </c>
      <c r="R171" s="3" t="str">
        <f>IF(AND(I171&lt;&gt;"",I172=""),SUM(I$1:I172)-SUM(R$1:R170),"")</f>
        <v/>
      </c>
      <c r="S171" t="str">
        <f>IF(AND(Q171&lt;&gt;"",Q172=""),SUM(Q$1:Q172)-SUM(S$1:S170),"")</f>
        <v/>
      </c>
      <c r="T171" s="74" t="str">
        <f>IF(AND(K171&lt;&gt;"",K172=""),SUM(K$1:K172)-SUM(T$1:T170),"")</f>
        <v/>
      </c>
      <c r="U171" s="74" t="str">
        <f>IF(AND(M171&lt;&gt;"",M172=""),SUM(M$1:M172)-SUM(U$1:U170),"")</f>
        <v/>
      </c>
      <c r="V171" s="74" t="str">
        <f>IF(AND(O171&lt;&gt;"",O172=""),SUM(O$1:O172)-SUM(V$1:V170),"")</f>
        <v/>
      </c>
      <c r="X171" s="3" t="str">
        <f t="shared" si="28"/>
        <v/>
      </c>
      <c r="Y171" s="21" t="str">
        <f t="shared" si="29"/>
        <v/>
      </c>
      <c r="Z171" s="74" t="str">
        <f t="shared" si="30"/>
        <v/>
      </c>
      <c r="AA171" s="74" t="str">
        <f t="shared" si="31"/>
        <v/>
      </c>
      <c r="AB171" s="74" t="str">
        <f t="shared" si="32"/>
        <v/>
      </c>
      <c r="AC171" s="135"/>
      <c r="AH171" s="21"/>
    </row>
    <row r="172" spans="1:38" ht="12.75" x14ac:dyDescent="0.2">
      <c r="A172" t="str">
        <f>IF(B172="","", IF(ISNA(MATCH(B172,'Meal Planning'!$C$2:$C$6,0)), "N", "Y"))</f>
        <v>N</v>
      </c>
      <c r="B172" t="str">
        <f t="array" ref="B172">IF(D172="","", INDEX($C172:C20170, MATCH(FALSE,ISBLANK($C172:C20170),0)))</f>
        <v>Black Bean Taquitos</v>
      </c>
      <c r="C172" s="10"/>
      <c r="D172" s="53" t="s">
        <v>114</v>
      </c>
      <c r="E172" s="54" t="str">
        <f t="shared" si="22"/>
        <v>|</v>
      </c>
      <c r="F172" s="12">
        <v>8</v>
      </c>
      <c r="G172" s="55" t="str">
        <f>IF(D172="","",IFERROR(VLOOKUP(D172,Ingredients!$A:$G,4,FALSE),"ingredient not in list"))</f>
        <v>tbsp</v>
      </c>
      <c r="H172" s="54" t="str">
        <f t="shared" si="23"/>
        <v>|</v>
      </c>
      <c r="I172" s="56">
        <f>IF(D172="", "", IFERROR((VLOOKUP(D172,Ingredients!$A:$H,8,FALSE)*(F172/(VLOOKUP(D172,Ingredients!$A:$H,3,FALSE)))), "ingredient not in list"))</f>
        <v>0.89</v>
      </c>
      <c r="J172" s="54" t="str">
        <f t="shared" si="24"/>
        <v>|</v>
      </c>
      <c r="K172" s="80">
        <f>IF($D172="", "", IFERROR((VLOOKUP($D172,Ingredients!$A:$K,9,FALSE)*($F172/(VLOOKUP($D172,Ingredients!$A:$K,3,FALSE)))), "ingredient not in list"))</f>
        <v>0</v>
      </c>
      <c r="L172" s="54" t="str">
        <f t="shared" si="25"/>
        <v>|</v>
      </c>
      <c r="M172" s="80">
        <f>IF($D172="", "", IFERROR((VLOOKUP($D172,Ingredients!$A:$K,10,FALSE)*($F172/(VLOOKUP($D172,Ingredients!$A:$K,3,FALSE)))), "ingredient not in list"))</f>
        <v>4</v>
      </c>
      <c r="N172" s="54" t="str">
        <f t="shared" si="26"/>
        <v>|</v>
      </c>
      <c r="O172" s="80">
        <f>IF($D172="", "", IFERROR((VLOOKUP($D172,Ingredients!$A:$K,11,FALSE)*($F172/(VLOOKUP($D172,Ingredients!$A:$K,3,FALSE)))), "ingredient not in list"))</f>
        <v>0</v>
      </c>
      <c r="P172" s="54" t="str">
        <f t="shared" si="27"/>
        <v>|</v>
      </c>
      <c r="Q172" s="86">
        <f>IF($D172="", "", IFERROR((VLOOKUP($D172,Ingredients!$A:$H,6,FALSE)*($F172/(VLOOKUP($D172,Ingredients!$A:$H,3,FALSE)))), "ingredient not in list"))</f>
        <v>40</v>
      </c>
      <c r="R172" s="3" t="str">
        <f>IF(AND(I172&lt;&gt;"",I173=""),SUM(I$1:I173)-SUM(R$1:R171),"")</f>
        <v/>
      </c>
      <c r="S172" t="str">
        <f>IF(AND(Q172&lt;&gt;"",Q173=""),SUM(Q$1:Q173)-SUM(S$1:S171),"")</f>
        <v/>
      </c>
      <c r="T172" s="74" t="str">
        <f>IF(AND(K172&lt;&gt;"",K173=""),SUM(K$1:K173)-SUM(T$1:T171),"")</f>
        <v/>
      </c>
      <c r="U172" s="74" t="str">
        <f>IF(AND(M172&lt;&gt;"",M173=""),SUM(M$1:M173)-SUM(U$1:U171),"")</f>
        <v/>
      </c>
      <c r="V172" s="74" t="str">
        <f>IF(AND(O172&lt;&gt;"",O173=""),SUM(O$1:O173)-SUM(V$1:V171),"")</f>
        <v/>
      </c>
      <c r="X172" s="3" t="str">
        <f t="shared" si="28"/>
        <v/>
      </c>
      <c r="Y172" s="21" t="str">
        <f t="shared" si="29"/>
        <v/>
      </c>
      <c r="Z172" s="74" t="str">
        <f t="shared" si="30"/>
        <v/>
      </c>
      <c r="AA172" s="74" t="str">
        <f t="shared" si="31"/>
        <v/>
      </c>
      <c r="AB172" s="74" t="str">
        <f t="shared" si="32"/>
        <v/>
      </c>
      <c r="AC172" s="135"/>
    </row>
    <row r="173" spans="1:38" ht="12.75" x14ac:dyDescent="0.2">
      <c r="A173" t="str">
        <f>IF(B173="","", IF(ISNA(MATCH(B173,'Meal Planning'!$C$2:$C$6,0)), "N", "Y"))</f>
        <v>N</v>
      </c>
      <c r="B173" t="str">
        <f t="array" ref="B173">IF(D173="","", INDEX($C173:C20171, MATCH(FALSE,ISBLANK($C173:C20171),0)))</f>
        <v>Black Bean Taquitos</v>
      </c>
      <c r="C173" s="10"/>
      <c r="D173" s="53" t="s">
        <v>22</v>
      </c>
      <c r="E173" s="54" t="str">
        <f t="shared" si="22"/>
        <v>|</v>
      </c>
      <c r="F173" s="12">
        <v>0.5</v>
      </c>
      <c r="G173" s="55" t="str">
        <f>IF(D173="","",IFERROR(VLOOKUP(D173,Ingredients!$A:$G,4,FALSE),"ingredient not in list"))</f>
        <v>tsp</v>
      </c>
      <c r="H173" s="54" t="str">
        <f t="shared" si="23"/>
        <v>|</v>
      </c>
      <c r="I173" s="56">
        <f>IF(D173="", "", IFERROR((VLOOKUP(D173,Ingredients!$A:$H,8,FALSE)*(F173/(VLOOKUP(D173,Ingredients!$A:$H,3,FALSE)))), "ingredient not in list"))</f>
        <v>1.2658227848101266E-2</v>
      </c>
      <c r="J173" s="54" t="str">
        <f t="shared" si="24"/>
        <v>|</v>
      </c>
      <c r="K173" s="80">
        <f>IF($D173="", "", IFERROR((VLOOKUP($D173,Ingredients!$A:$K,9,FALSE)*($F173/(VLOOKUP($D173,Ingredients!$A:$K,3,FALSE)))), "ingredient not in list"))</f>
        <v>0</v>
      </c>
      <c r="L173" s="54" t="str">
        <f t="shared" si="25"/>
        <v>|</v>
      </c>
      <c r="M173" s="80">
        <f>IF($D173="", "", IFERROR((VLOOKUP($D173,Ingredients!$A:$K,10,FALSE)*($F173/(VLOOKUP($D173,Ingredients!$A:$K,3,FALSE)))), "ingredient not in list"))</f>
        <v>1</v>
      </c>
      <c r="N173" s="54" t="str">
        <f t="shared" si="26"/>
        <v>|</v>
      </c>
      <c r="O173" s="80">
        <f>IF($D173="", "", IFERROR((VLOOKUP($D173,Ingredients!$A:$K,11,FALSE)*($F173/(VLOOKUP($D173,Ingredients!$A:$K,3,FALSE)))), "ingredient not in list"))</f>
        <v>0</v>
      </c>
      <c r="P173" s="54" t="str">
        <f t="shared" si="27"/>
        <v>|</v>
      </c>
      <c r="Q173" s="86">
        <f>IF($D173="", "", IFERROR((VLOOKUP($D173,Ingredients!$A:$H,6,FALSE)*($F173/(VLOOKUP($D173,Ingredients!$A:$H,3,FALSE)))), "ingredient not in list"))</f>
        <v>2.5</v>
      </c>
      <c r="R173" s="3" t="str">
        <f>IF(AND(I173&lt;&gt;"",I174=""),SUM(I$1:I174)-SUM(R$1:R172),"")</f>
        <v/>
      </c>
      <c r="S173" t="str">
        <f>IF(AND(Q173&lt;&gt;"",Q174=""),SUM(Q$1:Q174)-SUM(S$1:S172),"")</f>
        <v/>
      </c>
      <c r="T173" s="74" t="str">
        <f>IF(AND(K173&lt;&gt;"",K174=""),SUM(K$1:K174)-SUM(T$1:T172),"")</f>
        <v/>
      </c>
      <c r="U173" s="74" t="str">
        <f>IF(AND(M173&lt;&gt;"",M174=""),SUM(M$1:M174)-SUM(U$1:U172),"")</f>
        <v/>
      </c>
      <c r="V173" s="74" t="str">
        <f>IF(AND(O173&lt;&gt;"",O174=""),SUM(O$1:O174)-SUM(V$1:V172),"")</f>
        <v/>
      </c>
      <c r="X173" s="3" t="str">
        <f t="shared" si="28"/>
        <v/>
      </c>
      <c r="Y173" s="21" t="str">
        <f t="shared" si="29"/>
        <v/>
      </c>
      <c r="Z173" s="74" t="str">
        <f t="shared" si="30"/>
        <v/>
      </c>
      <c r="AA173" s="74" t="str">
        <f t="shared" si="31"/>
        <v/>
      </c>
      <c r="AB173" s="74" t="str">
        <f t="shared" si="32"/>
        <v/>
      </c>
      <c r="AC173" s="135"/>
    </row>
    <row r="174" spans="1:38" ht="12.75" x14ac:dyDescent="0.2">
      <c r="A174" t="str">
        <f>IF(B174="","", IF(ISNA(MATCH(B174,'Meal Planning'!$C$2:$C$6,0)), "N", "Y"))</f>
        <v>N</v>
      </c>
      <c r="B174" t="str">
        <f t="array" ref="B174">IF(D174="","", INDEX($C174:C20172, MATCH(FALSE,ISBLANK($C174:C20172),0)))</f>
        <v>Black Bean Taquitos</v>
      </c>
      <c r="C174" s="10"/>
      <c r="D174" s="53" t="s">
        <v>118</v>
      </c>
      <c r="E174" s="54" t="str">
        <f t="shared" si="22"/>
        <v>|</v>
      </c>
      <c r="F174" s="12">
        <v>0.25</v>
      </c>
      <c r="G174" s="55" t="str">
        <f>IF(D174="","",IFERROR(VLOOKUP(D174,Ingredients!$A:$G,4,FALSE),"ingredient not in list"))</f>
        <v>tsp</v>
      </c>
      <c r="H174" s="54" t="str">
        <f t="shared" si="23"/>
        <v>|</v>
      </c>
      <c r="I174" s="56">
        <f>IF(D174="", "", IFERROR((VLOOKUP(D174,Ingredients!$A:$H,8,FALSE)*(F174/(VLOOKUP(D174,Ingredients!$A:$H,3,FALSE)))), "ingredient not in list"))</f>
        <v>2.6619718309859153E-2</v>
      </c>
      <c r="J174" s="54" t="str">
        <f t="shared" si="24"/>
        <v>|</v>
      </c>
      <c r="K174" s="80">
        <f>IF($D174="", "", IFERROR((VLOOKUP($D174,Ingredients!$A:$K,9,FALSE)*($F174/(VLOOKUP($D174,Ingredients!$A:$K,3,FALSE)))), "ingredient not in list"))</f>
        <v>0.11749999999999999</v>
      </c>
      <c r="L174" s="54" t="str">
        <f t="shared" si="25"/>
        <v>|</v>
      </c>
      <c r="M174" s="80">
        <f>IF($D174="", "", IFERROR((VLOOKUP($D174,Ingredients!$A:$K,10,FALSE)*($F174/(VLOOKUP($D174,Ingredients!$A:$K,3,FALSE)))), "ingredient not in list"))</f>
        <v>0.51</v>
      </c>
      <c r="N174" s="54" t="str">
        <f t="shared" si="26"/>
        <v>|</v>
      </c>
      <c r="O174" s="80">
        <f>IF($D174="", "", IFERROR((VLOOKUP($D174,Ingredients!$A:$K,11,FALSE)*($F174/(VLOOKUP($D174,Ingredients!$A:$K,3,FALSE)))), "ingredient not in list"))</f>
        <v>5.0000000000000001E-3</v>
      </c>
      <c r="P174" s="54" t="str">
        <f t="shared" si="27"/>
        <v>|</v>
      </c>
      <c r="Q174" s="86">
        <f>IF($D174="", "", IFERROR((VLOOKUP($D174,Ingredients!$A:$H,6,FALSE)*($F174/(VLOOKUP($D174,Ingredients!$A:$H,3,FALSE)))), "ingredient not in list"))</f>
        <v>2.25</v>
      </c>
      <c r="R174" s="3" t="str">
        <f>IF(AND(I174&lt;&gt;"",I175=""),SUM(I$1:I175)-SUM(R$1:R173),"")</f>
        <v/>
      </c>
      <c r="S174" t="str">
        <f>IF(AND(Q174&lt;&gt;"",Q175=""),SUM(Q$1:Q175)-SUM(S$1:S173),"")</f>
        <v/>
      </c>
      <c r="T174" s="74" t="str">
        <f>IF(AND(K174&lt;&gt;"",K175=""),SUM(K$1:K175)-SUM(T$1:T173),"")</f>
        <v/>
      </c>
      <c r="U174" s="74" t="str">
        <f>IF(AND(M174&lt;&gt;"",M175=""),SUM(M$1:M175)-SUM(U$1:U173),"")</f>
        <v/>
      </c>
      <c r="V174" s="74" t="str">
        <f>IF(AND(O174&lt;&gt;"",O175=""),SUM(O$1:O175)-SUM(V$1:V173),"")</f>
        <v/>
      </c>
      <c r="X174" s="3" t="str">
        <f t="shared" si="28"/>
        <v/>
      </c>
      <c r="Y174" s="21" t="str">
        <f t="shared" si="29"/>
        <v/>
      </c>
      <c r="Z174" s="74" t="str">
        <f t="shared" si="30"/>
        <v/>
      </c>
      <c r="AA174" s="74" t="str">
        <f t="shared" si="31"/>
        <v/>
      </c>
      <c r="AB174" s="74" t="str">
        <f t="shared" si="32"/>
        <v/>
      </c>
      <c r="AC174" s="135"/>
      <c r="AL174" s="29"/>
    </row>
    <row r="175" spans="1:38" ht="12.75" x14ac:dyDescent="0.2">
      <c r="A175" t="str">
        <f>IF(B175="","", IF(ISNA(MATCH(B175,'Meal Planning'!$C$2:$C$6,0)), "N", "Y"))</f>
        <v>N</v>
      </c>
      <c r="B175" t="str">
        <f t="array" ref="B175">IF(D175="","", INDEX($C175:C20173, MATCH(FALSE,ISBLANK($C175:C20173),0)))</f>
        <v>Black Bean Taquitos</v>
      </c>
      <c r="C175" s="10"/>
      <c r="D175" s="53" t="s">
        <v>59</v>
      </c>
      <c r="E175" s="54" t="str">
        <f t="shared" si="22"/>
        <v>|</v>
      </c>
      <c r="F175" s="12">
        <v>0.25</v>
      </c>
      <c r="G175" s="55" t="str">
        <f>IF(D175="","",IFERROR(VLOOKUP(D175,Ingredients!$A:$G,4,FALSE),"ingredient not in list"))</f>
        <v>tsp</v>
      </c>
      <c r="H175" s="54" t="str">
        <f t="shared" si="23"/>
        <v>|</v>
      </c>
      <c r="I175" s="56">
        <f>IF(D175="", "", IFERROR((VLOOKUP(D175,Ingredients!$A:$H,8,FALSE)*(F175/(VLOOKUP(D175,Ingredients!$A:$H,3,FALSE)))), "ingredient not in list"))</f>
        <v>3.0549898167006109E-3</v>
      </c>
      <c r="J175" s="54" t="str">
        <f t="shared" si="24"/>
        <v>|</v>
      </c>
      <c r="K175" s="80">
        <f>IF($D175="", "", IFERROR((VLOOKUP($D175,Ingredients!$A:$K,9,FALSE)*($F175/(VLOOKUP($D175,Ingredients!$A:$K,3,FALSE)))), "ingredient not in list"))</f>
        <v>0</v>
      </c>
      <c r="L175" s="54" t="str">
        <f t="shared" si="25"/>
        <v>|</v>
      </c>
      <c r="M175" s="80">
        <f>IF($D175="", "", IFERROR((VLOOKUP($D175,Ingredients!$A:$K,10,FALSE)*($F175/(VLOOKUP($D175,Ingredients!$A:$K,3,FALSE)))), "ingredient not in list"))</f>
        <v>0</v>
      </c>
      <c r="N175" s="54" t="str">
        <f t="shared" si="26"/>
        <v>|</v>
      </c>
      <c r="O175" s="80">
        <f>IF($D175="", "", IFERROR((VLOOKUP($D175,Ingredients!$A:$K,11,FALSE)*($F175/(VLOOKUP($D175,Ingredients!$A:$K,3,FALSE)))), "ingredient not in list"))</f>
        <v>0</v>
      </c>
      <c r="P175" s="54" t="str">
        <f t="shared" si="27"/>
        <v>|</v>
      </c>
      <c r="Q175" s="86">
        <f>IF($D175="", "", IFERROR((VLOOKUP($D175,Ingredients!$A:$H,6,FALSE)*($F175/(VLOOKUP($D175,Ingredients!$A:$H,3,FALSE)))), "ingredient not in list"))</f>
        <v>0</v>
      </c>
      <c r="R175" s="3" t="str">
        <f>IF(AND(I175&lt;&gt;"",I176=""),SUM(I$1:I176)-SUM(R$1:R174),"")</f>
        <v/>
      </c>
      <c r="S175" t="str">
        <f>IF(AND(Q175&lt;&gt;"",Q176=""),SUM(Q$1:Q176)-SUM(S$1:S174),"")</f>
        <v/>
      </c>
      <c r="T175" s="74" t="str">
        <f>IF(AND(K175&lt;&gt;"",K176=""),SUM(K$1:K176)-SUM(T$1:T174),"")</f>
        <v/>
      </c>
      <c r="U175" s="74" t="str">
        <f>IF(AND(M175&lt;&gt;"",M176=""),SUM(M$1:M176)-SUM(U$1:U174),"")</f>
        <v/>
      </c>
      <c r="V175" s="74" t="str">
        <f>IF(AND(O175&lt;&gt;"",O176=""),SUM(O$1:O176)-SUM(V$1:V174),"")</f>
        <v/>
      </c>
      <c r="X175" s="3" t="str">
        <f t="shared" si="28"/>
        <v/>
      </c>
      <c r="Y175" s="21" t="str">
        <f t="shared" si="29"/>
        <v/>
      </c>
      <c r="Z175" s="74" t="str">
        <f t="shared" si="30"/>
        <v/>
      </c>
      <c r="AA175" s="74" t="str">
        <f t="shared" si="31"/>
        <v/>
      </c>
      <c r="AB175" s="74" t="str">
        <f t="shared" si="32"/>
        <v/>
      </c>
      <c r="AC175" s="135"/>
      <c r="AL175" s="29"/>
    </row>
    <row r="176" spans="1:38" ht="13.5" thickBot="1" x14ac:dyDescent="0.25">
      <c r="A176" t="str">
        <f>IF(B176="","", IF(ISNA(MATCH(B176,'Meal Planning'!$C$2:$C$6,0)), "N", "Y"))</f>
        <v>N</v>
      </c>
      <c r="B176" t="str">
        <f t="array" ref="B176">IF(D176="","", INDEX($C176:C20174, MATCH(FALSE,ISBLANK($C176:C20174),0)))</f>
        <v>Black Bean Taquitos</v>
      </c>
      <c r="C176" s="10"/>
      <c r="D176" s="53" t="s">
        <v>109</v>
      </c>
      <c r="E176" s="54" t="str">
        <f t="shared" si="22"/>
        <v>|</v>
      </c>
      <c r="F176" s="12">
        <v>15</v>
      </c>
      <c r="G176" s="55" t="str">
        <f>IF(D176="","",IFERROR(VLOOKUP(D176,Ingredients!$A:$G,4,FALSE),"ingredient not in list"))</f>
        <v>tortilla</v>
      </c>
      <c r="H176" s="54" t="str">
        <f t="shared" si="23"/>
        <v>|</v>
      </c>
      <c r="I176" s="56">
        <f>IF(D176="", "", IFERROR((VLOOKUP(D176,Ingredients!$A:$H,8,FALSE)*(F176/(VLOOKUP(D176,Ingredients!$A:$H,3,FALSE)))), "ingredient not in list"))</f>
        <v>0.93124999999999991</v>
      </c>
      <c r="J176" s="54" t="str">
        <f t="shared" si="24"/>
        <v>|</v>
      </c>
      <c r="K176" s="80">
        <f>IF($D176="", "", IFERROR((VLOOKUP($D176,Ingredients!$A:$K,9,FALSE)*($F176/(VLOOKUP($D176,Ingredients!$A:$K,3,FALSE)))), "ingredient not in list"))</f>
        <v>15</v>
      </c>
      <c r="L176" s="54" t="str">
        <f t="shared" si="25"/>
        <v>|</v>
      </c>
      <c r="M176" s="80">
        <f>IF($D176="", "", IFERROR((VLOOKUP($D176,Ingredients!$A:$K,10,FALSE)*($F176/(VLOOKUP($D176,Ingredients!$A:$K,3,FALSE)))), "ingredient not in list"))</f>
        <v>150</v>
      </c>
      <c r="N176" s="54" t="str">
        <f t="shared" si="26"/>
        <v>|</v>
      </c>
      <c r="O176" s="80">
        <f>IF($D176="", "", IFERROR((VLOOKUP($D176,Ingredients!$A:$K,11,FALSE)*($F176/(VLOOKUP($D176,Ingredients!$A:$K,3,FALSE)))), "ingredient not in list"))</f>
        <v>11.25</v>
      </c>
      <c r="P176" s="54" t="str">
        <f t="shared" si="27"/>
        <v>|</v>
      </c>
      <c r="Q176" s="86">
        <f>IF($D176="", "", IFERROR((VLOOKUP($D176,Ingredients!$A:$H,6,FALSE)*($F176/(VLOOKUP($D176,Ingredients!$A:$H,3,FALSE)))), "ingredient not in list"))</f>
        <v>675</v>
      </c>
      <c r="R176" s="3" t="str">
        <f>IF(AND(I176&lt;&gt;"",I177=""),SUM(I$1:I177)-SUM(R$1:R175),"")</f>
        <v/>
      </c>
      <c r="S176" t="str">
        <f>IF(AND(Q176&lt;&gt;"",Q177=""),SUM(Q$1:Q177)-SUM(S$1:S175),"")</f>
        <v/>
      </c>
      <c r="T176" s="74" t="str">
        <f>IF(AND(K176&lt;&gt;"",K177=""),SUM(K$1:K177)-SUM(T$1:T175),"")</f>
        <v/>
      </c>
      <c r="U176" s="74" t="str">
        <f>IF(AND(M176&lt;&gt;"",M177=""),SUM(M$1:M177)-SUM(U$1:U175),"")</f>
        <v/>
      </c>
      <c r="V176" s="74" t="str">
        <f>IF(AND(O176&lt;&gt;"",O177=""),SUM(O$1:O177)-SUM(V$1:V175),"")</f>
        <v/>
      </c>
      <c r="X176" s="3" t="str">
        <f t="shared" si="28"/>
        <v/>
      </c>
      <c r="Y176" s="21" t="str">
        <f t="shared" si="29"/>
        <v/>
      </c>
      <c r="Z176" s="74" t="str">
        <f t="shared" si="30"/>
        <v/>
      </c>
      <c r="AA176" s="74" t="str">
        <f t="shared" si="31"/>
        <v/>
      </c>
      <c r="AB176" s="74" t="str">
        <f t="shared" si="32"/>
        <v/>
      </c>
      <c r="AC176" s="135"/>
      <c r="AL176" s="29"/>
    </row>
    <row r="177" spans="1:38" ht="13.5" thickBot="1" x14ac:dyDescent="0.25">
      <c r="A177" t="str">
        <f>IF(B177="","", IF(ISNA(MATCH(B177,'Meal Planning'!$C$2:$C$6,0)), "N", "Y"))</f>
        <v>N</v>
      </c>
      <c r="B177" t="str">
        <f t="array" ref="B177">IF(D177="","", INDEX($C177:C20175, MATCH(FALSE,ISBLANK($C177:C20175),0)))</f>
        <v>Black Bean Taquitos</v>
      </c>
      <c r="C177" s="47" t="s">
        <v>173</v>
      </c>
      <c r="D177" s="57" t="s">
        <v>57</v>
      </c>
      <c r="E177" s="58" t="str">
        <f t="shared" si="22"/>
        <v>|</v>
      </c>
      <c r="F177" s="59">
        <v>3</v>
      </c>
      <c r="G177" s="60" t="str">
        <f>IF(D177="","",IFERROR(VLOOKUP(D177,Ingredients!$A:$G,4,FALSE),"ingredient not in list"))</f>
        <v>tbsp</v>
      </c>
      <c r="H177" s="58" t="str">
        <f t="shared" si="23"/>
        <v>|</v>
      </c>
      <c r="I177" s="61">
        <f>IF(D177="", "", IFERROR((VLOOKUP(D177,Ingredients!$A:$H,8,FALSE)*(F177/(VLOOKUP(D177,Ingredients!$A:$H,3,FALSE)))), "ingredient not in list"))</f>
        <v>0.15625</v>
      </c>
      <c r="J177" s="58" t="str">
        <f t="shared" si="24"/>
        <v>|</v>
      </c>
      <c r="K177" s="81">
        <f>IF($D177="", "", IFERROR((VLOOKUP($D177,Ingredients!$A:$K,9,FALSE)*($F177/(VLOOKUP($D177,Ingredients!$A:$K,3,FALSE)))), "ingredient not in list"))</f>
        <v>0</v>
      </c>
      <c r="L177" s="58" t="str">
        <f t="shared" si="25"/>
        <v>|</v>
      </c>
      <c r="M177" s="81">
        <f>IF($D177="", "", IFERROR((VLOOKUP($D177,Ingredients!$A:$K,10,FALSE)*($F177/(VLOOKUP($D177,Ingredients!$A:$K,3,FALSE)))), "ingredient not in list"))</f>
        <v>0</v>
      </c>
      <c r="N177" s="58" t="str">
        <f t="shared" si="26"/>
        <v>|</v>
      </c>
      <c r="O177" s="81">
        <f>IF($D177="", "", IFERROR((VLOOKUP($D177,Ingredients!$A:$K,11,FALSE)*($F177/(VLOOKUP($D177,Ingredients!$A:$K,3,FALSE)))), "ingredient not in list"))</f>
        <v>40.799999999999997</v>
      </c>
      <c r="P177" s="58" t="str">
        <f t="shared" si="27"/>
        <v>|</v>
      </c>
      <c r="Q177" s="87">
        <f>IF($D177="", "", IFERROR((VLOOKUP($D177,Ingredients!$A:$H,6,FALSE)*($F177/(VLOOKUP($D177,Ingredients!$A:$H,3,FALSE)))), "ingredient not in list"))</f>
        <v>390</v>
      </c>
      <c r="R177" s="3">
        <f>IF(AND(I177&lt;&gt;"",I178=""),SUM(I$1:I178)-SUM(R$1:R176),"")</f>
        <v>4.8098329359746828</v>
      </c>
      <c r="S177">
        <f>IF(AND(Q177&lt;&gt;"",Q178=""),SUM(Q$1:Q178)-SUM(S$1:S176),"")</f>
        <v>1902.75</v>
      </c>
      <c r="T177" s="74">
        <f>IF(AND(K177&lt;&gt;"",K178=""),SUM(K$1:K178)-SUM(T$1:T176),"")</f>
        <v>48.337500000000091</v>
      </c>
      <c r="U177" s="74">
        <f>IF(AND(M177&lt;&gt;"",M178=""),SUM(M$1:M178)-SUM(U$1:U176),"")</f>
        <v>225.13000000000011</v>
      </c>
      <c r="V177" s="74">
        <f>IF(AND(O177&lt;&gt;"",O178=""),SUM(O$1:O178)-SUM(V$1:V176),"")</f>
        <v>96.034999999999968</v>
      </c>
      <c r="W177" s="8">
        <v>5</v>
      </c>
      <c r="X177" s="3">
        <f t="shared" si="28"/>
        <v>0.96196658719493655</v>
      </c>
      <c r="Y177" s="21">
        <f t="shared" si="29"/>
        <v>380.55</v>
      </c>
      <c r="Z177" s="74">
        <f t="shared" si="30"/>
        <v>9.6675000000000182</v>
      </c>
      <c r="AA177" s="74">
        <f t="shared" si="31"/>
        <v>45.026000000000025</v>
      </c>
      <c r="AB177" s="74">
        <f t="shared" si="32"/>
        <v>19.206999999999994</v>
      </c>
      <c r="AL177" s="29"/>
    </row>
    <row r="178" spans="1:38" ht="12.75" x14ac:dyDescent="0.2">
      <c r="A178" t="str">
        <f>IF(B178="","", IF(ISNA(MATCH(B178,'Meal Planning'!$C$2:$C$6,0)), "N", "Y"))</f>
        <v/>
      </c>
      <c r="B178" t="str">
        <f t="array" ref="B178">IF(D178="","", INDEX($C178:C20176, MATCH(FALSE,ISBLANK($C178:C20176),0)))</f>
        <v/>
      </c>
      <c r="C178" s="10"/>
      <c r="E178" t="str">
        <f t="shared" si="22"/>
        <v/>
      </c>
      <c r="F178" s="10"/>
      <c r="G178" s="1" t="str">
        <f>IF(D178="","",IFERROR(VLOOKUP(D178,Ingredients!$A:$G,4,FALSE),"ingredient not in list"))</f>
        <v/>
      </c>
      <c r="H178" t="str">
        <f t="shared" si="23"/>
        <v/>
      </c>
      <c r="I178" s="3" t="str">
        <f>IF(D178="", "", IFERROR((VLOOKUP(D178,Ingredients!$A:$H,8,FALSE)*(F178/(VLOOKUP(D178,Ingredients!$A:$H,3,FALSE)))), "ingredient not in list"))</f>
        <v/>
      </c>
      <c r="J178" t="str">
        <f t="shared" si="24"/>
        <v/>
      </c>
      <c r="K178" s="77" t="str">
        <f>IF($D178="", "", IFERROR((VLOOKUP($D178,Ingredients!$A:$K,9,FALSE)*($F178/(VLOOKUP($D178,Ingredients!$A:$K,3,FALSE)))), "ingredient not in list"))</f>
        <v/>
      </c>
      <c r="L178" t="str">
        <f t="shared" si="25"/>
        <v/>
      </c>
      <c r="M178" s="77" t="str">
        <f>IF($D178="", "", IFERROR((VLOOKUP($D178,Ingredients!$A:$K,10,FALSE)*($F178/(VLOOKUP($D178,Ingredients!$A:$K,3,FALSE)))), "ingredient not in list"))</f>
        <v/>
      </c>
      <c r="N178" t="str">
        <f t="shared" si="26"/>
        <v/>
      </c>
      <c r="O178" s="77" t="str">
        <f>IF($D178="", "", IFERROR((VLOOKUP($D178,Ingredients!$A:$K,11,FALSE)*($F178/(VLOOKUP($D178,Ingredients!$A:$K,3,FALSE)))), "ingredient not in list"))</f>
        <v/>
      </c>
      <c r="P178" t="str">
        <f t="shared" si="27"/>
        <v/>
      </c>
      <c r="Q178" s="83" t="str">
        <f>IF($D178="", "", IFERROR((VLOOKUP($D178,Ingredients!$A:$H,6,FALSE)*($F178/(VLOOKUP($D178,Ingredients!$A:$H,3,FALSE)))), "ingredient not in list"))</f>
        <v/>
      </c>
      <c r="R178" s="3" t="str">
        <f>IF(AND(I178&lt;&gt;"",I179=""),SUM(I$1:I179)-SUM(R$1:R177),"")</f>
        <v/>
      </c>
      <c r="S178" t="str">
        <f>IF(AND(Q178&lt;&gt;"",Q179=""),SUM(Q$1:Q179)-SUM(S$1:S177),"")</f>
        <v/>
      </c>
      <c r="T178" s="74" t="str">
        <f>IF(AND(K178&lt;&gt;"",K179=""),SUM(K$1:K179)-SUM(T$1:T177),"")</f>
        <v/>
      </c>
      <c r="U178" s="74" t="str">
        <f>IF(AND(M178&lt;&gt;"",M179=""),SUM(M$1:M179)-SUM(U$1:U177),"")</f>
        <v/>
      </c>
      <c r="V178" s="74" t="str">
        <f>IF(AND(O178&lt;&gt;"",O179=""),SUM(O$1:O179)-SUM(V$1:V177),"")</f>
        <v/>
      </c>
      <c r="X178" s="3" t="str">
        <f t="shared" si="28"/>
        <v/>
      </c>
      <c r="Y178" s="21" t="str">
        <f t="shared" si="29"/>
        <v/>
      </c>
      <c r="Z178" s="74" t="str">
        <f t="shared" si="30"/>
        <v/>
      </c>
      <c r="AA178" s="74" t="str">
        <f t="shared" si="31"/>
        <v/>
      </c>
      <c r="AB178" s="74" t="str">
        <f t="shared" si="32"/>
        <v/>
      </c>
      <c r="AC178" s="134" t="s">
        <v>181</v>
      </c>
      <c r="AL178" s="29"/>
    </row>
    <row r="179" spans="1:38" ht="12.75" x14ac:dyDescent="0.2">
      <c r="A179" t="str">
        <f>IF(B179="","", IF(ISNA(MATCH(B179,'Meal Planning'!$C$2:$C$6,0)), "N", "Y"))</f>
        <v>N</v>
      </c>
      <c r="B179" t="str">
        <f t="array" ref="B179">IF(D179="","", INDEX($C179:C20177, MATCH(FALSE,ISBLANK($C179:C20177),0)))</f>
        <v>Vegetable Stuffing</v>
      </c>
      <c r="C179" s="10"/>
      <c r="D179" s="48" t="s">
        <v>159</v>
      </c>
      <c r="E179" s="49" t="str">
        <f t="shared" si="22"/>
        <v>|</v>
      </c>
      <c r="F179" s="65">
        <v>4</v>
      </c>
      <c r="G179" s="51" t="str">
        <f>IF(D179="","",IFERROR(VLOOKUP(D179,Ingredients!$A:$G,4,FALSE),"ingredient not in list"))</f>
        <v>stalks</v>
      </c>
      <c r="H179" s="49" t="str">
        <f t="shared" si="23"/>
        <v>|</v>
      </c>
      <c r="I179" s="52">
        <f>IF(D179="", "", IFERROR((VLOOKUP(D179,Ingredients!$A:$H,8,FALSE)*(F179/(VLOOKUP(D179,Ingredients!$A:$H,3,FALSE)))), "ingredient not in list"))</f>
        <v>1.25</v>
      </c>
      <c r="J179" s="49" t="str">
        <f t="shared" si="24"/>
        <v>|</v>
      </c>
      <c r="K179" s="79">
        <f>IF($D179="", "", IFERROR((VLOOKUP($D179,Ingredients!$A:$K,9,FALSE)*($F179/(VLOOKUP($D179,Ingredients!$A:$K,3,FALSE)))), "ingredient not in list"))</f>
        <v>1.1200000000000001</v>
      </c>
      <c r="L179" s="49" t="str">
        <f t="shared" si="25"/>
        <v>|</v>
      </c>
      <c r="M179" s="79">
        <f>IF($D179="", "", IFERROR((VLOOKUP($D179,Ingredients!$A:$K,10,FALSE)*($F179/(VLOOKUP($D179,Ingredients!$A:$K,3,FALSE)))), "ingredient not in list"))</f>
        <v>4.76</v>
      </c>
      <c r="N179" s="49" t="str">
        <f t="shared" si="26"/>
        <v>|</v>
      </c>
      <c r="O179" s="79">
        <f>IF($D179="", "", IFERROR((VLOOKUP($D179,Ingredients!$A:$K,11,FALSE)*($F179/(VLOOKUP($D179,Ingredients!$A:$K,3,FALSE)))), "ingredient not in list"))</f>
        <v>0.28000000000000003</v>
      </c>
      <c r="P179" s="49" t="str">
        <f t="shared" si="27"/>
        <v>|</v>
      </c>
      <c r="Q179" s="85">
        <f>IF($D179="", "", IFERROR((VLOOKUP($D179,Ingredients!$A:$H,6,FALSE)*($F179/(VLOOKUP($D179,Ingredients!$A:$H,3,FALSE)))), "ingredient not in list"))</f>
        <v>30</v>
      </c>
      <c r="R179" s="3" t="str">
        <f>IF(AND(I179&lt;&gt;"",I180=""),SUM(I$1:I180)-SUM(R$1:R178),"")</f>
        <v/>
      </c>
      <c r="S179" t="str">
        <f>IF(AND(Q179&lt;&gt;"",Q180=""),SUM(Q$1:Q180)-SUM(S$1:S178),"")</f>
        <v/>
      </c>
      <c r="T179" s="74" t="str">
        <f>IF(AND(K179&lt;&gt;"",K180=""),SUM(K$1:K180)-SUM(T$1:T178),"")</f>
        <v/>
      </c>
      <c r="U179" s="74" t="str">
        <f>IF(AND(M179&lt;&gt;"",M180=""),SUM(M$1:M180)-SUM(U$1:U178),"")</f>
        <v/>
      </c>
      <c r="V179" s="74" t="str">
        <f>IF(AND(O179&lt;&gt;"",O180=""),SUM(O$1:O180)-SUM(V$1:V178),"")</f>
        <v/>
      </c>
      <c r="X179" s="3" t="str">
        <f t="shared" si="28"/>
        <v/>
      </c>
      <c r="Y179" s="21" t="str">
        <f t="shared" si="29"/>
        <v/>
      </c>
      <c r="Z179" s="74" t="str">
        <f t="shared" si="30"/>
        <v/>
      </c>
      <c r="AA179" s="74" t="str">
        <f t="shared" si="31"/>
        <v/>
      </c>
      <c r="AB179" s="74" t="str">
        <f t="shared" si="32"/>
        <v/>
      </c>
      <c r="AC179" s="135"/>
      <c r="AL179" s="29"/>
    </row>
    <row r="180" spans="1:38" ht="12.75" x14ac:dyDescent="0.2">
      <c r="A180" t="str">
        <f>IF(B180="","", IF(ISNA(MATCH(B180,'Meal Planning'!$C$2:$C$6,0)), "N", "Y"))</f>
        <v>N</v>
      </c>
      <c r="B180" t="str">
        <f t="array" ref="B180">IF(D180="","", INDEX($C180:C20178, MATCH(FALSE,ISBLANK($C180:C20178),0)))</f>
        <v>Vegetable Stuffing</v>
      </c>
      <c r="C180" s="10"/>
      <c r="D180" s="53" t="s">
        <v>174</v>
      </c>
      <c r="E180" s="54" t="str">
        <f t="shared" si="22"/>
        <v>|</v>
      </c>
      <c r="F180" s="12">
        <v>3</v>
      </c>
      <c r="G180" s="55" t="str">
        <f>IF(D180="","",IFERROR(VLOOKUP(D180,Ingredients!$A:$G,4,FALSE),"ingredient not in list"))</f>
        <v>carrot</v>
      </c>
      <c r="H180" s="54" t="str">
        <f t="shared" si="23"/>
        <v>|</v>
      </c>
      <c r="I180" s="56">
        <f>IF(D180="", "", IFERROR((VLOOKUP(D180,Ingredients!$A:$H,8,FALSE)*(F180/(VLOOKUP(D180,Ingredients!$A:$H,3,FALSE)))), "ingredient not in list"))</f>
        <v>0.33374999999999999</v>
      </c>
      <c r="J180" s="54" t="str">
        <f t="shared" si="24"/>
        <v>|</v>
      </c>
      <c r="K180" s="80">
        <f>IF($D180="", "", IFERROR((VLOOKUP($D180,Ingredients!$A:$K,9,FALSE)*($F180/(VLOOKUP($D180,Ingredients!$A:$K,3,FALSE)))), "ingredient not in list"))</f>
        <v>1.71</v>
      </c>
      <c r="L180" s="54" t="str">
        <f t="shared" si="25"/>
        <v>|</v>
      </c>
      <c r="M180" s="80">
        <f>IF($D180="", "", IFERROR((VLOOKUP($D180,Ingredients!$A:$K,10,FALSE)*($F180/(VLOOKUP($D180,Ingredients!$A:$K,3,FALSE)))), "ingredient not in list"))</f>
        <v>17.52</v>
      </c>
      <c r="N180" s="54" t="str">
        <f t="shared" si="26"/>
        <v>|</v>
      </c>
      <c r="O180" s="80">
        <f>IF($D180="", "", IFERROR((VLOOKUP($D180,Ingredients!$A:$K,11,FALSE)*($F180/(VLOOKUP($D180,Ingredients!$A:$K,3,FALSE)))), "ingredient not in list"))</f>
        <v>0.44999999999999996</v>
      </c>
      <c r="P180" s="54" t="str">
        <f t="shared" si="27"/>
        <v>|</v>
      </c>
      <c r="Q180" s="86">
        <f>IF($D180="", "", IFERROR((VLOOKUP($D180,Ingredients!$A:$H,6,FALSE)*($F180/(VLOOKUP($D180,Ingredients!$A:$H,3,FALSE)))), "ingredient not in list"))</f>
        <v>75</v>
      </c>
      <c r="R180" s="3" t="str">
        <f>IF(AND(I180&lt;&gt;"",I181=""),SUM(I$1:I181)-SUM(R$1:R179),"")</f>
        <v/>
      </c>
      <c r="S180" t="str">
        <f>IF(AND(Q180&lt;&gt;"",Q181=""),SUM(Q$1:Q181)-SUM(S$1:S179),"")</f>
        <v/>
      </c>
      <c r="T180" s="74" t="str">
        <f>IF(AND(K180&lt;&gt;"",K181=""),SUM(K$1:K181)-SUM(T$1:T179),"")</f>
        <v/>
      </c>
      <c r="U180" s="74" t="str">
        <f>IF(AND(M180&lt;&gt;"",M181=""),SUM(M$1:M181)-SUM(U$1:U179),"")</f>
        <v/>
      </c>
      <c r="V180" s="74" t="str">
        <f>IF(AND(O180&lt;&gt;"",O181=""),SUM(O$1:O181)-SUM(V$1:V179),"")</f>
        <v/>
      </c>
      <c r="X180" s="3" t="str">
        <f t="shared" si="28"/>
        <v/>
      </c>
      <c r="Y180" s="21" t="str">
        <f t="shared" si="29"/>
        <v/>
      </c>
      <c r="Z180" s="74" t="str">
        <f t="shared" si="30"/>
        <v/>
      </c>
      <c r="AA180" s="74" t="str">
        <f t="shared" si="31"/>
        <v/>
      </c>
      <c r="AB180" s="74" t="str">
        <f t="shared" si="32"/>
        <v/>
      </c>
      <c r="AC180" s="135"/>
      <c r="AL180" s="29"/>
    </row>
    <row r="181" spans="1:38" ht="12.75" x14ac:dyDescent="0.2">
      <c r="A181" t="str">
        <f>IF(B181="","", IF(ISNA(MATCH(B181,'Meal Planning'!$C$2:$C$6,0)), "N", "Y"))</f>
        <v>N</v>
      </c>
      <c r="B181" t="str">
        <f t="array" ref="B181">IF(D181="","", INDEX($C181:C20179, MATCH(FALSE,ISBLANK($C181:C20179),0)))</f>
        <v>Vegetable Stuffing</v>
      </c>
      <c r="C181" s="10"/>
      <c r="D181" s="53" t="s">
        <v>33</v>
      </c>
      <c r="E181" s="54" t="str">
        <f t="shared" si="22"/>
        <v>|</v>
      </c>
      <c r="F181" s="12">
        <v>1</v>
      </c>
      <c r="G181" s="55" t="str">
        <f>IF(D181="","",IFERROR(VLOOKUP(D181,Ingredients!$A:$G,4,FALSE),"ingredient not in list"))</f>
        <v>onion</v>
      </c>
      <c r="H181" s="54" t="str">
        <f t="shared" si="23"/>
        <v>|</v>
      </c>
      <c r="I181" s="56">
        <f>IF(D181="", "", IFERROR((VLOOKUP(D181,Ingredients!$A:$H,8,FALSE)*(F181/(VLOOKUP(D181,Ingredients!$A:$H,3,FALSE)))), "ingredient not in list"))</f>
        <v>0.69</v>
      </c>
      <c r="J181" s="54" t="str">
        <f t="shared" si="24"/>
        <v>|</v>
      </c>
      <c r="K181" s="80">
        <f>IF($D181="", "", IFERROR((VLOOKUP($D181,Ingredients!$A:$K,9,FALSE)*($F181/(VLOOKUP($D181,Ingredients!$A:$K,3,FALSE)))), "ingredient not in list"))</f>
        <v>2</v>
      </c>
      <c r="L181" s="54" t="str">
        <f t="shared" si="25"/>
        <v>|</v>
      </c>
      <c r="M181" s="80">
        <f>IF($D181="", "", IFERROR((VLOOKUP($D181,Ingredients!$A:$K,10,FALSE)*($F181/(VLOOKUP($D181,Ingredients!$A:$K,3,FALSE)))), "ingredient not in list"))</f>
        <v>14</v>
      </c>
      <c r="N181" s="54" t="str">
        <f t="shared" si="26"/>
        <v>|</v>
      </c>
      <c r="O181" s="80">
        <f>IF($D181="", "", IFERROR((VLOOKUP($D181,Ingredients!$A:$K,11,FALSE)*($F181/(VLOOKUP($D181,Ingredients!$A:$K,3,FALSE)))), "ingredient not in list"))</f>
        <v>0</v>
      </c>
      <c r="P181" s="54" t="str">
        <f t="shared" si="27"/>
        <v>|</v>
      </c>
      <c r="Q181" s="86">
        <f>IF($D181="", "", IFERROR((VLOOKUP($D181,Ingredients!$A:$H,6,FALSE)*($F181/(VLOOKUP($D181,Ingredients!$A:$H,3,FALSE)))), "ingredient not in list"))</f>
        <v>44</v>
      </c>
      <c r="R181" s="3" t="str">
        <f>IF(AND(I181&lt;&gt;"",I182=""),SUM(I$1:I182)-SUM(R$1:R180),"")</f>
        <v/>
      </c>
      <c r="S181" t="str">
        <f>IF(AND(Q181&lt;&gt;"",Q182=""),SUM(Q$1:Q182)-SUM(S$1:S180),"")</f>
        <v/>
      </c>
      <c r="T181" s="74" t="str">
        <f>IF(AND(K181&lt;&gt;"",K182=""),SUM(K$1:K182)-SUM(T$1:T180),"")</f>
        <v/>
      </c>
      <c r="U181" s="74" t="str">
        <f>IF(AND(M181&lt;&gt;"",M182=""),SUM(M$1:M182)-SUM(U$1:U180),"")</f>
        <v/>
      </c>
      <c r="V181" s="74" t="str">
        <f>IF(AND(O181&lt;&gt;"",O182=""),SUM(O$1:O182)-SUM(V$1:V180),"")</f>
        <v/>
      </c>
      <c r="X181" s="3" t="str">
        <f t="shared" si="28"/>
        <v/>
      </c>
      <c r="Y181" s="21" t="str">
        <f t="shared" si="29"/>
        <v/>
      </c>
      <c r="Z181" s="74" t="str">
        <f t="shared" si="30"/>
        <v/>
      </c>
      <c r="AA181" s="74" t="str">
        <f t="shared" si="31"/>
        <v/>
      </c>
      <c r="AB181" s="74" t="str">
        <f t="shared" si="32"/>
        <v/>
      </c>
      <c r="AC181" s="135"/>
      <c r="AL181" s="29"/>
    </row>
    <row r="182" spans="1:38" ht="12.75" x14ac:dyDescent="0.2">
      <c r="A182" t="str">
        <f>IF(B182="","", IF(ISNA(MATCH(B182,'Meal Planning'!$C$2:$C$6,0)), "N", "Y"))</f>
        <v>N</v>
      </c>
      <c r="B182" t="str">
        <f t="array" ref="B182">IF(D182="","", INDEX($C182:C20180, MATCH(FALSE,ISBLANK($C182:C20180),0)))</f>
        <v>Vegetable Stuffing</v>
      </c>
      <c r="C182" s="10"/>
      <c r="D182" s="53" t="s">
        <v>133</v>
      </c>
      <c r="E182" s="54" t="str">
        <f t="shared" si="22"/>
        <v>|</v>
      </c>
      <c r="F182" s="12">
        <v>4</v>
      </c>
      <c r="G182" s="55" t="str">
        <f>IF(D182="","",IFERROR(VLOOKUP(D182,Ingredients!$A:$G,4,FALSE),"ingredient not in list"))</f>
        <v>clove</v>
      </c>
      <c r="H182" s="54" t="str">
        <f t="shared" si="23"/>
        <v>|</v>
      </c>
      <c r="I182" s="56">
        <f>IF(D182="", "", IFERROR((VLOOKUP(D182,Ingredients!$A:$H,8,FALSE)*(F182/(VLOOKUP(D182,Ingredients!$A:$H,3,FALSE)))), "ingredient not in list"))</f>
        <v>0.13799999999999998</v>
      </c>
      <c r="J182" s="54" t="str">
        <f t="shared" si="24"/>
        <v>|</v>
      </c>
      <c r="K182" s="80">
        <f>IF($D182="", "", IFERROR((VLOOKUP($D182,Ingredients!$A:$K,9,FALSE)*($F182/(VLOOKUP($D182,Ingredients!$A:$K,3,FALSE)))), "ingredient not in list"))</f>
        <v>0.76</v>
      </c>
      <c r="L182" s="54" t="str">
        <f t="shared" si="25"/>
        <v>|</v>
      </c>
      <c r="M182" s="80">
        <f>IF($D182="", "", IFERROR((VLOOKUP($D182,Ingredients!$A:$K,10,FALSE)*($F182/(VLOOKUP($D182,Ingredients!$A:$K,3,FALSE)))), "ingredient not in list"))</f>
        <v>3.96</v>
      </c>
      <c r="N182" s="54" t="str">
        <f t="shared" si="26"/>
        <v>|</v>
      </c>
      <c r="O182" s="80">
        <f>IF($D182="", "", IFERROR((VLOOKUP($D182,Ingredients!$A:$K,11,FALSE)*($F182/(VLOOKUP($D182,Ingredients!$A:$K,3,FALSE)))), "ingredient not in list"))</f>
        <v>0.08</v>
      </c>
      <c r="P182" s="54" t="str">
        <f t="shared" si="27"/>
        <v>|</v>
      </c>
      <c r="Q182" s="86">
        <f>IF($D182="", "", IFERROR((VLOOKUP($D182,Ingredients!$A:$H,6,FALSE)*($F182/(VLOOKUP($D182,Ingredients!$A:$H,3,FALSE)))), "ingredient not in list"))</f>
        <v>16</v>
      </c>
      <c r="R182" s="3" t="str">
        <f>IF(AND(I182&lt;&gt;"",I183=""),SUM(I$1:I183)-SUM(R$1:R181),"")</f>
        <v/>
      </c>
      <c r="S182" t="str">
        <f>IF(AND(Q182&lt;&gt;"",Q183=""),SUM(Q$1:Q183)-SUM(S$1:S181),"")</f>
        <v/>
      </c>
      <c r="T182" s="74" t="str">
        <f>IF(AND(K182&lt;&gt;"",K183=""),SUM(K$1:K183)-SUM(T$1:T181),"")</f>
        <v/>
      </c>
      <c r="U182" s="74" t="str">
        <f>IF(AND(M182&lt;&gt;"",M183=""),SUM(M$1:M183)-SUM(U$1:U181),"")</f>
        <v/>
      </c>
      <c r="V182" s="74" t="str">
        <f>IF(AND(O182&lt;&gt;"",O183=""),SUM(O$1:O183)-SUM(V$1:V181),"")</f>
        <v/>
      </c>
      <c r="X182" s="3" t="str">
        <f t="shared" si="28"/>
        <v/>
      </c>
      <c r="Y182" s="21" t="str">
        <f t="shared" si="29"/>
        <v/>
      </c>
      <c r="Z182" s="74" t="str">
        <f t="shared" si="30"/>
        <v/>
      </c>
      <c r="AA182" s="74" t="str">
        <f t="shared" si="31"/>
        <v/>
      </c>
      <c r="AB182" s="74" t="str">
        <f t="shared" si="32"/>
        <v/>
      </c>
      <c r="AC182" s="135"/>
      <c r="AL182" s="29"/>
    </row>
    <row r="183" spans="1:38" ht="12.75" x14ac:dyDescent="0.2">
      <c r="A183" t="str">
        <f>IF(B183="","", IF(ISNA(MATCH(B183,'Meal Planning'!$C$2:$C$6,0)), "N", "Y"))</f>
        <v>N</v>
      </c>
      <c r="B183" t="str">
        <f t="array" ref="B183">IF(D183="","", INDEX($C183:C20181, MATCH(FALSE,ISBLANK($C183:C20181),0)))</f>
        <v>Vegetable Stuffing</v>
      </c>
      <c r="C183" s="10"/>
      <c r="D183" s="53" t="s">
        <v>176</v>
      </c>
      <c r="E183" s="54" t="str">
        <f t="shared" si="22"/>
        <v>|</v>
      </c>
      <c r="F183" s="12">
        <v>1</v>
      </c>
      <c r="G183" s="55" t="str">
        <f>IF(D183="","",IFERROR(VLOOKUP(D183,Ingredients!$A:$G,4,FALSE),"ingredient not in list"))</f>
        <v>bunch</v>
      </c>
      <c r="H183" s="54" t="str">
        <f t="shared" si="23"/>
        <v>|</v>
      </c>
      <c r="I183" s="56">
        <f>IF(D183="", "", IFERROR((VLOOKUP(D183,Ingredients!$A:$H,8,FALSE)*(F183/(VLOOKUP(D183,Ingredients!$A:$H,3,FALSE)))), "ingredient not in list"))</f>
        <v>0.66666666666666663</v>
      </c>
      <c r="J183" s="54" t="str">
        <f t="shared" si="24"/>
        <v>|</v>
      </c>
      <c r="K183" s="80">
        <f>IF($D183="", "", IFERROR((VLOOKUP($D183,Ingredients!$A:$K,9,FALSE)*($F183/(VLOOKUP($D183,Ingredients!$A:$K,3,FALSE)))), "ingredient not in list"))</f>
        <v>0.11</v>
      </c>
      <c r="L183" s="54" t="str">
        <f t="shared" si="25"/>
        <v>|</v>
      </c>
      <c r="M183" s="80">
        <f>IF($D183="", "", IFERROR((VLOOKUP($D183,Ingredients!$A:$K,10,FALSE)*($F183/(VLOOKUP($D183,Ingredients!$A:$K,3,FALSE)))), "ingredient not in list"))</f>
        <v>0.24</v>
      </c>
      <c r="N183" s="54" t="str">
        <f t="shared" si="26"/>
        <v>|</v>
      </c>
      <c r="O183" s="80">
        <f>IF($D183="", "", IFERROR((VLOOKUP($D183,Ingredients!$A:$K,11,FALSE)*($F183/(VLOOKUP($D183,Ingredients!$A:$K,3,FALSE)))), "ingredient not in list"))</f>
        <v>0.03</v>
      </c>
      <c r="P183" s="54" t="str">
        <f t="shared" si="27"/>
        <v>|</v>
      </c>
      <c r="Q183" s="86">
        <f>IF($D183="", "", IFERROR((VLOOKUP($D183,Ingredients!$A:$H,6,FALSE)*($F183/(VLOOKUP($D183,Ingredients!$A:$H,3,FALSE)))), "ingredient not in list"))</f>
        <v>1</v>
      </c>
      <c r="R183" s="3" t="str">
        <f>IF(AND(I183&lt;&gt;"",I184=""),SUM(I$1:I184)-SUM(R$1:R182),"")</f>
        <v/>
      </c>
      <c r="S183" t="str">
        <f>IF(AND(Q183&lt;&gt;"",Q184=""),SUM(Q$1:Q184)-SUM(S$1:S182),"")</f>
        <v/>
      </c>
      <c r="T183" s="74" t="str">
        <f>IF(AND(K183&lt;&gt;"",K184=""),SUM(K$1:K184)-SUM(T$1:T182),"")</f>
        <v/>
      </c>
      <c r="U183" s="74" t="str">
        <f>IF(AND(M183&lt;&gt;"",M184=""),SUM(M$1:M184)-SUM(U$1:U182),"")</f>
        <v/>
      </c>
      <c r="V183" s="74" t="str">
        <f>IF(AND(O183&lt;&gt;"",O184=""),SUM(O$1:O184)-SUM(V$1:V182),"")</f>
        <v/>
      </c>
      <c r="X183" s="3" t="str">
        <f t="shared" si="28"/>
        <v/>
      </c>
      <c r="Y183" s="21" t="str">
        <f t="shared" si="29"/>
        <v/>
      </c>
      <c r="Z183" s="74" t="str">
        <f t="shared" si="30"/>
        <v/>
      </c>
      <c r="AA183" s="74" t="str">
        <f t="shared" si="31"/>
        <v/>
      </c>
      <c r="AB183" s="74" t="str">
        <f t="shared" si="32"/>
        <v/>
      </c>
      <c r="AC183" s="135"/>
      <c r="AL183" s="29"/>
    </row>
    <row r="184" spans="1:38" ht="12.75" x14ac:dyDescent="0.2">
      <c r="A184" t="str">
        <f>IF(B184="","", IF(ISNA(MATCH(B184,'Meal Planning'!$C$2:$C$6,0)), "N", "Y"))</f>
        <v>N</v>
      </c>
      <c r="B184" t="str">
        <f t="array" ref="B184">IF(D184="","", INDEX($C184:C20182, MATCH(FALSE,ISBLANK($C184:C20182),0)))</f>
        <v>Vegetable Stuffing</v>
      </c>
      <c r="C184" s="10"/>
      <c r="D184" s="53" t="s">
        <v>178</v>
      </c>
      <c r="E184" s="54" t="str">
        <f t="shared" si="22"/>
        <v>|</v>
      </c>
      <c r="F184" s="12">
        <v>6</v>
      </c>
      <c r="G184" s="55" t="str">
        <f>IF(D184="","",IFERROR(VLOOKUP(D184,Ingredients!$A:$G,4,FALSE),"ingredient not in list"))</f>
        <v>tbsp</v>
      </c>
      <c r="H184" s="54" t="str">
        <f t="shared" si="23"/>
        <v>|</v>
      </c>
      <c r="I184" s="56">
        <f>IF(D184="", "", IFERROR((VLOOKUP(D184,Ingredients!$A:$H,8,FALSE)*(F184/(VLOOKUP(D184,Ingredients!$A:$H,3,FALSE)))), "ingredient not in list"))</f>
        <v>0.75</v>
      </c>
      <c r="J184" s="54" t="str">
        <f t="shared" si="24"/>
        <v>|</v>
      </c>
      <c r="K184" s="80">
        <f>IF($D184="", "", IFERROR((VLOOKUP($D184,Ingredients!$A:$K,9,FALSE)*($F184/(VLOOKUP($D184,Ingredients!$A:$K,3,FALSE)))), "ingredient not in list"))</f>
        <v>0.72</v>
      </c>
      <c r="L184" s="54" t="str">
        <f t="shared" si="25"/>
        <v>|</v>
      </c>
      <c r="M184" s="80">
        <f>IF($D184="", "", IFERROR((VLOOKUP($D184,Ingredients!$A:$K,10,FALSE)*($F184/(VLOOKUP($D184,Ingredients!$A:$K,3,FALSE)))), "ingredient not in list"))</f>
        <v>0.06</v>
      </c>
      <c r="N184" s="54" t="str">
        <f t="shared" si="26"/>
        <v>|</v>
      </c>
      <c r="O184" s="80">
        <f>IF($D184="", "", IFERROR((VLOOKUP($D184,Ingredients!$A:$K,11,FALSE)*($F184/(VLOOKUP($D184,Ingredients!$A:$K,3,FALSE)))), "ingredient not in list"))</f>
        <v>69.12</v>
      </c>
      <c r="P184" s="54" t="str">
        <f t="shared" si="27"/>
        <v>|</v>
      </c>
      <c r="Q184" s="86">
        <f>IF($D184="", "", IFERROR((VLOOKUP($D184,Ingredients!$A:$H,6,FALSE)*($F184/(VLOOKUP($D184,Ingredients!$A:$H,3,FALSE)))), "ingredient not in list"))</f>
        <v>600</v>
      </c>
      <c r="R184" s="3" t="str">
        <f>IF(AND(I184&lt;&gt;"",I185=""),SUM(I$1:I185)-SUM(R$1:R183),"")</f>
        <v/>
      </c>
      <c r="S184" t="str">
        <f>IF(AND(Q184&lt;&gt;"",Q185=""),SUM(Q$1:Q185)-SUM(S$1:S183),"")</f>
        <v/>
      </c>
      <c r="T184" s="74" t="str">
        <f>IF(AND(K184&lt;&gt;"",K185=""),SUM(K$1:K185)-SUM(T$1:T183),"")</f>
        <v/>
      </c>
      <c r="U184" s="74" t="str">
        <f>IF(AND(M184&lt;&gt;"",M185=""),SUM(M$1:M185)-SUM(U$1:U183),"")</f>
        <v/>
      </c>
      <c r="V184" s="74" t="str">
        <f>IF(AND(O184&lt;&gt;"",O185=""),SUM(O$1:O185)-SUM(V$1:V183),"")</f>
        <v/>
      </c>
      <c r="X184" s="3" t="str">
        <f t="shared" si="28"/>
        <v/>
      </c>
      <c r="Y184" s="21" t="str">
        <f t="shared" si="29"/>
        <v/>
      </c>
      <c r="Z184" s="74" t="str">
        <f t="shared" si="30"/>
        <v/>
      </c>
      <c r="AA184" s="74" t="str">
        <f t="shared" si="31"/>
        <v/>
      </c>
      <c r="AB184" s="74" t="str">
        <f t="shared" si="32"/>
        <v/>
      </c>
      <c r="AC184" s="135"/>
      <c r="AL184" s="29"/>
    </row>
    <row r="185" spans="1:38" ht="12.75" x14ac:dyDescent="0.2">
      <c r="A185" t="str">
        <f>IF(B185="","", IF(ISNA(MATCH(B185,'Meal Planning'!$C$2:$C$6,0)), "N", "Y"))</f>
        <v>N</v>
      </c>
      <c r="B185" t="str">
        <f t="array" ref="B185">IF(D185="","", INDEX($C185:C20183, MATCH(FALSE,ISBLANK($C185:C20183),0)))</f>
        <v>Vegetable Stuffing</v>
      </c>
      <c r="C185" s="10"/>
      <c r="D185" s="53" t="s">
        <v>179</v>
      </c>
      <c r="E185" s="54" t="str">
        <f t="shared" si="22"/>
        <v>|</v>
      </c>
      <c r="F185" s="12">
        <v>1</v>
      </c>
      <c r="G185" s="55" t="str">
        <f>IF(D185="","",IFERROR(VLOOKUP(D185,Ingredients!$A:$G,4,FALSE),"ingredient not in list"))</f>
        <v>tsp</v>
      </c>
      <c r="H185" s="54" t="str">
        <f t="shared" si="23"/>
        <v>|</v>
      </c>
      <c r="I185" s="56">
        <f>IF(D185="", "", IFERROR((VLOOKUP(D185,Ingredients!$A:$H,8,FALSE)*(F185/(VLOOKUP(D185,Ingredients!$A:$H,3,FALSE)))), "ingredient not in list"))</f>
        <v>0.05</v>
      </c>
      <c r="J185" s="54" t="str">
        <f t="shared" si="24"/>
        <v>|</v>
      </c>
      <c r="K185" s="80">
        <f>IF($D185="", "", IFERROR((VLOOKUP($D185,Ingredients!$A:$K,9,FALSE)*($F185/(VLOOKUP($D185,Ingredients!$A:$K,3,FALSE)))), "ingredient not in list"))</f>
        <v>7.0000000000000007E-2</v>
      </c>
      <c r="L185" s="54" t="str">
        <f t="shared" si="25"/>
        <v>|</v>
      </c>
      <c r="M185" s="80">
        <f>IF($D185="", "", IFERROR((VLOOKUP($D185,Ingredients!$A:$K,10,FALSE)*($F185/(VLOOKUP($D185,Ingredients!$A:$K,3,FALSE)))), "ingredient not in list"))</f>
        <v>0.43</v>
      </c>
      <c r="N185" s="54" t="str">
        <f t="shared" si="26"/>
        <v>|</v>
      </c>
      <c r="O185" s="80">
        <f>IF($D185="", "", IFERROR((VLOOKUP($D185,Ingredients!$A:$K,11,FALSE)*($F185/(VLOOKUP($D185,Ingredients!$A:$K,3,FALSE)))), "ingredient not in list"))</f>
        <v>0.09</v>
      </c>
      <c r="P185" s="54" t="str">
        <f t="shared" si="27"/>
        <v>|</v>
      </c>
      <c r="Q185" s="86">
        <f>IF($D185="", "", IFERROR((VLOOKUP($D185,Ingredients!$A:$H,6,FALSE)*($F185/(VLOOKUP($D185,Ingredients!$A:$H,3,FALSE)))), "ingredient not in list"))</f>
        <v>2</v>
      </c>
      <c r="R185" s="3" t="str">
        <f>IF(AND(I185&lt;&gt;"",I186=""),SUM(I$1:I186)-SUM(R$1:R184),"")</f>
        <v/>
      </c>
      <c r="S185" t="str">
        <f>IF(AND(Q185&lt;&gt;"",Q186=""),SUM(Q$1:Q186)-SUM(S$1:S184),"")</f>
        <v/>
      </c>
      <c r="T185" s="74" t="str">
        <f>IF(AND(K185&lt;&gt;"",K186=""),SUM(K$1:K186)-SUM(T$1:T184),"")</f>
        <v/>
      </c>
      <c r="U185" s="74" t="str">
        <f>IF(AND(M185&lt;&gt;"",M186=""),SUM(M$1:M186)-SUM(U$1:U184),"")</f>
        <v/>
      </c>
      <c r="V185" s="74" t="str">
        <f>IF(AND(O185&lt;&gt;"",O186=""),SUM(O$1:O186)-SUM(V$1:V184),"")</f>
        <v/>
      </c>
      <c r="X185" s="3" t="str">
        <f t="shared" si="28"/>
        <v/>
      </c>
      <c r="Y185" s="21" t="str">
        <f t="shared" si="29"/>
        <v/>
      </c>
      <c r="Z185" s="74" t="str">
        <f t="shared" si="30"/>
        <v/>
      </c>
      <c r="AA185" s="74" t="str">
        <f t="shared" si="31"/>
        <v/>
      </c>
      <c r="AB185" s="74" t="str">
        <f t="shared" si="32"/>
        <v/>
      </c>
      <c r="AC185" s="135"/>
      <c r="AL185" s="29"/>
    </row>
    <row r="186" spans="1:38" ht="12.75" x14ac:dyDescent="0.2">
      <c r="A186" t="str">
        <f>IF(B186="","", IF(ISNA(MATCH(B186,'Meal Planning'!$C$2:$C$6,0)), "N", "Y"))</f>
        <v>N</v>
      </c>
      <c r="B186" t="str">
        <f t="array" ref="B186">IF(D186="","", INDEX($C186:C20184, MATCH(FALSE,ISBLANK($C186:C20184),0)))</f>
        <v>Vegetable Stuffing</v>
      </c>
      <c r="C186" s="10"/>
      <c r="D186" s="53" t="s">
        <v>169</v>
      </c>
      <c r="E186" s="54" t="str">
        <f t="shared" si="22"/>
        <v>|</v>
      </c>
      <c r="F186" s="12">
        <v>1</v>
      </c>
      <c r="G186" s="55" t="str">
        <f>IF(D186="","",IFERROR(VLOOKUP(D186,Ingredients!$A:$G,4,FALSE),"ingredient not in list"))</f>
        <v>tsp</v>
      </c>
      <c r="H186" s="54" t="str">
        <f t="shared" si="23"/>
        <v>|</v>
      </c>
      <c r="I186" s="56">
        <f>IF(D186="", "", IFERROR((VLOOKUP(D186,Ingredients!$A:$H,8,FALSE)*(F186/(VLOOKUP(D186,Ingredients!$A:$H,3,FALSE)))), "ingredient not in list"))</f>
        <v>0.05</v>
      </c>
      <c r="J186" s="54" t="str">
        <f t="shared" si="24"/>
        <v>|</v>
      </c>
      <c r="K186" s="80">
        <f>IF($D186="", "", IFERROR((VLOOKUP($D186,Ingredients!$A:$K,9,FALSE)*($F186/(VLOOKUP($D186,Ingredients!$A:$K,3,FALSE)))), "ingredient not in list"))</f>
        <v>0.04</v>
      </c>
      <c r="L186" s="54" t="str">
        <f t="shared" si="25"/>
        <v>|</v>
      </c>
      <c r="M186" s="80">
        <f>IF($D186="", "", IFERROR((VLOOKUP($D186,Ingredients!$A:$K,10,FALSE)*($F186/(VLOOKUP($D186,Ingredients!$A:$K,3,FALSE)))), "ingredient not in list"))</f>
        <v>0.2</v>
      </c>
      <c r="N186" s="54" t="str">
        <f t="shared" si="26"/>
        <v>|</v>
      </c>
      <c r="O186" s="80">
        <f>IF($D186="", "", IFERROR((VLOOKUP($D186,Ingredients!$A:$K,11,FALSE)*($F186/(VLOOKUP($D186,Ingredients!$A:$K,3,FALSE)))), "ingredient not in list"))</f>
        <v>0.01</v>
      </c>
      <c r="P186" s="54" t="str">
        <f t="shared" si="27"/>
        <v>|</v>
      </c>
      <c r="Q186" s="86">
        <f>IF($D186="", "", IFERROR((VLOOKUP($D186,Ingredients!$A:$H,6,FALSE)*($F186/(VLOOKUP($D186,Ingredients!$A:$H,3,FALSE)))), "ingredient not in list"))</f>
        <v>1</v>
      </c>
      <c r="R186" s="3" t="str">
        <f>IF(AND(I186&lt;&gt;"",I187=""),SUM(I$1:I187)-SUM(R$1:R185),"")</f>
        <v/>
      </c>
      <c r="S186" t="str">
        <f>IF(AND(Q186&lt;&gt;"",Q187=""),SUM(Q$1:Q187)-SUM(S$1:S185),"")</f>
        <v/>
      </c>
      <c r="T186" s="74" t="str">
        <f>IF(AND(K186&lt;&gt;"",K187=""),SUM(K$1:K187)-SUM(T$1:T185),"")</f>
        <v/>
      </c>
      <c r="U186" s="74" t="str">
        <f>IF(AND(M186&lt;&gt;"",M187=""),SUM(M$1:M187)-SUM(U$1:U185),"")</f>
        <v/>
      </c>
      <c r="V186" s="74" t="str">
        <f>IF(AND(O186&lt;&gt;"",O187=""),SUM(O$1:O187)-SUM(V$1:V185),"")</f>
        <v/>
      </c>
      <c r="X186" s="3" t="str">
        <f t="shared" si="28"/>
        <v/>
      </c>
      <c r="Y186" s="21" t="str">
        <f t="shared" si="29"/>
        <v/>
      </c>
      <c r="Z186" s="74" t="str">
        <f t="shared" si="30"/>
        <v/>
      </c>
      <c r="AA186" s="74" t="str">
        <f t="shared" si="31"/>
        <v/>
      </c>
      <c r="AB186" s="74" t="str">
        <f t="shared" si="32"/>
        <v/>
      </c>
      <c r="AC186" s="135"/>
      <c r="AL186" s="29"/>
    </row>
    <row r="187" spans="1:38" ht="12.75" x14ac:dyDescent="0.2">
      <c r="A187" t="str">
        <f>IF(B187="","", IF(ISNA(MATCH(B187,'Meal Planning'!$C$2:$C$6,0)), "N", "Y"))</f>
        <v>N</v>
      </c>
      <c r="B187" t="str">
        <f t="array" ref="B187">IF(D187="","", INDEX($C187:C20185, MATCH(FALSE,ISBLANK($C187:C20185),0)))</f>
        <v>Vegetable Stuffing</v>
      </c>
      <c r="C187" s="10"/>
      <c r="D187" s="53" t="s">
        <v>163</v>
      </c>
      <c r="E187" s="54" t="str">
        <f t="shared" si="22"/>
        <v>|</v>
      </c>
      <c r="F187" s="12">
        <v>1</v>
      </c>
      <c r="G187" s="55" t="str">
        <f>IF(D187="","",IFERROR(VLOOKUP(D187,Ingredients!$A:$G,4,FALSE),"ingredient not in list"))</f>
        <v>tsp</v>
      </c>
      <c r="H187" s="54" t="str">
        <f t="shared" si="23"/>
        <v>|</v>
      </c>
      <c r="I187" s="56">
        <f>IF(D187="", "", IFERROR((VLOOKUP(D187,Ingredients!$A:$H,8,FALSE)*(F187/(VLOOKUP(D187,Ingredients!$A:$H,3,FALSE)))), "ingredient not in list"))</f>
        <v>2.8169014084507043E-2</v>
      </c>
      <c r="J187" s="54" t="str">
        <f t="shared" si="24"/>
        <v>|</v>
      </c>
      <c r="K187" s="80">
        <f>IF($D187="", "", IFERROR((VLOOKUP($D187,Ingredients!$A:$K,9,FALSE)*($F187/(VLOOKUP($D187,Ingredients!$A:$K,3,FALSE)))), "ingredient not in list"))</f>
        <v>0</v>
      </c>
      <c r="L187" s="54" t="str">
        <f t="shared" si="25"/>
        <v>|</v>
      </c>
      <c r="M187" s="80">
        <f>IF($D187="", "", IFERROR((VLOOKUP($D187,Ingredients!$A:$K,10,FALSE)*($F187/(VLOOKUP($D187,Ingredients!$A:$K,3,FALSE)))), "ingredient not in list"))</f>
        <v>0.06</v>
      </c>
      <c r="N187" s="54" t="str">
        <f t="shared" si="26"/>
        <v>|</v>
      </c>
      <c r="O187" s="80">
        <f>IF($D187="", "", IFERROR((VLOOKUP($D187,Ingredients!$A:$K,11,FALSE)*($F187/(VLOOKUP($D187,Ingredients!$A:$K,3,FALSE)))), "ingredient not in list"))</f>
        <v>0</v>
      </c>
      <c r="P187" s="54" t="str">
        <f t="shared" si="27"/>
        <v>|</v>
      </c>
      <c r="Q187" s="86">
        <f>IF($D187="", "", IFERROR((VLOOKUP($D187,Ingredients!$A:$H,6,FALSE)*($F187/(VLOOKUP($D187,Ingredients!$A:$H,3,FALSE)))), "ingredient not in list"))</f>
        <v>1</v>
      </c>
      <c r="R187" s="3" t="str">
        <f>IF(AND(I187&lt;&gt;"",I188=""),SUM(I$1:I188)-SUM(R$1:R186),"")</f>
        <v/>
      </c>
      <c r="S187" t="str">
        <f>IF(AND(Q187&lt;&gt;"",Q188=""),SUM(Q$1:Q188)-SUM(S$1:S186),"")</f>
        <v/>
      </c>
      <c r="T187" s="74" t="str">
        <f>IF(AND(K187&lt;&gt;"",K188=""),SUM(K$1:K188)-SUM(T$1:T186),"")</f>
        <v/>
      </c>
      <c r="U187" s="74" t="str">
        <f>IF(AND(M187&lt;&gt;"",M188=""),SUM(M$1:M188)-SUM(U$1:U186),"")</f>
        <v/>
      </c>
      <c r="V187" s="74" t="str">
        <f>IF(AND(O187&lt;&gt;"",O188=""),SUM(O$1:O188)-SUM(V$1:V186),"")</f>
        <v/>
      </c>
      <c r="X187" s="3" t="str">
        <f t="shared" si="28"/>
        <v/>
      </c>
      <c r="Y187" s="21" t="str">
        <f t="shared" si="29"/>
        <v/>
      </c>
      <c r="Z187" s="74" t="str">
        <f t="shared" si="30"/>
        <v/>
      </c>
      <c r="AA187" s="74" t="str">
        <f t="shared" si="31"/>
        <v/>
      </c>
      <c r="AB187" s="74" t="str">
        <f t="shared" si="32"/>
        <v/>
      </c>
      <c r="AC187" s="135"/>
      <c r="AL187" s="29"/>
    </row>
    <row r="188" spans="1:38" ht="12.75" x14ac:dyDescent="0.2">
      <c r="A188" t="str">
        <f>IF(B188="","", IF(ISNA(MATCH(B188,'Meal Planning'!$C$2:$C$6,0)), "N", "Y"))</f>
        <v>N</v>
      </c>
      <c r="B188" t="str">
        <f t="array" ref="B188">IF(D188="","", INDEX($C188:C20186, MATCH(FALSE,ISBLANK($C188:C20186),0)))</f>
        <v>Vegetable Stuffing</v>
      </c>
      <c r="C188" s="10"/>
      <c r="D188" s="53" t="s">
        <v>59</v>
      </c>
      <c r="E188" s="54" t="str">
        <f t="shared" si="22"/>
        <v>|</v>
      </c>
      <c r="F188" s="12">
        <v>1</v>
      </c>
      <c r="G188" s="55" t="str">
        <f>IF(D188="","",IFERROR(VLOOKUP(D188,Ingredients!$A:$G,4,FALSE),"ingredient not in list"))</f>
        <v>tsp</v>
      </c>
      <c r="H188" s="54" t="str">
        <f t="shared" si="23"/>
        <v>|</v>
      </c>
      <c r="I188" s="56">
        <f>IF(D188="", "", IFERROR((VLOOKUP(D188,Ingredients!$A:$H,8,FALSE)*(F188/(VLOOKUP(D188,Ingredients!$A:$H,3,FALSE)))), "ingredient not in list"))</f>
        <v>1.2219959266802444E-2</v>
      </c>
      <c r="J188" s="54" t="str">
        <f t="shared" si="24"/>
        <v>|</v>
      </c>
      <c r="K188" s="80">
        <f>IF($D188="", "", IFERROR((VLOOKUP($D188,Ingredients!$A:$K,9,FALSE)*($F188/(VLOOKUP($D188,Ingredients!$A:$K,3,FALSE)))), "ingredient not in list"))</f>
        <v>0</v>
      </c>
      <c r="L188" s="54" t="str">
        <f t="shared" si="25"/>
        <v>|</v>
      </c>
      <c r="M188" s="80">
        <f>IF($D188="", "", IFERROR((VLOOKUP($D188,Ingredients!$A:$K,10,FALSE)*($F188/(VLOOKUP($D188,Ingredients!$A:$K,3,FALSE)))), "ingredient not in list"))</f>
        <v>0</v>
      </c>
      <c r="N188" s="54" t="str">
        <f t="shared" si="26"/>
        <v>|</v>
      </c>
      <c r="O188" s="80">
        <f>IF($D188="", "", IFERROR((VLOOKUP($D188,Ingredients!$A:$K,11,FALSE)*($F188/(VLOOKUP($D188,Ingredients!$A:$K,3,FALSE)))), "ingredient not in list"))</f>
        <v>0</v>
      </c>
      <c r="P188" s="54" t="str">
        <f t="shared" si="27"/>
        <v>|</v>
      </c>
      <c r="Q188" s="86">
        <f>IF($D188="", "", IFERROR((VLOOKUP($D188,Ingredients!$A:$H,6,FALSE)*($F188/(VLOOKUP($D188,Ingredients!$A:$H,3,FALSE)))), "ingredient not in list"))</f>
        <v>0</v>
      </c>
      <c r="R188" s="3" t="str">
        <f>IF(AND(I188&lt;&gt;"",I189=""),SUM(I$1:I189)-SUM(R$1:R187),"")</f>
        <v/>
      </c>
      <c r="S188" t="str">
        <f>IF(AND(Q188&lt;&gt;"",Q189=""),SUM(Q$1:Q189)-SUM(S$1:S187),"")</f>
        <v/>
      </c>
      <c r="T188" s="74" t="str">
        <f>IF(AND(K188&lt;&gt;"",K189=""),SUM(K$1:K189)-SUM(T$1:T187),"")</f>
        <v/>
      </c>
      <c r="U188" s="74" t="str">
        <f>IF(AND(M188&lt;&gt;"",M189=""),SUM(M$1:M189)-SUM(U$1:U187),"")</f>
        <v/>
      </c>
      <c r="V188" s="74" t="str">
        <f>IF(AND(O188&lt;&gt;"",O189=""),SUM(O$1:O189)-SUM(V$1:V187),"")</f>
        <v/>
      </c>
      <c r="X188" s="3" t="str">
        <f t="shared" si="28"/>
        <v/>
      </c>
      <c r="Y188" s="21" t="str">
        <f t="shared" si="29"/>
        <v/>
      </c>
      <c r="Z188" s="74" t="str">
        <f t="shared" si="30"/>
        <v/>
      </c>
      <c r="AA188" s="74" t="str">
        <f t="shared" si="31"/>
        <v/>
      </c>
      <c r="AB188" s="74" t="str">
        <f t="shared" si="32"/>
        <v/>
      </c>
      <c r="AC188" s="135"/>
      <c r="AL188" s="29"/>
    </row>
    <row r="189" spans="1:38" ht="13.5" thickBot="1" x14ac:dyDescent="0.25">
      <c r="A189" t="str">
        <f>IF(B189="","", IF(ISNA(MATCH(B189,'Meal Planning'!$C$2:$C$6,0)), "N", "Y"))</f>
        <v>N</v>
      </c>
      <c r="B189" t="str">
        <f t="array" ref="B189">IF(D189="","", INDEX($C189:C20187, MATCH(FALSE,ISBLANK($C189:C20187),0)))</f>
        <v>Vegetable Stuffing</v>
      </c>
      <c r="C189" s="10"/>
      <c r="D189" s="53" t="s">
        <v>180</v>
      </c>
      <c r="E189" s="54" t="str">
        <f t="shared" si="22"/>
        <v>|</v>
      </c>
      <c r="F189" s="12">
        <v>10</v>
      </c>
      <c r="G189" s="55" t="str">
        <f>IF(D189="","",IFERROR(VLOOKUP(D189,Ingredients!$A:$G,4,FALSE),"ingredient not in list"))</f>
        <v>slices</v>
      </c>
      <c r="H189" s="54" t="str">
        <f t="shared" si="23"/>
        <v>|</v>
      </c>
      <c r="I189" s="56">
        <f>IF(D189="", "", IFERROR((VLOOKUP(D189,Ingredients!$A:$H,8,FALSE)*(F189/(VLOOKUP(D189,Ingredients!$A:$H,3,FALSE)))), "ingredient not in list"))</f>
        <v>1.5</v>
      </c>
      <c r="J189" s="54" t="str">
        <f t="shared" si="24"/>
        <v>|</v>
      </c>
      <c r="K189" s="80">
        <f>IF($D189="", "", IFERROR((VLOOKUP($D189,Ingredients!$A:$K,9,FALSE)*($F189/(VLOOKUP($D189,Ingredients!$A:$K,3,FALSE)))), "ingredient not in list"))</f>
        <v>40</v>
      </c>
      <c r="L189" s="54" t="str">
        <f t="shared" si="25"/>
        <v>|</v>
      </c>
      <c r="M189" s="80">
        <f>IF($D189="", "", IFERROR((VLOOKUP($D189,Ingredients!$A:$K,10,FALSE)*($F189/(VLOOKUP($D189,Ingredients!$A:$K,3,FALSE)))), "ingredient not in list"))</f>
        <v>240</v>
      </c>
      <c r="N189" s="54" t="str">
        <f t="shared" si="26"/>
        <v>|</v>
      </c>
      <c r="O189" s="80">
        <f>IF($D189="", "", IFERROR((VLOOKUP($D189,Ingredients!$A:$K,11,FALSE)*($F189/(VLOOKUP($D189,Ingredients!$A:$K,3,FALSE)))), "ingredient not in list"))</f>
        <v>0</v>
      </c>
      <c r="P189" s="54" t="str">
        <f t="shared" si="27"/>
        <v>|</v>
      </c>
      <c r="Q189" s="86">
        <f>IF($D189="", "", IFERROR((VLOOKUP($D189,Ingredients!$A:$H,6,FALSE)*($F189/(VLOOKUP($D189,Ingredients!$A:$H,3,FALSE)))), "ingredient not in list"))</f>
        <v>1200</v>
      </c>
      <c r="R189" s="3" t="str">
        <f>IF(AND(I189&lt;&gt;"",I190=""),SUM(I$1:I190)-SUM(R$1:R188),"")</f>
        <v/>
      </c>
      <c r="S189" t="str">
        <f>IF(AND(Q189&lt;&gt;"",Q190=""),SUM(Q$1:Q190)-SUM(S$1:S188),"")</f>
        <v/>
      </c>
      <c r="T189" s="74" t="str">
        <f>IF(AND(K189&lt;&gt;"",K190=""),SUM(K$1:K190)-SUM(T$1:T188),"")</f>
        <v/>
      </c>
      <c r="U189" s="74" t="str">
        <f>IF(AND(M189&lt;&gt;"",M190=""),SUM(M$1:M190)-SUM(U$1:U188),"")</f>
        <v/>
      </c>
      <c r="V189" s="74" t="str">
        <f>IF(AND(O189&lt;&gt;"",O190=""),SUM(O$1:O190)-SUM(V$1:V188),"")</f>
        <v/>
      </c>
      <c r="X189" s="3" t="str">
        <f t="shared" si="28"/>
        <v/>
      </c>
      <c r="Y189" s="21" t="str">
        <f t="shared" si="29"/>
        <v/>
      </c>
      <c r="Z189" s="74" t="str">
        <f t="shared" si="30"/>
        <v/>
      </c>
      <c r="AA189" s="74" t="str">
        <f t="shared" si="31"/>
        <v/>
      </c>
      <c r="AB189" s="74" t="str">
        <f t="shared" si="32"/>
        <v/>
      </c>
      <c r="AC189" s="135"/>
      <c r="AL189" s="29"/>
    </row>
    <row r="190" spans="1:38" ht="13.5" thickBot="1" x14ac:dyDescent="0.25">
      <c r="A190" t="str">
        <f>IF(B190="","", IF(ISNA(MATCH(B190,'Meal Planning'!$C$2:$C$6,0)), "N", "Y"))</f>
        <v>N</v>
      </c>
      <c r="B190" t="str">
        <f t="array" ref="B190">IF(D190="","", INDEX($C190:C20188, MATCH(FALSE,ISBLANK($C190:C20188),0)))</f>
        <v>Vegetable Stuffing</v>
      </c>
      <c r="C190" s="47" t="s">
        <v>182</v>
      </c>
      <c r="D190" s="57" t="s">
        <v>126</v>
      </c>
      <c r="E190" s="58" t="str">
        <f t="shared" si="22"/>
        <v>|</v>
      </c>
      <c r="F190" s="59">
        <v>1.5</v>
      </c>
      <c r="G190" s="60" t="str">
        <f>IF(D190="","",IFERROR(VLOOKUP(D190,Ingredients!$A:$G,4,FALSE),"ingredient not in list"))</f>
        <v>cube</v>
      </c>
      <c r="H190" s="58" t="str">
        <f t="shared" si="23"/>
        <v>|</v>
      </c>
      <c r="I190" s="61">
        <f>IF(D190="", "", IFERROR((VLOOKUP(D190,Ingredients!$A:$H,8,FALSE)*(F190/(VLOOKUP(D190,Ingredients!$A:$H,3,FALSE)))), "ingredient not in list"))</f>
        <v>0.11940000000000001</v>
      </c>
      <c r="J190" s="58" t="str">
        <f t="shared" si="24"/>
        <v>|</v>
      </c>
      <c r="K190" s="81">
        <f>IF($D190="", "", IFERROR((VLOOKUP($D190,Ingredients!$A:$K,9,FALSE)*($F190/(VLOOKUP($D190,Ingredients!$A:$K,3,FALSE)))), "ingredient not in list"))</f>
        <v>0</v>
      </c>
      <c r="L190" s="58" t="str">
        <f t="shared" si="25"/>
        <v>|</v>
      </c>
      <c r="M190" s="81">
        <f>IF($D190="", "", IFERROR((VLOOKUP($D190,Ingredients!$A:$K,10,FALSE)*($F190/(VLOOKUP($D190,Ingredients!$A:$K,3,FALSE)))), "ingredient not in list"))</f>
        <v>1.5</v>
      </c>
      <c r="N190" s="58" t="str">
        <f t="shared" si="26"/>
        <v>|</v>
      </c>
      <c r="O190" s="81">
        <f>IF($D190="", "", IFERROR((VLOOKUP($D190,Ingredients!$A:$K,11,FALSE)*($F190/(VLOOKUP($D190,Ingredients!$A:$K,3,FALSE)))), "ingredient not in list"))</f>
        <v>0</v>
      </c>
      <c r="P190" s="58" t="str">
        <f t="shared" si="27"/>
        <v>|</v>
      </c>
      <c r="Q190" s="87">
        <f>IF($D190="", "", IFERROR((VLOOKUP($D190,Ingredients!$A:$H,6,FALSE)*($F190/(VLOOKUP($D190,Ingredients!$A:$H,3,FALSE)))), "ingredient not in list"))</f>
        <v>7.5</v>
      </c>
      <c r="R190" s="3">
        <f>IF(AND(I190&lt;&gt;"",I191=""),SUM(I$1:I191)-SUM(R$1:R189),"")</f>
        <v>5.5882056400179749</v>
      </c>
      <c r="S190">
        <f>IF(AND(Q190&lt;&gt;"",Q191=""),SUM(Q$1:Q191)-SUM(S$1:S189),"")</f>
        <v>1977.5</v>
      </c>
      <c r="T190" s="74">
        <f>IF(AND(K190&lt;&gt;"",K191=""),SUM(K$1:K191)-SUM(T$1:T189),"")</f>
        <v>46.529999999999745</v>
      </c>
      <c r="U190" s="74">
        <f>IF(AND(M190&lt;&gt;"",M191=""),SUM(M$1:M191)-SUM(U$1:U189),"")</f>
        <v>282.73000000000138</v>
      </c>
      <c r="V190" s="74">
        <f>IF(AND(O190&lt;&gt;"",O191=""),SUM(O$1:O191)-SUM(V$1:V189),"")</f>
        <v>70.060000000000059</v>
      </c>
      <c r="W190" s="8">
        <v>5</v>
      </c>
      <c r="X190" s="3">
        <f t="shared" si="28"/>
        <v>1.1176411280035949</v>
      </c>
      <c r="Y190" s="21">
        <f t="shared" si="29"/>
        <v>395.5</v>
      </c>
      <c r="Z190" s="74">
        <f t="shared" si="30"/>
        <v>9.3059999999999494</v>
      </c>
      <c r="AA190" s="74">
        <f t="shared" si="31"/>
        <v>56.546000000000276</v>
      </c>
      <c r="AB190" s="74">
        <f t="shared" si="32"/>
        <v>14.012000000000011</v>
      </c>
      <c r="AC190" s="21"/>
      <c r="AL190" s="29"/>
    </row>
    <row r="191" spans="1:38" ht="12.75" x14ac:dyDescent="0.2">
      <c r="A191" t="str">
        <f>IF(B191="","", IF(ISNA(MATCH(B191,'Meal Planning'!$C$2:$C$6,0)), "N", "Y"))</f>
        <v/>
      </c>
      <c r="B191" t="str">
        <f t="array" ref="B191">IF(D191="","", INDEX($C191:C20189, MATCH(FALSE,ISBLANK($C191:C20189),0)))</f>
        <v/>
      </c>
      <c r="C191" s="10"/>
      <c r="E191" t="str">
        <f t="shared" si="22"/>
        <v/>
      </c>
      <c r="F191" s="10"/>
      <c r="G191" s="1" t="str">
        <f>IF(D191="","",IFERROR(VLOOKUP(D191,Ingredients!$A:$G,4,FALSE),"ingredient not in list"))</f>
        <v/>
      </c>
      <c r="H191" t="str">
        <f t="shared" si="23"/>
        <v/>
      </c>
      <c r="I191" s="3" t="str">
        <f>IF(D191="", "", IFERROR((VLOOKUP(D191,Ingredients!$A:$H,8,FALSE)*(F191/(VLOOKUP(D191,Ingredients!$A:$H,3,FALSE)))), "ingredient not in list"))</f>
        <v/>
      </c>
      <c r="J191" t="str">
        <f t="shared" si="24"/>
        <v/>
      </c>
      <c r="K191" s="77" t="str">
        <f>IF($D191="", "", IFERROR((VLOOKUP($D191,Ingredients!$A:$K,9,FALSE)*($F191/(VLOOKUP($D191,Ingredients!$A:$K,3,FALSE)))), "ingredient not in list"))</f>
        <v/>
      </c>
      <c r="L191" t="str">
        <f t="shared" si="25"/>
        <v/>
      </c>
      <c r="M191" s="77" t="str">
        <f>IF($D191="", "", IFERROR((VLOOKUP($D191,Ingredients!$A:$K,10,FALSE)*($F191/(VLOOKUP($D191,Ingredients!$A:$K,3,FALSE)))), "ingredient not in list"))</f>
        <v/>
      </c>
      <c r="N191" t="str">
        <f t="shared" si="26"/>
        <v/>
      </c>
      <c r="O191" s="77" t="str">
        <f>IF($D191="", "", IFERROR((VLOOKUP($D191,Ingredients!$A:$K,11,FALSE)*($F191/(VLOOKUP($D191,Ingredients!$A:$K,3,FALSE)))), "ingredient not in list"))</f>
        <v/>
      </c>
      <c r="P191" t="str">
        <f t="shared" si="27"/>
        <v/>
      </c>
      <c r="Q191" s="83" t="str">
        <f>IF($D191="", "", IFERROR((VLOOKUP($D191,Ingredients!$A:$H,6,FALSE)*($F191/(VLOOKUP($D191,Ingredients!$A:$H,3,FALSE)))), "ingredient not in list"))</f>
        <v/>
      </c>
      <c r="R191" s="3" t="str">
        <f>IF(AND(I191&lt;&gt;"",I192=""),SUM(I$1:I192)-SUM(R$1:R190),"")</f>
        <v/>
      </c>
      <c r="S191" t="str">
        <f>IF(AND(Q191&lt;&gt;"",Q192=""),SUM(Q$1:Q192)-SUM(S$1:S190),"")</f>
        <v/>
      </c>
      <c r="T191" s="74" t="str">
        <f>IF(AND(K191&lt;&gt;"",K192=""),SUM(K$1:K192)-SUM(T$1:T190),"")</f>
        <v/>
      </c>
      <c r="U191" s="74" t="str">
        <f>IF(AND(M191&lt;&gt;"",M192=""),SUM(M$1:M192)-SUM(U$1:U190),"")</f>
        <v/>
      </c>
      <c r="V191" s="74" t="str">
        <f>IF(AND(O191&lt;&gt;"",O192=""),SUM(O$1:O192)-SUM(V$1:V190),"")</f>
        <v/>
      </c>
      <c r="X191" s="3" t="str">
        <f t="shared" si="28"/>
        <v/>
      </c>
      <c r="Y191" s="21" t="str">
        <f t="shared" si="29"/>
        <v/>
      </c>
      <c r="Z191" s="74" t="str">
        <f t="shared" si="30"/>
        <v/>
      </c>
      <c r="AA191" s="74" t="str">
        <f t="shared" si="31"/>
        <v/>
      </c>
      <c r="AB191" s="74" t="str">
        <f t="shared" si="32"/>
        <v/>
      </c>
      <c r="AC191" s="134" t="s">
        <v>185</v>
      </c>
      <c r="AL191" s="29"/>
    </row>
    <row r="192" spans="1:38" ht="12.75" x14ac:dyDescent="0.2">
      <c r="A192" t="str">
        <f>IF(B192="","", IF(ISNA(MATCH(B192,'Meal Planning'!$C$2:$C$6,0)), "N", "Y"))</f>
        <v>N</v>
      </c>
      <c r="B192" t="str">
        <f t="array" ref="B192">IF(D192="","", INDEX($C192:C20190, MATCH(FALSE,ISBLANK($C192:C20190),0)))</f>
        <v>Coconut Curry Lentils</v>
      </c>
      <c r="C192" s="10"/>
      <c r="D192" s="48" t="s">
        <v>33</v>
      </c>
      <c r="E192" s="49" t="str">
        <f t="shared" si="22"/>
        <v>|</v>
      </c>
      <c r="F192" s="65">
        <v>2</v>
      </c>
      <c r="G192" s="51" t="str">
        <f>IF(D192="","",IFERROR(VLOOKUP(D192,Ingredients!$A:$G,4,FALSE),"ingredient not in list"))</f>
        <v>onion</v>
      </c>
      <c r="H192" s="49" t="str">
        <f t="shared" si="23"/>
        <v>|</v>
      </c>
      <c r="I192" s="52">
        <f>IF(D192="", "", IFERROR((VLOOKUP(D192,Ingredients!$A:$H,8,FALSE)*(F192/(VLOOKUP(D192,Ingredients!$A:$H,3,FALSE)))), "ingredient not in list"))</f>
        <v>1.38</v>
      </c>
      <c r="J192" s="49" t="str">
        <f t="shared" si="24"/>
        <v>|</v>
      </c>
      <c r="K192" s="79">
        <f>IF($D192="", "", IFERROR((VLOOKUP($D192,Ingredients!$A:$K,9,FALSE)*($F192/(VLOOKUP($D192,Ingredients!$A:$K,3,FALSE)))), "ingredient not in list"))</f>
        <v>4</v>
      </c>
      <c r="L192" s="49" t="str">
        <f t="shared" si="25"/>
        <v>|</v>
      </c>
      <c r="M192" s="79">
        <f>IF($D192="", "", IFERROR((VLOOKUP($D192,Ingredients!$A:$K,10,FALSE)*($F192/(VLOOKUP($D192,Ingredients!$A:$K,3,FALSE)))), "ingredient not in list"))</f>
        <v>28</v>
      </c>
      <c r="N192" s="49" t="str">
        <f t="shared" si="26"/>
        <v>|</v>
      </c>
      <c r="O192" s="79">
        <f>IF($D192="", "", IFERROR((VLOOKUP($D192,Ingredients!$A:$K,11,FALSE)*($F192/(VLOOKUP($D192,Ingredients!$A:$K,3,FALSE)))), "ingredient not in list"))</f>
        <v>0</v>
      </c>
      <c r="P192" s="49" t="str">
        <f t="shared" si="27"/>
        <v>|</v>
      </c>
      <c r="Q192" s="85">
        <f>IF($D192="", "", IFERROR((VLOOKUP($D192,Ingredients!$A:$H,6,FALSE)*($F192/(VLOOKUP($D192,Ingredients!$A:$H,3,FALSE)))), "ingredient not in list"))</f>
        <v>88</v>
      </c>
      <c r="R192" s="3" t="str">
        <f>IF(AND(I192&lt;&gt;"",I193=""),SUM(I$1:I193)-SUM(R$1:R191),"")</f>
        <v/>
      </c>
      <c r="S192" t="str">
        <f>IF(AND(Q192&lt;&gt;"",Q193=""),SUM(Q$1:Q193)-SUM(S$1:S191),"")</f>
        <v/>
      </c>
      <c r="T192" s="74" t="str">
        <f>IF(AND(K192&lt;&gt;"",K193=""),SUM(K$1:K193)-SUM(T$1:T191),"")</f>
        <v/>
      </c>
      <c r="U192" s="74" t="str">
        <f>IF(AND(M192&lt;&gt;"",M193=""),SUM(M$1:M193)-SUM(U$1:U191),"")</f>
        <v/>
      </c>
      <c r="V192" s="74" t="str">
        <f>IF(AND(O192&lt;&gt;"",O193=""),SUM(O$1:O193)-SUM(V$1:V191),"")</f>
        <v/>
      </c>
      <c r="X192" s="3" t="str">
        <f t="shared" si="28"/>
        <v/>
      </c>
      <c r="Y192" s="21" t="str">
        <f t="shared" si="29"/>
        <v/>
      </c>
      <c r="Z192" s="74" t="str">
        <f t="shared" si="30"/>
        <v/>
      </c>
      <c r="AA192" s="74" t="str">
        <f t="shared" si="31"/>
        <v/>
      </c>
      <c r="AB192" s="74" t="str">
        <f t="shared" si="32"/>
        <v/>
      </c>
      <c r="AC192" s="135"/>
      <c r="AL192" s="29"/>
    </row>
    <row r="193" spans="1:38" ht="12.75" x14ac:dyDescent="0.2">
      <c r="A193" t="str">
        <f>IF(B193="","", IF(ISNA(MATCH(B193,'Meal Planning'!$C$2:$C$6,0)), "N", "Y"))</f>
        <v>N</v>
      </c>
      <c r="B193" t="str">
        <f t="array" ref="B193">IF(D193="","", INDEX($C193:C20191, MATCH(FALSE,ISBLANK($C193:C20191),0)))</f>
        <v>Coconut Curry Lentils</v>
      </c>
      <c r="C193" s="10"/>
      <c r="D193" s="53" t="s">
        <v>133</v>
      </c>
      <c r="E193" s="54" t="str">
        <f t="shared" si="22"/>
        <v>|</v>
      </c>
      <c r="F193" s="12">
        <v>2</v>
      </c>
      <c r="G193" s="55" t="str">
        <f>IF(D193="","",IFERROR(VLOOKUP(D193,Ingredients!$A:$G,4,FALSE),"ingredient not in list"))</f>
        <v>clove</v>
      </c>
      <c r="H193" s="54" t="str">
        <f t="shared" si="23"/>
        <v>|</v>
      </c>
      <c r="I193" s="56">
        <f>IF(D193="", "", IFERROR((VLOOKUP(D193,Ingredients!$A:$H,8,FALSE)*(F193/(VLOOKUP(D193,Ingredients!$A:$H,3,FALSE)))), "ingredient not in list"))</f>
        <v>6.8999999999999992E-2</v>
      </c>
      <c r="J193" s="54" t="str">
        <f t="shared" si="24"/>
        <v>|</v>
      </c>
      <c r="K193" s="80">
        <f>IF($D193="", "", IFERROR((VLOOKUP($D193,Ingredients!$A:$K,9,FALSE)*($F193/(VLOOKUP($D193,Ingredients!$A:$K,3,FALSE)))), "ingredient not in list"))</f>
        <v>0.38</v>
      </c>
      <c r="L193" s="54" t="str">
        <f t="shared" si="25"/>
        <v>|</v>
      </c>
      <c r="M193" s="80">
        <f>IF($D193="", "", IFERROR((VLOOKUP($D193,Ingredients!$A:$K,10,FALSE)*($F193/(VLOOKUP($D193,Ingredients!$A:$K,3,FALSE)))), "ingredient not in list"))</f>
        <v>1.98</v>
      </c>
      <c r="N193" s="54" t="str">
        <f t="shared" si="26"/>
        <v>|</v>
      </c>
      <c r="O193" s="80">
        <f>IF($D193="", "", IFERROR((VLOOKUP($D193,Ingredients!$A:$K,11,FALSE)*($F193/(VLOOKUP($D193,Ingredients!$A:$K,3,FALSE)))), "ingredient not in list"))</f>
        <v>0.04</v>
      </c>
      <c r="P193" s="54" t="str">
        <f t="shared" si="27"/>
        <v>|</v>
      </c>
      <c r="Q193" s="86">
        <f>IF($D193="", "", IFERROR((VLOOKUP($D193,Ingredients!$A:$H,6,FALSE)*($F193/(VLOOKUP($D193,Ingredients!$A:$H,3,FALSE)))), "ingredient not in list"))</f>
        <v>8</v>
      </c>
      <c r="R193" s="3" t="str">
        <f>IF(AND(I193&lt;&gt;"",I194=""),SUM(I$1:I194)-SUM(R$1:R192),"")</f>
        <v/>
      </c>
      <c r="S193" t="str">
        <f>IF(AND(Q193&lt;&gt;"",Q194=""),SUM(Q$1:Q194)-SUM(S$1:S192),"")</f>
        <v/>
      </c>
      <c r="T193" s="74" t="str">
        <f>IF(AND(K193&lt;&gt;"",K194=""),SUM(K$1:K194)-SUM(T$1:T192),"")</f>
        <v/>
      </c>
      <c r="U193" s="74" t="str">
        <f>IF(AND(M193&lt;&gt;"",M194=""),SUM(M$1:M194)-SUM(U$1:U192),"")</f>
        <v/>
      </c>
      <c r="V193" s="74" t="str">
        <f>IF(AND(O193&lt;&gt;"",O194=""),SUM(O$1:O194)-SUM(V$1:V192),"")</f>
        <v/>
      </c>
      <c r="X193" s="3" t="str">
        <f t="shared" si="28"/>
        <v/>
      </c>
      <c r="Y193" s="21" t="str">
        <f t="shared" si="29"/>
        <v/>
      </c>
      <c r="Z193" s="74" t="str">
        <f t="shared" si="30"/>
        <v/>
      </c>
      <c r="AA193" s="74" t="str">
        <f t="shared" si="31"/>
        <v/>
      </c>
      <c r="AB193" s="74" t="str">
        <f t="shared" si="32"/>
        <v/>
      </c>
      <c r="AC193" s="135"/>
      <c r="AL193" s="29"/>
    </row>
    <row r="194" spans="1:38" ht="12.75" x14ac:dyDescent="0.2">
      <c r="A194" t="str">
        <f>IF(B194="","", IF(ISNA(MATCH(B194,'Meal Planning'!$C$2:$C$6,0)), "N", "Y"))</f>
        <v>N</v>
      </c>
      <c r="B194" t="str">
        <f t="array" ref="B194">IF(D194="","", INDEX($C194:C20192, MATCH(FALSE,ISBLANK($C194:C20192),0)))</f>
        <v>Coconut Curry Lentils</v>
      </c>
      <c r="C194" s="10"/>
      <c r="D194" s="53" t="s">
        <v>166</v>
      </c>
      <c r="E194" s="54" t="str">
        <f t="shared" si="22"/>
        <v>|</v>
      </c>
      <c r="F194" s="12">
        <v>2</v>
      </c>
      <c r="G194" s="55" t="str">
        <f>IF(D194="","",IFERROR(VLOOKUP(D194,Ingredients!$A:$G,4,FALSE),"ingredient not in list"))</f>
        <v>cup</v>
      </c>
      <c r="H194" s="54" t="str">
        <f t="shared" si="23"/>
        <v>|</v>
      </c>
      <c r="I194" s="56">
        <f>IF(D194="", "", IFERROR((VLOOKUP(D194,Ingredients!$A:$H,8,FALSE)*(F194/(VLOOKUP(D194,Ingredients!$A:$H,3,FALSE)))), "ingredient not in list"))</f>
        <v>0.88</v>
      </c>
      <c r="J194" s="54" t="str">
        <f t="shared" si="24"/>
        <v>|</v>
      </c>
      <c r="K194" s="80">
        <f>IF($D194="", "", IFERROR((VLOOKUP($D194,Ingredients!$A:$K,9,FALSE)*($F194/(VLOOKUP($D194,Ingredients!$A:$K,3,FALSE)))), "ingredient not in list"))</f>
        <v>32.880000000000003</v>
      </c>
      <c r="L194" s="54" t="str">
        <f t="shared" si="25"/>
        <v>|</v>
      </c>
      <c r="M194" s="80">
        <f>IF($D194="", "", IFERROR((VLOOKUP($D194,Ingredients!$A:$K,10,FALSE)*($F194/(VLOOKUP($D194,Ingredients!$A:$K,3,FALSE)))), "ingredient not in list"))</f>
        <v>73.42</v>
      </c>
      <c r="N194" s="54" t="str">
        <f t="shared" si="26"/>
        <v>|</v>
      </c>
      <c r="O194" s="80">
        <f>IF($D194="", "", IFERROR((VLOOKUP($D194,Ingredients!$A:$K,11,FALSE)*($F194/(VLOOKUP($D194,Ingredients!$A:$K,3,FALSE)))), "ingredient not in list"))</f>
        <v>26.5</v>
      </c>
      <c r="P194" s="54" t="str">
        <f t="shared" si="27"/>
        <v>|</v>
      </c>
      <c r="Q194" s="86">
        <f>IF($D194="", "", IFERROR((VLOOKUP($D194,Ingredients!$A:$H,6,FALSE)*($F194/(VLOOKUP($D194,Ingredients!$A:$H,3,FALSE)))), "ingredient not in list"))</f>
        <v>1440</v>
      </c>
      <c r="R194" s="3" t="str">
        <f>IF(AND(I194&lt;&gt;"",I195=""),SUM(I$1:I195)-SUM(R$1:R193),"")</f>
        <v/>
      </c>
      <c r="S194" t="str">
        <f>IF(AND(Q194&lt;&gt;"",Q195=""),SUM(Q$1:Q195)-SUM(S$1:S193),"")</f>
        <v/>
      </c>
      <c r="T194" s="74" t="str">
        <f>IF(AND(K194&lt;&gt;"",K195=""),SUM(K$1:K195)-SUM(T$1:T193),"")</f>
        <v/>
      </c>
      <c r="U194" s="74" t="str">
        <f>IF(AND(M194&lt;&gt;"",M195=""),SUM(M$1:M195)-SUM(U$1:U193),"")</f>
        <v/>
      </c>
      <c r="V194" s="74" t="str">
        <f>IF(AND(O194&lt;&gt;"",O195=""),SUM(O$1:O195)-SUM(V$1:V193),"")</f>
        <v/>
      </c>
      <c r="X194" s="3" t="str">
        <f t="shared" si="28"/>
        <v/>
      </c>
      <c r="Y194" s="21" t="str">
        <f t="shared" si="29"/>
        <v/>
      </c>
      <c r="Z194" s="74" t="str">
        <f t="shared" si="30"/>
        <v/>
      </c>
      <c r="AA194" s="74" t="str">
        <f t="shared" si="31"/>
        <v/>
      </c>
      <c r="AB194" s="74" t="str">
        <f t="shared" si="32"/>
        <v/>
      </c>
      <c r="AC194" s="135"/>
      <c r="AL194" s="29"/>
    </row>
    <row r="195" spans="1:38" ht="12.75" x14ac:dyDescent="0.2">
      <c r="A195" t="str">
        <f>IF(B195="","", IF(ISNA(MATCH(B195,'Meal Planning'!$C$2:$C$6,0)), "N", "Y"))</f>
        <v>N</v>
      </c>
      <c r="B195" t="str">
        <f t="array" ref="B195">IF(D195="","", INDEX($C195:C20193, MATCH(FALSE,ISBLANK($C195:C20193),0)))</f>
        <v>Coconut Curry Lentils</v>
      </c>
      <c r="C195" s="10"/>
      <c r="D195" s="53" t="s">
        <v>27</v>
      </c>
      <c r="E195" s="54" t="str">
        <f t="shared" si="22"/>
        <v>|</v>
      </c>
      <c r="F195" s="12">
        <v>1</v>
      </c>
      <c r="G195" s="55" t="str">
        <f>IF(D195="","",IFERROR(VLOOKUP(D195,Ingredients!$A:$G,4,FALSE),"ingredient not in list"))</f>
        <v>sweet potato</v>
      </c>
      <c r="H195" s="54" t="str">
        <f t="shared" si="23"/>
        <v>|</v>
      </c>
      <c r="I195" s="56">
        <f>IF(D195="", "", IFERROR((VLOOKUP(D195,Ingredients!$A:$H,8,FALSE)*(F195/(VLOOKUP(D195,Ingredients!$A:$H,3,FALSE)))), "ingredient not in list"))</f>
        <v>1</v>
      </c>
      <c r="J195" s="54" t="str">
        <f t="shared" si="24"/>
        <v>|</v>
      </c>
      <c r="K195" s="80">
        <f>IF($D195="", "", IFERROR((VLOOKUP($D195,Ingredients!$A:$K,9,FALSE)*($F195/(VLOOKUP($D195,Ingredients!$A:$K,3,FALSE)))), "ingredient not in list"))</f>
        <v>2.04</v>
      </c>
      <c r="L195" s="54" t="str">
        <f t="shared" si="25"/>
        <v>|</v>
      </c>
      <c r="M195" s="80">
        <f>IF($D195="", "", IFERROR((VLOOKUP($D195,Ingredients!$A:$K,10,FALSE)*($F195/(VLOOKUP($D195,Ingredients!$A:$K,3,FALSE)))), "ingredient not in list"))</f>
        <v>26.16</v>
      </c>
      <c r="N195" s="54" t="str">
        <f t="shared" si="26"/>
        <v>|</v>
      </c>
      <c r="O195" s="80">
        <f>IF($D195="", "", IFERROR((VLOOKUP($D195,Ingredients!$A:$K,11,FALSE)*($F195/(VLOOKUP($D195,Ingredients!$A:$K,3,FALSE)))), "ingredient not in list"))</f>
        <v>0.06</v>
      </c>
      <c r="P195" s="54" t="str">
        <f t="shared" si="27"/>
        <v>|</v>
      </c>
      <c r="Q195" s="86">
        <f>IF($D195="", "", IFERROR((VLOOKUP($D195,Ingredients!$A:$H,6,FALSE)*($F195/(VLOOKUP($D195,Ingredients!$A:$H,3,FALSE)))), "ingredient not in list"))</f>
        <v>150</v>
      </c>
      <c r="R195" s="3" t="str">
        <f>IF(AND(I195&lt;&gt;"",I196=""),SUM(I$1:I196)-SUM(R$1:R194),"")</f>
        <v/>
      </c>
      <c r="S195" t="str">
        <f>IF(AND(Q195&lt;&gt;"",Q196=""),SUM(Q$1:Q196)-SUM(S$1:S194),"")</f>
        <v/>
      </c>
      <c r="T195" s="74" t="str">
        <f>IF(AND(K195&lt;&gt;"",K196=""),SUM(K$1:K196)-SUM(T$1:T194),"")</f>
        <v/>
      </c>
      <c r="U195" s="74" t="str">
        <f>IF(AND(M195&lt;&gt;"",M196=""),SUM(M$1:M196)-SUM(U$1:U194),"")</f>
        <v/>
      </c>
      <c r="V195" s="74" t="str">
        <f>IF(AND(O195&lt;&gt;"",O196=""),SUM(O$1:O196)-SUM(V$1:V194),"")</f>
        <v/>
      </c>
      <c r="X195" s="3" t="str">
        <f t="shared" si="28"/>
        <v/>
      </c>
      <c r="Y195" s="21" t="str">
        <f t="shared" si="29"/>
        <v/>
      </c>
      <c r="Z195" s="74" t="str">
        <f t="shared" si="30"/>
        <v/>
      </c>
      <c r="AA195" s="74" t="str">
        <f t="shared" si="31"/>
        <v/>
      </c>
      <c r="AB195" s="74" t="str">
        <f t="shared" si="32"/>
        <v/>
      </c>
      <c r="AC195" s="135"/>
      <c r="AL195" s="29"/>
    </row>
    <row r="196" spans="1:38" ht="12.75" x14ac:dyDescent="0.2">
      <c r="A196" t="str">
        <f>IF(B196="","", IF(ISNA(MATCH(B196,'Meal Planning'!$C$2:$C$6,0)), "N", "Y"))</f>
        <v>N</v>
      </c>
      <c r="B196" t="str">
        <f t="array" ref="B196">IF(D196="","", INDEX($C196:C20194, MATCH(FALSE,ISBLANK($C196:C20194),0)))</f>
        <v>Coconut Curry Lentils</v>
      </c>
      <c r="C196" s="10"/>
      <c r="D196" s="53" t="s">
        <v>174</v>
      </c>
      <c r="E196" s="54" t="str">
        <f t="shared" si="22"/>
        <v>|</v>
      </c>
      <c r="F196" s="12">
        <v>4</v>
      </c>
      <c r="G196" s="55" t="str">
        <f>IF(D196="","",IFERROR(VLOOKUP(D196,Ingredients!$A:$G,4,FALSE),"ingredient not in list"))</f>
        <v>carrot</v>
      </c>
      <c r="H196" s="54" t="str">
        <f t="shared" si="23"/>
        <v>|</v>
      </c>
      <c r="I196" s="56">
        <f>IF(D196="", "", IFERROR((VLOOKUP(D196,Ingredients!$A:$H,8,FALSE)*(F196/(VLOOKUP(D196,Ingredients!$A:$H,3,FALSE)))), "ingredient not in list"))</f>
        <v>0.44500000000000001</v>
      </c>
      <c r="J196" s="54" t="str">
        <f t="shared" si="24"/>
        <v>|</v>
      </c>
      <c r="K196" s="80">
        <f>IF($D196="", "", IFERROR((VLOOKUP($D196,Ingredients!$A:$K,9,FALSE)*($F196/(VLOOKUP($D196,Ingredients!$A:$K,3,FALSE)))), "ingredient not in list"))</f>
        <v>2.2799999999999998</v>
      </c>
      <c r="L196" s="54" t="str">
        <f t="shared" si="25"/>
        <v>|</v>
      </c>
      <c r="M196" s="80">
        <f>IF($D196="", "", IFERROR((VLOOKUP($D196,Ingredients!$A:$K,10,FALSE)*($F196/(VLOOKUP($D196,Ingredients!$A:$K,3,FALSE)))), "ingredient not in list"))</f>
        <v>23.36</v>
      </c>
      <c r="N196" s="54" t="str">
        <f t="shared" si="26"/>
        <v>|</v>
      </c>
      <c r="O196" s="80">
        <f>IF($D196="", "", IFERROR((VLOOKUP($D196,Ingredients!$A:$K,11,FALSE)*($F196/(VLOOKUP($D196,Ingredients!$A:$K,3,FALSE)))), "ingredient not in list"))</f>
        <v>0.6</v>
      </c>
      <c r="P196" s="54" t="str">
        <f t="shared" si="27"/>
        <v>|</v>
      </c>
      <c r="Q196" s="86">
        <f>IF($D196="", "", IFERROR((VLOOKUP($D196,Ingredients!$A:$H,6,FALSE)*($F196/(VLOOKUP($D196,Ingredients!$A:$H,3,FALSE)))), "ingredient not in list"))</f>
        <v>100</v>
      </c>
      <c r="R196" s="3" t="str">
        <f>IF(AND(I196&lt;&gt;"",I197=""),SUM(I$1:I197)-SUM(R$1:R195),"")</f>
        <v/>
      </c>
      <c r="S196" t="str">
        <f>IF(AND(Q196&lt;&gt;"",Q197=""),SUM(Q$1:Q197)-SUM(S$1:S195),"")</f>
        <v/>
      </c>
      <c r="T196" s="74" t="str">
        <f>IF(AND(K196&lt;&gt;"",K197=""),SUM(K$1:K197)-SUM(T$1:T195),"")</f>
        <v/>
      </c>
      <c r="U196" s="74" t="str">
        <f>IF(AND(M196&lt;&gt;"",M197=""),SUM(M$1:M197)-SUM(U$1:U195),"")</f>
        <v/>
      </c>
      <c r="V196" s="74" t="str">
        <f>IF(AND(O196&lt;&gt;"",O197=""),SUM(O$1:O197)-SUM(V$1:V195),"")</f>
        <v/>
      </c>
      <c r="X196" s="3" t="str">
        <f t="shared" si="28"/>
        <v/>
      </c>
      <c r="Y196" s="21" t="str">
        <f t="shared" si="29"/>
        <v/>
      </c>
      <c r="Z196" s="74" t="str">
        <f t="shared" si="30"/>
        <v/>
      </c>
      <c r="AA196" s="74" t="str">
        <f t="shared" si="31"/>
        <v/>
      </c>
      <c r="AB196" s="74" t="str">
        <f t="shared" si="32"/>
        <v/>
      </c>
      <c r="AC196" s="135"/>
      <c r="AL196" s="29"/>
    </row>
    <row r="197" spans="1:38" ht="12.75" x14ac:dyDescent="0.2">
      <c r="A197" t="str">
        <f>IF(B197="","", IF(ISNA(MATCH(B197,'Meal Planning'!$C$2:$C$6,0)), "N", "Y"))</f>
        <v>N</v>
      </c>
      <c r="B197" t="str">
        <f t="array" ref="B197">IF(D197="","", INDEX($C197:C20195, MATCH(FALSE,ISBLANK($C197:C20195),0)))</f>
        <v>Coconut Curry Lentils</v>
      </c>
      <c r="C197" s="10"/>
      <c r="D197" s="53" t="s">
        <v>134</v>
      </c>
      <c r="E197" s="54" t="str">
        <f t="shared" si="22"/>
        <v>|</v>
      </c>
      <c r="F197" s="12">
        <v>2</v>
      </c>
      <c r="G197" s="55" t="str">
        <f>IF(D197="","",IFERROR(VLOOKUP(D197,Ingredients!$A:$G,4,FALSE),"ingredient not in list"))</f>
        <v>tbsp</v>
      </c>
      <c r="H197" s="54" t="str">
        <f t="shared" si="23"/>
        <v>|</v>
      </c>
      <c r="I197" s="56">
        <f>IF(D197="", "", IFERROR((VLOOKUP(D197,Ingredients!$A:$H,8,FALSE)*(F197/(VLOOKUP(D197,Ingredients!$A:$H,3,FALSE)))), "ingredient not in list"))</f>
        <v>0.252</v>
      </c>
      <c r="J197" s="54" t="str">
        <f t="shared" si="24"/>
        <v>|</v>
      </c>
      <c r="K197" s="80">
        <f>IF($D197="", "", IFERROR((VLOOKUP($D197,Ingredients!$A:$K,9,FALSE)*($F197/(VLOOKUP($D197,Ingredients!$A:$K,3,FALSE)))), "ingredient not in list"))</f>
        <v>1.5</v>
      </c>
      <c r="L197" s="54" t="str">
        <f t="shared" si="25"/>
        <v>|</v>
      </c>
      <c r="M197" s="80">
        <f>IF($D197="", "", IFERROR((VLOOKUP($D197,Ingredients!$A:$K,10,FALSE)*($F197/(VLOOKUP($D197,Ingredients!$A:$K,3,FALSE)))), "ingredient not in list"))</f>
        <v>6.9599999999999991</v>
      </c>
      <c r="N197" s="54" t="str">
        <f t="shared" si="26"/>
        <v>|</v>
      </c>
      <c r="O197" s="80">
        <f>IF($D197="", "", IFERROR((VLOOKUP($D197,Ingredients!$A:$K,11,FALSE)*($F197/(VLOOKUP($D197,Ingredients!$A:$K,3,FALSE)))), "ingredient not in list"))</f>
        <v>1.6800000000000002</v>
      </c>
      <c r="P197" s="54" t="str">
        <f t="shared" si="27"/>
        <v>|</v>
      </c>
      <c r="Q197" s="86">
        <f>IF($D197="", "", IFERROR((VLOOKUP($D197,Ingredients!$A:$H,6,FALSE)*($F197/(VLOOKUP($D197,Ingredients!$A:$H,3,FALSE)))), "ingredient not in list"))</f>
        <v>36</v>
      </c>
      <c r="R197" s="3" t="str">
        <f>IF(AND(I197&lt;&gt;"",I198=""),SUM(I$1:I198)-SUM(R$1:R196),"")</f>
        <v/>
      </c>
      <c r="S197" t="str">
        <f>IF(AND(Q197&lt;&gt;"",Q198=""),SUM(Q$1:Q198)-SUM(S$1:S196),"")</f>
        <v/>
      </c>
      <c r="T197" s="74" t="str">
        <f>IF(AND(K197&lt;&gt;"",K198=""),SUM(K$1:K198)-SUM(T$1:T196),"")</f>
        <v/>
      </c>
      <c r="U197" s="74" t="str">
        <f>IF(AND(M197&lt;&gt;"",M198=""),SUM(M$1:M198)-SUM(U$1:U196),"")</f>
        <v/>
      </c>
      <c r="V197" s="74" t="str">
        <f>IF(AND(O197&lt;&gt;"",O198=""),SUM(O$1:O198)-SUM(V$1:V196),"")</f>
        <v/>
      </c>
      <c r="X197" s="3" t="str">
        <f t="shared" si="28"/>
        <v/>
      </c>
      <c r="Y197" s="21" t="str">
        <f t="shared" si="29"/>
        <v/>
      </c>
      <c r="Z197" s="74" t="str">
        <f t="shared" si="30"/>
        <v/>
      </c>
      <c r="AA197" s="74" t="str">
        <f t="shared" si="31"/>
        <v/>
      </c>
      <c r="AB197" s="74" t="str">
        <f t="shared" si="32"/>
        <v/>
      </c>
      <c r="AC197" s="135"/>
      <c r="AL197" s="29"/>
    </row>
    <row r="198" spans="1:38" ht="12.75" x14ac:dyDescent="0.2">
      <c r="A198" t="str">
        <f>IF(B198="","", IF(ISNA(MATCH(B198,'Meal Planning'!$C$2:$C$6,0)), "N", "Y"))</f>
        <v>N</v>
      </c>
      <c r="B198" t="str">
        <f t="array" ref="B198">IF(D198="","", INDEX($C198:C20196, MATCH(FALSE,ISBLANK($C198:C20196),0)))</f>
        <v>Coconut Curry Lentils</v>
      </c>
      <c r="C198" s="10"/>
      <c r="D198" s="53" t="s">
        <v>105</v>
      </c>
      <c r="E198" s="54" t="str">
        <f t="shared" si="22"/>
        <v>|</v>
      </c>
      <c r="F198" s="12">
        <v>0.25</v>
      </c>
      <c r="G198" s="55" t="str">
        <f>IF(D198="","",IFERROR(VLOOKUP(D198,Ingredients!$A:$G,4,FALSE),"ingredient not in list"))</f>
        <v>tsp</v>
      </c>
      <c r="H198" s="54" t="str">
        <f t="shared" si="23"/>
        <v>|</v>
      </c>
      <c r="I198" s="56">
        <f>IF(D198="", "", IFERROR((VLOOKUP(D198,Ingredients!$A:$H,8,FALSE)*(F198/(VLOOKUP(D198,Ingredients!$A:$H,3,FALSE)))), "ingredient not in list"))</f>
        <v>2.6619718309859153E-2</v>
      </c>
      <c r="J198" s="54" t="str">
        <f t="shared" si="24"/>
        <v>|</v>
      </c>
      <c r="K198" s="80">
        <f>IF($D198="", "", IFERROR((VLOOKUP($D198,Ingredients!$A:$K,9,FALSE)*($F198/(VLOOKUP($D198,Ingredients!$A:$K,3,FALSE)))), "ingredient not in list"))</f>
        <v>3.2500000000000001E-2</v>
      </c>
      <c r="L198" s="54" t="str">
        <f t="shared" si="25"/>
        <v>|</v>
      </c>
      <c r="M198" s="80">
        <f>IF($D198="", "", IFERROR((VLOOKUP($D198,Ingredients!$A:$K,10,FALSE)*($F198/(VLOOKUP($D198,Ingredients!$A:$K,3,FALSE)))), "ingredient not in list"))</f>
        <v>0.32250000000000001</v>
      </c>
      <c r="N198" s="54" t="str">
        <f t="shared" si="26"/>
        <v>|</v>
      </c>
      <c r="O198" s="80">
        <f>IF($D198="", "", IFERROR((VLOOKUP($D198,Ingredients!$A:$K,11,FALSE)*($F198/(VLOOKUP($D198,Ingredients!$A:$K,3,FALSE)))), "ingredient not in list"))</f>
        <v>0.105</v>
      </c>
      <c r="P198" s="54" t="str">
        <f t="shared" si="27"/>
        <v>|</v>
      </c>
      <c r="Q198" s="86">
        <f>IF($D198="", "", IFERROR((VLOOKUP($D198,Ingredients!$A:$H,6,FALSE)*($F198/(VLOOKUP($D198,Ingredients!$A:$H,3,FALSE)))), "ingredient not in list"))</f>
        <v>1.75</v>
      </c>
      <c r="R198" s="3" t="str">
        <f>IF(AND(I198&lt;&gt;"",I199=""),SUM(I$1:I199)-SUM(R$1:R197),"")</f>
        <v/>
      </c>
      <c r="S198" t="str">
        <f>IF(AND(Q198&lt;&gt;"",Q199=""),SUM(Q$1:Q199)-SUM(S$1:S197),"")</f>
        <v/>
      </c>
      <c r="T198" s="74" t="str">
        <f>IF(AND(K198&lt;&gt;"",K199=""),SUM(K$1:K199)-SUM(T$1:T197),"")</f>
        <v/>
      </c>
      <c r="U198" s="74" t="str">
        <f>IF(AND(M198&lt;&gt;"",M199=""),SUM(M$1:M199)-SUM(U$1:U197),"")</f>
        <v/>
      </c>
      <c r="V198" s="74" t="str">
        <f>IF(AND(O198&lt;&gt;"",O199=""),SUM(O$1:O199)-SUM(V$1:V197),"")</f>
        <v/>
      </c>
      <c r="X198" s="3" t="str">
        <f t="shared" si="28"/>
        <v/>
      </c>
      <c r="Y198" s="21" t="str">
        <f t="shared" si="29"/>
        <v/>
      </c>
      <c r="Z198" s="74" t="str">
        <f t="shared" si="30"/>
        <v/>
      </c>
      <c r="AA198" s="74" t="str">
        <f t="shared" si="31"/>
        <v/>
      </c>
      <c r="AB198" s="74" t="str">
        <f t="shared" si="32"/>
        <v/>
      </c>
      <c r="AC198" s="135"/>
      <c r="AL198" s="29"/>
    </row>
    <row r="199" spans="1:38" ht="12.75" x14ac:dyDescent="0.2">
      <c r="A199" t="str">
        <f>IF(B199="","", IF(ISNA(MATCH(B199,'Meal Planning'!$C$2:$C$6,0)), "N", "Y"))</f>
        <v>N</v>
      </c>
      <c r="B199" t="str">
        <f t="array" ref="B199">IF(D199="","", INDEX($C199:C20197, MATCH(FALSE,ISBLANK($C199:C20197),0)))</f>
        <v>Coconut Curry Lentils</v>
      </c>
      <c r="C199" s="10"/>
      <c r="D199" s="53" t="s">
        <v>61</v>
      </c>
      <c r="E199" s="54" t="str">
        <f t="shared" si="22"/>
        <v>|</v>
      </c>
      <c r="F199" s="12">
        <v>6</v>
      </c>
      <c r="G199" s="55" t="str">
        <f>IF(D199="","",IFERROR(VLOOKUP(D199,Ingredients!$A:$G,4,FALSE),"ingredient not in list"))</f>
        <v>tomato</v>
      </c>
      <c r="H199" s="54" t="str">
        <f t="shared" si="23"/>
        <v>|</v>
      </c>
      <c r="I199" s="56">
        <f>IF(D199="", "", IFERROR((VLOOKUP(D199,Ingredients!$A:$H,8,FALSE)*(F199/(VLOOKUP(D199,Ingredients!$A:$H,3,FALSE)))), "ingredient not in list"))</f>
        <v>1.7399999999999998</v>
      </c>
      <c r="J199" s="54" t="str">
        <f t="shared" si="24"/>
        <v>|</v>
      </c>
      <c r="K199" s="80">
        <f>IF($D199="", "", IFERROR((VLOOKUP($D199,Ingredients!$A:$K,9,FALSE)*($F199/(VLOOKUP($D199,Ingredients!$A:$K,3,FALSE)))), "ingredient not in list"))</f>
        <v>6</v>
      </c>
      <c r="L199" s="54" t="str">
        <f t="shared" si="25"/>
        <v>|</v>
      </c>
      <c r="M199" s="80">
        <f>IF($D199="", "", IFERROR((VLOOKUP($D199,Ingredients!$A:$K,10,FALSE)*($F199/(VLOOKUP($D199,Ingredients!$A:$K,3,FALSE)))), "ingredient not in list"))</f>
        <v>12</v>
      </c>
      <c r="N199" s="54" t="str">
        <f t="shared" si="26"/>
        <v>|</v>
      </c>
      <c r="O199" s="80">
        <f>IF($D199="", "", IFERROR((VLOOKUP($D199,Ingredients!$A:$K,11,FALSE)*($F199/(VLOOKUP($D199,Ingredients!$A:$K,3,FALSE)))), "ingredient not in list"))</f>
        <v>6</v>
      </c>
      <c r="P199" s="54" t="str">
        <f t="shared" si="27"/>
        <v>|</v>
      </c>
      <c r="Q199" s="86">
        <f>IF($D199="", "", IFERROR((VLOOKUP($D199,Ingredients!$A:$H,6,FALSE)*($F199/(VLOOKUP($D199,Ingredients!$A:$H,3,FALSE)))), "ingredient not in list"))</f>
        <v>210</v>
      </c>
      <c r="R199" s="3" t="str">
        <f>IF(AND(I199&lt;&gt;"",I200=""),SUM(I$1:I200)-SUM(R$1:R198),"")</f>
        <v/>
      </c>
      <c r="S199" t="str">
        <f>IF(AND(Q199&lt;&gt;"",Q200=""),SUM(Q$1:Q200)-SUM(S$1:S198),"")</f>
        <v/>
      </c>
      <c r="T199" s="74" t="str">
        <f>IF(AND(K199&lt;&gt;"",K200=""),SUM(K$1:K200)-SUM(T$1:T198),"")</f>
        <v/>
      </c>
      <c r="U199" s="74" t="str">
        <f>IF(AND(M199&lt;&gt;"",M200=""),SUM(M$1:M200)-SUM(U$1:U198),"")</f>
        <v/>
      </c>
      <c r="V199" s="74" t="str">
        <f>IF(AND(O199&lt;&gt;"",O200=""),SUM(O$1:O200)-SUM(V$1:V198),"")</f>
        <v/>
      </c>
      <c r="X199" s="3" t="str">
        <f t="shared" si="28"/>
        <v/>
      </c>
      <c r="Y199" s="21" t="str">
        <f t="shared" si="29"/>
        <v/>
      </c>
      <c r="Z199" s="74" t="str">
        <f t="shared" si="30"/>
        <v/>
      </c>
      <c r="AA199" s="74" t="str">
        <f t="shared" si="31"/>
        <v/>
      </c>
      <c r="AB199" s="74" t="str">
        <f t="shared" si="32"/>
        <v/>
      </c>
      <c r="AC199" s="135"/>
      <c r="AL199" s="29"/>
    </row>
    <row r="200" spans="1:38" ht="12.75" x14ac:dyDescent="0.2">
      <c r="A200" t="str">
        <f>IF(B200="","", IF(ISNA(MATCH(B200,'Meal Planning'!$C$2:$C$6,0)), "N", "Y"))</f>
        <v>N</v>
      </c>
      <c r="B200" t="str">
        <f t="array" ref="B200">IF(D200="","", INDEX($C200:C20198, MATCH(FALSE,ISBLANK($C200:C20198),0)))</f>
        <v>Coconut Curry Lentils</v>
      </c>
      <c r="C200" s="10"/>
      <c r="D200" s="53" t="s">
        <v>192</v>
      </c>
      <c r="E200" s="54" t="str">
        <f t="shared" si="22"/>
        <v>|</v>
      </c>
      <c r="F200" s="12">
        <v>1.75</v>
      </c>
      <c r="G200" s="55" t="str">
        <f>IF(D200="","",IFERROR(VLOOKUP(D200,Ingredients!$A:$G,4,FALSE),"ingredient not in list"))</f>
        <v>cup</v>
      </c>
      <c r="H200" s="54" t="str">
        <f t="shared" si="23"/>
        <v>|</v>
      </c>
      <c r="I200" s="56">
        <f>IF(D200="", "", IFERROR((VLOOKUP(D200,Ingredients!$A:$H,8,FALSE)*(F200/(VLOOKUP(D200,Ingredients!$A:$H,3,FALSE)))), "ingredient not in list"))</f>
        <v>1.69</v>
      </c>
      <c r="J200" s="54" t="str">
        <f t="shared" si="24"/>
        <v>|</v>
      </c>
      <c r="K200" s="80">
        <f>IF($D200="", "", IFERROR((VLOOKUP($D200,Ingredients!$A:$K,9,FALSE)*($F200/(VLOOKUP($D200,Ingredients!$A:$K,3,FALSE)))), "ingredient not in list"))</f>
        <v>3.5</v>
      </c>
      <c r="L200" s="54" t="str">
        <f t="shared" si="25"/>
        <v>|</v>
      </c>
      <c r="M200" s="80">
        <f>IF($D200="", "", IFERROR((VLOOKUP($D200,Ingredients!$A:$K,10,FALSE)*($F200/(VLOOKUP($D200,Ingredients!$A:$K,3,FALSE)))), "ingredient not in list"))</f>
        <v>17.5</v>
      </c>
      <c r="N200" s="54" t="str">
        <f t="shared" si="26"/>
        <v>|</v>
      </c>
      <c r="O200" s="80">
        <f>IF($D200="", "", IFERROR((VLOOKUP($D200,Ingredients!$A:$K,11,FALSE)*($F200/(VLOOKUP($D200,Ingredients!$A:$K,3,FALSE)))), "ingredient not in list"))</f>
        <v>0</v>
      </c>
      <c r="P200" s="54" t="str">
        <f t="shared" si="27"/>
        <v>|</v>
      </c>
      <c r="Q200" s="86">
        <f>IF($D200="", "", IFERROR((VLOOKUP($D200,Ingredients!$A:$H,6,FALSE)*($F200/(VLOOKUP($D200,Ingredients!$A:$H,3,FALSE)))), "ingredient not in list"))</f>
        <v>87.5</v>
      </c>
      <c r="R200" s="3" t="str">
        <f>IF(AND(I200&lt;&gt;"",I201=""),SUM(I$1:I201)-SUM(R$1:R199),"")</f>
        <v/>
      </c>
      <c r="S200" t="str">
        <f>IF(AND(Q200&lt;&gt;"",Q201=""),SUM(Q$1:Q201)-SUM(S$1:S199),"")</f>
        <v/>
      </c>
      <c r="T200" s="74" t="str">
        <f>IF(AND(K200&lt;&gt;"",K201=""),SUM(K$1:K201)-SUM(T$1:T199),"")</f>
        <v/>
      </c>
      <c r="U200" s="74" t="str">
        <f>IF(AND(M200&lt;&gt;"",M201=""),SUM(M$1:M201)-SUM(U$1:U199),"")</f>
        <v/>
      </c>
      <c r="V200" s="74" t="str">
        <f>IF(AND(O200&lt;&gt;"",O201=""),SUM(O$1:O201)-SUM(V$1:V199),"")</f>
        <v/>
      </c>
      <c r="X200" s="3" t="str">
        <f t="shared" si="28"/>
        <v/>
      </c>
      <c r="Y200" s="21" t="str">
        <f t="shared" si="29"/>
        <v/>
      </c>
      <c r="Z200" s="74" t="str">
        <f t="shared" si="30"/>
        <v/>
      </c>
      <c r="AA200" s="74" t="str">
        <f t="shared" si="31"/>
        <v/>
      </c>
      <c r="AB200" s="74" t="str">
        <f t="shared" si="32"/>
        <v/>
      </c>
      <c r="AC200" s="135"/>
      <c r="AL200" s="29"/>
    </row>
    <row r="201" spans="1:38" ht="12.75" x14ac:dyDescent="0.2">
      <c r="A201" t="str">
        <f>IF(B201="","", IF(ISNA(MATCH(B201,'Meal Planning'!$C$2:$C$6,0)), "N", "Y"))</f>
        <v>N</v>
      </c>
      <c r="B201" t="str">
        <f t="array" ref="B201">IF(D201="","", INDEX($C201:C20199, MATCH(FALSE,ISBLANK($C201:C20199),0)))</f>
        <v>Coconut Curry Lentils</v>
      </c>
      <c r="C201" s="10"/>
      <c r="D201" s="53" t="s">
        <v>126</v>
      </c>
      <c r="E201" s="54" t="str">
        <f t="shared" ref="E201:E264" si="33">IF($D201="","", "|")</f>
        <v>|</v>
      </c>
      <c r="F201" s="12">
        <v>3</v>
      </c>
      <c r="G201" s="55" t="str">
        <f>IF(D201="","",IFERROR(VLOOKUP(D201,Ingredients!$A:$G,4,FALSE),"ingredient not in list"))</f>
        <v>cube</v>
      </c>
      <c r="H201" s="54" t="str">
        <f t="shared" ref="H201:H264" si="34">IF($D201="","", "|")</f>
        <v>|</v>
      </c>
      <c r="I201" s="56">
        <f>IF(D201="", "", IFERROR((VLOOKUP(D201,Ingredients!$A:$H,8,FALSE)*(F201/(VLOOKUP(D201,Ingredients!$A:$H,3,FALSE)))), "ingredient not in list"))</f>
        <v>0.23880000000000001</v>
      </c>
      <c r="J201" s="54" t="str">
        <f t="shared" ref="J201:J264" si="35">IF($D201="","", "|")</f>
        <v>|</v>
      </c>
      <c r="K201" s="80">
        <f>IF($D201="", "", IFERROR((VLOOKUP($D201,Ingredients!$A:$K,9,FALSE)*($F201/(VLOOKUP($D201,Ingredients!$A:$K,3,FALSE)))), "ingredient not in list"))</f>
        <v>0</v>
      </c>
      <c r="L201" s="54" t="str">
        <f t="shared" ref="L201:L264" si="36">IF($D201="","", "|")</f>
        <v>|</v>
      </c>
      <c r="M201" s="80">
        <f>IF($D201="", "", IFERROR((VLOOKUP($D201,Ingredients!$A:$K,10,FALSE)*($F201/(VLOOKUP($D201,Ingredients!$A:$K,3,FALSE)))), "ingredient not in list"))</f>
        <v>3</v>
      </c>
      <c r="N201" s="54" t="str">
        <f t="shared" ref="N201:N264" si="37">IF($D201="","", "|")</f>
        <v>|</v>
      </c>
      <c r="O201" s="80">
        <f>IF($D201="", "", IFERROR((VLOOKUP($D201,Ingredients!$A:$K,11,FALSE)*($F201/(VLOOKUP($D201,Ingredients!$A:$K,3,FALSE)))), "ingredient not in list"))</f>
        <v>0</v>
      </c>
      <c r="P201" s="54" t="str">
        <f t="shared" ref="P201:P264" si="38">IF($D201="","", "|")</f>
        <v>|</v>
      </c>
      <c r="Q201" s="86">
        <f>IF($D201="", "", IFERROR((VLOOKUP($D201,Ingredients!$A:$H,6,FALSE)*($F201/(VLOOKUP($D201,Ingredients!$A:$H,3,FALSE)))), "ingredient not in list"))</f>
        <v>15</v>
      </c>
      <c r="R201" s="3" t="str">
        <f>IF(AND(I201&lt;&gt;"",I202=""),SUM(I$1:I202)-SUM(R$1:R200),"")</f>
        <v/>
      </c>
      <c r="S201" t="str">
        <f>IF(AND(Q201&lt;&gt;"",Q202=""),SUM(Q$1:Q202)-SUM(S$1:S200),"")</f>
        <v/>
      </c>
      <c r="T201" s="74" t="str">
        <f>IF(AND(K201&lt;&gt;"",K202=""),SUM(K$1:K202)-SUM(T$1:T200),"")</f>
        <v/>
      </c>
      <c r="U201" s="74" t="str">
        <f>IF(AND(M201&lt;&gt;"",M202=""),SUM(M$1:M202)-SUM(U$1:U200),"")</f>
        <v/>
      </c>
      <c r="V201" s="74" t="str">
        <f>IF(AND(O201&lt;&gt;"",O202=""),SUM(O$1:O202)-SUM(V$1:V200),"")</f>
        <v/>
      </c>
      <c r="X201" s="3" t="str">
        <f t="shared" si="28"/>
        <v/>
      </c>
      <c r="Y201" s="21" t="str">
        <f t="shared" si="29"/>
        <v/>
      </c>
      <c r="Z201" s="74" t="str">
        <f t="shared" si="30"/>
        <v/>
      </c>
      <c r="AA201" s="74" t="str">
        <f t="shared" si="31"/>
        <v/>
      </c>
      <c r="AB201" s="74" t="str">
        <f t="shared" si="32"/>
        <v/>
      </c>
      <c r="AC201" s="135"/>
      <c r="AL201" s="29"/>
    </row>
    <row r="202" spans="1:38" ht="12.75" x14ac:dyDescent="0.2">
      <c r="A202" t="str">
        <f>IF(B202="","", IF(ISNA(MATCH(B202,'Meal Planning'!$C$2:$C$6,0)), "N", "Y"))</f>
        <v>N</v>
      </c>
      <c r="B202" t="str">
        <f t="array" ref="B202">IF(D202="","", INDEX($C202:C20200, MATCH(FALSE,ISBLANK($C202:C20200),0)))</f>
        <v>Coconut Curry Lentils</v>
      </c>
      <c r="C202" s="10"/>
      <c r="D202" s="53" t="s">
        <v>193</v>
      </c>
      <c r="E202" s="54" t="str">
        <f t="shared" si="33"/>
        <v>|</v>
      </c>
      <c r="F202" s="12">
        <v>1.5</v>
      </c>
      <c r="G202" s="55" t="str">
        <f>IF(D202="","",IFERROR(VLOOKUP(D202,Ingredients!$A:$G,4,FALSE),"ingredient not in list"))</f>
        <v>cup</v>
      </c>
      <c r="H202" s="54" t="str">
        <f t="shared" si="34"/>
        <v>|</v>
      </c>
      <c r="I202" s="56">
        <f>IF(D202="", "", IFERROR((VLOOKUP(D202,Ingredients!$A:$H,8,FALSE)*(F202/(VLOOKUP(D202,Ingredients!$A:$H,3,FALSE)))), "ingredient not in list"))</f>
        <v>1.29</v>
      </c>
      <c r="J202" s="54" t="str">
        <f t="shared" si="35"/>
        <v>|</v>
      </c>
      <c r="K202" s="80">
        <f>IF($D202="", "", IFERROR((VLOOKUP($D202,Ingredients!$A:$K,9,FALSE)*($F202/(VLOOKUP($D202,Ingredients!$A:$K,3,FALSE)))), "ingredient not in list"))</f>
        <v>6</v>
      </c>
      <c r="L202" s="54" t="str">
        <f t="shared" si="36"/>
        <v>|</v>
      </c>
      <c r="M202" s="80">
        <f>IF($D202="", "", IFERROR((VLOOKUP($D202,Ingredients!$A:$K,10,FALSE)*($F202/(VLOOKUP($D202,Ingredients!$A:$K,3,FALSE)))), "ingredient not in list"))</f>
        <v>18</v>
      </c>
      <c r="N202" s="54" t="str">
        <f t="shared" si="37"/>
        <v>|</v>
      </c>
      <c r="O202" s="80">
        <f>IF($D202="", "", IFERROR((VLOOKUP($D202,Ingredients!$A:$K,11,FALSE)*($F202/(VLOOKUP($D202,Ingredients!$A:$K,3,FALSE)))), "ingredient not in list"))</f>
        <v>42</v>
      </c>
      <c r="P202" s="54" t="str">
        <f t="shared" si="38"/>
        <v>|</v>
      </c>
      <c r="Q202" s="86">
        <f>IF($D202="", "", IFERROR((VLOOKUP($D202,Ingredients!$A:$H,6,FALSE)*($F202/(VLOOKUP($D202,Ingredients!$A:$H,3,FALSE)))), "ingredient not in list"))</f>
        <v>420</v>
      </c>
      <c r="R202" s="3" t="str">
        <f>IF(AND(I202&lt;&gt;"",I203=""),SUM(I$1:I203)-SUM(R$1:R201),"")</f>
        <v/>
      </c>
      <c r="S202" t="str">
        <f>IF(AND(Q202&lt;&gt;"",Q203=""),SUM(Q$1:Q203)-SUM(S$1:S201),"")</f>
        <v/>
      </c>
      <c r="T202" s="74" t="str">
        <f>IF(AND(K202&lt;&gt;"",K203=""),SUM(K$1:K203)-SUM(T$1:T201),"")</f>
        <v/>
      </c>
      <c r="U202" s="74" t="str">
        <f>IF(AND(M202&lt;&gt;"",M203=""),SUM(M$1:M203)-SUM(U$1:U201),"")</f>
        <v/>
      </c>
      <c r="V202" s="74" t="str">
        <f>IF(AND(O202&lt;&gt;"",O203=""),SUM(O$1:O203)-SUM(V$1:V201),"")</f>
        <v/>
      </c>
      <c r="X202" s="3" t="str">
        <f t="shared" ref="X202:X265" si="39">IF(W202="","",R202/W202)</f>
        <v/>
      </c>
      <c r="Y202" s="21" t="str">
        <f t="shared" ref="Y202:Y265" si="40">IF(W202="","", S202/W202)</f>
        <v/>
      </c>
      <c r="Z202" s="74" t="str">
        <f t="shared" ref="Z202:Z265" si="41">IF(T202="","", T202/W202)</f>
        <v/>
      </c>
      <c r="AA202" s="74" t="str">
        <f t="shared" ref="AA202:AA265" si="42">IF(U202="","", U202/W202)</f>
        <v/>
      </c>
      <c r="AB202" s="74" t="str">
        <f t="shared" ref="AB202:AB265" si="43">IF(V202="","", V202/W202)</f>
        <v/>
      </c>
      <c r="AC202" s="135"/>
      <c r="AL202" s="29"/>
    </row>
    <row r="203" spans="1:38" ht="12.75" x14ac:dyDescent="0.2">
      <c r="A203" t="str">
        <f>IF(B203="","", IF(ISNA(MATCH(B203,'Meal Planning'!$C$2:$C$6,0)), "N", "Y"))</f>
        <v>N</v>
      </c>
      <c r="B203" t="str">
        <f t="array" ref="B203">IF(D203="","", INDEX($C203:C20201, MATCH(FALSE,ISBLANK($C203:C20201),0)))</f>
        <v>Coconut Curry Lentils</v>
      </c>
      <c r="C203" s="10"/>
      <c r="D203" s="53" t="s">
        <v>28</v>
      </c>
      <c r="E203" s="54" t="str">
        <f t="shared" si="33"/>
        <v>|</v>
      </c>
      <c r="F203" s="12">
        <v>3</v>
      </c>
      <c r="G203" s="55" t="str">
        <f>IF(D203="","",IFERROR(VLOOKUP(D203,Ingredients!$A:$G,4,FALSE),"ingredient not in list"))</f>
        <v>dry cups</v>
      </c>
      <c r="H203" s="54" t="str">
        <f t="shared" si="34"/>
        <v>|</v>
      </c>
      <c r="I203" s="56">
        <f>IF(D203="", "", IFERROR((VLOOKUP(D203,Ingredients!$A:$H,8,FALSE)*(F203/(VLOOKUP(D203,Ingredients!$A:$H,3,FALSE)))), "ingredient not in list"))</f>
        <v>1.2000000000000002</v>
      </c>
      <c r="J203" s="54" t="str">
        <f t="shared" si="35"/>
        <v>|</v>
      </c>
      <c r="K203" s="80">
        <f>IF($D203="", "", IFERROR((VLOOKUP($D203,Ingredients!$A:$K,9,FALSE)*($F203/(VLOOKUP($D203,Ingredients!$A:$K,3,FALSE)))), "ingredient not in list"))</f>
        <v>36</v>
      </c>
      <c r="L203" s="54" t="str">
        <f t="shared" si="36"/>
        <v>|</v>
      </c>
      <c r="M203" s="80">
        <f>IF($D203="", "", IFERROR((VLOOKUP($D203,Ingredients!$A:$K,10,FALSE)*($F203/(VLOOKUP($D203,Ingredients!$A:$K,3,FALSE)))), "ingredient not in list"))</f>
        <v>432</v>
      </c>
      <c r="N203" s="54" t="str">
        <f t="shared" si="37"/>
        <v>|</v>
      </c>
      <c r="O203" s="80">
        <f>IF($D203="", "", IFERROR((VLOOKUP($D203,Ingredients!$A:$K,11,FALSE)*($F203/(VLOOKUP($D203,Ingredients!$A:$K,3,FALSE)))), "ingredient not in list"))</f>
        <v>0.48</v>
      </c>
      <c r="P203" s="54" t="str">
        <f t="shared" si="38"/>
        <v>|</v>
      </c>
      <c r="Q203" s="86">
        <f>IF($D203="", "", IFERROR((VLOOKUP($D203,Ingredients!$A:$H,6,FALSE)*($F203/(VLOOKUP($D203,Ingredients!$A:$H,3,FALSE)))), "ingredient not in list"))</f>
        <v>2040</v>
      </c>
      <c r="R203" s="3" t="str">
        <f>IF(AND(I203&lt;&gt;"",I204=""),SUM(I$1:I204)-SUM(R$1:R202),"")</f>
        <v/>
      </c>
      <c r="S203" t="str">
        <f>IF(AND(Q203&lt;&gt;"",Q204=""),SUM(Q$1:Q204)-SUM(S$1:S202),"")</f>
        <v/>
      </c>
      <c r="T203" s="74" t="str">
        <f>IF(AND(K203&lt;&gt;"",K204=""),SUM(K$1:K204)-SUM(T$1:T202),"")</f>
        <v/>
      </c>
      <c r="U203" s="74" t="str">
        <f>IF(AND(M203&lt;&gt;"",M204=""),SUM(M$1:M204)-SUM(U$1:U202),"")</f>
        <v/>
      </c>
      <c r="V203" s="74" t="str">
        <f>IF(AND(O203&lt;&gt;"",O204=""),SUM(O$1:O204)-SUM(V$1:V202),"")</f>
        <v/>
      </c>
      <c r="X203" s="3" t="str">
        <f t="shared" si="39"/>
        <v/>
      </c>
      <c r="Y203" s="21" t="str">
        <f t="shared" si="40"/>
        <v/>
      </c>
      <c r="Z203" s="74" t="str">
        <f t="shared" si="41"/>
        <v/>
      </c>
      <c r="AA203" s="74" t="str">
        <f t="shared" si="42"/>
        <v/>
      </c>
      <c r="AB203" s="74" t="str">
        <f t="shared" si="43"/>
        <v/>
      </c>
      <c r="AC203" s="135"/>
      <c r="AL203" s="29"/>
    </row>
    <row r="204" spans="1:38" ht="13.5" thickBot="1" x14ac:dyDescent="0.25">
      <c r="A204" t="str">
        <f>IF(B204="","", IF(ISNA(MATCH(B204,'Meal Planning'!$C$2:$C$6,0)), "N", "Y"))</f>
        <v>N</v>
      </c>
      <c r="B204" t="str">
        <f t="array" ref="B204">IF(D204="","", INDEX($C204:C20202, MATCH(FALSE,ISBLANK($C204:C20202),0)))</f>
        <v>Coconut Curry Lentils</v>
      </c>
      <c r="C204" s="10"/>
      <c r="D204" s="53" t="s">
        <v>31</v>
      </c>
      <c r="E204" s="54" t="str">
        <f t="shared" si="33"/>
        <v>|</v>
      </c>
      <c r="F204" s="12">
        <v>2</v>
      </c>
      <c r="G204" s="55" t="str">
        <f>IF(D204="","",IFERROR(VLOOKUP(D204,Ingredients!$A:$G,4,FALSE),"ingredient not in list"))</f>
        <v>leaf</v>
      </c>
      <c r="H204" s="54" t="str">
        <f t="shared" si="34"/>
        <v>|</v>
      </c>
      <c r="I204" s="56">
        <f>IF(D204="", "", IFERROR((VLOOKUP(D204,Ingredients!$A:$H,8,FALSE)*(F204/(VLOOKUP(D204,Ingredients!$A:$H,3,FALSE)))), "ingredient not in list"))</f>
        <v>0.19900000000000001</v>
      </c>
      <c r="J204" s="54" t="str">
        <f t="shared" si="35"/>
        <v>|</v>
      </c>
      <c r="K204" s="80">
        <f>IF($D204="", "", IFERROR((VLOOKUP($D204,Ingredients!$A:$K,9,FALSE)*($F204/(VLOOKUP($D204,Ingredients!$A:$K,3,FALSE)))), "ingredient not in list"))</f>
        <v>0.04</v>
      </c>
      <c r="L204" s="54" t="str">
        <f t="shared" si="36"/>
        <v>|</v>
      </c>
      <c r="M204" s="80">
        <f>IF($D204="", "", IFERROR((VLOOKUP($D204,Ingredients!$A:$K,10,FALSE)*($F204/(VLOOKUP($D204,Ingredients!$A:$K,3,FALSE)))), "ingredient not in list"))</f>
        <v>0.08</v>
      </c>
      <c r="N204" s="54" t="str">
        <f t="shared" si="37"/>
        <v>|</v>
      </c>
      <c r="O204" s="80">
        <f>IF($D204="", "", IFERROR((VLOOKUP($D204,Ingredients!$A:$K,11,FALSE)*($F204/(VLOOKUP($D204,Ingredients!$A:$K,3,FALSE)))), "ingredient not in list"))</f>
        <v>0.02</v>
      </c>
      <c r="P204" s="54" t="str">
        <f t="shared" si="38"/>
        <v>|</v>
      </c>
      <c r="Q204" s="86">
        <f>IF($D204="", "", IFERROR((VLOOKUP($D204,Ingredients!$A:$H,6,FALSE)*($F204/(VLOOKUP($D204,Ingredients!$A:$H,3,FALSE)))), "ingredient not in list"))</f>
        <v>2</v>
      </c>
      <c r="R204" s="3" t="str">
        <f>IF(AND(I204&lt;&gt;"",I205=""),SUM(I$1:I205)-SUM(R$1:R203),"")</f>
        <v/>
      </c>
      <c r="S204" t="str">
        <f>IF(AND(Q204&lt;&gt;"",Q205=""),SUM(Q$1:Q205)-SUM(S$1:S203),"")</f>
        <v/>
      </c>
      <c r="T204" s="74" t="str">
        <f>IF(AND(K204&lt;&gt;"",K205=""),SUM(K$1:K205)-SUM(T$1:T203),"")</f>
        <v/>
      </c>
      <c r="U204" s="74" t="str">
        <f>IF(AND(M204&lt;&gt;"",M205=""),SUM(M$1:M205)-SUM(U$1:U203),"")</f>
        <v/>
      </c>
      <c r="V204" s="74" t="str">
        <f>IF(AND(O204&lt;&gt;"",O205=""),SUM(O$1:O205)-SUM(V$1:V203),"")</f>
        <v/>
      </c>
      <c r="X204" s="3" t="str">
        <f t="shared" si="39"/>
        <v/>
      </c>
      <c r="Y204" s="21" t="str">
        <f t="shared" si="40"/>
        <v/>
      </c>
      <c r="Z204" s="74" t="str">
        <f t="shared" si="41"/>
        <v/>
      </c>
      <c r="AA204" s="74" t="str">
        <f t="shared" si="42"/>
        <v/>
      </c>
      <c r="AB204" s="74" t="str">
        <f t="shared" si="43"/>
        <v/>
      </c>
      <c r="AC204" s="135"/>
      <c r="AL204" s="29"/>
    </row>
    <row r="205" spans="1:38" ht="13.5" thickBot="1" x14ac:dyDescent="0.25">
      <c r="A205" t="str">
        <f>IF(B205="","", IF(ISNA(MATCH(B205,'Meal Planning'!$C$2:$C$6,0)), "N", "Y"))</f>
        <v>N</v>
      </c>
      <c r="B205" t="str">
        <f t="array" ref="B205">IF(D205="","", INDEX($C205:C20203, MATCH(FALSE,ISBLANK($C205:C20203),0)))</f>
        <v>Coconut Curry Lentils</v>
      </c>
      <c r="C205" s="47" t="s">
        <v>184</v>
      </c>
      <c r="D205" s="57" t="s">
        <v>25</v>
      </c>
      <c r="E205" s="58" t="str">
        <f t="shared" si="33"/>
        <v>|</v>
      </c>
      <c r="F205" s="59">
        <v>2</v>
      </c>
      <c r="G205" s="60" t="str">
        <f>IF(D205="","",IFERROR(VLOOKUP(D205,Ingredients!$A:$G,4,FALSE),"ingredient not in list"))</f>
        <v>green onion</v>
      </c>
      <c r="H205" s="58" t="str">
        <f t="shared" si="34"/>
        <v>|</v>
      </c>
      <c r="I205" s="61">
        <f>IF(D205="", "", IFERROR((VLOOKUP(D205,Ingredients!$A:$H,8,FALSE)*(F205/(VLOOKUP(D205,Ingredients!$A:$H,3,FALSE)))), "ingredient not in list"))</f>
        <v>0.17200000000000001</v>
      </c>
      <c r="J205" s="58" t="str">
        <f t="shared" si="35"/>
        <v>|</v>
      </c>
      <c r="K205" s="81">
        <f>IF($D205="", "", IFERROR((VLOOKUP($D205,Ingredients!$A:$K,9,FALSE)*($F205/(VLOOKUP($D205,Ingredients!$A:$K,3,FALSE)))), "ingredient not in list"))</f>
        <v>2</v>
      </c>
      <c r="L205" s="58" t="str">
        <f t="shared" si="36"/>
        <v>|</v>
      </c>
      <c r="M205" s="81">
        <f>IF($D205="", "", IFERROR((VLOOKUP($D205,Ingredients!$A:$K,10,FALSE)*($F205/(VLOOKUP($D205,Ingredients!$A:$K,3,FALSE)))), "ingredient not in list"))</f>
        <v>4</v>
      </c>
      <c r="N205" s="58" t="str">
        <f t="shared" si="37"/>
        <v>|</v>
      </c>
      <c r="O205" s="81">
        <f>IF($D205="", "", IFERROR((VLOOKUP($D205,Ingredients!$A:$K,11,FALSE)*($F205/(VLOOKUP($D205,Ingredients!$A:$K,3,FALSE)))), "ingredient not in list"))</f>
        <v>0</v>
      </c>
      <c r="P205" s="58" t="str">
        <f t="shared" si="38"/>
        <v>|</v>
      </c>
      <c r="Q205" s="87">
        <f>IF($D205="", "", IFERROR((VLOOKUP($D205,Ingredients!$A:$H,6,FALSE)*($F205/(VLOOKUP($D205,Ingredients!$A:$H,3,FALSE)))), "ingredient not in list"))</f>
        <v>10</v>
      </c>
      <c r="R205" s="3">
        <f>IF(AND(I205&lt;&gt;"",I206=""),SUM(I$1:I206)-SUM(R$1:R204),"")</f>
        <v>10.582419718309836</v>
      </c>
      <c r="S205">
        <f>IF(AND(Q205&lt;&gt;"",Q206=""),SUM(Q$1:Q206)-SUM(S$1:S204),"")</f>
        <v>4608.25</v>
      </c>
      <c r="T205" s="74">
        <f>IF(AND(K205&lt;&gt;"",K206=""),SUM(K$1:K206)-SUM(T$1:T204),"")</f>
        <v>96.652500000000146</v>
      </c>
      <c r="U205" s="74">
        <f>IF(AND(M205&lt;&gt;"",M206=""),SUM(M$1:M206)-SUM(U$1:U204),"")</f>
        <v>646.78249999999935</v>
      </c>
      <c r="V205" s="74">
        <f>IF(AND(O205&lt;&gt;"",O206=""),SUM(O$1:O206)-SUM(V$1:V204),"")</f>
        <v>77.4849999999999</v>
      </c>
      <c r="W205" s="8">
        <v>6.5</v>
      </c>
      <c r="X205" s="3">
        <f t="shared" si="39"/>
        <v>1.6280645720476672</v>
      </c>
      <c r="Y205" s="21">
        <f t="shared" si="40"/>
        <v>708.96153846153845</v>
      </c>
      <c r="Z205" s="74">
        <f t="shared" si="41"/>
        <v>14.869615384615408</v>
      </c>
      <c r="AA205" s="74">
        <f t="shared" si="42"/>
        <v>99.504999999999896</v>
      </c>
      <c r="AB205" s="74">
        <f t="shared" si="43"/>
        <v>11.920769230769215</v>
      </c>
      <c r="AL205" s="29"/>
    </row>
    <row r="206" spans="1:38" ht="12.75" x14ac:dyDescent="0.2">
      <c r="A206" t="str">
        <f>IF(B206="","", IF(ISNA(MATCH(B206,'Meal Planning'!$C$2:$C$6,0)), "N", "Y"))</f>
        <v/>
      </c>
      <c r="B206" t="str">
        <f t="array" ref="B206">IF(D206="","", INDEX($C206:C20204, MATCH(FALSE,ISBLANK($C206:C20204),0)))</f>
        <v/>
      </c>
      <c r="C206" s="10"/>
      <c r="E206" t="str">
        <f t="shared" si="33"/>
        <v/>
      </c>
      <c r="F206" s="10"/>
      <c r="G206" s="1" t="str">
        <f>IF(D206="","",IFERROR(VLOOKUP(D206,Ingredients!$A:$G,4,FALSE),"ingredient not in list"))</f>
        <v/>
      </c>
      <c r="H206" t="str">
        <f t="shared" si="34"/>
        <v/>
      </c>
      <c r="I206" s="3" t="str">
        <f>IF(D206="", "", IFERROR((VLOOKUP(D206,Ingredients!$A:$H,8,FALSE)*(F206/(VLOOKUP(D206,Ingredients!$A:$H,3,FALSE)))), "ingredient not in list"))</f>
        <v/>
      </c>
      <c r="J206" t="str">
        <f t="shared" si="35"/>
        <v/>
      </c>
      <c r="K206" s="77" t="str">
        <f>IF($D206="", "", IFERROR((VLOOKUP($D206,Ingredients!$A:$K,9,FALSE)*($F206/(VLOOKUP($D206,Ingredients!$A:$K,3,FALSE)))), "ingredient not in list"))</f>
        <v/>
      </c>
      <c r="L206" t="str">
        <f t="shared" si="36"/>
        <v/>
      </c>
      <c r="M206" s="77" t="str">
        <f>IF($D206="", "", IFERROR((VLOOKUP($D206,Ingredients!$A:$K,10,FALSE)*($F206/(VLOOKUP($D206,Ingredients!$A:$K,3,FALSE)))), "ingredient not in list"))</f>
        <v/>
      </c>
      <c r="N206" t="str">
        <f t="shared" si="37"/>
        <v/>
      </c>
      <c r="O206" s="77" t="str">
        <f>IF($D206="", "", IFERROR((VLOOKUP($D206,Ingredients!$A:$K,11,FALSE)*($F206/(VLOOKUP($D206,Ingredients!$A:$K,3,FALSE)))), "ingredient not in list"))</f>
        <v/>
      </c>
      <c r="P206" t="str">
        <f t="shared" si="38"/>
        <v/>
      </c>
      <c r="Q206" s="83" t="str">
        <f>IF($D206="", "", IFERROR((VLOOKUP($D206,Ingredients!$A:$H,6,FALSE)*($F206/(VLOOKUP($D206,Ingredients!$A:$H,3,FALSE)))), "ingredient not in list"))</f>
        <v/>
      </c>
      <c r="R206" s="3" t="str">
        <f>IF(AND(I206&lt;&gt;"",I207=""),SUM(I$1:I207)-SUM(R$1:R205),"")</f>
        <v/>
      </c>
      <c r="S206" t="str">
        <f>IF(AND(Q206&lt;&gt;"",Q207=""),SUM(Q$1:Q207)-SUM(S$1:S205),"")</f>
        <v/>
      </c>
      <c r="T206" s="74" t="str">
        <f>IF(AND(K206&lt;&gt;"",K207=""),SUM(K$1:K207)-SUM(T$1:T205),"")</f>
        <v/>
      </c>
      <c r="U206" s="74" t="str">
        <f>IF(AND(M206&lt;&gt;"",M207=""),SUM(M$1:M207)-SUM(U$1:U205),"")</f>
        <v/>
      </c>
      <c r="V206" s="74" t="str">
        <f>IF(AND(O206&lt;&gt;"",O207=""),SUM(O$1:O207)-SUM(V$1:V205),"")</f>
        <v/>
      </c>
      <c r="X206" s="3" t="str">
        <f t="shared" si="39"/>
        <v/>
      </c>
      <c r="Y206" s="21" t="str">
        <f t="shared" si="40"/>
        <v/>
      </c>
      <c r="Z206" s="74" t="str">
        <f t="shared" si="41"/>
        <v/>
      </c>
      <c r="AA206" s="74" t="str">
        <f t="shared" si="42"/>
        <v/>
      </c>
      <c r="AB206" s="74" t="str">
        <f t="shared" si="43"/>
        <v/>
      </c>
      <c r="AC206" s="134" t="s">
        <v>187</v>
      </c>
      <c r="AL206" s="29"/>
    </row>
    <row r="207" spans="1:38" ht="12.75" x14ac:dyDescent="0.2">
      <c r="A207" t="str">
        <f>IF(B207="","", IF(ISNA(MATCH(B207,'Meal Planning'!$C$2:$C$6,0)), "N", "Y"))</f>
        <v>N</v>
      </c>
      <c r="B207" t="str">
        <f t="array" ref="B207">IF(D207="","", INDEX($C207:C20205, MATCH(FALSE,ISBLANK($C207:C20205),0)))</f>
        <v>Falafel</v>
      </c>
      <c r="C207" s="10"/>
      <c r="D207" s="48" t="s">
        <v>176</v>
      </c>
      <c r="E207" s="49" t="str">
        <f t="shared" si="33"/>
        <v>|</v>
      </c>
      <c r="F207" s="65">
        <v>3</v>
      </c>
      <c r="G207" s="51" t="str">
        <f>IF(D207="","",IFERROR(VLOOKUP(D207,Ingredients!$A:$G,4,FALSE),"ingredient not in list"))</f>
        <v>bunch</v>
      </c>
      <c r="H207" s="49" t="str">
        <f t="shared" si="34"/>
        <v>|</v>
      </c>
      <c r="I207" s="52">
        <f>IF(D207="", "", IFERROR((VLOOKUP(D207,Ingredients!$A:$H,8,FALSE)*(F207/(VLOOKUP(D207,Ingredients!$A:$H,3,FALSE)))), "ingredient not in list"))</f>
        <v>2</v>
      </c>
      <c r="J207" s="49" t="str">
        <f t="shared" si="35"/>
        <v>|</v>
      </c>
      <c r="K207" s="79">
        <f>IF($D207="", "", IFERROR((VLOOKUP($D207,Ingredients!$A:$K,9,FALSE)*($F207/(VLOOKUP($D207,Ingredients!$A:$K,3,FALSE)))), "ingredient not in list"))</f>
        <v>0.33</v>
      </c>
      <c r="L207" s="49" t="str">
        <f t="shared" si="36"/>
        <v>|</v>
      </c>
      <c r="M207" s="79">
        <f>IF($D207="", "", IFERROR((VLOOKUP($D207,Ingredients!$A:$K,10,FALSE)*($F207/(VLOOKUP($D207,Ingredients!$A:$K,3,FALSE)))), "ingredient not in list"))</f>
        <v>0.72</v>
      </c>
      <c r="N207" s="49" t="str">
        <f t="shared" si="37"/>
        <v>|</v>
      </c>
      <c r="O207" s="79">
        <f>IF($D207="", "", IFERROR((VLOOKUP($D207,Ingredients!$A:$K,11,FALSE)*($F207/(VLOOKUP($D207,Ingredients!$A:$K,3,FALSE)))), "ingredient not in list"))</f>
        <v>0.09</v>
      </c>
      <c r="P207" s="49" t="str">
        <f t="shared" si="38"/>
        <v>|</v>
      </c>
      <c r="Q207" s="85">
        <f>IF($D207="", "", IFERROR((VLOOKUP($D207,Ingredients!$A:$H,6,FALSE)*($F207/(VLOOKUP($D207,Ingredients!$A:$H,3,FALSE)))), "ingredient not in list"))</f>
        <v>3</v>
      </c>
      <c r="R207" s="3" t="str">
        <f>IF(AND(I207&lt;&gt;"",I208=""),SUM(I$1:I208)-SUM(R$1:R206),"")</f>
        <v/>
      </c>
      <c r="S207" t="str">
        <f>IF(AND(Q207&lt;&gt;"",Q208=""),SUM(Q$1:Q208)-SUM(S$1:S206),"")</f>
        <v/>
      </c>
      <c r="T207" s="74" t="str">
        <f>IF(AND(K207&lt;&gt;"",K208=""),SUM(K$1:K208)-SUM(T$1:T206),"")</f>
        <v/>
      </c>
      <c r="U207" s="74" t="str">
        <f>IF(AND(M207&lt;&gt;"",M208=""),SUM(M$1:M208)-SUM(U$1:U206),"")</f>
        <v/>
      </c>
      <c r="V207" s="74" t="str">
        <f>IF(AND(O207&lt;&gt;"",O208=""),SUM(O$1:O208)-SUM(V$1:V206),"")</f>
        <v/>
      </c>
      <c r="X207" s="3" t="str">
        <f t="shared" si="39"/>
        <v/>
      </c>
      <c r="Y207" s="21" t="str">
        <f t="shared" si="40"/>
        <v/>
      </c>
      <c r="Z207" s="74" t="str">
        <f t="shared" si="41"/>
        <v/>
      </c>
      <c r="AA207" s="74" t="str">
        <f t="shared" si="42"/>
        <v/>
      </c>
      <c r="AB207" s="74" t="str">
        <f t="shared" si="43"/>
        <v/>
      </c>
      <c r="AC207" s="135"/>
      <c r="AL207" s="29"/>
    </row>
    <row r="208" spans="1:38" ht="12.75" x14ac:dyDescent="0.2">
      <c r="A208" t="str">
        <f>IF(B208="","", IF(ISNA(MATCH(B208,'Meal Planning'!$C$2:$C$6,0)), "N", "Y"))</f>
        <v>N</v>
      </c>
      <c r="B208" t="str">
        <f t="array" ref="B208">IF(D208="","", INDEX($C208:C20206, MATCH(FALSE,ISBLANK($C208:C20206),0)))</f>
        <v>Falafel</v>
      </c>
      <c r="C208" s="10"/>
      <c r="D208" s="53" t="s">
        <v>136</v>
      </c>
      <c r="E208" s="54" t="str">
        <f t="shared" si="33"/>
        <v>|</v>
      </c>
      <c r="F208" s="12">
        <f>1.75*2</f>
        <v>3.5</v>
      </c>
      <c r="G208" s="55" t="str">
        <f>IF(D208="","",IFERROR(VLOOKUP(D208,Ingredients!$A:$G,4,FALSE),"ingredient not in list"))</f>
        <v>cup</v>
      </c>
      <c r="H208" s="54" t="str">
        <f t="shared" si="34"/>
        <v>|</v>
      </c>
      <c r="I208" s="56">
        <f>IF(D208="", "", IFERROR((VLOOKUP(D208,Ingredients!$A:$H,8,FALSE)*(F208/(VLOOKUP(D208,Ingredients!$A:$H,3,FALSE)))), "ingredient not in list"))</f>
        <v>1.6216666666666666</v>
      </c>
      <c r="J208" s="54" t="str">
        <f t="shared" si="35"/>
        <v>|</v>
      </c>
      <c r="K208" s="80">
        <f>IF($D208="", "", IFERROR((VLOOKUP($D208,Ingredients!$A:$K,9,FALSE)*($F208/(VLOOKUP($D208,Ingredients!$A:$K,3,FALSE)))), "ingredient not in list"))</f>
        <v>42</v>
      </c>
      <c r="L208" s="54" t="str">
        <f t="shared" si="36"/>
        <v>|</v>
      </c>
      <c r="M208" s="80">
        <f>IF($D208="", "", IFERROR((VLOOKUP($D208,Ingredients!$A:$K,10,FALSE)*($F208/(VLOOKUP($D208,Ingredients!$A:$K,3,FALSE)))), "ingredient not in list"))</f>
        <v>126</v>
      </c>
      <c r="N208" s="54" t="str">
        <f t="shared" si="37"/>
        <v>|</v>
      </c>
      <c r="O208" s="80">
        <f>IF($D208="", "", IFERROR((VLOOKUP($D208,Ingredients!$A:$K,11,FALSE)*($F208/(VLOOKUP($D208,Ingredients!$A:$K,3,FALSE)))), "ingredient not in list"))</f>
        <v>14</v>
      </c>
      <c r="P208" s="54" t="str">
        <f t="shared" si="38"/>
        <v>|</v>
      </c>
      <c r="Q208" s="86">
        <f>IF($D208="", "", IFERROR((VLOOKUP($D208,Ingredients!$A:$H,6,FALSE)*($F208/(VLOOKUP($D208,Ingredients!$A:$H,3,FALSE)))), "ingredient not in list"))</f>
        <v>770</v>
      </c>
      <c r="R208" s="3" t="str">
        <f>IF(AND(I208&lt;&gt;"",I209=""),SUM(I$1:I209)-SUM(R$1:R207),"")</f>
        <v/>
      </c>
      <c r="S208" t="str">
        <f>IF(AND(Q208&lt;&gt;"",Q209=""),SUM(Q$1:Q209)-SUM(S$1:S207),"")</f>
        <v/>
      </c>
      <c r="T208" s="74" t="str">
        <f>IF(AND(K208&lt;&gt;"",K209=""),SUM(K$1:K209)-SUM(T$1:T207),"")</f>
        <v/>
      </c>
      <c r="U208" s="74" t="str">
        <f>IF(AND(M208&lt;&gt;"",M209=""),SUM(M$1:M209)-SUM(U$1:U207),"")</f>
        <v/>
      </c>
      <c r="V208" s="74" t="str">
        <f>IF(AND(O208&lt;&gt;"",O209=""),SUM(O$1:O209)-SUM(V$1:V207),"")</f>
        <v/>
      </c>
      <c r="X208" s="3" t="str">
        <f t="shared" si="39"/>
        <v/>
      </c>
      <c r="Y208" s="21" t="str">
        <f t="shared" si="40"/>
        <v/>
      </c>
      <c r="Z208" s="74" t="str">
        <f t="shared" si="41"/>
        <v/>
      </c>
      <c r="AA208" s="74" t="str">
        <f t="shared" si="42"/>
        <v/>
      </c>
      <c r="AB208" s="74" t="str">
        <f t="shared" si="43"/>
        <v/>
      </c>
      <c r="AC208" s="135"/>
      <c r="AL208" s="29"/>
    </row>
    <row r="209" spans="1:29" ht="12.75" x14ac:dyDescent="0.2">
      <c r="A209" t="str">
        <f>IF(B209="","", IF(ISNA(MATCH(B209,'Meal Planning'!$C$2:$C$6,0)), "N", "Y"))</f>
        <v>N</v>
      </c>
      <c r="B209" t="str">
        <f t="array" ref="B209">IF(D209="","", INDEX($C209:C20207, MATCH(FALSE,ISBLANK($C209:C20207),0)))</f>
        <v>Falafel</v>
      </c>
      <c r="C209" s="10"/>
      <c r="D209" s="53" t="s">
        <v>33</v>
      </c>
      <c r="E209" s="54" t="str">
        <f t="shared" si="33"/>
        <v>|</v>
      </c>
      <c r="F209" s="12">
        <v>0.5</v>
      </c>
      <c r="G209" s="55" t="str">
        <f>IF(D209="","",IFERROR(VLOOKUP(D209,Ingredients!$A:$G,4,FALSE),"ingredient not in list"))</f>
        <v>onion</v>
      </c>
      <c r="H209" s="54" t="str">
        <f t="shared" si="34"/>
        <v>|</v>
      </c>
      <c r="I209" s="56">
        <f>IF(D209="", "", IFERROR((VLOOKUP(D209,Ingredients!$A:$H,8,FALSE)*(F209/(VLOOKUP(D209,Ingredients!$A:$H,3,FALSE)))), "ingredient not in list"))</f>
        <v>0.34499999999999997</v>
      </c>
      <c r="J209" s="54" t="str">
        <f t="shared" si="35"/>
        <v>|</v>
      </c>
      <c r="K209" s="80">
        <f>IF($D209="", "", IFERROR((VLOOKUP($D209,Ingredients!$A:$K,9,FALSE)*($F209/(VLOOKUP($D209,Ingredients!$A:$K,3,FALSE)))), "ingredient not in list"))</f>
        <v>1</v>
      </c>
      <c r="L209" s="54" t="str">
        <f t="shared" si="36"/>
        <v>|</v>
      </c>
      <c r="M209" s="80">
        <f>IF($D209="", "", IFERROR((VLOOKUP($D209,Ingredients!$A:$K,10,FALSE)*($F209/(VLOOKUP($D209,Ingredients!$A:$K,3,FALSE)))), "ingredient not in list"))</f>
        <v>7</v>
      </c>
      <c r="N209" s="54" t="str">
        <f t="shared" si="37"/>
        <v>|</v>
      </c>
      <c r="O209" s="80">
        <f>IF($D209="", "", IFERROR((VLOOKUP($D209,Ingredients!$A:$K,11,FALSE)*($F209/(VLOOKUP($D209,Ingredients!$A:$K,3,FALSE)))), "ingredient not in list"))</f>
        <v>0</v>
      </c>
      <c r="P209" s="54" t="str">
        <f t="shared" si="38"/>
        <v>|</v>
      </c>
      <c r="Q209" s="86">
        <f>IF($D209="", "", IFERROR((VLOOKUP($D209,Ingredients!$A:$H,6,FALSE)*($F209/(VLOOKUP($D209,Ingredients!$A:$H,3,FALSE)))), "ingredient not in list"))</f>
        <v>22</v>
      </c>
      <c r="R209" s="3" t="str">
        <f>IF(AND(I209&lt;&gt;"",I210=""),SUM(I$1:I210)-SUM(R$1:R208),"")</f>
        <v/>
      </c>
      <c r="S209" t="str">
        <f>IF(AND(Q209&lt;&gt;"",Q210=""),SUM(Q$1:Q210)-SUM(S$1:S208),"")</f>
        <v/>
      </c>
      <c r="T209" s="74" t="str">
        <f>IF(AND(K209&lt;&gt;"",K210=""),SUM(K$1:K210)-SUM(T$1:T208),"")</f>
        <v/>
      </c>
      <c r="U209" s="74" t="str">
        <f>IF(AND(M209&lt;&gt;"",M210=""),SUM(M$1:M210)-SUM(U$1:U208),"")</f>
        <v/>
      </c>
      <c r="V209" s="74" t="str">
        <f>IF(AND(O209&lt;&gt;"",O210=""),SUM(O$1:O210)-SUM(V$1:V208),"")</f>
        <v/>
      </c>
      <c r="X209" s="3" t="str">
        <f t="shared" si="39"/>
        <v/>
      </c>
      <c r="Y209" s="21" t="str">
        <f t="shared" si="40"/>
        <v/>
      </c>
      <c r="Z209" s="74" t="str">
        <f t="shared" si="41"/>
        <v/>
      </c>
      <c r="AA209" s="74" t="str">
        <f t="shared" si="42"/>
        <v/>
      </c>
      <c r="AB209" s="74" t="str">
        <f t="shared" si="43"/>
        <v/>
      </c>
      <c r="AC209" s="135"/>
    </row>
    <row r="210" spans="1:29" ht="12.75" x14ac:dyDescent="0.2">
      <c r="A210" t="str">
        <f>IF(B210="","", IF(ISNA(MATCH(B210,'Meal Planning'!$C$2:$C$6,0)), "N", "Y"))</f>
        <v>N</v>
      </c>
      <c r="B210" t="str">
        <f t="array" ref="B210">IF(D210="","", INDEX($C210:C20208, MATCH(FALSE,ISBLANK($C210:C20208),0)))</f>
        <v>Falafel</v>
      </c>
      <c r="C210" s="10"/>
      <c r="D210" s="53" t="s">
        <v>133</v>
      </c>
      <c r="E210" s="54" t="str">
        <f t="shared" si="33"/>
        <v>|</v>
      </c>
      <c r="F210" s="12">
        <v>4</v>
      </c>
      <c r="G210" s="55" t="str">
        <f>IF(D210="","",IFERROR(VLOOKUP(D210,Ingredients!$A:$G,4,FALSE),"ingredient not in list"))</f>
        <v>clove</v>
      </c>
      <c r="H210" s="54" t="str">
        <f t="shared" si="34"/>
        <v>|</v>
      </c>
      <c r="I210" s="56">
        <f>IF(D210="", "", IFERROR((VLOOKUP(D210,Ingredients!$A:$H,8,FALSE)*(F210/(VLOOKUP(D210,Ingredients!$A:$H,3,FALSE)))), "ingredient not in list"))</f>
        <v>0.13799999999999998</v>
      </c>
      <c r="J210" s="54" t="str">
        <f t="shared" si="35"/>
        <v>|</v>
      </c>
      <c r="K210" s="80">
        <f>IF($D210="", "", IFERROR((VLOOKUP($D210,Ingredients!$A:$K,9,FALSE)*($F210/(VLOOKUP($D210,Ingredients!$A:$K,3,FALSE)))), "ingredient not in list"))</f>
        <v>0.76</v>
      </c>
      <c r="L210" s="54" t="str">
        <f t="shared" si="36"/>
        <v>|</v>
      </c>
      <c r="M210" s="80">
        <f>IF($D210="", "", IFERROR((VLOOKUP($D210,Ingredients!$A:$K,10,FALSE)*($F210/(VLOOKUP($D210,Ingredients!$A:$K,3,FALSE)))), "ingredient not in list"))</f>
        <v>3.96</v>
      </c>
      <c r="N210" s="54" t="str">
        <f t="shared" si="37"/>
        <v>|</v>
      </c>
      <c r="O210" s="80">
        <f>IF($D210="", "", IFERROR((VLOOKUP($D210,Ingredients!$A:$K,11,FALSE)*($F210/(VLOOKUP($D210,Ingredients!$A:$K,3,FALSE)))), "ingredient not in list"))</f>
        <v>0.08</v>
      </c>
      <c r="P210" s="54" t="str">
        <f t="shared" si="38"/>
        <v>|</v>
      </c>
      <c r="Q210" s="86">
        <f>IF($D210="", "", IFERROR((VLOOKUP($D210,Ingredients!$A:$H,6,FALSE)*($F210/(VLOOKUP($D210,Ingredients!$A:$H,3,FALSE)))), "ingredient not in list"))</f>
        <v>16</v>
      </c>
      <c r="R210" s="3" t="str">
        <f>IF(AND(I210&lt;&gt;"",I211=""),SUM(I$1:I211)-SUM(R$1:R209),"")</f>
        <v/>
      </c>
      <c r="S210" t="str">
        <f>IF(AND(Q210&lt;&gt;"",Q211=""),SUM(Q$1:Q211)-SUM(S$1:S209),"")</f>
        <v/>
      </c>
      <c r="T210" s="74" t="str">
        <f>IF(AND(K210&lt;&gt;"",K211=""),SUM(K$1:K211)-SUM(T$1:T209),"")</f>
        <v/>
      </c>
      <c r="U210" s="74" t="str">
        <f>IF(AND(M210&lt;&gt;"",M211=""),SUM(M$1:M211)-SUM(U$1:U209),"")</f>
        <v/>
      </c>
      <c r="V210" s="74" t="str">
        <f>IF(AND(O210&lt;&gt;"",O211=""),SUM(O$1:O211)-SUM(V$1:V209),"")</f>
        <v/>
      </c>
      <c r="X210" s="3" t="str">
        <f t="shared" si="39"/>
        <v/>
      </c>
      <c r="Y210" s="21" t="str">
        <f t="shared" si="40"/>
        <v/>
      </c>
      <c r="Z210" s="74" t="str">
        <f t="shared" si="41"/>
        <v/>
      </c>
      <c r="AA210" s="74" t="str">
        <f t="shared" si="42"/>
        <v/>
      </c>
      <c r="AB210" s="74" t="str">
        <f t="shared" si="43"/>
        <v/>
      </c>
      <c r="AC210" s="135"/>
    </row>
    <row r="211" spans="1:29" ht="12.75" x14ac:dyDescent="0.2">
      <c r="A211" t="str">
        <f>IF(B211="","", IF(ISNA(MATCH(B211,'Meal Planning'!$C$2:$C$6,0)), "N", "Y"))</f>
        <v>N</v>
      </c>
      <c r="B211" t="str">
        <f t="array" ref="B211">IF(D211="","", INDEX($C211:C20209, MATCH(FALSE,ISBLANK($C211:C20209),0)))</f>
        <v>Falafel</v>
      </c>
      <c r="C211" s="10"/>
      <c r="D211" s="53" t="s">
        <v>59</v>
      </c>
      <c r="E211" s="54" t="str">
        <f t="shared" si="33"/>
        <v>|</v>
      </c>
      <c r="F211" s="12">
        <v>1</v>
      </c>
      <c r="G211" s="55" t="str">
        <f>IF(D211="","",IFERROR(VLOOKUP(D211,Ingredients!$A:$G,4,FALSE),"ingredient not in list"))</f>
        <v>tsp</v>
      </c>
      <c r="H211" s="54" t="str">
        <f t="shared" si="34"/>
        <v>|</v>
      </c>
      <c r="I211" s="56">
        <f>IF(D211="", "", IFERROR((VLOOKUP(D211,Ingredients!$A:$H,8,FALSE)*(F211/(VLOOKUP(D211,Ingredients!$A:$H,3,FALSE)))), "ingredient not in list"))</f>
        <v>1.2219959266802444E-2</v>
      </c>
      <c r="J211" s="54" t="str">
        <f t="shared" si="35"/>
        <v>|</v>
      </c>
      <c r="K211" s="80">
        <f>IF($D211="", "", IFERROR((VLOOKUP($D211,Ingredients!$A:$K,9,FALSE)*($F211/(VLOOKUP($D211,Ingredients!$A:$K,3,FALSE)))), "ingredient not in list"))</f>
        <v>0</v>
      </c>
      <c r="L211" s="54" t="str">
        <f t="shared" si="36"/>
        <v>|</v>
      </c>
      <c r="M211" s="80">
        <f>IF($D211="", "", IFERROR((VLOOKUP($D211,Ingredients!$A:$K,10,FALSE)*($F211/(VLOOKUP($D211,Ingredients!$A:$K,3,FALSE)))), "ingredient not in list"))</f>
        <v>0</v>
      </c>
      <c r="N211" s="54" t="str">
        <f t="shared" si="37"/>
        <v>|</v>
      </c>
      <c r="O211" s="80">
        <f>IF($D211="", "", IFERROR((VLOOKUP($D211,Ingredients!$A:$K,11,FALSE)*($F211/(VLOOKUP($D211,Ingredients!$A:$K,3,FALSE)))), "ingredient not in list"))</f>
        <v>0</v>
      </c>
      <c r="P211" s="54" t="str">
        <f t="shared" si="38"/>
        <v>|</v>
      </c>
      <c r="Q211" s="86">
        <f>IF($D211="", "", IFERROR((VLOOKUP($D211,Ingredients!$A:$H,6,FALSE)*($F211/(VLOOKUP($D211,Ingredients!$A:$H,3,FALSE)))), "ingredient not in list"))</f>
        <v>0</v>
      </c>
      <c r="R211" s="3" t="str">
        <f>IF(AND(I211&lt;&gt;"",I212=""),SUM(I$1:I212)-SUM(R$1:R210),"")</f>
        <v/>
      </c>
      <c r="S211" t="str">
        <f>IF(AND(Q211&lt;&gt;"",Q212=""),SUM(Q$1:Q212)-SUM(S$1:S210),"")</f>
        <v/>
      </c>
      <c r="T211" s="74" t="str">
        <f>IF(AND(K211&lt;&gt;"",K212=""),SUM(K$1:K212)-SUM(T$1:T210),"")</f>
        <v/>
      </c>
      <c r="U211" s="74" t="str">
        <f>IF(AND(M211&lt;&gt;"",M212=""),SUM(M$1:M212)-SUM(U$1:U210),"")</f>
        <v/>
      </c>
      <c r="V211" s="74" t="str">
        <f>IF(AND(O211&lt;&gt;"",O212=""),SUM(O$1:O212)-SUM(V$1:V210),"")</f>
        <v/>
      </c>
      <c r="X211" s="3" t="str">
        <f t="shared" si="39"/>
        <v/>
      </c>
      <c r="Y211" s="21" t="str">
        <f t="shared" si="40"/>
        <v/>
      </c>
      <c r="Z211" s="74" t="str">
        <f t="shared" si="41"/>
        <v/>
      </c>
      <c r="AA211" s="74" t="str">
        <f t="shared" si="42"/>
        <v/>
      </c>
      <c r="AB211" s="74" t="str">
        <f t="shared" si="43"/>
        <v/>
      </c>
      <c r="AC211" s="135"/>
    </row>
    <row r="212" spans="1:29" ht="12.75" x14ac:dyDescent="0.2">
      <c r="A212" t="str">
        <f>IF(B212="","", IF(ISNA(MATCH(B212,'Meal Planning'!$C$2:$C$6,0)), "N", "Y"))</f>
        <v>N</v>
      </c>
      <c r="B212" t="str">
        <f t="array" ref="B212">IF(D212="","", INDEX($C212:C20210, MATCH(FALSE,ISBLANK($C212:C20210),0)))</f>
        <v>Falafel</v>
      </c>
      <c r="C212" s="10"/>
      <c r="D212" s="53" t="s">
        <v>119</v>
      </c>
      <c r="E212" s="54" t="str">
        <f t="shared" si="33"/>
        <v>|</v>
      </c>
      <c r="F212" s="12">
        <v>0.5</v>
      </c>
      <c r="G212" s="55" t="str">
        <f>IF(D212="","",IFERROR(VLOOKUP(D212,Ingredients!$A:$G,4,FALSE),"ingredient not in list"))</f>
        <v>tsp</v>
      </c>
      <c r="H212" s="54" t="str">
        <f t="shared" si="34"/>
        <v>|</v>
      </c>
      <c r="I212" s="56">
        <f>IF(D212="", "", IFERROR((VLOOKUP(D212,Ingredients!$A:$H,8,FALSE)*(F212/(VLOOKUP(D212,Ingredients!$A:$H,3,FALSE)))), "ingredient not in list"))</f>
        <v>5.3239436619718306E-2</v>
      </c>
      <c r="J212" s="54" t="str">
        <f t="shared" si="35"/>
        <v>|</v>
      </c>
      <c r="K212" s="80">
        <f>IF($D212="", "", IFERROR((VLOOKUP($D212,Ingredients!$A:$K,9,FALSE)*($F212/(VLOOKUP($D212,Ingredients!$A:$K,3,FALSE)))), "ingredient not in list"))</f>
        <v>0</v>
      </c>
      <c r="L212" s="54" t="str">
        <f t="shared" si="36"/>
        <v>|</v>
      </c>
      <c r="M212" s="80">
        <f>IF($D212="", "", IFERROR((VLOOKUP($D212,Ingredients!$A:$K,10,FALSE)*($F212/(VLOOKUP($D212,Ingredients!$A:$K,3,FALSE)))), "ingredient not in list"))</f>
        <v>0</v>
      </c>
      <c r="N212" s="54" t="str">
        <f t="shared" si="37"/>
        <v>|</v>
      </c>
      <c r="O212" s="80">
        <f>IF($D212="", "", IFERROR((VLOOKUP($D212,Ingredients!$A:$K,11,FALSE)*($F212/(VLOOKUP($D212,Ingredients!$A:$K,3,FALSE)))), "ingredient not in list"))</f>
        <v>0</v>
      </c>
      <c r="P212" s="54" t="str">
        <f t="shared" si="38"/>
        <v>|</v>
      </c>
      <c r="Q212" s="86">
        <f>IF($D212="", "", IFERROR((VLOOKUP($D212,Ingredients!$A:$H,6,FALSE)*($F212/(VLOOKUP($D212,Ingredients!$A:$H,3,FALSE)))), "ingredient not in list"))</f>
        <v>4</v>
      </c>
      <c r="R212" s="3" t="str">
        <f>IF(AND(I212&lt;&gt;"",I213=""),SUM(I$1:I213)-SUM(R$1:R211),"")</f>
        <v/>
      </c>
      <c r="S212" t="str">
        <f>IF(AND(Q212&lt;&gt;"",Q213=""),SUM(Q$1:Q213)-SUM(S$1:S211),"")</f>
        <v/>
      </c>
      <c r="T212" s="74" t="str">
        <f>IF(AND(K212&lt;&gt;"",K213=""),SUM(K$1:K213)-SUM(T$1:T211),"")</f>
        <v/>
      </c>
      <c r="U212" s="74" t="str">
        <f>IF(AND(M212&lt;&gt;"",M213=""),SUM(M$1:M213)-SUM(U$1:U211),"")</f>
        <v/>
      </c>
      <c r="V212" s="74" t="str">
        <f>IF(AND(O212&lt;&gt;"",O213=""),SUM(O$1:O213)-SUM(V$1:V211),"")</f>
        <v/>
      </c>
      <c r="X212" s="3" t="str">
        <f t="shared" si="39"/>
        <v/>
      </c>
      <c r="Y212" s="21" t="str">
        <f t="shared" si="40"/>
        <v/>
      </c>
      <c r="Z212" s="74" t="str">
        <f t="shared" si="41"/>
        <v/>
      </c>
      <c r="AA212" s="74" t="str">
        <f t="shared" si="42"/>
        <v/>
      </c>
      <c r="AB212" s="74" t="str">
        <f t="shared" si="43"/>
        <v/>
      </c>
      <c r="AC212" s="135"/>
    </row>
    <row r="213" spans="1:29" ht="12.75" x14ac:dyDescent="0.2">
      <c r="A213" t="str">
        <f>IF(B213="","", IF(ISNA(MATCH(B213,'Meal Planning'!$C$2:$C$6,0)), "N", "Y"))</f>
        <v>N</v>
      </c>
      <c r="B213" t="str">
        <f t="array" ref="B213">IF(D213="","", INDEX($C213:C20211, MATCH(FALSE,ISBLANK($C213:C20211),0)))</f>
        <v>Falafel</v>
      </c>
      <c r="C213" s="10"/>
      <c r="D213" s="53" t="s">
        <v>117</v>
      </c>
      <c r="E213" s="54" t="str">
        <f t="shared" si="33"/>
        <v>|</v>
      </c>
      <c r="F213" s="12">
        <v>1</v>
      </c>
      <c r="G213" s="55" t="str">
        <f>IF(D213="","",IFERROR(VLOOKUP(D213,Ingredients!$A:$G,4,FALSE),"ingredient not in list"))</f>
        <v>tsp</v>
      </c>
      <c r="H213" s="54" t="str">
        <f t="shared" si="34"/>
        <v>|</v>
      </c>
      <c r="I213" s="56">
        <f>IF(D213="", "", IFERROR((VLOOKUP(D213,Ingredients!$A:$H,8,FALSE)*(F213/(VLOOKUP(D213,Ingredients!$A:$H,3,FALSE)))), "ingredient not in list"))</f>
        <v>0.10647887323943661</v>
      </c>
      <c r="J213" s="54" t="str">
        <f t="shared" si="35"/>
        <v>|</v>
      </c>
      <c r="K213" s="80">
        <f>IF($D213="", "", IFERROR((VLOOKUP($D213,Ingredients!$A:$K,9,FALSE)*($F213/(VLOOKUP($D213,Ingredients!$A:$K,3,FALSE)))), "ingredient not in list"))</f>
        <v>0.37</v>
      </c>
      <c r="L213" s="54" t="str">
        <f t="shared" si="36"/>
        <v>|</v>
      </c>
      <c r="M213" s="80">
        <f>IF($D213="", "", IFERROR((VLOOKUP($D213,Ingredients!$A:$K,10,FALSE)*($F213/(VLOOKUP($D213,Ingredients!$A:$K,3,FALSE)))), "ingredient not in list"))</f>
        <v>0.93</v>
      </c>
      <c r="N213" s="54" t="str">
        <f t="shared" si="37"/>
        <v>|</v>
      </c>
      <c r="O213" s="80">
        <f>IF($D213="", "", IFERROR((VLOOKUP($D213,Ingredients!$A:$K,11,FALSE)*($F213/(VLOOKUP($D213,Ingredients!$A:$K,3,FALSE)))), "ingredient not in list"))</f>
        <v>0.47</v>
      </c>
      <c r="P213" s="54" t="str">
        <f t="shared" si="38"/>
        <v>|</v>
      </c>
      <c r="Q213" s="86">
        <f>IF($D213="", "", IFERROR((VLOOKUP($D213,Ingredients!$A:$H,6,FALSE)*($F213/(VLOOKUP($D213,Ingredients!$A:$H,3,FALSE)))), "ingredient not in list"))</f>
        <v>8</v>
      </c>
      <c r="R213" s="3" t="str">
        <f>IF(AND(I213&lt;&gt;"",I214=""),SUM(I$1:I214)-SUM(R$1:R212),"")</f>
        <v/>
      </c>
      <c r="S213" t="str">
        <f>IF(AND(Q213&lt;&gt;"",Q214=""),SUM(Q$1:Q214)-SUM(S$1:S212),"")</f>
        <v/>
      </c>
      <c r="T213" s="74" t="str">
        <f>IF(AND(K213&lt;&gt;"",K214=""),SUM(K$1:K214)-SUM(T$1:T212),"")</f>
        <v/>
      </c>
      <c r="U213" s="74" t="str">
        <f>IF(AND(M213&lt;&gt;"",M214=""),SUM(M$1:M214)-SUM(U$1:U212),"")</f>
        <v/>
      </c>
      <c r="V213" s="74" t="str">
        <f>IF(AND(O213&lt;&gt;"",O214=""),SUM(O$1:O214)-SUM(V$1:V212),"")</f>
        <v/>
      </c>
      <c r="X213" s="3" t="str">
        <f t="shared" si="39"/>
        <v/>
      </c>
      <c r="Y213" s="21" t="str">
        <f t="shared" si="40"/>
        <v/>
      </c>
      <c r="Z213" s="74" t="str">
        <f t="shared" si="41"/>
        <v/>
      </c>
      <c r="AA213" s="74" t="str">
        <f t="shared" si="42"/>
        <v/>
      </c>
      <c r="AB213" s="74" t="str">
        <f t="shared" si="43"/>
        <v/>
      </c>
      <c r="AC213" s="135"/>
    </row>
    <row r="214" spans="1:29" ht="13.5" thickBot="1" x14ac:dyDescent="0.25">
      <c r="A214" t="str">
        <f>IF(B214="","", IF(ISNA(MATCH(B214,'Meal Planning'!$C$2:$C$6,0)), "N", "Y"))</f>
        <v>N</v>
      </c>
      <c r="B214" t="str">
        <f t="array" ref="B214">IF(D214="","", INDEX($C214:C20212, MATCH(FALSE,ISBLANK($C214:C20212),0)))</f>
        <v>Falafel</v>
      </c>
      <c r="C214" s="10"/>
      <c r="D214" s="53" t="s">
        <v>186</v>
      </c>
      <c r="E214" s="54" t="str">
        <f t="shared" si="33"/>
        <v>|</v>
      </c>
      <c r="F214" s="12">
        <v>1</v>
      </c>
      <c r="G214" s="55" t="str">
        <f>IF(D214="","",IFERROR(VLOOKUP(D214,Ingredients!$A:$G,4,FALSE),"ingredient not in list"))</f>
        <v>tsp</v>
      </c>
      <c r="H214" s="54" t="str">
        <f t="shared" si="34"/>
        <v>|</v>
      </c>
      <c r="I214" s="56">
        <f>IF(D214="", "", IFERROR((VLOOKUP(D214,Ingredients!$A:$H,8,FALSE)*(F214/(VLOOKUP(D214,Ingredients!$A:$H,3,FALSE)))), "ingredient not in list"))</f>
        <v>0.05</v>
      </c>
      <c r="J214" s="54" t="str">
        <f t="shared" si="35"/>
        <v>|</v>
      </c>
      <c r="K214" s="80">
        <f>IF($D214="", "", IFERROR((VLOOKUP($D214,Ingredients!$A:$K,9,FALSE)*($F214/(VLOOKUP($D214,Ingredients!$A:$K,3,FALSE)))), "ingredient not in list"))</f>
        <v>0</v>
      </c>
      <c r="L214" s="54" t="str">
        <f t="shared" si="36"/>
        <v>|</v>
      </c>
      <c r="M214" s="80">
        <f>IF($D214="", "", IFERROR((VLOOKUP($D214,Ingredients!$A:$K,10,FALSE)*($F214/(VLOOKUP($D214,Ingredients!$A:$K,3,FALSE)))), "ingredient not in list"))</f>
        <v>1.27</v>
      </c>
      <c r="N214" s="54" t="str">
        <f t="shared" si="37"/>
        <v>|</v>
      </c>
      <c r="O214" s="80">
        <f>IF($D214="", "", IFERROR((VLOOKUP($D214,Ingredients!$A:$K,11,FALSE)*($F214/(VLOOKUP($D214,Ingredients!$A:$K,3,FALSE)))), "ingredient not in list"))</f>
        <v>0</v>
      </c>
      <c r="P214" s="54" t="str">
        <f t="shared" si="38"/>
        <v>|</v>
      </c>
      <c r="Q214" s="86">
        <f>IF($D214="", "", IFERROR((VLOOKUP($D214,Ingredients!$A:$H,6,FALSE)*($F214/(VLOOKUP($D214,Ingredients!$A:$H,3,FALSE)))), "ingredient not in list"))</f>
        <v>2</v>
      </c>
      <c r="R214" s="3" t="str">
        <f>IF(AND(I214&lt;&gt;"",I215=""),SUM(I$1:I215)-SUM(R$1:R213),"")</f>
        <v/>
      </c>
      <c r="S214" t="str">
        <f>IF(AND(Q214&lt;&gt;"",Q215=""),SUM(Q$1:Q215)-SUM(S$1:S213),"")</f>
        <v/>
      </c>
      <c r="T214" s="74" t="str">
        <f>IF(AND(K214&lt;&gt;"",K215=""),SUM(K$1:K215)-SUM(T$1:T213),"")</f>
        <v/>
      </c>
      <c r="U214" s="74" t="str">
        <f>IF(AND(M214&lt;&gt;"",M215=""),SUM(M$1:M215)-SUM(U$1:U213),"")</f>
        <v/>
      </c>
      <c r="V214" s="74" t="str">
        <f>IF(AND(O214&lt;&gt;"",O215=""),SUM(O$1:O215)-SUM(V$1:V213),"")</f>
        <v/>
      </c>
      <c r="X214" s="3" t="str">
        <f t="shared" si="39"/>
        <v/>
      </c>
      <c r="Y214" s="21" t="str">
        <f t="shared" si="40"/>
        <v/>
      </c>
      <c r="Z214" s="74" t="str">
        <f t="shared" si="41"/>
        <v/>
      </c>
      <c r="AA214" s="74" t="str">
        <f t="shared" si="42"/>
        <v/>
      </c>
      <c r="AB214" s="74" t="str">
        <f t="shared" si="43"/>
        <v/>
      </c>
      <c r="AC214" s="135"/>
    </row>
    <row r="215" spans="1:29" ht="13.5" thickBot="1" x14ac:dyDescent="0.25">
      <c r="A215" t="str">
        <f>IF(B215="","", IF(ISNA(MATCH(B215,'Meal Planning'!$C$2:$C$6,0)), "N", "Y"))</f>
        <v>N</v>
      </c>
      <c r="B215" t="str">
        <f t="array" ref="B215">IF(D215="","", INDEX($C215:C20213, MATCH(FALSE,ISBLANK($C215:C20213),0)))</f>
        <v>Falafel</v>
      </c>
      <c r="C215" s="47" t="s">
        <v>188</v>
      </c>
      <c r="D215" s="57" t="s">
        <v>52</v>
      </c>
      <c r="E215" s="58" t="str">
        <f t="shared" si="33"/>
        <v>|</v>
      </c>
      <c r="F215" s="59">
        <v>0.25</v>
      </c>
      <c r="G215" s="60" t="str">
        <f>IF(D215="","",IFERROR(VLOOKUP(D215,Ingredients!$A:$G,4,FALSE),"ingredient not in list"))</f>
        <v>cup</v>
      </c>
      <c r="H215" s="58" t="str">
        <f t="shared" si="34"/>
        <v>|</v>
      </c>
      <c r="I215" s="61">
        <f>IF(D215="", "", IFERROR((VLOOKUP(D215,Ingredients!$A:$H,8,FALSE)*(F215/(VLOOKUP(D215,Ingredients!$A:$H,3,FALSE)))), "ingredient not in list"))</f>
        <v>2.3112582781456954E-2</v>
      </c>
      <c r="J215" s="58" t="str">
        <f t="shared" si="35"/>
        <v>|</v>
      </c>
      <c r="K215" s="81">
        <f>IF($D215="", "", IFERROR((VLOOKUP($D215,Ingredients!$A:$K,9,FALSE)*($F215/(VLOOKUP($D215,Ingredients!$A:$K,3,FALSE)))), "ingredient not in list"))</f>
        <v>3</v>
      </c>
      <c r="L215" s="58" t="str">
        <f t="shared" si="36"/>
        <v>|</v>
      </c>
      <c r="M215" s="81">
        <f>IF($D215="", "", IFERROR((VLOOKUP($D215,Ingredients!$A:$K,10,FALSE)*($F215/(VLOOKUP($D215,Ingredients!$A:$K,3,FALSE)))), "ingredient not in list"))</f>
        <v>22</v>
      </c>
      <c r="N215" s="58" t="str">
        <f t="shared" si="37"/>
        <v>|</v>
      </c>
      <c r="O215" s="81">
        <f>IF($D215="", "", IFERROR((VLOOKUP($D215,Ingredients!$A:$K,11,FALSE)*($F215/(VLOOKUP($D215,Ingredients!$A:$K,3,FALSE)))), "ingredient not in list"))</f>
        <v>0</v>
      </c>
      <c r="P215" s="58" t="str">
        <f t="shared" si="38"/>
        <v>|</v>
      </c>
      <c r="Q215" s="87">
        <f>IF($D215="", "", IFERROR((VLOOKUP($D215,Ingredients!$A:$H,6,FALSE)*($F215/(VLOOKUP($D215,Ingredients!$A:$H,3,FALSE)))), "ingredient not in list"))</f>
        <v>110</v>
      </c>
      <c r="R215" s="3">
        <f>IF(AND(I215&lt;&gt;"",I216=""),SUM(I$1:I216)-SUM(R$1:R214),"")</f>
        <v>4.3497175185740815</v>
      </c>
      <c r="S215">
        <f>IF(AND(Q215&lt;&gt;"",Q216=""),SUM(Q$1:Q216)-SUM(S$1:S214),"")</f>
        <v>935</v>
      </c>
      <c r="T215" s="74">
        <f>IF(AND(K215&lt;&gt;"",K216=""),SUM(K$1:K216)-SUM(T$1:T214),"")</f>
        <v>47.459999999999809</v>
      </c>
      <c r="U215" s="74">
        <f>IF(AND(M215&lt;&gt;"",M216=""),SUM(M$1:M216)-SUM(U$1:U214),"")</f>
        <v>161.88000000000102</v>
      </c>
      <c r="V215" s="74">
        <f>IF(AND(O215&lt;&gt;"",O216=""),SUM(O$1:O216)-SUM(V$1:V214),"")</f>
        <v>14.6400000000001</v>
      </c>
      <c r="W215" s="8">
        <v>20</v>
      </c>
      <c r="X215" s="3">
        <f t="shared" si="39"/>
        <v>0.21748587592870408</v>
      </c>
      <c r="Y215" s="21">
        <f t="shared" si="40"/>
        <v>46.75</v>
      </c>
      <c r="Z215" s="74">
        <f t="shared" si="41"/>
        <v>2.3729999999999905</v>
      </c>
      <c r="AA215" s="74">
        <f t="shared" si="42"/>
        <v>8.0940000000000509</v>
      </c>
      <c r="AB215" s="74">
        <f t="shared" si="43"/>
        <v>0.73200000000000498</v>
      </c>
    </row>
    <row r="216" spans="1:29" ht="12.75" x14ac:dyDescent="0.2">
      <c r="A216" t="str">
        <f>IF(B216="","", IF(ISNA(MATCH(B216,'Meal Planning'!$C$2:$C$6,0)), "N", "Y"))</f>
        <v/>
      </c>
      <c r="B216" t="str">
        <f t="array" ref="B216">IF(D216="","", INDEX($C216:C20214, MATCH(FALSE,ISBLANK($C216:C20214),0)))</f>
        <v/>
      </c>
      <c r="C216" s="10"/>
      <c r="E216" t="str">
        <f t="shared" si="33"/>
        <v/>
      </c>
      <c r="F216" s="10"/>
      <c r="G216" s="1" t="str">
        <f>IF(D216="","",IFERROR(VLOOKUP(D216,Ingredients!$A:$G,4,FALSE),"ingredient not in list"))</f>
        <v/>
      </c>
      <c r="H216" t="str">
        <f t="shared" si="34"/>
        <v/>
      </c>
      <c r="I216" s="3" t="str">
        <f>IF(D216="", "", IFERROR((VLOOKUP(D216,Ingredients!$A:$H,8,FALSE)*(F216/(VLOOKUP(D216,Ingredients!$A:$H,3,FALSE)))), "ingredient not in list"))</f>
        <v/>
      </c>
      <c r="J216" t="str">
        <f t="shared" si="35"/>
        <v/>
      </c>
      <c r="K216" s="77" t="str">
        <f>IF($D216="", "", IFERROR((VLOOKUP($D216,Ingredients!$A:$K,9,FALSE)*($F216/(VLOOKUP($D216,Ingredients!$A:$K,3,FALSE)))), "ingredient not in list"))</f>
        <v/>
      </c>
      <c r="L216" t="str">
        <f t="shared" si="36"/>
        <v/>
      </c>
      <c r="M216" s="77" t="str">
        <f>IF($D216="", "", IFERROR((VLOOKUP($D216,Ingredients!$A:$K,10,FALSE)*($F216/(VLOOKUP($D216,Ingredients!$A:$K,3,FALSE)))), "ingredient not in list"))</f>
        <v/>
      </c>
      <c r="N216" t="str">
        <f t="shared" si="37"/>
        <v/>
      </c>
      <c r="O216" s="77" t="str">
        <f>IF($D216="", "", IFERROR((VLOOKUP($D216,Ingredients!$A:$K,11,FALSE)*($F216/(VLOOKUP($D216,Ingredients!$A:$K,3,FALSE)))), "ingredient not in list"))</f>
        <v/>
      </c>
      <c r="P216" t="str">
        <f t="shared" si="38"/>
        <v/>
      </c>
      <c r="Q216" s="83" t="str">
        <f>IF($D216="", "", IFERROR((VLOOKUP($D216,Ingredients!$A:$H,6,FALSE)*($F216/(VLOOKUP($D216,Ingredients!$A:$H,3,FALSE)))), "ingredient not in list"))</f>
        <v/>
      </c>
      <c r="R216" s="3" t="str">
        <f>IF(AND(I216&lt;&gt;"",I217=""),SUM(I$1:I217)-SUM(R$1:R215),"")</f>
        <v/>
      </c>
      <c r="S216" t="str">
        <f>IF(AND(Q216&lt;&gt;"",Q217=""),SUM(Q$1:Q217)-SUM(S$1:S215),"")</f>
        <v/>
      </c>
      <c r="T216" s="74" t="str">
        <f>IF(AND(K216&lt;&gt;"",K217=""),SUM(K$1:K217)-SUM(T$1:T215),"")</f>
        <v/>
      </c>
      <c r="U216" s="74" t="str">
        <f>IF(AND(M216&lt;&gt;"",M217=""),SUM(M$1:M217)-SUM(U$1:U215),"")</f>
        <v/>
      </c>
      <c r="V216" s="74" t="str">
        <f>IF(AND(O216&lt;&gt;"",O217=""),SUM(O$1:O217)-SUM(V$1:V215),"")</f>
        <v/>
      </c>
      <c r="X216" s="3" t="str">
        <f t="shared" si="39"/>
        <v/>
      </c>
      <c r="Y216" s="21" t="str">
        <f t="shared" si="40"/>
        <v/>
      </c>
      <c r="Z216" s="74" t="str">
        <f t="shared" si="41"/>
        <v/>
      </c>
      <c r="AA216" s="74" t="str">
        <f t="shared" si="42"/>
        <v/>
      </c>
      <c r="AB216" s="74" t="str">
        <f t="shared" si="43"/>
        <v/>
      </c>
    </row>
    <row r="217" spans="1:29" ht="12.75" x14ac:dyDescent="0.2">
      <c r="A217" t="str">
        <f>IF(B217="","", IF(ISNA(MATCH(B217,'Meal Planning'!$C$2:$C$6,0)), "N", "Y"))</f>
        <v>N</v>
      </c>
      <c r="B217" t="str">
        <f t="array" ref="B217">IF(D217="","", INDEX($C217:C20215, MATCH(FALSE,ISBLANK($C217:C20215),0)))</f>
        <v>Pumpkin Rolls</v>
      </c>
      <c r="C217" s="10"/>
      <c r="D217" s="48" t="s">
        <v>52</v>
      </c>
      <c r="E217" s="49" t="str">
        <f t="shared" si="33"/>
        <v>|</v>
      </c>
      <c r="F217" s="65">
        <v>3</v>
      </c>
      <c r="G217" s="51" t="str">
        <f>IF(D217="","",IFERROR(VLOOKUP(D217,Ingredients!$A:$G,4,FALSE),"ingredient not in list"))</f>
        <v>cup</v>
      </c>
      <c r="H217" s="49" t="str">
        <f t="shared" si="34"/>
        <v>|</v>
      </c>
      <c r="I217" s="52">
        <f>IF(D217="", "", IFERROR((VLOOKUP(D217,Ingredients!$A:$H,8,FALSE)*(F217/(VLOOKUP(D217,Ingredients!$A:$H,3,FALSE)))), "ingredient not in list"))</f>
        <v>0.27735099337748348</v>
      </c>
      <c r="J217" s="49" t="str">
        <f t="shared" si="35"/>
        <v>|</v>
      </c>
      <c r="K217" s="79">
        <f>IF($D217="", "", IFERROR((VLOOKUP($D217,Ingredients!$A:$K,9,FALSE)*($F217/(VLOOKUP($D217,Ingredients!$A:$K,3,FALSE)))), "ingredient not in list"))</f>
        <v>36</v>
      </c>
      <c r="L217" s="49" t="str">
        <f t="shared" si="36"/>
        <v>|</v>
      </c>
      <c r="M217" s="79">
        <f>IF($D217="", "", IFERROR((VLOOKUP($D217,Ingredients!$A:$K,10,FALSE)*($F217/(VLOOKUP($D217,Ingredients!$A:$K,3,FALSE)))), "ingredient not in list"))</f>
        <v>264</v>
      </c>
      <c r="N217" s="49" t="str">
        <f t="shared" si="37"/>
        <v>|</v>
      </c>
      <c r="O217" s="79">
        <f>IF($D217="", "", IFERROR((VLOOKUP($D217,Ingredients!$A:$K,11,FALSE)*($F217/(VLOOKUP($D217,Ingredients!$A:$K,3,FALSE)))), "ingredient not in list"))</f>
        <v>0</v>
      </c>
      <c r="P217" s="49" t="str">
        <f t="shared" si="38"/>
        <v>|</v>
      </c>
      <c r="Q217" s="85">
        <f>IF($D217="", "", IFERROR((VLOOKUP($D217,Ingredients!$A:$H,6,FALSE)*($F217/(VLOOKUP($D217,Ingredients!$A:$H,3,FALSE)))), "ingredient not in list"))</f>
        <v>1320</v>
      </c>
      <c r="R217" s="3" t="str">
        <f>IF(AND(I217&lt;&gt;"",I218=""),SUM(I$1:I218)-SUM(R$1:R216),"")</f>
        <v/>
      </c>
      <c r="S217" t="str">
        <f>IF(AND(Q217&lt;&gt;"",Q218=""),SUM(Q$1:Q218)-SUM(S$1:S216),"")</f>
        <v/>
      </c>
      <c r="T217" s="74" t="str">
        <f>IF(AND(K217&lt;&gt;"",K218=""),SUM(K$1:K218)-SUM(T$1:T216),"")</f>
        <v/>
      </c>
      <c r="U217" s="74" t="str">
        <f>IF(AND(M217&lt;&gt;"",M218=""),SUM(M$1:M218)-SUM(U$1:U216),"")</f>
        <v/>
      </c>
      <c r="V217" s="74" t="str">
        <f>IF(AND(O217&lt;&gt;"",O218=""),SUM(O$1:O218)-SUM(V$1:V216),"")</f>
        <v/>
      </c>
      <c r="X217" s="3" t="str">
        <f t="shared" si="39"/>
        <v/>
      </c>
      <c r="Y217" s="21" t="str">
        <f t="shared" si="40"/>
        <v/>
      </c>
      <c r="Z217" s="74" t="str">
        <f t="shared" si="41"/>
        <v/>
      </c>
      <c r="AA217" s="74" t="str">
        <f t="shared" si="42"/>
        <v/>
      </c>
      <c r="AB217" s="74" t="str">
        <f t="shared" si="43"/>
        <v/>
      </c>
    </row>
    <row r="218" spans="1:29" ht="12.75" x14ac:dyDescent="0.2">
      <c r="A218" t="str">
        <f>IF(B218="","", IF(ISNA(MATCH(B218,'Meal Planning'!$C$2:$C$6,0)), "N", "Y"))</f>
        <v>N</v>
      </c>
      <c r="B218" t="str">
        <f t="array" ref="B218">IF(D218="","", INDEX($C218:C20216, MATCH(FALSE,ISBLANK($C218:C20216),0)))</f>
        <v>Pumpkin Rolls</v>
      </c>
      <c r="C218" s="10"/>
      <c r="D218" s="53" t="s">
        <v>59</v>
      </c>
      <c r="E218" s="54" t="str">
        <f t="shared" si="33"/>
        <v>|</v>
      </c>
      <c r="F218" s="12">
        <v>2</v>
      </c>
      <c r="G218" s="55" t="str">
        <f>IF(D218="","",IFERROR(VLOOKUP(D218,Ingredients!$A:$G,4,FALSE),"ingredient not in list"))</f>
        <v>tsp</v>
      </c>
      <c r="H218" s="54" t="str">
        <f t="shared" si="34"/>
        <v>|</v>
      </c>
      <c r="I218" s="56">
        <f>IF(D218="", "", IFERROR((VLOOKUP(D218,Ingredients!$A:$H,8,FALSE)*(F218/(VLOOKUP(D218,Ingredients!$A:$H,3,FALSE)))), "ingredient not in list"))</f>
        <v>2.4439918533604887E-2</v>
      </c>
      <c r="J218" s="54" t="str">
        <f t="shared" si="35"/>
        <v>|</v>
      </c>
      <c r="K218" s="80">
        <f>IF($D218="", "", IFERROR((VLOOKUP($D218,Ingredients!$A:$K,9,FALSE)*($F218/(VLOOKUP($D218,Ingredients!$A:$K,3,FALSE)))), "ingredient not in list"))</f>
        <v>0</v>
      </c>
      <c r="L218" s="54" t="str">
        <f t="shared" si="36"/>
        <v>|</v>
      </c>
      <c r="M218" s="80">
        <f>IF($D218="", "", IFERROR((VLOOKUP($D218,Ingredients!$A:$K,10,FALSE)*($F218/(VLOOKUP($D218,Ingredients!$A:$K,3,FALSE)))), "ingredient not in list"))</f>
        <v>0</v>
      </c>
      <c r="N218" s="54" t="str">
        <f t="shared" si="37"/>
        <v>|</v>
      </c>
      <c r="O218" s="80">
        <f>IF($D218="", "", IFERROR((VLOOKUP($D218,Ingredients!$A:$K,11,FALSE)*($F218/(VLOOKUP($D218,Ingredients!$A:$K,3,FALSE)))), "ingredient not in list"))</f>
        <v>0</v>
      </c>
      <c r="P218" s="54" t="str">
        <f t="shared" si="38"/>
        <v>|</v>
      </c>
      <c r="Q218" s="86">
        <f>IF($D218="", "", IFERROR((VLOOKUP($D218,Ingredients!$A:$H,6,FALSE)*($F218/(VLOOKUP($D218,Ingredients!$A:$H,3,FALSE)))), "ingredient not in list"))</f>
        <v>0</v>
      </c>
      <c r="R218" s="3" t="str">
        <f>IF(AND(I218&lt;&gt;"",I219=""),SUM(I$1:I219)-SUM(R$1:R217),"")</f>
        <v/>
      </c>
      <c r="S218" t="str">
        <f>IF(AND(Q218&lt;&gt;"",Q219=""),SUM(Q$1:Q219)-SUM(S$1:S217),"")</f>
        <v/>
      </c>
      <c r="T218" s="74" t="str">
        <f>IF(AND(K218&lt;&gt;"",K219=""),SUM(K$1:K219)-SUM(T$1:T217),"")</f>
        <v/>
      </c>
      <c r="U218" s="74" t="str">
        <f>IF(AND(M218&lt;&gt;"",M219=""),SUM(M$1:M219)-SUM(U$1:U217),"")</f>
        <v/>
      </c>
      <c r="V218" s="74" t="str">
        <f>IF(AND(O218&lt;&gt;"",O219=""),SUM(O$1:O219)-SUM(V$1:V217),"")</f>
        <v/>
      </c>
      <c r="X218" s="3" t="str">
        <f t="shared" si="39"/>
        <v/>
      </c>
      <c r="Y218" s="21" t="str">
        <f t="shared" si="40"/>
        <v/>
      </c>
      <c r="Z218" s="74" t="str">
        <f t="shared" si="41"/>
        <v/>
      </c>
      <c r="AA218" s="74" t="str">
        <f t="shared" si="42"/>
        <v/>
      </c>
      <c r="AB218" s="74" t="str">
        <f t="shared" si="43"/>
        <v/>
      </c>
    </row>
    <row r="219" spans="1:29" ht="12.75" x14ac:dyDescent="0.2">
      <c r="A219" t="str">
        <f>IF(B219="","", IF(ISNA(MATCH(B219,'Meal Planning'!$C$2:$C$6,0)), "N", "Y"))</f>
        <v>N</v>
      </c>
      <c r="B219" t="str">
        <f t="array" ref="B219">IF(D219="","", INDEX($C219:C20217, MATCH(FALSE,ISBLANK($C219:C20217),0)))</f>
        <v>Pumpkin Rolls</v>
      </c>
      <c r="C219" s="10"/>
      <c r="D219" s="53" t="s">
        <v>138</v>
      </c>
      <c r="E219" s="54" t="str">
        <f t="shared" si="33"/>
        <v>|</v>
      </c>
      <c r="F219" s="12">
        <v>12</v>
      </c>
      <c r="G219" s="55" t="str">
        <f>IF(D219="","",IFERROR(VLOOKUP(D219,Ingredients!$A:$G,4,FALSE),"ingredient not in list"))</f>
        <v>tsp</v>
      </c>
      <c r="H219" s="54" t="str">
        <f t="shared" si="34"/>
        <v>|</v>
      </c>
      <c r="I219" s="56">
        <f>IF(D219="", "", IFERROR((VLOOKUP(D219,Ingredients!$A:$H,8,FALSE)*(F219/(VLOOKUP(D219,Ingredients!$A:$H,3,FALSE)))), "ingredient not in list"))</f>
        <v>5.2599118942731282E-2</v>
      </c>
      <c r="J219" s="54" t="str">
        <f t="shared" si="35"/>
        <v>|</v>
      </c>
      <c r="K219" s="80">
        <f>IF($D219="", "", IFERROR((VLOOKUP($D219,Ingredients!$A:$K,9,FALSE)*($F219/(VLOOKUP($D219,Ingredients!$A:$K,3,FALSE)))), "ingredient not in list"))</f>
        <v>0</v>
      </c>
      <c r="L219" s="54" t="str">
        <f t="shared" si="36"/>
        <v>|</v>
      </c>
      <c r="M219" s="80">
        <f>IF($D219="", "", IFERROR((VLOOKUP($D219,Ingredients!$A:$K,10,FALSE)*($F219/(VLOOKUP($D219,Ingredients!$A:$K,3,FALSE)))), "ingredient not in list"))</f>
        <v>50.400000000000006</v>
      </c>
      <c r="N219" s="54" t="str">
        <f t="shared" si="37"/>
        <v>|</v>
      </c>
      <c r="O219" s="80">
        <f>IF($D219="", "", IFERROR((VLOOKUP($D219,Ingredients!$A:$K,11,FALSE)*($F219/(VLOOKUP($D219,Ingredients!$A:$K,3,FALSE)))), "ingredient not in list"))</f>
        <v>0</v>
      </c>
      <c r="P219" s="54" t="str">
        <f t="shared" si="38"/>
        <v>|</v>
      </c>
      <c r="Q219" s="86">
        <f>IF($D219="", "", IFERROR((VLOOKUP($D219,Ingredients!$A:$H,6,FALSE)*($F219/(VLOOKUP($D219,Ingredients!$A:$H,3,FALSE)))), "ingredient not in list"))</f>
        <v>180</v>
      </c>
      <c r="R219" s="3" t="str">
        <f>IF(AND(I219&lt;&gt;"",I220=""),SUM(I$1:I220)-SUM(R$1:R218),"")</f>
        <v/>
      </c>
      <c r="S219" t="str">
        <f>IF(AND(Q219&lt;&gt;"",Q220=""),SUM(Q$1:Q220)-SUM(S$1:S218),"")</f>
        <v/>
      </c>
      <c r="T219" s="74" t="str">
        <f>IF(AND(K219&lt;&gt;"",K220=""),SUM(K$1:K220)-SUM(T$1:T218),"")</f>
        <v/>
      </c>
      <c r="U219" s="74" t="str">
        <f>IF(AND(M219&lt;&gt;"",M220=""),SUM(M$1:M220)-SUM(U$1:U218),"")</f>
        <v/>
      </c>
      <c r="V219" s="74" t="str">
        <f>IF(AND(O219&lt;&gt;"",O220=""),SUM(O$1:O220)-SUM(V$1:V218),"")</f>
        <v/>
      </c>
      <c r="X219" s="3" t="str">
        <f t="shared" si="39"/>
        <v/>
      </c>
      <c r="Y219" s="21" t="str">
        <f t="shared" si="40"/>
        <v/>
      </c>
      <c r="Z219" s="74" t="str">
        <f t="shared" si="41"/>
        <v/>
      </c>
      <c r="AA219" s="74" t="str">
        <f t="shared" si="42"/>
        <v/>
      </c>
      <c r="AB219" s="74" t="str">
        <f t="shared" si="43"/>
        <v/>
      </c>
    </row>
    <row r="220" spans="1:29" ht="12.75" x14ac:dyDescent="0.2">
      <c r="A220" t="str">
        <f>IF(B220="","", IF(ISNA(MATCH(B220,'Meal Planning'!$C$2:$C$6,0)), "N", "Y"))</f>
        <v>N</v>
      </c>
      <c r="B220" t="str">
        <f t="array" ref="B220">IF(D220="","", INDEX($C220:C20218, MATCH(FALSE,ISBLANK($C220:C20218),0)))</f>
        <v>Pumpkin Rolls</v>
      </c>
      <c r="C220" s="10"/>
      <c r="D220" s="53" t="s">
        <v>194</v>
      </c>
      <c r="E220" s="54" t="str">
        <f t="shared" si="33"/>
        <v>|</v>
      </c>
      <c r="F220" s="12">
        <v>2</v>
      </c>
      <c r="G220" s="55" t="str">
        <f>IF(D220="","",IFERROR(VLOOKUP(D220,Ingredients!$A:$G,4,FALSE),"ingredient not in list"))</f>
        <v>tbsp</v>
      </c>
      <c r="H220" s="54" t="str">
        <f t="shared" si="34"/>
        <v>|</v>
      </c>
      <c r="I220" s="56">
        <f>IF(D220="", "", IFERROR((VLOOKUP(D220,Ingredients!$A:$H,8,FALSE)*(F220/(VLOOKUP(D220,Ingredients!$A:$H,3,FALSE)))), "ingredient not in list"))</f>
        <v>6.1874999999999999E-2</v>
      </c>
      <c r="J220" s="54" t="str">
        <f t="shared" si="35"/>
        <v>|</v>
      </c>
      <c r="K220" s="80">
        <f>IF($D220="", "", IFERROR((VLOOKUP($D220,Ingredients!$A:$K,9,FALSE)*($F220/(VLOOKUP($D220,Ingredients!$A:$K,3,FALSE)))), "ingredient not in list"))</f>
        <v>0.18</v>
      </c>
      <c r="L220" s="54" t="str">
        <f t="shared" si="36"/>
        <v>|</v>
      </c>
      <c r="M220" s="80">
        <f>IF($D220="", "", IFERROR((VLOOKUP($D220,Ingredients!$A:$K,10,FALSE)*($F220/(VLOOKUP($D220,Ingredients!$A:$K,3,FALSE)))), "ingredient not in list"))</f>
        <v>0</v>
      </c>
      <c r="N220" s="54" t="str">
        <f t="shared" si="37"/>
        <v>|</v>
      </c>
      <c r="O220" s="80">
        <f>IF($D220="", "", IFERROR((VLOOKUP($D220,Ingredients!$A:$K,11,FALSE)*($F220/(VLOOKUP($D220,Ingredients!$A:$K,3,FALSE)))), "ingredient not in list"))</f>
        <v>16.920000000000002</v>
      </c>
      <c r="P220" s="54" t="str">
        <f t="shared" si="38"/>
        <v>|</v>
      </c>
      <c r="Q220" s="86">
        <f>IF($D220="", "", IFERROR((VLOOKUP($D220,Ingredients!$A:$H,6,FALSE)*($F220/(VLOOKUP($D220,Ingredients!$A:$H,3,FALSE)))), "ingredient not in list"))</f>
        <v>200</v>
      </c>
      <c r="R220" s="3" t="str">
        <f>IF(AND(I220&lt;&gt;"",I221=""),SUM(I$1:I221)-SUM(R$1:R219),"")</f>
        <v/>
      </c>
      <c r="S220" t="str">
        <f>IF(AND(Q220&lt;&gt;"",Q221=""),SUM(Q$1:Q221)-SUM(S$1:S219),"")</f>
        <v/>
      </c>
      <c r="T220" s="74" t="str">
        <f>IF(AND(K220&lt;&gt;"",K221=""),SUM(K$1:K221)-SUM(T$1:T219),"")</f>
        <v/>
      </c>
      <c r="U220" s="74" t="str">
        <f>IF(AND(M220&lt;&gt;"",M221=""),SUM(M$1:M221)-SUM(U$1:U219),"")</f>
        <v/>
      </c>
      <c r="V220" s="74" t="str">
        <f>IF(AND(O220&lt;&gt;"",O221=""),SUM(O$1:O221)-SUM(V$1:V219),"")</f>
        <v/>
      </c>
      <c r="X220" s="3" t="str">
        <f t="shared" si="39"/>
        <v/>
      </c>
      <c r="Y220" s="21" t="str">
        <f t="shared" si="40"/>
        <v/>
      </c>
      <c r="Z220" s="74" t="str">
        <f t="shared" si="41"/>
        <v/>
      </c>
      <c r="AA220" s="74" t="str">
        <f t="shared" si="42"/>
        <v/>
      </c>
      <c r="AB220" s="74" t="str">
        <f t="shared" si="43"/>
        <v/>
      </c>
    </row>
    <row r="221" spans="1:29" ht="12.75" x14ac:dyDescent="0.2">
      <c r="A221" t="str">
        <f>IF(B221="","", IF(ISNA(MATCH(B221,'Meal Planning'!$C$2:$C$6,0)), "N", "Y"))</f>
        <v>N</v>
      </c>
      <c r="B221" t="str">
        <f t="array" ref="B221">IF(D221="","", INDEX($C221:C20219, MATCH(FALSE,ISBLANK($C221:C20219),0)))</f>
        <v>Pumpkin Rolls</v>
      </c>
      <c r="C221" s="10"/>
      <c r="D221" s="53" t="s">
        <v>56</v>
      </c>
      <c r="E221" s="54" t="str">
        <f t="shared" si="33"/>
        <v>|</v>
      </c>
      <c r="F221" s="12">
        <v>1</v>
      </c>
      <c r="G221" s="55" t="str">
        <f>IF(D221="","",IFERROR(VLOOKUP(D221,Ingredients!$A:$G,4,FALSE),"ingredient not in list"))</f>
        <v>packet</v>
      </c>
      <c r="H221" s="54" t="str">
        <f t="shared" si="34"/>
        <v>|</v>
      </c>
      <c r="I221" s="56">
        <f>IF(D221="", "", IFERROR((VLOOKUP(D221,Ingredients!$A:$H,8,FALSE)*(F221/(VLOOKUP(D221,Ingredients!$A:$H,3,FALSE)))), "ingredient not in list"))</f>
        <v>0.33</v>
      </c>
      <c r="J221" s="54" t="str">
        <f t="shared" si="35"/>
        <v>|</v>
      </c>
      <c r="K221" s="80">
        <f>IF($D221="", "", IFERROR((VLOOKUP($D221,Ingredients!$A:$K,9,FALSE)*($F221/(VLOOKUP($D221,Ingredients!$A:$K,3,FALSE)))), "ingredient not in list"))</f>
        <v>2.68</v>
      </c>
      <c r="L221" s="54" t="str">
        <f t="shared" si="36"/>
        <v>|</v>
      </c>
      <c r="M221" s="80">
        <f>IF($D221="", "", IFERROR((VLOOKUP($D221,Ingredients!$A:$K,10,FALSE)*($F221/(VLOOKUP($D221,Ingredients!$A:$K,3,FALSE)))), "ingredient not in list"))</f>
        <v>2.67</v>
      </c>
      <c r="N221" s="54" t="str">
        <f t="shared" si="37"/>
        <v>|</v>
      </c>
      <c r="O221" s="80">
        <f>IF($D221="", "", IFERROR((VLOOKUP($D221,Ingredients!$A:$K,11,FALSE)*($F221/(VLOOKUP($D221,Ingredients!$A:$K,3,FALSE)))), "ingredient not in list"))</f>
        <v>0.32</v>
      </c>
      <c r="P221" s="54" t="str">
        <f t="shared" si="38"/>
        <v>|</v>
      </c>
      <c r="Q221" s="86">
        <f>IF($D221="", "", IFERROR((VLOOKUP($D221,Ingredients!$A:$H,6,FALSE)*($F221/(VLOOKUP($D221,Ingredients!$A:$H,3,FALSE)))), "ingredient not in list"))</f>
        <v>21</v>
      </c>
      <c r="R221" s="3" t="str">
        <f>IF(AND(I221&lt;&gt;"",I222=""),SUM(I$1:I222)-SUM(R$1:R220),"")</f>
        <v/>
      </c>
      <c r="S221" t="str">
        <f>IF(AND(Q221&lt;&gt;"",Q222=""),SUM(Q$1:Q222)-SUM(S$1:S220),"")</f>
        <v/>
      </c>
      <c r="T221" s="74" t="str">
        <f>IF(AND(K221&lt;&gt;"",K222=""),SUM(K$1:K222)-SUM(T$1:T220),"")</f>
        <v/>
      </c>
      <c r="U221" s="74" t="str">
        <f>IF(AND(M221&lt;&gt;"",M222=""),SUM(M$1:M222)-SUM(U$1:U220),"")</f>
        <v/>
      </c>
      <c r="V221" s="74" t="str">
        <f>IF(AND(O221&lt;&gt;"",O222=""),SUM(O$1:O222)-SUM(V$1:V220),"")</f>
        <v/>
      </c>
      <c r="X221" s="3" t="str">
        <f t="shared" si="39"/>
        <v/>
      </c>
      <c r="Y221" s="21" t="str">
        <f t="shared" si="40"/>
        <v/>
      </c>
      <c r="Z221" s="74" t="str">
        <f t="shared" si="41"/>
        <v/>
      </c>
      <c r="AA221" s="74" t="str">
        <f t="shared" si="42"/>
        <v/>
      </c>
      <c r="AB221" s="74" t="str">
        <f t="shared" si="43"/>
        <v/>
      </c>
    </row>
    <row r="222" spans="1:29" ht="12.75" x14ac:dyDescent="0.2">
      <c r="A222" t="str">
        <f>IF(B222="","", IF(ISNA(MATCH(B222,'Meal Planning'!$C$2:$C$6,0)), "N", "Y"))</f>
        <v>N</v>
      </c>
      <c r="B222" t="str">
        <f t="array" ref="B222">IF(D222="","", INDEX($C222:C20220, MATCH(FALSE,ISBLANK($C222:C20220),0)))</f>
        <v>Pumpkin Rolls</v>
      </c>
      <c r="C222" s="10"/>
      <c r="D222" s="53" t="s">
        <v>58</v>
      </c>
      <c r="E222" s="54" t="str">
        <f t="shared" si="33"/>
        <v>|</v>
      </c>
      <c r="F222" s="12">
        <v>2</v>
      </c>
      <c r="G222" s="55" t="str">
        <f>IF(D222="","",IFERROR(VLOOKUP(D222,Ingredients!$A:$G,4,FALSE),"ingredient not in list"))</f>
        <v>egg</v>
      </c>
      <c r="H222" s="54" t="str">
        <f t="shared" si="34"/>
        <v>|</v>
      </c>
      <c r="I222" s="56">
        <f>IF(D222="", "", IFERROR((VLOOKUP(D222,Ingredients!$A:$H,8,FALSE)*(F222/(VLOOKUP(D222,Ingredients!$A:$H,3,FALSE)))), "ingredient not in list"))</f>
        <v>0.215</v>
      </c>
      <c r="J222" s="54" t="str">
        <f t="shared" si="35"/>
        <v>|</v>
      </c>
      <c r="K222" s="80">
        <f>IF($D222="", "", IFERROR((VLOOKUP($D222,Ingredients!$A:$K,9,FALSE)*($F222/(VLOOKUP($D222,Ingredients!$A:$K,3,FALSE)))), "ingredient not in list"))</f>
        <v>12.58</v>
      </c>
      <c r="L222" s="54" t="str">
        <f t="shared" si="36"/>
        <v>|</v>
      </c>
      <c r="M222" s="80">
        <f>IF($D222="", "", IFERROR((VLOOKUP($D222,Ingredients!$A:$K,10,FALSE)*($F222/(VLOOKUP($D222,Ingredients!$A:$K,3,FALSE)))), "ingredient not in list"))</f>
        <v>0.76</v>
      </c>
      <c r="N222" s="54" t="str">
        <f t="shared" si="37"/>
        <v>|</v>
      </c>
      <c r="O222" s="80">
        <f>IF($D222="", "", IFERROR((VLOOKUP($D222,Ingredients!$A:$K,11,FALSE)*($F222/(VLOOKUP($D222,Ingredients!$A:$K,3,FALSE)))), "ingredient not in list"))</f>
        <v>9.94</v>
      </c>
      <c r="P222" s="54" t="str">
        <f t="shared" si="38"/>
        <v>|</v>
      </c>
      <c r="Q222" s="86">
        <f>IF($D222="", "", IFERROR((VLOOKUP($D222,Ingredients!$A:$H,6,FALSE)*($F222/(VLOOKUP($D222,Ingredients!$A:$H,3,FALSE)))), "ingredient not in list"))</f>
        <v>144</v>
      </c>
      <c r="R222" s="3" t="str">
        <f>IF(AND(I222&lt;&gt;"",I223=""),SUM(I$1:I223)-SUM(R$1:R221),"")</f>
        <v/>
      </c>
      <c r="S222" t="str">
        <f>IF(AND(Q222&lt;&gt;"",Q223=""),SUM(Q$1:Q223)-SUM(S$1:S221),"")</f>
        <v/>
      </c>
      <c r="T222" s="74" t="str">
        <f>IF(AND(K222&lt;&gt;"",K223=""),SUM(K$1:K223)-SUM(T$1:T221),"")</f>
        <v/>
      </c>
      <c r="U222" s="74" t="str">
        <f>IF(AND(M222&lt;&gt;"",M223=""),SUM(M$1:M223)-SUM(U$1:U221),"")</f>
        <v/>
      </c>
      <c r="V222" s="74" t="str">
        <f>IF(AND(O222&lt;&gt;"",O223=""),SUM(O$1:O223)-SUM(V$1:V221),"")</f>
        <v/>
      </c>
      <c r="X222" s="3" t="str">
        <f t="shared" si="39"/>
        <v/>
      </c>
      <c r="Y222" s="21" t="str">
        <f t="shared" si="40"/>
        <v/>
      </c>
      <c r="Z222" s="74" t="str">
        <f t="shared" si="41"/>
        <v/>
      </c>
      <c r="AA222" s="74" t="str">
        <f t="shared" si="42"/>
        <v/>
      </c>
      <c r="AB222" s="74" t="str">
        <f t="shared" si="43"/>
        <v/>
      </c>
    </row>
    <row r="223" spans="1:29" ht="13.5" thickBot="1" x14ac:dyDescent="0.25">
      <c r="A223" t="str">
        <f>IF(B223="","", IF(ISNA(MATCH(B223,'Meal Planning'!$C$2:$C$6,0)), "N", "Y"))</f>
        <v>N</v>
      </c>
      <c r="B223" t="str">
        <f t="array" ref="B223">IF(D223="","", INDEX($C223:C20221, MATCH(FALSE,ISBLANK($C223:C20221),0)))</f>
        <v>Pumpkin Rolls</v>
      </c>
      <c r="C223" s="10"/>
      <c r="D223" s="53" t="s">
        <v>195</v>
      </c>
      <c r="E223" s="54" t="str">
        <f t="shared" si="33"/>
        <v>|</v>
      </c>
      <c r="F223" s="12">
        <v>0.5</v>
      </c>
      <c r="G223" s="55" t="str">
        <f>IF(D223="","",IFERROR(VLOOKUP(D223,Ingredients!$A:$G,4,FALSE),"ingredient not in list"))</f>
        <v>cup</v>
      </c>
      <c r="H223" s="54" t="str">
        <f t="shared" si="34"/>
        <v>|</v>
      </c>
      <c r="I223" s="56">
        <f>IF(D223="", "", IFERROR((VLOOKUP(D223,Ingredients!$A:$H,8,FALSE)*(F223/(VLOOKUP(D223,Ingredients!$A:$H,3,FALSE)))), "ingredient not in list"))</f>
        <v>0.48285714285714282</v>
      </c>
      <c r="J223" s="54" t="str">
        <f t="shared" si="35"/>
        <v>|</v>
      </c>
      <c r="K223" s="80">
        <f>IF($D223="", "", IFERROR((VLOOKUP($D223,Ingredients!$A:$K,9,FALSE)*($F223/(VLOOKUP($D223,Ingredients!$A:$K,3,FALSE)))), "ingredient not in list"))</f>
        <v>1.35</v>
      </c>
      <c r="L223" s="54" t="str">
        <f t="shared" si="36"/>
        <v>|</v>
      </c>
      <c r="M223" s="80">
        <f>IF($D223="", "", IFERROR((VLOOKUP($D223,Ingredients!$A:$K,10,FALSE)*($F223/(VLOOKUP($D223,Ingredients!$A:$K,3,FALSE)))), "ingredient not in list"))</f>
        <v>9.9250000000000007</v>
      </c>
      <c r="N223" s="54" t="str">
        <f t="shared" si="37"/>
        <v>|</v>
      </c>
      <c r="O223" s="80">
        <f>IF($D223="", "", IFERROR((VLOOKUP($D223,Ingredients!$A:$K,11,FALSE)*($F223/(VLOOKUP($D223,Ingredients!$A:$K,3,FALSE)))), "ingredient not in list"))</f>
        <v>2.19</v>
      </c>
      <c r="P223" s="54" t="str">
        <f t="shared" si="38"/>
        <v>|</v>
      </c>
      <c r="Q223" s="86">
        <f>IF($D223="", "", IFERROR((VLOOKUP($D223,Ingredients!$A:$H,6,FALSE)*($F223/(VLOOKUP($D223,Ingredients!$A:$H,3,FALSE)))), "ingredient not in list"))</f>
        <v>50</v>
      </c>
      <c r="R223" s="3" t="str">
        <f>IF(AND(I223&lt;&gt;"",I224=""),SUM(I$1:I224)-SUM(R$1:R222),"")</f>
        <v/>
      </c>
      <c r="S223" t="str">
        <f>IF(AND(Q223&lt;&gt;"",Q224=""),SUM(Q$1:Q224)-SUM(S$1:S222),"")</f>
        <v/>
      </c>
      <c r="T223" s="74" t="str">
        <f>IF(AND(K223&lt;&gt;"",K224=""),SUM(K$1:K224)-SUM(T$1:T222),"")</f>
        <v/>
      </c>
      <c r="U223" s="74" t="str">
        <f>IF(AND(M223&lt;&gt;"",M224=""),SUM(M$1:M224)-SUM(U$1:U222),"")</f>
        <v/>
      </c>
      <c r="V223" s="74" t="str">
        <f>IF(AND(O223&lt;&gt;"",O224=""),SUM(O$1:O224)-SUM(V$1:V222),"")</f>
        <v/>
      </c>
      <c r="X223" s="3" t="str">
        <f t="shared" si="39"/>
        <v/>
      </c>
      <c r="Y223" s="21" t="str">
        <f t="shared" si="40"/>
        <v/>
      </c>
      <c r="Z223" s="74" t="str">
        <f t="shared" si="41"/>
        <v/>
      </c>
      <c r="AA223" s="74" t="str">
        <f t="shared" si="42"/>
        <v/>
      </c>
      <c r="AB223" s="74" t="str">
        <f t="shared" si="43"/>
        <v/>
      </c>
    </row>
    <row r="224" spans="1:29" ht="13.5" thickBot="1" x14ac:dyDescent="0.25">
      <c r="A224" t="str">
        <f>IF(B224="","", IF(ISNA(MATCH(B224,'Meal Planning'!$C$2:$C$6,0)), "N", "Y"))</f>
        <v>N</v>
      </c>
      <c r="B224" t="str">
        <f t="array" ref="B224">IF(D224="","", INDEX($C224:C20222, MATCH(FALSE,ISBLANK($C224:C20222),0)))</f>
        <v>Pumpkin Rolls</v>
      </c>
      <c r="C224" s="47" t="s">
        <v>197</v>
      </c>
      <c r="D224" s="57" t="s">
        <v>196</v>
      </c>
      <c r="E224" s="58" t="str">
        <f t="shared" si="33"/>
        <v>|</v>
      </c>
      <c r="F224" s="59">
        <v>3</v>
      </c>
      <c r="G224" s="60" t="str">
        <f>IF(D224="","",IFERROR(VLOOKUP(D224,Ingredients!$A:$G,4,FALSE),"ingredient not in list"))</f>
        <v>tbsp</v>
      </c>
      <c r="H224" s="58" t="str">
        <f t="shared" si="34"/>
        <v>|</v>
      </c>
      <c r="I224" s="61">
        <f>IF(D224="", "", IFERROR((VLOOKUP(D224,Ingredients!$A:$H,8,FALSE)*(F224/(VLOOKUP(D224,Ingredients!$A:$H,3,FALSE)))), "ingredient not in list"))</f>
        <v>0.56062500000000004</v>
      </c>
      <c r="J224" s="58" t="str">
        <f t="shared" si="35"/>
        <v>|</v>
      </c>
      <c r="K224" s="81">
        <f>IF($D224="", "", IFERROR((VLOOKUP($D224,Ingredients!$A:$K,9,FALSE)*($F224/(VLOOKUP($D224,Ingredients!$A:$K,3,FALSE)))), "ingredient not in list"))</f>
        <v>0</v>
      </c>
      <c r="L224" s="58" t="str">
        <f t="shared" si="36"/>
        <v>|</v>
      </c>
      <c r="M224" s="81">
        <f>IF($D224="", "", IFERROR((VLOOKUP($D224,Ingredients!$A:$K,10,FALSE)*($F224/(VLOOKUP($D224,Ingredients!$A:$K,3,FALSE)))), "ingredient not in list"))</f>
        <v>9</v>
      </c>
      <c r="N224" s="58" t="str">
        <f t="shared" si="37"/>
        <v>|</v>
      </c>
      <c r="O224" s="81">
        <f>IF($D224="", "", IFERROR((VLOOKUP($D224,Ingredients!$A:$K,11,FALSE)*($F224/(VLOOKUP($D224,Ingredients!$A:$K,3,FALSE)))), "ingredient not in list"))</f>
        <v>7.5</v>
      </c>
      <c r="P224" s="58" t="str">
        <f t="shared" si="38"/>
        <v>|</v>
      </c>
      <c r="Q224" s="87">
        <f>IF($D224="", "", IFERROR((VLOOKUP($D224,Ingredients!$A:$H,6,FALSE)*($F224/(VLOOKUP($D224,Ingredients!$A:$H,3,FALSE)))), "ingredient not in list"))</f>
        <v>105</v>
      </c>
      <c r="R224" s="3">
        <f>IF(AND(I224&lt;&gt;"",I225=""),SUM(I$1:I225)-SUM(R$1:R223),"")</f>
        <v>2.0047471737109674</v>
      </c>
      <c r="S224">
        <f>IF(AND(Q224&lt;&gt;"",Q225=""),SUM(Q$1:Q225)-SUM(S$1:S223),"")</f>
        <v>2020</v>
      </c>
      <c r="T224" s="74">
        <f>IF(AND(K224&lt;&gt;"",K225=""),SUM(K$1:K225)-SUM(T$1:T223),"")</f>
        <v>52.789999999999964</v>
      </c>
      <c r="U224" s="74">
        <f>IF(AND(M224&lt;&gt;"",M225=""),SUM(M$1:M225)-SUM(U$1:U223),"")</f>
        <v>336.75500000000011</v>
      </c>
      <c r="V224" s="74">
        <f>IF(AND(O224&lt;&gt;"",O225=""),SUM(O$1:O225)-SUM(V$1:V223),"")</f>
        <v>36.870000000000118</v>
      </c>
      <c r="W224" s="8">
        <v>24</v>
      </c>
      <c r="X224" s="3">
        <f t="shared" si="39"/>
        <v>8.3531132237956982E-2</v>
      </c>
      <c r="Y224" s="21">
        <f t="shared" si="40"/>
        <v>84.166666666666671</v>
      </c>
      <c r="Z224" s="74">
        <f t="shared" si="41"/>
        <v>2.1995833333333317</v>
      </c>
      <c r="AA224" s="74">
        <f t="shared" si="42"/>
        <v>14.031458333333338</v>
      </c>
      <c r="AB224" s="74">
        <f t="shared" si="43"/>
        <v>1.536250000000005</v>
      </c>
    </row>
    <row r="225" spans="1:31" ht="12.75" x14ac:dyDescent="0.2">
      <c r="A225" t="str">
        <f>IF(B225="","", IF(ISNA(MATCH(B225,'Meal Planning'!$C$2:$C$6,0)), "N", "Y"))</f>
        <v/>
      </c>
      <c r="B225" t="str">
        <f t="array" ref="B225">IF(D225="","", INDEX($C225:C20223, MATCH(FALSE,ISBLANK($C225:C20223),0)))</f>
        <v/>
      </c>
      <c r="C225" s="10"/>
      <c r="E225" t="str">
        <f t="shared" si="33"/>
        <v/>
      </c>
      <c r="F225" s="10"/>
      <c r="G225" s="1" t="str">
        <f>IF(D225="","",IFERROR(VLOOKUP(D225,Ingredients!$A:$G,4,FALSE),"ingredient not in list"))</f>
        <v/>
      </c>
      <c r="H225" t="str">
        <f t="shared" si="34"/>
        <v/>
      </c>
      <c r="I225" s="3" t="str">
        <f>IF(D225="", "", IFERROR((VLOOKUP(D225,Ingredients!$A:$H,8,FALSE)*(F225/(VLOOKUP(D225,Ingredients!$A:$H,3,FALSE)))), "ingredient not in list"))</f>
        <v/>
      </c>
      <c r="J225" t="str">
        <f t="shared" si="35"/>
        <v/>
      </c>
      <c r="K225" s="77" t="str">
        <f>IF($D225="", "", IFERROR((VLOOKUP($D225,Ingredients!$A:$K,9,FALSE)*($F225/(VLOOKUP($D225,Ingredients!$A:$K,3,FALSE)))), "ingredient not in list"))</f>
        <v/>
      </c>
      <c r="L225" t="str">
        <f t="shared" si="36"/>
        <v/>
      </c>
      <c r="M225" s="77" t="str">
        <f>IF($D225="", "", IFERROR((VLOOKUP($D225,Ingredients!$A:$K,10,FALSE)*($F225/(VLOOKUP($D225,Ingredients!$A:$K,3,FALSE)))), "ingredient not in list"))</f>
        <v/>
      </c>
      <c r="N225" t="str">
        <f t="shared" si="37"/>
        <v/>
      </c>
      <c r="O225" s="77" t="str">
        <f>IF($D225="", "", IFERROR((VLOOKUP($D225,Ingredients!$A:$K,11,FALSE)*($F225/(VLOOKUP($D225,Ingredients!$A:$K,3,FALSE)))), "ingredient not in list"))</f>
        <v/>
      </c>
      <c r="P225" t="str">
        <f t="shared" si="38"/>
        <v/>
      </c>
      <c r="Q225" s="83" t="str">
        <f>IF($D225="", "", IFERROR((VLOOKUP($D225,Ingredients!$A:$H,6,FALSE)*($F225/(VLOOKUP($D225,Ingredients!$A:$H,3,FALSE)))), "ingredient not in list"))</f>
        <v/>
      </c>
      <c r="R225" s="3" t="str">
        <f>IF(AND(I225&lt;&gt;"",I226=""),SUM(I$1:I226)-SUM(R$1:R224),"")</f>
        <v/>
      </c>
      <c r="S225" t="str">
        <f>IF(AND(Q225&lt;&gt;"",Q226=""),SUM(Q$1:Q226)-SUM(S$1:S224),"")</f>
        <v/>
      </c>
      <c r="T225" s="74" t="str">
        <f>IF(AND(K225&lt;&gt;"",K226=""),SUM(K$1:K226)-SUM(T$1:T224),"")</f>
        <v/>
      </c>
      <c r="U225" s="74" t="str">
        <f>IF(AND(M225&lt;&gt;"",M226=""),SUM(M$1:M226)-SUM(U$1:U224),"")</f>
        <v/>
      </c>
      <c r="V225" s="74" t="str">
        <f>IF(AND(O225&lt;&gt;"",O226=""),SUM(O$1:O226)-SUM(V$1:V224),"")</f>
        <v/>
      </c>
      <c r="X225" s="3" t="str">
        <f t="shared" si="39"/>
        <v/>
      </c>
      <c r="Y225" s="21" t="str">
        <f t="shared" si="40"/>
        <v/>
      </c>
      <c r="Z225" s="74" t="str">
        <f t="shared" si="41"/>
        <v/>
      </c>
      <c r="AA225" s="74" t="str">
        <f t="shared" si="42"/>
        <v/>
      </c>
      <c r="AB225" s="74" t="str">
        <f t="shared" si="43"/>
        <v/>
      </c>
    </row>
    <row r="226" spans="1:31" ht="12.75" x14ac:dyDescent="0.2">
      <c r="A226" t="str">
        <f>IF(B226="","", IF(ISNA(MATCH(B226,'Meal Planning'!$C$2:$C$6,0)), "N", "Y"))</f>
        <v>N</v>
      </c>
      <c r="B226" t="str">
        <f t="array" ref="B226">IF(D226="","", INDEX($C226:C20224, MATCH(FALSE,ISBLANK($C226:C20224),0)))</f>
        <v>Poor Man's Pad Thai</v>
      </c>
      <c r="C226" s="10"/>
      <c r="D226" s="48" t="s">
        <v>37</v>
      </c>
      <c r="E226" s="49" t="str">
        <f t="shared" si="33"/>
        <v>|</v>
      </c>
      <c r="F226" s="50">
        <v>14</v>
      </c>
      <c r="G226" s="51" t="str">
        <f>IF(D226="","",IFERROR(VLOOKUP(D226,Ingredients!$A:$G,4,FALSE),"ingredient not in list"))</f>
        <v>oz</v>
      </c>
      <c r="H226" s="49" t="str">
        <f t="shared" si="34"/>
        <v>|</v>
      </c>
      <c r="I226" s="52">
        <f>IF(D226="", "", IFERROR((VLOOKUP(D226,Ingredients!$A:$H,8,FALSE)*(F226/(VLOOKUP(D226,Ingredients!$A:$H,3,FALSE)))), "ingredient not in list"))</f>
        <v>2.69</v>
      </c>
      <c r="J226" s="49" t="str">
        <f t="shared" si="35"/>
        <v>|</v>
      </c>
      <c r="K226" s="79">
        <f>IF($D226="", "", IFERROR((VLOOKUP($D226,Ingredients!$A:$K,9,FALSE)*($F226/(VLOOKUP($D226,Ingredients!$A:$K,3,FALSE)))), "ingredient not in list"))</f>
        <v>28</v>
      </c>
      <c r="L226" s="49" t="str">
        <f t="shared" si="36"/>
        <v>|</v>
      </c>
      <c r="M226" s="79">
        <f>IF($D226="", "", IFERROR((VLOOKUP($D226,Ingredients!$A:$K,10,FALSE)*($F226/(VLOOKUP($D226,Ingredients!$A:$K,3,FALSE)))), "ingredient not in list"))</f>
        <v>322</v>
      </c>
      <c r="N226" s="49" t="str">
        <f t="shared" si="37"/>
        <v>|</v>
      </c>
      <c r="O226" s="79">
        <f>IF($D226="", "", IFERROR((VLOOKUP($D226,Ingredients!$A:$K,11,FALSE)*($F226/(VLOOKUP($D226,Ingredients!$A:$K,3,FALSE)))), "ingredient not in list"))</f>
        <v>7</v>
      </c>
      <c r="P226" s="49" t="str">
        <f t="shared" si="38"/>
        <v>|</v>
      </c>
      <c r="Q226" s="85">
        <f>IF($D226="", "", IFERROR((VLOOKUP($D226,Ingredients!$A:$H,6,FALSE)*($F226/(VLOOKUP($D226,Ingredients!$A:$H,3,FALSE)))), "ingredient not in list"))</f>
        <v>1470</v>
      </c>
      <c r="R226" s="3" t="str">
        <f>IF(AND(I226&lt;&gt;"",I227=""),SUM(I$1:I227)-SUM(R$1:R225),"")</f>
        <v/>
      </c>
      <c r="S226" t="str">
        <f>IF(AND(Q226&lt;&gt;"",Q227=""),SUM(Q$1:Q227)-SUM(S$1:S225),"")</f>
        <v/>
      </c>
      <c r="T226" s="74" t="str">
        <f>IF(AND(K226&lt;&gt;"",K227=""),SUM(K$1:K227)-SUM(T$1:T225),"")</f>
        <v/>
      </c>
      <c r="U226" s="74" t="str">
        <f>IF(AND(M226&lt;&gt;"",M227=""),SUM(M$1:M227)-SUM(U$1:U225),"")</f>
        <v/>
      </c>
      <c r="V226" s="74" t="str">
        <f>IF(AND(O226&lt;&gt;"",O227=""),SUM(O$1:O227)-SUM(V$1:V225),"")</f>
        <v/>
      </c>
      <c r="X226" s="3" t="str">
        <f t="shared" si="39"/>
        <v/>
      </c>
      <c r="Y226" s="21" t="str">
        <f t="shared" si="40"/>
        <v/>
      </c>
      <c r="Z226" s="74" t="str">
        <f t="shared" si="41"/>
        <v/>
      </c>
      <c r="AA226" s="74" t="str">
        <f t="shared" si="42"/>
        <v/>
      </c>
      <c r="AB226" s="74" t="str">
        <f t="shared" si="43"/>
        <v/>
      </c>
    </row>
    <row r="227" spans="1:31" ht="12.75" x14ac:dyDescent="0.2">
      <c r="A227" t="str">
        <f>IF(B227="","", IF(ISNA(MATCH(B227,'Meal Planning'!$C$2:$C$6,0)), "N", "Y"))</f>
        <v>N</v>
      </c>
      <c r="B227" t="str">
        <f t="array" ref="B227">IF(D227="","", INDEX($C227:C20225, MATCH(FALSE,ISBLANK($C227:C20225),0)))</f>
        <v>Poor Man's Pad Thai</v>
      </c>
      <c r="C227" s="10"/>
      <c r="D227" s="53" t="s">
        <v>23</v>
      </c>
      <c r="E227" s="54" t="str">
        <f t="shared" si="33"/>
        <v>|</v>
      </c>
      <c r="F227" s="12">
        <v>2</v>
      </c>
      <c r="G227" s="55" t="str">
        <f>IF(D227="","",IFERROR(VLOOKUP(D227,Ingredients!$A:$G,4,FALSE),"ingredient not in list"))</f>
        <v>tbsp</v>
      </c>
      <c r="H227" s="54" t="str">
        <f t="shared" si="34"/>
        <v>|</v>
      </c>
      <c r="I227" s="56">
        <f>IF(D227="", "", IFERROR((VLOOKUP(D227,Ingredients!$A:$H,8,FALSE)*(F227/(VLOOKUP(D227,Ingredients!$A:$H,3,FALSE)))), "ingredient not in list"))</f>
        <v>0.43625000000000003</v>
      </c>
      <c r="J227" s="54" t="str">
        <f t="shared" si="35"/>
        <v>|</v>
      </c>
      <c r="K227" s="80">
        <f>IF($D227="", "", IFERROR((VLOOKUP($D227,Ingredients!$A:$K,9,FALSE)*($F227/(VLOOKUP($D227,Ingredients!$A:$K,3,FALSE)))), "ingredient not in list"))</f>
        <v>0.12</v>
      </c>
      <c r="L227" s="54" t="str">
        <f t="shared" si="36"/>
        <v>|</v>
      </c>
      <c r="M227" s="80">
        <f>IF($D227="", "", IFERROR((VLOOKUP($D227,Ingredients!$A:$K,10,FALSE)*($F227/(VLOOKUP($D227,Ingredients!$A:$K,3,FALSE)))), "ingredient not in list"))</f>
        <v>34.6</v>
      </c>
      <c r="N227" s="54" t="str">
        <f t="shared" si="37"/>
        <v>|</v>
      </c>
      <c r="O227" s="80">
        <f>IF($D227="", "", IFERROR((VLOOKUP($D227,Ingredients!$A:$K,11,FALSE)*($F227/(VLOOKUP($D227,Ingredients!$A:$K,3,FALSE)))), "ingredient not in list"))</f>
        <v>0</v>
      </c>
      <c r="P227" s="54" t="str">
        <f t="shared" si="38"/>
        <v>|</v>
      </c>
      <c r="Q227" s="86">
        <f>IF($D227="", "", IFERROR((VLOOKUP($D227,Ingredients!$A:$H,6,FALSE)*($F227/(VLOOKUP($D227,Ingredients!$A:$H,3,FALSE)))), "ingredient not in list"))</f>
        <v>120</v>
      </c>
      <c r="R227" s="3" t="str">
        <f>IF(AND(I227&lt;&gt;"",I228=""),SUM(I$1:I228)-SUM(R$1:R226),"")</f>
        <v/>
      </c>
      <c r="S227" t="str">
        <f>IF(AND(Q227&lt;&gt;"",Q228=""),SUM(Q$1:Q228)-SUM(S$1:S226),"")</f>
        <v/>
      </c>
      <c r="T227" s="74" t="str">
        <f>IF(AND(K227&lt;&gt;"",K228=""),SUM(K$1:K228)-SUM(T$1:T226),"")</f>
        <v/>
      </c>
      <c r="U227" s="74" t="str">
        <f>IF(AND(M227&lt;&gt;"",M228=""),SUM(M$1:M228)-SUM(U$1:U226),"")</f>
        <v/>
      </c>
      <c r="V227" s="74" t="str">
        <f>IF(AND(O227&lt;&gt;"",O228=""),SUM(O$1:O228)-SUM(V$1:V226),"")</f>
        <v/>
      </c>
      <c r="X227" s="3" t="str">
        <f t="shared" si="39"/>
        <v/>
      </c>
      <c r="Y227" s="21" t="str">
        <f t="shared" si="40"/>
        <v/>
      </c>
      <c r="Z227" s="74" t="str">
        <f t="shared" si="41"/>
        <v/>
      </c>
      <c r="AA227" s="74" t="str">
        <f t="shared" si="42"/>
        <v/>
      </c>
      <c r="AB227" s="74" t="str">
        <f t="shared" si="43"/>
        <v/>
      </c>
    </row>
    <row r="228" spans="1:31" ht="12.75" x14ac:dyDescent="0.2">
      <c r="A228" t="str">
        <f>IF(B228="","", IF(ISNA(MATCH(B228,'Meal Planning'!$C$2:$C$6,0)), "N", "Y"))</f>
        <v>N</v>
      </c>
      <c r="B228" t="str">
        <f t="array" ref="B228">IF(D228="","", INDEX($C228:C20226, MATCH(FALSE,ISBLANK($C228:C20226),0)))</f>
        <v>Poor Man's Pad Thai</v>
      </c>
      <c r="C228" s="10"/>
      <c r="D228" s="53" t="s">
        <v>39</v>
      </c>
      <c r="E228" s="54" t="str">
        <f t="shared" si="33"/>
        <v>|</v>
      </c>
      <c r="F228" s="12">
        <v>3</v>
      </c>
      <c r="G228" s="55" t="str">
        <f>IF(D228="","",IFERROR(VLOOKUP(D228,Ingredients!$A:$G,4,FALSE),"ingredient not in list"))</f>
        <v>tsp</v>
      </c>
      <c r="H228" s="54" t="str">
        <f t="shared" si="34"/>
        <v>|</v>
      </c>
      <c r="I228" s="56">
        <f>IF(D228="", "", IFERROR((VLOOKUP(D228,Ingredients!$A:$H,8,FALSE)*(F228/(VLOOKUP(D228,Ingredients!$A:$H,3,FALSE)))), "ingredient not in list"))</f>
        <v>0.29268292682926833</v>
      </c>
      <c r="J228" s="54" t="str">
        <f t="shared" si="35"/>
        <v>|</v>
      </c>
      <c r="K228" s="80">
        <f>IF($D228="", "", IFERROR((VLOOKUP($D228,Ingredients!$A:$K,9,FALSE)*($F228/(VLOOKUP($D228,Ingredients!$A:$K,3,FALSE)))), "ingredient not in list"))</f>
        <v>0.91</v>
      </c>
      <c r="L228" s="54" t="str">
        <f t="shared" si="36"/>
        <v>|</v>
      </c>
      <c r="M228" s="80">
        <f>IF($D228="", "", IFERROR((VLOOKUP($D228,Ingredients!$A:$K,10,FALSE)*($F228/(VLOOKUP($D228,Ingredients!$A:$K,3,FALSE)))), "ingredient not in list"))</f>
        <v>1</v>
      </c>
      <c r="N228" s="54" t="str">
        <f t="shared" si="37"/>
        <v>|</v>
      </c>
      <c r="O228" s="80">
        <f>IF($D228="", "", IFERROR((VLOOKUP($D228,Ingredients!$A:$K,11,FALSE)*($F228/(VLOOKUP($D228,Ingredients!$A:$K,3,FALSE)))), "ingredient not in list"))</f>
        <v>0</v>
      </c>
      <c r="P228" s="54" t="str">
        <f t="shared" si="38"/>
        <v>|</v>
      </c>
      <c r="Q228" s="86">
        <f>IF($D228="", "", IFERROR((VLOOKUP($D228,Ingredients!$A:$H,6,FALSE)*($F228/(VLOOKUP($D228,Ingredients!$A:$H,3,FALSE)))), "ingredient not in list"))</f>
        <v>15</v>
      </c>
      <c r="R228" s="3" t="str">
        <f>IF(AND(I228&lt;&gt;"",I229=""),SUM(I$1:I229)-SUM(R$1:R227),"")</f>
        <v/>
      </c>
      <c r="S228" t="str">
        <f>IF(AND(Q228&lt;&gt;"",Q229=""),SUM(Q$1:Q229)-SUM(S$1:S227),"")</f>
        <v/>
      </c>
      <c r="T228" s="74" t="str">
        <f>IF(AND(K228&lt;&gt;"",K229=""),SUM(K$1:K229)-SUM(T$1:T227),"")</f>
        <v/>
      </c>
      <c r="U228" s="74" t="str">
        <f>IF(AND(M228&lt;&gt;"",M229=""),SUM(M$1:M229)-SUM(U$1:U227),"")</f>
        <v/>
      </c>
      <c r="V228" s="74" t="str">
        <f>IF(AND(O228&lt;&gt;"",O229=""),SUM(O$1:O229)-SUM(V$1:V227),"")</f>
        <v/>
      </c>
      <c r="X228" s="3" t="str">
        <f t="shared" si="39"/>
        <v/>
      </c>
      <c r="Y228" s="21" t="str">
        <f t="shared" si="40"/>
        <v/>
      </c>
      <c r="Z228" s="74" t="str">
        <f t="shared" si="41"/>
        <v/>
      </c>
      <c r="AA228" s="74" t="str">
        <f t="shared" si="42"/>
        <v/>
      </c>
      <c r="AB228" s="74" t="str">
        <f t="shared" si="43"/>
        <v/>
      </c>
    </row>
    <row r="229" spans="1:31" ht="12.75" x14ac:dyDescent="0.2">
      <c r="A229" t="str">
        <f>IF(B229="","", IF(ISNA(MATCH(B229,'Meal Planning'!$C$2:$C$6,0)), "N", "Y"))</f>
        <v>N</v>
      </c>
      <c r="B229" t="str">
        <f t="array" ref="B229">IF(D229="","", INDEX($C229:C20227, MATCH(FALSE,ISBLANK($C229:C20227),0)))</f>
        <v>Poor Man's Pad Thai</v>
      </c>
      <c r="C229" s="10"/>
      <c r="D229" s="53" t="s">
        <v>24</v>
      </c>
      <c r="E229" s="54" t="str">
        <f t="shared" si="33"/>
        <v>|</v>
      </c>
      <c r="F229" s="12">
        <v>3</v>
      </c>
      <c r="G229" s="55" t="str">
        <f>IF(D229="","",IFERROR(VLOOKUP(D229,Ingredients!$A:$G,4,FALSE),"ingredient not in list"))</f>
        <v>tbsp</v>
      </c>
      <c r="H229" s="54" t="str">
        <f t="shared" si="34"/>
        <v>|</v>
      </c>
      <c r="I229" s="56">
        <f>IF(D229="", "", IFERROR((VLOOKUP(D229,Ingredients!$A:$H,8,FALSE)*(F229/(VLOOKUP(D229,Ingredients!$A:$H,3,FALSE)))), "ingredient not in list"))</f>
        <v>0.24535714285714283</v>
      </c>
      <c r="J229" s="54" t="str">
        <f t="shared" si="35"/>
        <v>|</v>
      </c>
      <c r="K229" s="80">
        <f>IF($D229="", "", IFERROR((VLOOKUP($D229,Ingredients!$A:$K,9,FALSE)*($F229/(VLOOKUP($D229,Ingredients!$A:$K,3,FALSE)))), "ingredient not in list"))</f>
        <v>10.5</v>
      </c>
      <c r="L229" s="54" t="str">
        <f t="shared" si="36"/>
        <v>|</v>
      </c>
      <c r="M229" s="80">
        <f>IF($D229="", "", IFERROR((VLOOKUP($D229,Ingredients!$A:$K,10,FALSE)*($F229/(VLOOKUP($D229,Ingredients!$A:$K,3,FALSE)))), "ingredient not in list"))</f>
        <v>12</v>
      </c>
      <c r="N229" s="54" t="str">
        <f t="shared" si="37"/>
        <v>|</v>
      </c>
      <c r="O229" s="80">
        <f>IF($D229="", "", IFERROR((VLOOKUP($D229,Ingredients!$A:$K,11,FALSE)*($F229/(VLOOKUP($D229,Ingredients!$A:$K,3,FALSE)))), "ingredient not in list"))</f>
        <v>24</v>
      </c>
      <c r="P229" s="54" t="str">
        <f t="shared" si="38"/>
        <v>|</v>
      </c>
      <c r="Q229" s="86">
        <f>IF($D229="", "", IFERROR((VLOOKUP($D229,Ingredients!$A:$H,6,FALSE)*($F229/(VLOOKUP($D229,Ingredients!$A:$H,3,FALSE)))), "ingredient not in list"))</f>
        <v>285</v>
      </c>
      <c r="R229" s="3" t="str">
        <f>IF(AND(I229&lt;&gt;"",I230=""),SUM(I$1:I230)-SUM(R$1:R228),"")</f>
        <v/>
      </c>
      <c r="S229" t="str">
        <f>IF(AND(Q229&lt;&gt;"",Q230=""),SUM(Q$1:Q230)-SUM(S$1:S228),"")</f>
        <v/>
      </c>
      <c r="T229" s="74" t="str">
        <f>IF(AND(K229&lt;&gt;"",K230=""),SUM(K$1:K230)-SUM(T$1:T228),"")</f>
        <v/>
      </c>
      <c r="U229" s="74" t="str">
        <f>IF(AND(M229&lt;&gt;"",M230=""),SUM(M$1:M230)-SUM(U$1:U228),"")</f>
        <v/>
      </c>
      <c r="V229" s="74" t="str">
        <f>IF(AND(O229&lt;&gt;"",O230=""),SUM(O$1:O230)-SUM(V$1:V228),"")</f>
        <v/>
      </c>
      <c r="X229" s="3" t="str">
        <f t="shared" si="39"/>
        <v/>
      </c>
      <c r="Y229" s="21" t="str">
        <f t="shared" si="40"/>
        <v/>
      </c>
      <c r="Z229" s="74" t="str">
        <f t="shared" si="41"/>
        <v/>
      </c>
      <c r="AA229" s="74" t="str">
        <f t="shared" si="42"/>
        <v/>
      </c>
      <c r="AB229" s="74" t="str">
        <f t="shared" si="43"/>
        <v/>
      </c>
    </row>
    <row r="230" spans="1:31" ht="12.75" x14ac:dyDescent="0.2">
      <c r="A230" t="str">
        <f>IF(B230="","", IF(ISNA(MATCH(B230,'Meal Planning'!$C$2:$C$6,0)), "N", "Y"))</f>
        <v>N</v>
      </c>
      <c r="B230" t="str">
        <f t="array" ref="B230">IF(D230="","", INDEX($C230:C20228, MATCH(FALSE,ISBLANK($C230:C20228),0)))</f>
        <v>Poor Man's Pad Thai</v>
      </c>
      <c r="C230" s="10"/>
      <c r="D230" s="53" t="s">
        <v>40</v>
      </c>
      <c r="E230" s="54" t="str">
        <f t="shared" si="33"/>
        <v>|</v>
      </c>
      <c r="F230" s="12">
        <v>2</v>
      </c>
      <c r="G230" s="55" t="str">
        <f>IF(D230="","",IFERROR(VLOOKUP(D230,Ingredients!$A:$G,4,FALSE),"ingredient not in list"))</f>
        <v>tbsp</v>
      </c>
      <c r="H230" s="54" t="str">
        <f t="shared" si="34"/>
        <v>|</v>
      </c>
      <c r="I230" s="56">
        <f>IF(D230="", "", IFERROR((VLOOKUP(D230,Ingredients!$A:$H,8,FALSE)*(F230/(VLOOKUP(D230,Ingredients!$A:$H,3,FALSE)))), "ingredient not in list"))</f>
        <v>0.33333333333333331</v>
      </c>
      <c r="J230" s="54" t="str">
        <f t="shared" si="35"/>
        <v>|</v>
      </c>
      <c r="K230" s="80">
        <f>IF($D230="", "", IFERROR((VLOOKUP($D230,Ingredients!$A:$K,9,FALSE)*($F230/(VLOOKUP($D230,Ingredients!$A:$K,3,FALSE)))), "ingredient not in list"))</f>
        <v>0</v>
      </c>
      <c r="L230" s="54" t="str">
        <f t="shared" si="36"/>
        <v>|</v>
      </c>
      <c r="M230" s="80">
        <f>IF($D230="", "", IFERROR((VLOOKUP($D230,Ingredients!$A:$K,10,FALSE)*($F230/(VLOOKUP($D230,Ingredients!$A:$K,3,FALSE)))), "ingredient not in list"))</f>
        <v>0</v>
      </c>
      <c r="N230" s="54" t="str">
        <f t="shared" si="37"/>
        <v>|</v>
      </c>
      <c r="O230" s="80">
        <f>IF($D230="", "", IFERROR((VLOOKUP($D230,Ingredients!$A:$K,11,FALSE)*($F230/(VLOOKUP($D230,Ingredients!$A:$K,3,FALSE)))), "ingredient not in list"))</f>
        <v>0</v>
      </c>
      <c r="P230" s="54" t="str">
        <f t="shared" si="38"/>
        <v>|</v>
      </c>
      <c r="Q230" s="86">
        <f>IF($D230="", "", IFERROR((VLOOKUP($D230,Ingredients!$A:$H,6,FALSE)*($F230/(VLOOKUP($D230,Ingredients!$A:$H,3,FALSE)))), "ingredient not in list"))</f>
        <v>0</v>
      </c>
      <c r="R230" s="3" t="str">
        <f>IF(AND(I230&lt;&gt;"",I231=""),SUM(I$1:I231)-SUM(R$1:R229),"")</f>
        <v/>
      </c>
      <c r="S230" t="str">
        <f>IF(AND(Q230&lt;&gt;"",Q231=""),SUM(Q$1:Q231)-SUM(S$1:S229),"")</f>
        <v/>
      </c>
      <c r="T230" s="74" t="str">
        <f>IF(AND(K230&lt;&gt;"",K231=""),SUM(K$1:K231)-SUM(T$1:T229),"")</f>
        <v/>
      </c>
      <c r="U230" s="74" t="str">
        <f>IF(AND(M230&lt;&gt;"",M231=""),SUM(M$1:M231)-SUM(U$1:U229),"")</f>
        <v/>
      </c>
      <c r="V230" s="74" t="str">
        <f>IF(AND(O230&lt;&gt;"",O231=""),SUM(O$1:O231)-SUM(V$1:V229),"")</f>
        <v/>
      </c>
      <c r="X230" s="3" t="str">
        <f t="shared" si="39"/>
        <v/>
      </c>
      <c r="Y230" s="21" t="str">
        <f t="shared" si="40"/>
        <v/>
      </c>
      <c r="Z230" s="74" t="str">
        <f t="shared" si="41"/>
        <v/>
      </c>
      <c r="AA230" s="74" t="str">
        <f t="shared" si="42"/>
        <v/>
      </c>
      <c r="AB230" s="74" t="str">
        <f t="shared" si="43"/>
        <v/>
      </c>
    </row>
    <row r="231" spans="1:31" ht="12.75" x14ac:dyDescent="0.2">
      <c r="A231" t="str">
        <f>IF(B231="","", IF(ISNA(MATCH(B231,'Meal Planning'!$C$2:$C$6,0)), "N", "Y"))</f>
        <v>N</v>
      </c>
      <c r="B231" t="str">
        <f t="array" ref="B231">IF(D231="","", INDEX($C231:C20229, MATCH(FALSE,ISBLANK($C231:C20229),0)))</f>
        <v>Poor Man's Pad Thai</v>
      </c>
      <c r="C231" s="10"/>
      <c r="D231" s="53" t="s">
        <v>21</v>
      </c>
      <c r="E231" s="54" t="str">
        <f t="shared" si="33"/>
        <v>|</v>
      </c>
      <c r="F231" s="12">
        <v>5</v>
      </c>
      <c r="G231" s="55" t="str">
        <f>IF(D231="","",IFERROR(VLOOKUP(D231,Ingredients!$A:$G,4,FALSE),"ingredient not in list"))</f>
        <v>tbsp</v>
      </c>
      <c r="H231" s="54" t="str">
        <f t="shared" si="34"/>
        <v>|</v>
      </c>
      <c r="I231" s="56">
        <f>IF(D231="", "", IFERROR((VLOOKUP(D231,Ingredients!$A:$H,8,FALSE)*(F231/(VLOOKUP(D231,Ingredients!$A:$H,3,FALSE)))), "ingredient not in list"))</f>
        <v>1</v>
      </c>
      <c r="J231" s="54" t="str">
        <f t="shared" si="35"/>
        <v>|</v>
      </c>
      <c r="K231" s="80">
        <f>IF($D231="", "", IFERROR((VLOOKUP($D231,Ingredients!$A:$K,9,FALSE)*($F231/(VLOOKUP($D231,Ingredients!$A:$K,3,FALSE)))), "ingredient not in list"))</f>
        <v>5</v>
      </c>
      <c r="L231" s="54" t="str">
        <f t="shared" si="36"/>
        <v>|</v>
      </c>
      <c r="M231" s="80">
        <f>IF($D231="", "", IFERROR((VLOOKUP($D231,Ingredients!$A:$K,10,FALSE)*($F231/(VLOOKUP($D231,Ingredients!$A:$K,3,FALSE)))), "ingredient not in list"))</f>
        <v>5</v>
      </c>
      <c r="N231" s="54" t="str">
        <f t="shared" si="37"/>
        <v>|</v>
      </c>
      <c r="O231" s="80">
        <f>IF($D231="", "", IFERROR((VLOOKUP($D231,Ingredients!$A:$K,11,FALSE)*($F231/(VLOOKUP($D231,Ingredients!$A:$K,3,FALSE)))), "ingredient not in list"))</f>
        <v>0</v>
      </c>
      <c r="P231" s="54" t="str">
        <f t="shared" si="38"/>
        <v>|</v>
      </c>
      <c r="Q231" s="86">
        <f>IF($D231="", "", IFERROR((VLOOKUP($D231,Ingredients!$A:$H,6,FALSE)*($F231/(VLOOKUP($D231,Ingredients!$A:$H,3,FALSE)))), "ingredient not in list"))</f>
        <v>75</v>
      </c>
      <c r="R231" s="3" t="str">
        <f>IF(AND(I231&lt;&gt;"",I232=""),SUM(I$1:I232)-SUM(R$1:R230),"")</f>
        <v/>
      </c>
      <c r="S231" t="str">
        <f>IF(AND(Q231&lt;&gt;"",Q232=""),SUM(Q$1:Q232)-SUM(S$1:S230),"")</f>
        <v/>
      </c>
      <c r="T231" s="74" t="str">
        <f>IF(AND(K231&lt;&gt;"",K232=""),SUM(K$1:K232)-SUM(T$1:T230),"")</f>
        <v/>
      </c>
      <c r="U231" s="74" t="str">
        <f>IF(AND(M231&lt;&gt;"",M232=""),SUM(M$1:M232)-SUM(U$1:U230),"")</f>
        <v/>
      </c>
      <c r="V231" s="74" t="str">
        <f>IF(AND(O231&lt;&gt;"",O232=""),SUM(O$1:O232)-SUM(V$1:V230),"")</f>
        <v/>
      </c>
      <c r="X231" s="3" t="str">
        <f t="shared" si="39"/>
        <v/>
      </c>
      <c r="Y231" s="21" t="str">
        <f t="shared" si="40"/>
        <v/>
      </c>
      <c r="Z231" s="74" t="str">
        <f t="shared" si="41"/>
        <v/>
      </c>
      <c r="AA231" s="74" t="str">
        <f t="shared" si="42"/>
        <v/>
      </c>
      <c r="AB231" s="74" t="str">
        <f t="shared" si="43"/>
        <v/>
      </c>
    </row>
    <row r="232" spans="1:31" ht="12.75" x14ac:dyDescent="0.2">
      <c r="A232" t="str">
        <f>IF(B232="","", IF(ISNA(MATCH(B232,'Meal Planning'!$C$2:$C$6,0)), "N", "Y"))</f>
        <v>N</v>
      </c>
      <c r="B232" t="str">
        <f t="array" ref="B232">IF(D232="","", INDEX($C232:C20230, MATCH(FALSE,ISBLANK($C232:C20230),0)))</f>
        <v>Poor Man's Pad Thai</v>
      </c>
      <c r="C232" s="10"/>
      <c r="D232" s="53" t="s">
        <v>41</v>
      </c>
      <c r="E232" s="54" t="str">
        <f t="shared" si="33"/>
        <v>|</v>
      </c>
      <c r="F232" s="12">
        <v>0.25</v>
      </c>
      <c r="G232" s="55" t="str">
        <f>IF(D232="","",IFERROR(VLOOKUP(D232,Ingredients!$A:$G,4,FALSE),"ingredient not in list"))</f>
        <v>cup</v>
      </c>
      <c r="H232" s="54" t="str">
        <f t="shared" si="34"/>
        <v>|</v>
      </c>
      <c r="I232" s="56">
        <f>IF(D232="", "", IFERROR((VLOOKUP(D232,Ingredients!$A:$H,8,FALSE)*(F232/(VLOOKUP(D232,Ingredients!$A:$H,3,FALSE)))), "ingredient not in list"))</f>
        <v>0.168125</v>
      </c>
      <c r="J232" s="54" t="str">
        <f t="shared" si="35"/>
        <v>|</v>
      </c>
      <c r="K232" s="80">
        <f>IF($D232="", "", IFERROR((VLOOKUP($D232,Ingredients!$A:$K,9,FALSE)*($F232/(VLOOKUP($D232,Ingredients!$A:$K,3,FALSE)))), "ingredient not in list"))</f>
        <v>7</v>
      </c>
      <c r="L232" s="54" t="str">
        <f t="shared" si="36"/>
        <v>|</v>
      </c>
      <c r="M232" s="80">
        <f>IF($D232="", "", IFERROR((VLOOKUP($D232,Ingredients!$A:$K,10,FALSE)*($F232/(VLOOKUP($D232,Ingredients!$A:$K,3,FALSE)))), "ingredient not in list"))</f>
        <v>5</v>
      </c>
      <c r="N232" s="54" t="str">
        <f t="shared" si="37"/>
        <v>|</v>
      </c>
      <c r="O232" s="80">
        <f>IF($D232="", "", IFERROR((VLOOKUP($D232,Ingredients!$A:$K,11,FALSE)*($F232/(VLOOKUP($D232,Ingredients!$A:$K,3,FALSE)))), "ingredient not in list"))</f>
        <v>14</v>
      </c>
      <c r="P232" s="54" t="str">
        <f t="shared" si="38"/>
        <v>|</v>
      </c>
      <c r="Q232" s="86">
        <f>IF($D232="", "", IFERROR((VLOOKUP($D232,Ingredients!$A:$H,6,FALSE)*($F232/(VLOOKUP($D232,Ingredients!$A:$H,3,FALSE)))), "ingredient not in list"))</f>
        <v>160</v>
      </c>
      <c r="R232" s="3" t="str">
        <f>IF(AND(I232&lt;&gt;"",I233=""),SUM(I$1:I233)-SUM(R$1:R231),"")</f>
        <v/>
      </c>
      <c r="S232" t="str">
        <f>IF(AND(Q232&lt;&gt;"",Q233=""),SUM(Q$1:Q233)-SUM(S$1:S231),"")</f>
        <v/>
      </c>
      <c r="T232" s="74" t="str">
        <f>IF(AND(K232&lt;&gt;"",K233=""),SUM(K$1:K233)-SUM(T$1:T231),"")</f>
        <v/>
      </c>
      <c r="U232" s="74" t="str">
        <f>IF(AND(M232&lt;&gt;"",M233=""),SUM(M$1:M233)-SUM(U$1:U231),"")</f>
        <v/>
      </c>
      <c r="V232" s="74" t="str">
        <f>IF(AND(O232&lt;&gt;"",O233=""),SUM(O$1:O233)-SUM(V$1:V231),"")</f>
        <v/>
      </c>
      <c r="X232" s="3" t="str">
        <f t="shared" si="39"/>
        <v/>
      </c>
      <c r="Y232" s="21" t="str">
        <f t="shared" si="40"/>
        <v/>
      </c>
      <c r="Z232" s="74" t="str">
        <f t="shared" si="41"/>
        <v/>
      </c>
      <c r="AA232" s="74" t="str">
        <f t="shared" si="42"/>
        <v/>
      </c>
      <c r="AB232" s="74" t="str">
        <f t="shared" si="43"/>
        <v/>
      </c>
    </row>
    <row r="233" spans="1:31" ht="12.75" x14ac:dyDescent="0.2">
      <c r="A233" t="str">
        <f>IF(B233="","", IF(ISNA(MATCH(B233,'Meal Planning'!$C$2:$C$6,0)), "N", "Y"))</f>
        <v>N</v>
      </c>
      <c r="B233" t="str">
        <f t="array" ref="B233">IF(D233="","", INDEX($C233:C20231, MATCH(FALSE,ISBLANK($C233:C20231),0)))</f>
        <v>Poor Man's Pad Thai</v>
      </c>
      <c r="C233" s="10"/>
      <c r="D233" s="53" t="s">
        <v>20</v>
      </c>
      <c r="E233" s="54" t="str">
        <f t="shared" si="33"/>
        <v>|</v>
      </c>
      <c r="F233" s="12">
        <v>2</v>
      </c>
      <c r="G233" s="55" t="str">
        <f>IF(D233="","",IFERROR(VLOOKUP(D233,Ingredients!$A:$G,4,FALSE),"ingredient not in list"))</f>
        <v>lime</v>
      </c>
      <c r="H233" s="54" t="str">
        <f t="shared" si="34"/>
        <v>|</v>
      </c>
      <c r="I233" s="56">
        <f>IF(D233="", "", IFERROR((VLOOKUP(D233,Ingredients!$A:$H,8,FALSE)*(F233/(VLOOKUP(D233,Ingredients!$A:$H,3,FALSE)))), "ingredient not in list"))</f>
        <v>0.57999999999999996</v>
      </c>
      <c r="J233" s="54" t="str">
        <f t="shared" si="35"/>
        <v>|</v>
      </c>
      <c r="K233" s="80">
        <f>IF($D233="", "", IFERROR((VLOOKUP($D233,Ingredients!$A:$K,9,FALSE)*($F233/(VLOOKUP($D233,Ingredients!$A:$K,3,FALSE)))), "ingredient not in list"))</f>
        <v>0.94</v>
      </c>
      <c r="L233" s="54" t="str">
        <f t="shared" si="36"/>
        <v>|</v>
      </c>
      <c r="M233" s="80">
        <f>IF($D233="", "", IFERROR((VLOOKUP($D233,Ingredients!$A:$K,10,FALSE)*($F233/(VLOOKUP($D233,Ingredients!$A:$K,3,FALSE)))), "ingredient not in list"))</f>
        <v>14.12</v>
      </c>
      <c r="N233" s="54" t="str">
        <f t="shared" si="37"/>
        <v>|</v>
      </c>
      <c r="O233" s="80">
        <f>IF($D233="", "", IFERROR((VLOOKUP($D233,Ingredients!$A:$K,11,FALSE)*($F233/(VLOOKUP($D233,Ingredients!$A:$K,3,FALSE)))), "ingredient not in list"))</f>
        <v>0.26</v>
      </c>
      <c r="P233" s="54" t="str">
        <f t="shared" si="38"/>
        <v>|</v>
      </c>
      <c r="Q233" s="86">
        <f>IF($D233="", "", IFERROR((VLOOKUP($D233,Ingredients!$A:$H,6,FALSE)*($F233/(VLOOKUP($D233,Ingredients!$A:$H,3,FALSE)))), "ingredient not in list"))</f>
        <v>40</v>
      </c>
      <c r="R233" s="3" t="str">
        <f>IF(AND(I233&lt;&gt;"",I234=""),SUM(I$1:I234)-SUM(R$1:R232),"")</f>
        <v/>
      </c>
      <c r="S233" t="str">
        <f>IF(AND(Q233&lt;&gt;"",Q234=""),SUM(Q$1:Q234)-SUM(S$1:S232),"")</f>
        <v/>
      </c>
      <c r="T233" s="74" t="str">
        <f>IF(AND(K233&lt;&gt;"",K234=""),SUM(K$1:K234)-SUM(T$1:T232),"")</f>
        <v/>
      </c>
      <c r="U233" s="74" t="str">
        <f>IF(AND(M233&lt;&gt;"",M234=""),SUM(M$1:M234)-SUM(U$1:U232),"")</f>
        <v/>
      </c>
      <c r="V233" s="74" t="str">
        <f>IF(AND(O233&lt;&gt;"",O234=""),SUM(O$1:O234)-SUM(V$1:V232),"")</f>
        <v/>
      </c>
      <c r="X233" s="3" t="str">
        <f t="shared" si="39"/>
        <v/>
      </c>
      <c r="Y233" s="21" t="str">
        <f t="shared" si="40"/>
        <v/>
      </c>
      <c r="Z233" s="74" t="str">
        <f t="shared" si="41"/>
        <v/>
      </c>
      <c r="AA233" s="74" t="str">
        <f t="shared" si="42"/>
        <v/>
      </c>
      <c r="AB233" s="74" t="str">
        <f t="shared" si="43"/>
        <v/>
      </c>
    </row>
    <row r="234" spans="1:31" ht="12.75" x14ac:dyDescent="0.2">
      <c r="A234" t="str">
        <f>IF(B234="","", IF(ISNA(MATCH(B234,'Meal Planning'!$C$2:$C$6,0)), "N", "Y"))</f>
        <v>N</v>
      </c>
      <c r="B234" t="str">
        <f t="array" ref="B234">IF(D234="","", INDEX($C234:C20232, MATCH(FALSE,ISBLANK($C234:C20232),0)))</f>
        <v>Poor Man's Pad Thai</v>
      </c>
      <c r="C234" s="10"/>
      <c r="D234" s="53" t="s">
        <v>140</v>
      </c>
      <c r="E234" s="54" t="str">
        <f t="shared" si="33"/>
        <v>|</v>
      </c>
      <c r="F234" s="11">
        <v>2</v>
      </c>
      <c r="G234" s="55" t="str">
        <f>IF(D234="","",IFERROR(VLOOKUP(D234,Ingredients!$A:$G,4,FALSE),"ingredient not in list"))</f>
        <v>tbsp</v>
      </c>
      <c r="H234" s="54" t="str">
        <f t="shared" si="34"/>
        <v>|</v>
      </c>
      <c r="I234" s="56">
        <f>IF(D234="", "", IFERROR((VLOOKUP(D234,Ingredients!$A:$H,8,FALSE)*(F234/(VLOOKUP(D234,Ingredients!$A:$H,3,FALSE)))), "ingredient not in list"))</f>
        <v>0.2</v>
      </c>
      <c r="J234" s="54" t="str">
        <f t="shared" si="35"/>
        <v>|</v>
      </c>
      <c r="K234" s="80">
        <f>IF($D234="", "", IFERROR((VLOOKUP($D234,Ingredients!$A:$K,9,FALSE)*($F234/(VLOOKUP($D234,Ingredients!$A:$K,3,FALSE)))), "ingredient not in list"))</f>
        <v>0</v>
      </c>
      <c r="L234" s="54" t="str">
        <f t="shared" si="36"/>
        <v>|</v>
      </c>
      <c r="M234" s="80">
        <f>IF($D234="", "", IFERROR((VLOOKUP($D234,Ingredients!$A:$K,10,FALSE)*($F234/(VLOOKUP($D234,Ingredients!$A:$K,3,FALSE)))), "ingredient not in list"))</f>
        <v>0</v>
      </c>
      <c r="N234" s="54" t="str">
        <f t="shared" si="37"/>
        <v>|</v>
      </c>
      <c r="O234" s="80">
        <f>IF($D234="", "", IFERROR((VLOOKUP($D234,Ingredients!$A:$K,11,FALSE)*($F234/(VLOOKUP($D234,Ingredients!$A:$K,3,FALSE)))), "ingredient not in list"))</f>
        <v>27</v>
      </c>
      <c r="P234" s="54" t="str">
        <f t="shared" si="38"/>
        <v>|</v>
      </c>
      <c r="Q234" s="86">
        <f>IF($D234="", "", IFERROR((VLOOKUP($D234,Ingredients!$A:$H,6,FALSE)*($F234/(VLOOKUP($D234,Ingredients!$A:$H,3,FALSE)))), "ingredient not in list"))</f>
        <v>240</v>
      </c>
      <c r="R234" s="3" t="str">
        <f>IF(AND(I234&lt;&gt;"",I235=""),SUM(I$1:I235)-SUM(R$1:R233),"")</f>
        <v/>
      </c>
      <c r="S234" t="str">
        <f>IF(AND(Q234&lt;&gt;"",Q235=""),SUM(Q$1:Q235)-SUM(S$1:S233),"")</f>
        <v/>
      </c>
      <c r="T234" s="74" t="str">
        <f>IF(AND(K234&lt;&gt;"",K235=""),SUM(K$1:K235)-SUM(T$1:T233),"")</f>
        <v/>
      </c>
      <c r="U234" s="74" t="str">
        <f>IF(AND(M234&lt;&gt;"",M235=""),SUM(M$1:M235)-SUM(U$1:U233),"")</f>
        <v/>
      </c>
      <c r="V234" s="74" t="str">
        <f>IF(AND(O234&lt;&gt;"",O235=""),SUM(O$1:O235)-SUM(V$1:V233),"")</f>
        <v/>
      </c>
      <c r="X234" s="3" t="str">
        <f t="shared" si="39"/>
        <v/>
      </c>
      <c r="Y234" s="21" t="str">
        <f t="shared" si="40"/>
        <v/>
      </c>
      <c r="Z234" s="74" t="str">
        <f t="shared" si="41"/>
        <v/>
      </c>
      <c r="AA234" s="74" t="str">
        <f t="shared" si="42"/>
        <v/>
      </c>
      <c r="AB234" s="74" t="str">
        <f t="shared" si="43"/>
        <v/>
      </c>
    </row>
    <row r="235" spans="1:31" ht="12.75" x14ac:dyDescent="0.2">
      <c r="A235" t="str">
        <f>IF(B235="","", IF(ISNA(MATCH(B235,'Meal Planning'!$C$2:$C$6,0)), "N", "Y"))</f>
        <v>N</v>
      </c>
      <c r="B235" t="str">
        <f t="array" ref="B235">IF(D235="","", INDEX($C235:C20233, MATCH(FALSE,ISBLANK($C235:C20233),0)))</f>
        <v>Poor Man's Pad Thai</v>
      </c>
      <c r="C235" s="10"/>
      <c r="D235" s="53" t="s">
        <v>126</v>
      </c>
      <c r="E235" s="54" t="str">
        <f t="shared" si="33"/>
        <v>|</v>
      </c>
      <c r="F235" s="12">
        <v>0.5</v>
      </c>
      <c r="G235" s="55" t="str">
        <f>IF(D235="","",IFERROR(VLOOKUP(D235,Ingredients!$A:$G,4,FALSE),"ingredient not in list"))</f>
        <v>cube</v>
      </c>
      <c r="H235" s="54" t="str">
        <f t="shared" si="34"/>
        <v>|</v>
      </c>
      <c r="I235" s="56">
        <f>IF(D235="", "", IFERROR((VLOOKUP(D235,Ingredients!$A:$H,8,FALSE)*(F235/(VLOOKUP(D235,Ingredients!$A:$H,3,FALSE)))), "ingredient not in list"))</f>
        <v>3.9800000000000002E-2</v>
      </c>
      <c r="J235" s="54" t="str">
        <f t="shared" si="35"/>
        <v>|</v>
      </c>
      <c r="K235" s="80">
        <f>IF($D235="", "", IFERROR((VLOOKUP($D235,Ingredients!$A:$K,9,FALSE)*($F235/(VLOOKUP($D235,Ingredients!$A:$K,3,FALSE)))), "ingredient not in list"))</f>
        <v>0</v>
      </c>
      <c r="L235" s="54" t="str">
        <f t="shared" si="36"/>
        <v>|</v>
      </c>
      <c r="M235" s="80">
        <f>IF($D235="", "", IFERROR((VLOOKUP($D235,Ingredients!$A:$K,10,FALSE)*($F235/(VLOOKUP($D235,Ingredients!$A:$K,3,FALSE)))), "ingredient not in list"))</f>
        <v>0.5</v>
      </c>
      <c r="N235" s="54" t="str">
        <f t="shared" si="37"/>
        <v>|</v>
      </c>
      <c r="O235" s="80">
        <f>IF($D235="", "", IFERROR((VLOOKUP($D235,Ingredients!$A:$K,11,FALSE)*($F235/(VLOOKUP($D235,Ingredients!$A:$K,3,FALSE)))), "ingredient not in list"))</f>
        <v>0</v>
      </c>
      <c r="P235" s="54" t="str">
        <f t="shared" si="38"/>
        <v>|</v>
      </c>
      <c r="Q235" s="86">
        <f>IF($D235="", "", IFERROR((VLOOKUP($D235,Ingredients!$A:$H,6,FALSE)*($F235/(VLOOKUP($D235,Ingredients!$A:$H,3,FALSE)))), "ingredient not in list"))</f>
        <v>2.5</v>
      </c>
      <c r="R235" s="3" t="str">
        <f>IF(AND(I235&lt;&gt;"",I236=""),SUM(I$1:I236)-SUM(R$1:R234),"")</f>
        <v/>
      </c>
      <c r="S235" t="str">
        <f>IF(AND(Q235&lt;&gt;"",Q236=""),SUM(Q$1:Q236)-SUM(S$1:S234),"")</f>
        <v/>
      </c>
      <c r="T235" s="74" t="str">
        <f>IF(AND(K235&lt;&gt;"",K236=""),SUM(K$1:K236)-SUM(T$1:T234),"")</f>
        <v/>
      </c>
      <c r="U235" s="74" t="str">
        <f>IF(AND(M235&lt;&gt;"",M236=""),SUM(M$1:M236)-SUM(U$1:U234),"")</f>
        <v/>
      </c>
      <c r="V235" s="74" t="str">
        <f>IF(AND(O235&lt;&gt;"",O236=""),SUM(O$1:O236)-SUM(V$1:V234),"")</f>
        <v/>
      </c>
      <c r="X235" s="3" t="str">
        <f t="shared" si="39"/>
        <v/>
      </c>
      <c r="Y235" s="21" t="str">
        <f t="shared" si="40"/>
        <v/>
      </c>
      <c r="Z235" s="74" t="str">
        <f t="shared" si="41"/>
        <v/>
      </c>
      <c r="AA235" s="74" t="str">
        <f t="shared" si="42"/>
        <v/>
      </c>
      <c r="AB235" s="74" t="str">
        <f t="shared" si="43"/>
        <v/>
      </c>
    </row>
    <row r="236" spans="1:31" ht="12.75" x14ac:dyDescent="0.2">
      <c r="A236" t="str">
        <f>IF(B236="","", IF(ISNA(MATCH(B236,'Meal Planning'!$C$2:$C$6,0)), "N", "Y"))</f>
        <v>N</v>
      </c>
      <c r="B236" t="str">
        <f t="array" ref="B236">IF(D236="","", INDEX($C236:C20234, MATCH(FALSE,ISBLANK($C236:C20234),0)))</f>
        <v>Poor Man's Pad Thai</v>
      </c>
      <c r="C236" s="10"/>
      <c r="D236" s="53" t="s">
        <v>33</v>
      </c>
      <c r="E236" s="54" t="str">
        <f t="shared" si="33"/>
        <v>|</v>
      </c>
      <c r="F236" s="12">
        <v>1</v>
      </c>
      <c r="G236" s="55" t="str">
        <f>IF(D236="","",IFERROR(VLOOKUP(D236,Ingredients!$A:$G,4,FALSE),"ingredient not in list"))</f>
        <v>onion</v>
      </c>
      <c r="H236" s="54" t="str">
        <f t="shared" si="34"/>
        <v>|</v>
      </c>
      <c r="I236" s="56">
        <f>IF(D236="", "", IFERROR((VLOOKUP(D236,Ingredients!$A:$H,8,FALSE)*(F236/(VLOOKUP(D236,Ingredients!$A:$H,3,FALSE)))), "ingredient not in list"))</f>
        <v>0.69</v>
      </c>
      <c r="J236" s="54" t="str">
        <f t="shared" si="35"/>
        <v>|</v>
      </c>
      <c r="K236" s="80">
        <f>IF($D236="", "", IFERROR((VLOOKUP($D236,Ingredients!$A:$K,9,FALSE)*($F236/(VLOOKUP($D236,Ingredients!$A:$K,3,FALSE)))), "ingredient not in list"))</f>
        <v>2</v>
      </c>
      <c r="L236" s="54" t="str">
        <f t="shared" si="36"/>
        <v>|</v>
      </c>
      <c r="M236" s="80">
        <f>IF($D236="", "", IFERROR((VLOOKUP($D236,Ingredients!$A:$K,10,FALSE)*($F236/(VLOOKUP($D236,Ingredients!$A:$K,3,FALSE)))), "ingredient not in list"))</f>
        <v>14</v>
      </c>
      <c r="N236" s="54" t="str">
        <f t="shared" si="37"/>
        <v>|</v>
      </c>
      <c r="O236" s="80">
        <f>IF($D236="", "", IFERROR((VLOOKUP($D236,Ingredients!$A:$K,11,FALSE)*($F236/(VLOOKUP($D236,Ingredients!$A:$K,3,FALSE)))), "ingredient not in list"))</f>
        <v>0</v>
      </c>
      <c r="P236" s="54" t="str">
        <f t="shared" si="38"/>
        <v>|</v>
      </c>
      <c r="Q236" s="86">
        <f>IF($D236="", "", IFERROR((VLOOKUP($D236,Ingredients!$A:$H,6,FALSE)*($F236/(VLOOKUP($D236,Ingredients!$A:$H,3,FALSE)))), "ingredient not in list"))</f>
        <v>44</v>
      </c>
      <c r="R236" s="3" t="str">
        <f>IF(AND(I236&lt;&gt;"",I237=""),SUM(I$1:I237)-SUM(R$1:R235),"")</f>
        <v/>
      </c>
      <c r="S236" t="str">
        <f>IF(AND(Q236&lt;&gt;"",Q237=""),SUM(Q$1:Q237)-SUM(S$1:S235),"")</f>
        <v/>
      </c>
      <c r="T236" s="74" t="str">
        <f>IF(AND(K236&lt;&gt;"",K237=""),SUM(K$1:K237)-SUM(T$1:T235),"")</f>
        <v/>
      </c>
      <c r="U236" s="74" t="str">
        <f>IF(AND(M236&lt;&gt;"",M237=""),SUM(M$1:M237)-SUM(U$1:U235),"")</f>
        <v/>
      </c>
      <c r="V236" s="74" t="str">
        <f>IF(AND(O236&lt;&gt;"",O237=""),SUM(O$1:O237)-SUM(V$1:V235),"")</f>
        <v/>
      </c>
      <c r="X236" s="3" t="str">
        <f t="shared" si="39"/>
        <v/>
      </c>
      <c r="Y236" s="21" t="str">
        <f t="shared" si="40"/>
        <v/>
      </c>
      <c r="Z236" s="74" t="str">
        <f t="shared" si="41"/>
        <v/>
      </c>
      <c r="AA236" s="74" t="str">
        <f t="shared" si="42"/>
        <v/>
      </c>
      <c r="AB236" s="74" t="str">
        <f t="shared" si="43"/>
        <v/>
      </c>
    </row>
    <row r="237" spans="1:31" ht="12.75" x14ac:dyDescent="0.2">
      <c r="A237" t="str">
        <f>IF(B237="","", IF(ISNA(MATCH(B237,'Meal Planning'!$C$2:$C$6,0)), "N", "Y"))</f>
        <v>N</v>
      </c>
      <c r="B237" t="str">
        <f t="array" ref="B237">IF(D237="","", INDEX($C237:C20235, MATCH(FALSE,ISBLANK($C237:C20235),0)))</f>
        <v>Poor Man's Pad Thai</v>
      </c>
      <c r="C237" s="10"/>
      <c r="D237" s="53" t="s">
        <v>174</v>
      </c>
      <c r="E237" s="54" t="str">
        <f t="shared" si="33"/>
        <v>|</v>
      </c>
      <c r="F237" s="12">
        <v>1</v>
      </c>
      <c r="G237" s="55" t="str">
        <f>IF(D237="","",IFERROR(VLOOKUP(D237,Ingredients!$A:$G,4,FALSE),"ingredient not in list"))</f>
        <v>carrot</v>
      </c>
      <c r="H237" s="54" t="str">
        <f t="shared" si="34"/>
        <v>|</v>
      </c>
      <c r="I237" s="56">
        <f>IF(D237="", "", IFERROR((VLOOKUP(D237,Ingredients!$A:$H,8,FALSE)*(F237/(VLOOKUP(D237,Ingredients!$A:$H,3,FALSE)))), "ingredient not in list"))</f>
        <v>0.11125</v>
      </c>
      <c r="J237" s="54" t="str">
        <f t="shared" si="35"/>
        <v>|</v>
      </c>
      <c r="K237" s="80">
        <f>IF($D237="", "", IFERROR((VLOOKUP($D237,Ingredients!$A:$K,9,FALSE)*($F237/(VLOOKUP($D237,Ingredients!$A:$K,3,FALSE)))), "ingredient not in list"))</f>
        <v>0.56999999999999995</v>
      </c>
      <c r="L237" s="54" t="str">
        <f t="shared" si="36"/>
        <v>|</v>
      </c>
      <c r="M237" s="80">
        <f>IF($D237="", "", IFERROR((VLOOKUP($D237,Ingredients!$A:$K,10,FALSE)*($F237/(VLOOKUP($D237,Ingredients!$A:$K,3,FALSE)))), "ingredient not in list"))</f>
        <v>5.84</v>
      </c>
      <c r="N237" s="54" t="str">
        <f t="shared" si="37"/>
        <v>|</v>
      </c>
      <c r="O237" s="80">
        <f>IF($D237="", "", IFERROR((VLOOKUP($D237,Ingredients!$A:$K,11,FALSE)*($F237/(VLOOKUP($D237,Ingredients!$A:$K,3,FALSE)))), "ingredient not in list"))</f>
        <v>0.15</v>
      </c>
      <c r="P237" s="54" t="str">
        <f t="shared" si="38"/>
        <v>|</v>
      </c>
      <c r="Q237" s="86">
        <f>IF($D237="", "", IFERROR((VLOOKUP($D237,Ingredients!$A:$H,6,FALSE)*($F237/(VLOOKUP($D237,Ingredients!$A:$H,3,FALSE)))), "ingredient not in list"))</f>
        <v>25</v>
      </c>
      <c r="R237" s="3" t="str">
        <f>IF(AND(I237&lt;&gt;"",I238=""),SUM(I$1:I238)-SUM(R$1:R236),"")</f>
        <v/>
      </c>
      <c r="S237" t="str">
        <f>IF(AND(Q237&lt;&gt;"",Q238=""),SUM(Q$1:Q238)-SUM(S$1:S236),"")</f>
        <v/>
      </c>
      <c r="T237" s="74" t="str">
        <f>IF(AND(K237&lt;&gt;"",K238=""),SUM(K$1:K238)-SUM(T$1:T236),"")</f>
        <v/>
      </c>
      <c r="U237" s="74" t="str">
        <f>IF(AND(M237&lt;&gt;"",M238=""),SUM(M$1:M238)-SUM(U$1:U236),"")</f>
        <v/>
      </c>
      <c r="V237" s="74" t="str">
        <f>IF(AND(O237&lt;&gt;"",O238=""),SUM(O$1:O238)-SUM(V$1:V236),"")</f>
        <v/>
      </c>
      <c r="X237" s="3" t="str">
        <f t="shared" si="39"/>
        <v/>
      </c>
      <c r="Y237" s="21" t="str">
        <f t="shared" si="40"/>
        <v/>
      </c>
      <c r="Z237" s="74" t="str">
        <f t="shared" si="41"/>
        <v/>
      </c>
      <c r="AA237" s="74" t="str">
        <f t="shared" si="42"/>
        <v/>
      </c>
      <c r="AB237" s="74" t="str">
        <f t="shared" si="43"/>
        <v/>
      </c>
    </row>
    <row r="238" spans="1:31" ht="13.5" thickBot="1" x14ac:dyDescent="0.25">
      <c r="A238" t="str">
        <f>IF(B238="","", IF(ISNA(MATCH(B238,'Meal Planning'!$C$2:$C$6,0)), "N", "Y"))</f>
        <v>N</v>
      </c>
      <c r="B238" t="str">
        <f t="array" ref="B238">IF(D238="","", INDEX($C238:C20236, MATCH(FALSE,ISBLANK($C238:C20236),0)))</f>
        <v>Poor Man's Pad Thai</v>
      </c>
      <c r="C238" s="10"/>
      <c r="D238" s="53" t="s">
        <v>25</v>
      </c>
      <c r="E238" s="54" t="str">
        <f t="shared" si="33"/>
        <v>|</v>
      </c>
      <c r="F238" s="12">
        <v>4</v>
      </c>
      <c r="G238" s="55" t="str">
        <f>IF(D238="","",IFERROR(VLOOKUP(D238,Ingredients!$A:$G,4,FALSE),"ingredient not in list"))</f>
        <v>green onion</v>
      </c>
      <c r="H238" s="54" t="str">
        <f t="shared" si="34"/>
        <v>|</v>
      </c>
      <c r="I238" s="56">
        <f>IF(D238="", "", IFERROR((VLOOKUP(D238,Ingredients!$A:$H,8,FALSE)*(F238/(VLOOKUP(D238,Ingredients!$A:$H,3,FALSE)))), "ingredient not in list"))</f>
        <v>0.34400000000000003</v>
      </c>
      <c r="J238" s="54" t="str">
        <f t="shared" si="35"/>
        <v>|</v>
      </c>
      <c r="K238" s="80">
        <f>IF($D238="", "", IFERROR((VLOOKUP($D238,Ingredients!$A:$K,9,FALSE)*($F238/(VLOOKUP($D238,Ingredients!$A:$K,3,FALSE)))), "ingredient not in list"))</f>
        <v>4</v>
      </c>
      <c r="L238" s="54" t="str">
        <f t="shared" si="36"/>
        <v>|</v>
      </c>
      <c r="M238" s="80">
        <f>IF($D238="", "", IFERROR((VLOOKUP($D238,Ingredients!$A:$K,10,FALSE)*($F238/(VLOOKUP($D238,Ingredients!$A:$K,3,FALSE)))), "ingredient not in list"))</f>
        <v>8</v>
      </c>
      <c r="N238" s="54" t="str">
        <f t="shared" si="37"/>
        <v>|</v>
      </c>
      <c r="O238" s="80">
        <f>IF($D238="", "", IFERROR((VLOOKUP($D238,Ingredients!$A:$K,11,FALSE)*($F238/(VLOOKUP($D238,Ingredients!$A:$K,3,FALSE)))), "ingredient not in list"))</f>
        <v>0</v>
      </c>
      <c r="P238" s="54" t="str">
        <f t="shared" si="38"/>
        <v>|</v>
      </c>
      <c r="Q238" s="86">
        <f>IF($D238="", "", IFERROR((VLOOKUP($D238,Ingredients!$A:$H,6,FALSE)*($F238/(VLOOKUP($D238,Ingredients!$A:$H,3,FALSE)))), "ingredient not in list"))</f>
        <v>20</v>
      </c>
      <c r="R238" s="3" t="str">
        <f>IF(AND(I238&lt;&gt;"",I239=""),SUM(I$1:I239)-SUM(R$1:R237),"")</f>
        <v/>
      </c>
      <c r="S238" t="str">
        <f>IF(AND(Q238&lt;&gt;"",Q239=""),SUM(Q$1:Q239)-SUM(S$1:S237),"")</f>
        <v/>
      </c>
      <c r="T238" s="74" t="str">
        <f>IF(AND(K238&lt;&gt;"",K239=""),SUM(K$1:K239)-SUM(T$1:T237),"")</f>
        <v/>
      </c>
      <c r="U238" s="74" t="str">
        <f>IF(AND(M238&lt;&gt;"",M239=""),SUM(M$1:M239)-SUM(U$1:U237),"")</f>
        <v/>
      </c>
      <c r="V238" s="74" t="str">
        <f>IF(AND(O238&lt;&gt;"",O239=""),SUM(O$1:O239)-SUM(V$1:V237),"")</f>
        <v/>
      </c>
      <c r="X238" s="3" t="str">
        <f t="shared" si="39"/>
        <v/>
      </c>
      <c r="Y238" s="21" t="str">
        <f t="shared" si="40"/>
        <v/>
      </c>
      <c r="Z238" s="74" t="str">
        <f t="shared" si="41"/>
        <v/>
      </c>
      <c r="AA238" s="74" t="str">
        <f t="shared" si="42"/>
        <v/>
      </c>
      <c r="AB238" s="74" t="str">
        <f t="shared" si="43"/>
        <v/>
      </c>
    </row>
    <row r="239" spans="1:31" ht="13.5" thickBot="1" x14ac:dyDescent="0.25">
      <c r="A239" t="str">
        <f>IF(B239="","", IF(ISNA(MATCH(B239,'Meal Planning'!$C$2:$C$6,0)), "N", "Y"))</f>
        <v>N</v>
      </c>
      <c r="B239" t="str">
        <f t="array" ref="B239">IF(D239="","", INDEX($C239:C20237, MATCH(FALSE,ISBLANK($C239:C20237),0)))</f>
        <v>Poor Man's Pad Thai</v>
      </c>
      <c r="C239" s="47" t="s">
        <v>198</v>
      </c>
      <c r="D239" s="57" t="s">
        <v>58</v>
      </c>
      <c r="E239" s="58" t="str">
        <f t="shared" si="33"/>
        <v>|</v>
      </c>
      <c r="F239" s="59">
        <v>1</v>
      </c>
      <c r="G239" s="60" t="str">
        <f>IF(D239="","",IFERROR(VLOOKUP(D239,Ingredients!$A:$G,4,FALSE),"ingredient not in list"))</f>
        <v>egg</v>
      </c>
      <c r="H239" s="58" t="str">
        <f t="shared" si="34"/>
        <v>|</v>
      </c>
      <c r="I239" s="61">
        <f>IF(D239="", "", IFERROR((VLOOKUP(D239,Ingredients!$A:$H,8,FALSE)*(F239/(VLOOKUP(D239,Ingredients!$A:$H,3,FALSE)))), "ingredient not in list"))</f>
        <v>0.1075</v>
      </c>
      <c r="J239" s="58" t="str">
        <f t="shared" si="35"/>
        <v>|</v>
      </c>
      <c r="K239" s="81">
        <f>IF($D239="", "", IFERROR((VLOOKUP($D239,Ingredients!$A:$K,9,FALSE)*($F239/(VLOOKUP($D239,Ingredients!$A:$K,3,FALSE)))), "ingredient not in list"))</f>
        <v>6.29</v>
      </c>
      <c r="L239" s="58" t="str">
        <f t="shared" si="36"/>
        <v>|</v>
      </c>
      <c r="M239" s="81">
        <f>IF($D239="", "", IFERROR((VLOOKUP($D239,Ingredients!$A:$K,10,FALSE)*($F239/(VLOOKUP($D239,Ingredients!$A:$K,3,FALSE)))), "ingredient not in list"))</f>
        <v>0.38</v>
      </c>
      <c r="N239" s="58" t="str">
        <f t="shared" si="37"/>
        <v>|</v>
      </c>
      <c r="O239" s="81">
        <f>IF($D239="", "", IFERROR((VLOOKUP($D239,Ingredients!$A:$K,11,FALSE)*($F239/(VLOOKUP($D239,Ingredients!$A:$K,3,FALSE)))), "ingredient not in list"))</f>
        <v>4.97</v>
      </c>
      <c r="P239" s="58" t="str">
        <f t="shared" si="38"/>
        <v>|</v>
      </c>
      <c r="Q239" s="87">
        <f>IF($D239="", "", IFERROR((VLOOKUP($D239,Ingredients!$A:$H,6,FALSE)*($F239/(VLOOKUP($D239,Ingredients!$A:$H,3,FALSE)))), "ingredient not in list"))</f>
        <v>72</v>
      </c>
      <c r="R239" s="3">
        <f>IF(AND(I239&lt;&gt;"",I240=""),SUM(I$1:I240)-SUM(R$1:R238),"")</f>
        <v>7.2382984030197406</v>
      </c>
      <c r="S239">
        <f>IF(AND(Q239&lt;&gt;"",Q240=""),SUM(Q$1:Q240)-SUM(S$1:S238),"")</f>
        <v>2568.5</v>
      </c>
      <c r="T239" s="74">
        <f>IF(AND(K239&lt;&gt;"",K240=""),SUM(K$1:K240)-SUM(T$1:T238),"")</f>
        <v>65.329999999999927</v>
      </c>
      <c r="U239" s="74">
        <f>IF(AND(M239&lt;&gt;"",M240=""),SUM(M$1:M240)-SUM(U$1:U238),"")</f>
        <v>422.44000000000051</v>
      </c>
      <c r="V239" s="74">
        <f>IF(AND(O239&lt;&gt;"",O240=""),SUM(O$1:O240)-SUM(V$1:V238),"")</f>
        <v>77.38</v>
      </c>
      <c r="W239" s="8">
        <v>5</v>
      </c>
      <c r="X239" s="3">
        <f t="shared" si="39"/>
        <v>1.4476596806039481</v>
      </c>
      <c r="Y239" s="21">
        <f t="shared" si="40"/>
        <v>513.70000000000005</v>
      </c>
      <c r="Z239" s="74">
        <f t="shared" si="41"/>
        <v>13.065999999999985</v>
      </c>
      <c r="AA239" s="74">
        <f t="shared" si="42"/>
        <v>84.488000000000099</v>
      </c>
      <c r="AB239" s="74">
        <f t="shared" si="43"/>
        <v>15.475999999999999</v>
      </c>
      <c r="AE239" s="21"/>
    </row>
    <row r="240" spans="1:31" ht="12.75" x14ac:dyDescent="0.2">
      <c r="A240" t="str">
        <f>IF(B240="","", IF(ISNA(MATCH(B240,'Meal Planning'!$C$2:$C$6,0)), "N", "Y"))</f>
        <v/>
      </c>
      <c r="B240" t="str">
        <f t="array" ref="B240">IF(D240="","", INDEX($C240:C20238, MATCH(FALSE,ISBLANK($C240:C20238),0)))</f>
        <v/>
      </c>
      <c r="C240" s="10"/>
      <c r="E240" t="str">
        <f t="shared" si="33"/>
        <v/>
      </c>
      <c r="F240" s="10"/>
      <c r="G240" s="1" t="str">
        <f>IF(D240="","",IFERROR(VLOOKUP(D240,Ingredients!$A:$G,4,FALSE),"ingredient not in list"))</f>
        <v/>
      </c>
      <c r="H240" t="str">
        <f t="shared" si="34"/>
        <v/>
      </c>
      <c r="I240" s="3" t="str">
        <f>IF(D240="", "", IFERROR((VLOOKUP(D240,Ingredients!$A:$H,8,FALSE)*(F240/(VLOOKUP(D240,Ingredients!$A:$H,3,FALSE)))), "ingredient not in list"))</f>
        <v/>
      </c>
      <c r="J240" t="str">
        <f t="shared" si="35"/>
        <v/>
      </c>
      <c r="K240" s="77" t="str">
        <f>IF($D240="", "", IFERROR((VLOOKUP($D240,Ingredients!$A:$K,9,FALSE)*($F240/(VLOOKUP($D240,Ingredients!$A:$K,3,FALSE)))), "ingredient not in list"))</f>
        <v/>
      </c>
      <c r="L240" t="str">
        <f t="shared" si="36"/>
        <v/>
      </c>
      <c r="M240" s="77" t="str">
        <f>IF($D240="", "", IFERROR((VLOOKUP($D240,Ingredients!$A:$K,10,FALSE)*($F240/(VLOOKUP($D240,Ingredients!$A:$K,3,FALSE)))), "ingredient not in list"))</f>
        <v/>
      </c>
      <c r="N240" t="str">
        <f t="shared" si="37"/>
        <v/>
      </c>
      <c r="O240" s="77" t="str">
        <f>IF($D240="", "", IFERROR((VLOOKUP($D240,Ingredients!$A:$K,11,FALSE)*($F240/(VLOOKUP($D240,Ingredients!$A:$K,3,FALSE)))), "ingredient not in list"))</f>
        <v/>
      </c>
      <c r="P240" t="str">
        <f t="shared" si="38"/>
        <v/>
      </c>
      <c r="Q240" s="83" t="str">
        <f>IF($D240="", "", IFERROR((VLOOKUP($D240,Ingredients!$A:$H,6,FALSE)*($F240/(VLOOKUP($D240,Ingredients!$A:$H,3,FALSE)))), "ingredient not in list"))</f>
        <v/>
      </c>
      <c r="R240" s="3" t="str">
        <f>IF(AND(I240&lt;&gt;"",I241=""),SUM(I$1:I241)-SUM(R$1:R239),"")</f>
        <v/>
      </c>
      <c r="S240" t="str">
        <f>IF(AND(Q240&lt;&gt;"",Q241=""),SUM(Q$1:Q241)-SUM(S$1:S239),"")</f>
        <v/>
      </c>
      <c r="T240" s="74" t="str">
        <f>IF(AND(K240&lt;&gt;"",K241=""),SUM(K$1:K241)-SUM(T$1:T239),"")</f>
        <v/>
      </c>
      <c r="U240" s="74" t="str">
        <f>IF(AND(M240&lt;&gt;"",M241=""),SUM(M$1:M241)-SUM(U$1:U239),"")</f>
        <v/>
      </c>
      <c r="V240" s="74" t="str">
        <f>IF(AND(O240&lt;&gt;"",O241=""),SUM(O$1:O241)-SUM(V$1:V239),"")</f>
        <v/>
      </c>
      <c r="X240" s="3" t="str">
        <f t="shared" si="39"/>
        <v/>
      </c>
      <c r="Y240" s="21" t="str">
        <f t="shared" si="40"/>
        <v/>
      </c>
      <c r="Z240" s="74" t="str">
        <f t="shared" si="41"/>
        <v/>
      </c>
      <c r="AA240" s="74" t="str">
        <f t="shared" si="42"/>
        <v/>
      </c>
      <c r="AB240" s="74" t="str">
        <f t="shared" si="43"/>
        <v/>
      </c>
      <c r="AE240" s="21"/>
    </row>
    <row r="241" spans="1:31" ht="12.75" x14ac:dyDescent="0.2">
      <c r="A241" t="str">
        <f>IF(B241="","", IF(ISNA(MATCH(B241,'Meal Planning'!$C$2:$C$6,0)), "N", "Y"))</f>
        <v>N</v>
      </c>
      <c r="B241" t="str">
        <f t="array" ref="B241">IF(D241="","", INDEX($C241:C20239, MATCH(FALSE,ISBLANK($C241:C20239),0)))</f>
        <v>Salted Potatoes</v>
      </c>
      <c r="C241" s="10"/>
      <c r="D241" s="48" t="s">
        <v>42</v>
      </c>
      <c r="E241" s="49" t="str">
        <f t="shared" si="33"/>
        <v>|</v>
      </c>
      <c r="F241" s="65">
        <v>4</v>
      </c>
      <c r="G241" s="51" t="str">
        <f>IF(D241="","",IFERROR(VLOOKUP(D241,Ingredients!$A:$G,4,FALSE),"ingredient not in list"))</f>
        <v>potato</v>
      </c>
      <c r="H241" s="49" t="str">
        <f t="shared" si="34"/>
        <v>|</v>
      </c>
      <c r="I241" s="52">
        <f>IF(D241="", "", IFERROR((VLOOKUP(D241,Ingredients!$A:$H,8,FALSE)*(F241/(VLOOKUP(D241,Ingredients!$A:$H,3,FALSE)))), "ingredient not in list"))</f>
        <v>3.2</v>
      </c>
      <c r="J241" s="49" t="str">
        <f t="shared" si="35"/>
        <v>|</v>
      </c>
      <c r="K241" s="79">
        <f>IF($D241="", "", IFERROR((VLOOKUP($D241,Ingredients!$A:$K,9,FALSE)*($F241/(VLOOKUP($D241,Ingredients!$A:$K,3,FALSE)))), "ingredient not in list"))</f>
        <v>12</v>
      </c>
      <c r="L241" s="49" t="str">
        <f t="shared" si="36"/>
        <v>|</v>
      </c>
      <c r="M241" s="79">
        <f>IF($D241="", "", IFERROR((VLOOKUP($D241,Ingredients!$A:$K,10,FALSE)*($F241/(VLOOKUP($D241,Ingredients!$A:$K,3,FALSE)))), "ingredient not in list"))</f>
        <v>104</v>
      </c>
      <c r="N241" s="49" t="str">
        <f t="shared" si="37"/>
        <v>|</v>
      </c>
      <c r="O241" s="79">
        <f>IF($D241="", "", IFERROR((VLOOKUP($D241,Ingredients!$A:$K,11,FALSE)*($F241/(VLOOKUP($D241,Ingredients!$A:$K,3,FALSE)))), "ingredient not in list"))</f>
        <v>0</v>
      </c>
      <c r="P241" s="49" t="str">
        <f t="shared" si="38"/>
        <v>|</v>
      </c>
      <c r="Q241" s="85">
        <v>691</v>
      </c>
      <c r="R241" s="3" t="str">
        <f>IF(AND(I241&lt;&gt;"",I242=""),SUM(I$1:I242)-SUM(R$1:R240),"")</f>
        <v/>
      </c>
      <c r="S241" t="str">
        <f>IF(AND(Q241&lt;&gt;"",Q242=""),SUM(Q$1:Q242)-SUM(S$1:S240),"")</f>
        <v/>
      </c>
      <c r="T241" s="74" t="str">
        <f>IF(AND(K241&lt;&gt;"",K242=""),SUM(K$1:K242)-SUM(T$1:T240),"")</f>
        <v/>
      </c>
      <c r="U241" s="74" t="str">
        <f>IF(AND(M241&lt;&gt;"",M242=""),SUM(M$1:M242)-SUM(U$1:U240),"")</f>
        <v/>
      </c>
      <c r="V241" s="74" t="str">
        <f>IF(AND(O241&lt;&gt;"",O242=""),SUM(O$1:O242)-SUM(V$1:V240),"")</f>
        <v/>
      </c>
      <c r="X241" s="3" t="str">
        <f t="shared" si="39"/>
        <v/>
      </c>
      <c r="Y241" s="21" t="str">
        <f t="shared" si="40"/>
        <v/>
      </c>
      <c r="Z241" s="74" t="str">
        <f t="shared" si="41"/>
        <v/>
      </c>
      <c r="AA241" s="74" t="str">
        <f t="shared" si="42"/>
        <v/>
      </c>
      <c r="AB241" s="74" t="str">
        <f t="shared" si="43"/>
        <v/>
      </c>
      <c r="AE241" s="21"/>
    </row>
    <row r="242" spans="1:31" ht="12.75" x14ac:dyDescent="0.2">
      <c r="A242" t="str">
        <f>IF(B242="","", IF(ISNA(MATCH(B242,'Meal Planning'!$C$2:$C$6,0)), "N", "Y"))</f>
        <v>N</v>
      </c>
      <c r="B242" t="str">
        <f t="array" ref="B242">IF(D242="","", INDEX($C242:C20240, MATCH(FALSE,ISBLANK($C242:C20240),0)))</f>
        <v>Salted Potatoes</v>
      </c>
      <c r="C242" s="10"/>
      <c r="D242" s="53" t="s">
        <v>140</v>
      </c>
      <c r="E242" s="54" t="str">
        <f t="shared" si="33"/>
        <v>|</v>
      </c>
      <c r="F242" s="12">
        <v>2</v>
      </c>
      <c r="G242" s="55" t="str">
        <f>IF(D242="","",IFERROR(VLOOKUP(D242,Ingredients!$A:$G,4,FALSE),"ingredient not in list"))</f>
        <v>tbsp</v>
      </c>
      <c r="H242" s="54" t="str">
        <f t="shared" si="34"/>
        <v>|</v>
      </c>
      <c r="I242" s="56">
        <f>IF(D242="", "", IFERROR((VLOOKUP(D242,Ingredients!$A:$H,8,FALSE)*(F242/(VLOOKUP(D242,Ingredients!$A:$H,3,FALSE)))), "ingredient not in list"))</f>
        <v>0.2</v>
      </c>
      <c r="J242" s="54" t="str">
        <f t="shared" si="35"/>
        <v>|</v>
      </c>
      <c r="K242" s="80">
        <f>IF($D242="", "", IFERROR((VLOOKUP($D242,Ingredients!$A:$K,9,FALSE)*($F242/(VLOOKUP($D242,Ingredients!$A:$K,3,FALSE)))), "ingredient not in list"))</f>
        <v>0</v>
      </c>
      <c r="L242" s="54" t="str">
        <f t="shared" si="36"/>
        <v>|</v>
      </c>
      <c r="M242" s="80">
        <f>IF($D242="", "", IFERROR((VLOOKUP($D242,Ingredients!$A:$K,10,FALSE)*($F242/(VLOOKUP($D242,Ingredients!$A:$K,3,FALSE)))), "ingredient not in list"))</f>
        <v>0</v>
      </c>
      <c r="N242" s="54" t="str">
        <f t="shared" si="37"/>
        <v>|</v>
      </c>
      <c r="O242" s="80">
        <f>IF($D242="", "", IFERROR((VLOOKUP($D242,Ingredients!$A:$K,11,FALSE)*($F242/(VLOOKUP($D242,Ingredients!$A:$K,3,FALSE)))), "ingredient not in list"))</f>
        <v>27</v>
      </c>
      <c r="P242" s="54" t="str">
        <f t="shared" si="38"/>
        <v>|</v>
      </c>
      <c r="Q242" s="86">
        <f>IF($D242="", "", IFERROR((VLOOKUP($D242,Ingredients!$A:$H,6,FALSE)*($F242/(VLOOKUP($D242,Ingredients!$A:$H,3,FALSE)))), "ingredient not in list"))</f>
        <v>240</v>
      </c>
      <c r="R242" s="3" t="str">
        <f>IF(AND(I242&lt;&gt;"",I243=""),SUM(I$1:I243)-SUM(R$1:R241),"")</f>
        <v/>
      </c>
      <c r="S242" t="str">
        <f>IF(AND(Q242&lt;&gt;"",Q243=""),SUM(Q$1:Q243)-SUM(S$1:S241),"")</f>
        <v/>
      </c>
      <c r="T242" s="74" t="str">
        <f>IF(AND(K242&lt;&gt;"",K243=""),SUM(K$1:K243)-SUM(T$1:T241),"")</f>
        <v/>
      </c>
      <c r="U242" s="74" t="str">
        <f>IF(AND(M242&lt;&gt;"",M243=""),SUM(M$1:M243)-SUM(U$1:U241),"")</f>
        <v/>
      </c>
      <c r="V242" s="74" t="str">
        <f>IF(AND(O242&lt;&gt;"",O243=""),SUM(O$1:O243)-SUM(V$1:V241),"")</f>
        <v/>
      </c>
      <c r="X242" s="3" t="str">
        <f t="shared" si="39"/>
        <v/>
      </c>
      <c r="Y242" s="21" t="str">
        <f t="shared" si="40"/>
        <v/>
      </c>
      <c r="Z242" s="74" t="str">
        <f t="shared" si="41"/>
        <v/>
      </c>
      <c r="AA242" s="74" t="str">
        <f t="shared" si="42"/>
        <v/>
      </c>
      <c r="AB242" s="74" t="str">
        <f t="shared" si="43"/>
        <v/>
      </c>
      <c r="AE242" s="21"/>
    </row>
    <row r="243" spans="1:31" ht="12.75" x14ac:dyDescent="0.2">
      <c r="A243" t="str">
        <f>IF(B243="","", IF(ISNA(MATCH(B243,'Meal Planning'!$C$2:$C$6,0)), "N", "Y"))</f>
        <v>N</v>
      </c>
      <c r="B243" t="str">
        <f t="array" ref="B243">IF(D243="","", INDEX($C243:C20241, MATCH(FALSE,ISBLANK($C243:C20241),0)))</f>
        <v>Salted Potatoes</v>
      </c>
      <c r="C243" s="10"/>
      <c r="D243" s="53" t="s">
        <v>59</v>
      </c>
      <c r="E243" s="54" t="str">
        <f t="shared" si="33"/>
        <v>|</v>
      </c>
      <c r="F243" s="12">
        <v>2</v>
      </c>
      <c r="G243" s="55" t="str">
        <f>IF(D243="","",IFERROR(VLOOKUP(D243,Ingredients!$A:$G,4,FALSE),"ingredient not in list"))</f>
        <v>tsp</v>
      </c>
      <c r="H243" s="54" t="str">
        <f t="shared" si="34"/>
        <v>|</v>
      </c>
      <c r="I243" s="56">
        <f>IF(D243="", "", IFERROR((VLOOKUP(D243,Ingredients!$A:$H,8,FALSE)*(F243/(VLOOKUP(D243,Ingredients!$A:$H,3,FALSE)))), "ingredient not in list"))</f>
        <v>2.4439918533604887E-2</v>
      </c>
      <c r="J243" s="54" t="str">
        <f t="shared" si="35"/>
        <v>|</v>
      </c>
      <c r="K243" s="80">
        <f>IF($D243="", "", IFERROR((VLOOKUP($D243,Ingredients!$A:$K,9,FALSE)*($F243/(VLOOKUP($D243,Ingredients!$A:$K,3,FALSE)))), "ingredient not in list"))</f>
        <v>0</v>
      </c>
      <c r="L243" s="54" t="str">
        <f t="shared" si="36"/>
        <v>|</v>
      </c>
      <c r="M243" s="80">
        <f>IF($D243="", "", IFERROR((VLOOKUP($D243,Ingredients!$A:$K,10,FALSE)*($F243/(VLOOKUP($D243,Ingredients!$A:$K,3,FALSE)))), "ingredient not in list"))</f>
        <v>0</v>
      </c>
      <c r="N243" s="54" t="str">
        <f t="shared" si="37"/>
        <v>|</v>
      </c>
      <c r="O243" s="80">
        <f>IF($D243="", "", IFERROR((VLOOKUP($D243,Ingredients!$A:$K,11,FALSE)*($F243/(VLOOKUP($D243,Ingredients!$A:$K,3,FALSE)))), "ingredient not in list"))</f>
        <v>0</v>
      </c>
      <c r="P243" s="54" t="str">
        <f t="shared" si="38"/>
        <v>|</v>
      </c>
      <c r="Q243" s="86">
        <f>IF($D243="", "", IFERROR((VLOOKUP($D243,Ingredients!$A:$H,6,FALSE)*($F243/(VLOOKUP($D243,Ingredients!$A:$H,3,FALSE)))), "ingredient not in list"))</f>
        <v>0</v>
      </c>
      <c r="R243" s="3" t="str">
        <f>IF(AND(I243&lt;&gt;"",I244=""),SUM(I$1:I244)-SUM(R$1:R242),"")</f>
        <v/>
      </c>
      <c r="S243" t="str">
        <f>IF(AND(Q243&lt;&gt;"",Q244=""),SUM(Q$1:Q244)-SUM(S$1:S242),"")</f>
        <v/>
      </c>
      <c r="T243" s="74" t="str">
        <f>IF(AND(K243&lt;&gt;"",K244=""),SUM(K$1:K244)-SUM(T$1:T242),"")</f>
        <v/>
      </c>
      <c r="U243" s="74" t="str">
        <f>IF(AND(M243&lt;&gt;"",M244=""),SUM(M$1:M244)-SUM(U$1:U242),"")</f>
        <v/>
      </c>
      <c r="V243" s="74" t="str">
        <f>IF(AND(O243&lt;&gt;"",O244=""),SUM(O$1:O244)-SUM(V$1:V242),"")</f>
        <v/>
      </c>
      <c r="X243" s="3" t="str">
        <f t="shared" si="39"/>
        <v/>
      </c>
      <c r="Y243" s="21" t="str">
        <f t="shared" si="40"/>
        <v/>
      </c>
      <c r="Z243" s="74" t="str">
        <f t="shared" si="41"/>
        <v/>
      </c>
      <c r="AA243" s="74" t="str">
        <f t="shared" si="42"/>
        <v/>
      </c>
      <c r="AB243" s="74" t="str">
        <f t="shared" si="43"/>
        <v/>
      </c>
    </row>
    <row r="244" spans="1:31" ht="12.75" x14ac:dyDescent="0.2">
      <c r="A244" t="str">
        <f>IF(B244="","", IF(ISNA(MATCH(B244,'Meal Planning'!$C$2:$C$6,0)), "N", "Y"))</f>
        <v>N</v>
      </c>
      <c r="B244" t="str">
        <f t="array" ref="B244">IF(D244="","", INDEX($C244:C20242, MATCH(FALSE,ISBLANK($C244:C20242),0)))</f>
        <v>Salted Potatoes</v>
      </c>
      <c r="C244" s="10"/>
      <c r="D244" s="53" t="s">
        <v>163</v>
      </c>
      <c r="E244" s="54" t="str">
        <f t="shared" si="33"/>
        <v>|</v>
      </c>
      <c r="F244" s="12">
        <v>2</v>
      </c>
      <c r="G244" s="55" t="str">
        <f>IF(D244="","",IFERROR(VLOOKUP(D244,Ingredients!$A:$G,4,FALSE),"ingredient not in list"))</f>
        <v>tsp</v>
      </c>
      <c r="H244" s="54" t="str">
        <f t="shared" si="34"/>
        <v>|</v>
      </c>
      <c r="I244" s="56">
        <f>IF(D244="", "", IFERROR((VLOOKUP(D244,Ingredients!$A:$H,8,FALSE)*(F244/(VLOOKUP(D244,Ingredients!$A:$H,3,FALSE)))), "ingredient not in list"))</f>
        <v>5.6338028169014086E-2</v>
      </c>
      <c r="J244" s="54" t="str">
        <f t="shared" si="35"/>
        <v>|</v>
      </c>
      <c r="K244" s="80">
        <f>IF($D244="", "", IFERROR((VLOOKUP($D244,Ingredients!$A:$K,9,FALSE)*($F244/(VLOOKUP($D244,Ingredients!$A:$K,3,FALSE)))), "ingredient not in list"))</f>
        <v>0</v>
      </c>
      <c r="L244" s="54" t="str">
        <f t="shared" si="36"/>
        <v>|</v>
      </c>
      <c r="M244" s="80">
        <f>IF($D244="", "", IFERROR((VLOOKUP($D244,Ingredients!$A:$K,10,FALSE)*($F244/(VLOOKUP($D244,Ingredients!$A:$K,3,FALSE)))), "ingredient not in list"))</f>
        <v>0.12</v>
      </c>
      <c r="N244" s="54" t="str">
        <f t="shared" si="37"/>
        <v>|</v>
      </c>
      <c r="O244" s="80">
        <f>IF($D244="", "", IFERROR((VLOOKUP($D244,Ingredients!$A:$K,11,FALSE)*($F244/(VLOOKUP($D244,Ingredients!$A:$K,3,FALSE)))), "ingredient not in list"))</f>
        <v>0</v>
      </c>
      <c r="P244" s="54" t="str">
        <f t="shared" si="38"/>
        <v>|</v>
      </c>
      <c r="Q244" s="86">
        <f>IF($D244="", "", IFERROR((VLOOKUP($D244,Ingredients!$A:$H,6,FALSE)*($F244/(VLOOKUP($D244,Ingredients!$A:$H,3,FALSE)))), "ingredient not in list"))</f>
        <v>2</v>
      </c>
      <c r="R244" s="3" t="str">
        <f>IF(AND(I244&lt;&gt;"",I245=""),SUM(I$1:I245)-SUM(R$1:R243),"")</f>
        <v/>
      </c>
      <c r="S244" t="str">
        <f>IF(AND(Q244&lt;&gt;"",Q245=""),SUM(Q$1:Q245)-SUM(S$1:S243),"")</f>
        <v/>
      </c>
      <c r="T244" s="74" t="str">
        <f>IF(AND(K244&lt;&gt;"",K245=""),SUM(K$1:K245)-SUM(T$1:T243),"")</f>
        <v/>
      </c>
      <c r="U244" s="74" t="str">
        <f>IF(AND(M244&lt;&gt;"",M245=""),SUM(M$1:M245)-SUM(U$1:U243),"")</f>
        <v/>
      </c>
      <c r="V244" s="74" t="str">
        <f>IF(AND(O244&lt;&gt;"",O245=""),SUM(O$1:O245)-SUM(V$1:V243),"")</f>
        <v/>
      </c>
      <c r="X244" s="3" t="str">
        <f t="shared" si="39"/>
        <v/>
      </c>
      <c r="Y244" s="21" t="str">
        <f t="shared" si="40"/>
        <v/>
      </c>
      <c r="Z244" s="74" t="str">
        <f t="shared" si="41"/>
        <v/>
      </c>
      <c r="AA244" s="74" t="str">
        <f t="shared" si="42"/>
        <v/>
      </c>
      <c r="AB244" s="74" t="str">
        <f t="shared" si="43"/>
        <v/>
      </c>
      <c r="AE244" s="21"/>
    </row>
    <row r="245" spans="1:31" ht="13.5" thickBot="1" x14ac:dyDescent="0.25">
      <c r="A245" t="str">
        <f>IF(B245="","", IF(ISNA(MATCH(B245,'Meal Planning'!$C$2:$C$6,0)), "N", "Y"))</f>
        <v>N</v>
      </c>
      <c r="B245" t="str">
        <f t="array" ref="B245">IF(D245="","", INDEX($C245:C20243, MATCH(FALSE,ISBLANK($C245:C20243),0)))</f>
        <v>Salted Potatoes</v>
      </c>
      <c r="D245" s="53" t="s">
        <v>169</v>
      </c>
      <c r="E245" s="54" t="str">
        <f t="shared" si="33"/>
        <v>|</v>
      </c>
      <c r="F245" s="12">
        <v>2</v>
      </c>
      <c r="G245" s="55" t="str">
        <f>IF(D245="","",IFERROR(VLOOKUP(D245,Ingredients!$A:$G,4,FALSE),"ingredient not in list"))</f>
        <v>tsp</v>
      </c>
      <c r="H245" s="54" t="str">
        <f t="shared" si="34"/>
        <v>|</v>
      </c>
      <c r="I245" s="56">
        <f>IF(D245="", "", IFERROR((VLOOKUP(D245,Ingredients!$A:$H,8,FALSE)*(F245/(VLOOKUP(D245,Ingredients!$A:$H,3,FALSE)))), "ingredient not in list"))</f>
        <v>0.1</v>
      </c>
      <c r="J245" s="54" t="str">
        <f t="shared" si="35"/>
        <v>|</v>
      </c>
      <c r="K245" s="80">
        <f>IF($D245="", "", IFERROR((VLOOKUP($D245,Ingredients!$A:$K,9,FALSE)*($F245/(VLOOKUP($D245,Ingredients!$A:$K,3,FALSE)))), "ingredient not in list"))</f>
        <v>0.08</v>
      </c>
      <c r="L245" s="54" t="str">
        <f t="shared" si="36"/>
        <v>|</v>
      </c>
      <c r="M245" s="80">
        <f>IF($D245="", "", IFERROR((VLOOKUP($D245,Ingredients!$A:$K,10,FALSE)*($F245/(VLOOKUP($D245,Ingredients!$A:$K,3,FALSE)))), "ingredient not in list"))</f>
        <v>0.4</v>
      </c>
      <c r="N245" s="54" t="str">
        <f t="shared" si="37"/>
        <v>|</v>
      </c>
      <c r="O245" s="80">
        <f>IF($D245="", "", IFERROR((VLOOKUP($D245,Ingredients!$A:$K,11,FALSE)*($F245/(VLOOKUP($D245,Ingredients!$A:$K,3,FALSE)))), "ingredient not in list"))</f>
        <v>0.02</v>
      </c>
      <c r="P245" s="54" t="str">
        <f t="shared" si="38"/>
        <v>|</v>
      </c>
      <c r="Q245" s="86">
        <f>IF($D245="", "", IFERROR((VLOOKUP($D245,Ingredients!$A:$H,6,FALSE)*($F245/(VLOOKUP($D245,Ingredients!$A:$H,3,FALSE)))), "ingredient not in list"))</f>
        <v>2</v>
      </c>
      <c r="R245" s="3" t="str">
        <f>IF(AND(I245&lt;&gt;"",I246=""),SUM(I$1:I246)-SUM(R$1:R244),"")</f>
        <v/>
      </c>
      <c r="S245" t="str">
        <f>IF(AND(Q245&lt;&gt;"",Q246=""),SUM(Q$1:Q246)-SUM(S$1:S244),"")</f>
        <v/>
      </c>
      <c r="T245" s="74" t="str">
        <f>IF(AND(K245&lt;&gt;"",K246=""),SUM(K$1:K246)-SUM(T$1:T244),"")</f>
        <v/>
      </c>
      <c r="U245" s="74" t="str">
        <f>IF(AND(M245&lt;&gt;"",M246=""),SUM(M$1:M246)-SUM(U$1:U244),"")</f>
        <v/>
      </c>
      <c r="V245" s="74" t="str">
        <f>IF(AND(O245&lt;&gt;"",O246=""),SUM(O$1:O246)-SUM(V$1:V244),"")</f>
        <v/>
      </c>
      <c r="X245" s="3" t="str">
        <f t="shared" si="39"/>
        <v/>
      </c>
      <c r="Y245" s="21" t="str">
        <f t="shared" si="40"/>
        <v/>
      </c>
      <c r="Z245" s="74" t="str">
        <f t="shared" si="41"/>
        <v/>
      </c>
      <c r="AA245" s="74" t="str">
        <f t="shared" si="42"/>
        <v/>
      </c>
      <c r="AB245" s="74" t="str">
        <f t="shared" si="43"/>
        <v/>
      </c>
    </row>
    <row r="246" spans="1:31" ht="13.5" thickBot="1" x14ac:dyDescent="0.25">
      <c r="A246" t="str">
        <f>IF(B246="","", IF(ISNA(MATCH(B246,'Meal Planning'!$C$2:$C$6,0)), "N", "Y"))</f>
        <v>N</v>
      </c>
      <c r="B246" t="str">
        <f t="array" ref="B246">IF(D246="","", INDEX($C246:C20244, MATCH(FALSE,ISBLANK($C246:C20244),0)))</f>
        <v>Salted Potatoes</v>
      </c>
      <c r="C246" s="47" t="s">
        <v>199</v>
      </c>
      <c r="D246" s="57" t="s">
        <v>168</v>
      </c>
      <c r="E246" s="58" t="str">
        <f t="shared" si="33"/>
        <v>|</v>
      </c>
      <c r="F246" s="59">
        <v>2</v>
      </c>
      <c r="G246" s="60" t="str">
        <f>IF(D246="","",IFERROR(VLOOKUP(D246,Ingredients!$A:$G,4,FALSE),"ingredient not in list"))</f>
        <v>tsp</v>
      </c>
      <c r="H246" s="58" t="str">
        <f t="shared" si="34"/>
        <v>|</v>
      </c>
      <c r="I246" s="61">
        <f>IF(D246="", "", IFERROR((VLOOKUP(D246,Ingredients!$A:$H,8,FALSE)*(F246/(VLOOKUP(D246,Ingredients!$A:$H,3,FALSE)))), "ingredient not in list"))</f>
        <v>5.6338028169014086E-2</v>
      </c>
      <c r="J246" s="58" t="str">
        <f t="shared" si="35"/>
        <v>|</v>
      </c>
      <c r="K246" s="81">
        <f>IF($D246="", "", IFERROR((VLOOKUP($D246,Ingredients!$A:$K,9,FALSE)*($F246/(VLOOKUP($D246,Ingredients!$A:$K,3,FALSE)))), "ingredient not in list"))</f>
        <v>0.62</v>
      </c>
      <c r="L246" s="58" t="str">
        <f t="shared" si="36"/>
        <v>|</v>
      </c>
      <c r="M246" s="81">
        <f>IF($D246="", "", IFERROR((VLOOKUP($D246,Ingredients!$A:$K,10,FALSE)*($F246/(VLOOKUP($D246,Ingredients!$A:$K,3,FALSE)))), "ingredient not in list"))</f>
        <v>2.34</v>
      </c>
      <c r="N246" s="58" t="str">
        <f t="shared" si="37"/>
        <v>|</v>
      </c>
      <c r="O246" s="81">
        <f>IF($D246="", "", IFERROR((VLOOKUP($D246,Ingredients!$A:$K,11,FALSE)*($F246/(VLOOKUP($D246,Ingredients!$A:$K,3,FALSE)))), "ingredient not in list"))</f>
        <v>0.54</v>
      </c>
      <c r="P246" s="58" t="str">
        <f t="shared" si="38"/>
        <v>|</v>
      </c>
      <c r="Q246" s="87">
        <f>IF($D246="", "", IFERROR((VLOOKUP($D246,Ingredients!$A:$H,6,FALSE)*($F246/(VLOOKUP($D246,Ingredients!$A:$H,3,FALSE)))), "ingredient not in list"))</f>
        <v>12</v>
      </c>
      <c r="R246" s="3">
        <f>IF(AND(I246&lt;&gt;"",I247=""),SUM(I$1:I247)-SUM(R$1:R245),"")</f>
        <v>3.6371159748716195</v>
      </c>
      <c r="S246">
        <f>IF(AND(Q246&lt;&gt;"",Q247=""),SUM(Q$1:Q247)-SUM(S$1:S245),"")</f>
        <v>947</v>
      </c>
      <c r="T246" s="74">
        <f>IF(AND(K246&lt;&gt;"",K247=""),SUM(K$1:K247)-SUM(T$1:T245),"")</f>
        <v>12.699999999999818</v>
      </c>
      <c r="U246" s="74">
        <f>IF(AND(M246&lt;&gt;"",M247=""),SUM(M$1:M247)-SUM(U$1:U245),"")</f>
        <v>106.85999999999967</v>
      </c>
      <c r="V246" s="74">
        <f>IF(AND(O246&lt;&gt;"",O247=""),SUM(O$1:O247)-SUM(V$1:V245),"")</f>
        <v>27.559999999999945</v>
      </c>
      <c r="W246" s="8">
        <v>5</v>
      </c>
      <c r="X246" s="3">
        <f t="shared" si="39"/>
        <v>0.72742319497432395</v>
      </c>
      <c r="Y246" s="21">
        <f t="shared" si="40"/>
        <v>189.4</v>
      </c>
      <c r="Z246" s="74">
        <f t="shared" si="41"/>
        <v>2.5399999999999636</v>
      </c>
      <c r="AA246" s="74">
        <f t="shared" si="42"/>
        <v>21.371999999999936</v>
      </c>
      <c r="AB246" s="74">
        <f t="shared" si="43"/>
        <v>5.5119999999999889</v>
      </c>
    </row>
    <row r="247" spans="1:31" ht="12.75" x14ac:dyDescent="0.2">
      <c r="A247" t="str">
        <f>IF(B247="","", IF(ISNA(MATCH(B247,'Meal Planning'!$C$2:$C$6,0)), "N", "Y"))</f>
        <v/>
      </c>
      <c r="B247" t="str">
        <f t="array" ref="B247">IF(D247="","", INDEX($C247:C20245, MATCH(FALSE,ISBLANK($C247:C20245),0)))</f>
        <v/>
      </c>
      <c r="C247" s="10"/>
      <c r="E247" t="str">
        <f t="shared" si="33"/>
        <v/>
      </c>
      <c r="F247" s="10"/>
      <c r="G247" s="1" t="str">
        <f>IF(D247="","",IFERROR(VLOOKUP(D247,Ingredients!$A:$G,4,FALSE),"ingredient not in list"))</f>
        <v/>
      </c>
      <c r="H247" t="str">
        <f t="shared" si="34"/>
        <v/>
      </c>
      <c r="I247" s="3" t="str">
        <f>IF(D247="", "", IFERROR((VLOOKUP(D247,Ingredients!$A:$H,8,FALSE)*(F247/(VLOOKUP(D247,Ingredients!$A:$H,3,FALSE)))), "ingredient not in list"))</f>
        <v/>
      </c>
      <c r="J247" t="str">
        <f t="shared" si="35"/>
        <v/>
      </c>
      <c r="K247" s="77" t="str">
        <f>IF($D247="", "", IFERROR((VLOOKUP($D247,Ingredients!$A:$K,9,FALSE)*($F247/(VLOOKUP($D247,Ingredients!$A:$K,3,FALSE)))), "ingredient not in list"))</f>
        <v/>
      </c>
      <c r="L247" t="str">
        <f t="shared" si="36"/>
        <v/>
      </c>
      <c r="M247" s="77" t="str">
        <f>IF($D247="", "", IFERROR((VLOOKUP($D247,Ingredients!$A:$K,10,FALSE)*($F247/(VLOOKUP($D247,Ingredients!$A:$K,3,FALSE)))), "ingredient not in list"))</f>
        <v/>
      </c>
      <c r="N247" t="str">
        <f t="shared" si="37"/>
        <v/>
      </c>
      <c r="O247" s="77" t="str">
        <f>IF($D247="", "", IFERROR((VLOOKUP($D247,Ingredients!$A:$K,11,FALSE)*($F247/(VLOOKUP($D247,Ingredients!$A:$K,3,FALSE)))), "ingredient not in list"))</f>
        <v/>
      </c>
      <c r="P247" t="str">
        <f t="shared" si="38"/>
        <v/>
      </c>
      <c r="Q247" s="83" t="str">
        <f>IF($D247="", "", IFERROR((VLOOKUP($D247,Ingredients!$A:$H,6,FALSE)*($F247/(VLOOKUP($D247,Ingredients!$A:$H,3,FALSE)))), "ingredient not in list"))</f>
        <v/>
      </c>
      <c r="R247" s="3" t="str">
        <f>IF(AND(I247&lt;&gt;"",I248=""),SUM(I$1:I248)-SUM(R$1:R246),"")</f>
        <v/>
      </c>
      <c r="S247" t="str">
        <f>IF(AND(Q247&lt;&gt;"",Q248=""),SUM(Q$1:Q248)-SUM(S$1:S246),"")</f>
        <v/>
      </c>
      <c r="T247" s="74" t="str">
        <f>IF(AND(K247&lt;&gt;"",K248=""),SUM(K$1:K248)-SUM(T$1:T246),"")</f>
        <v/>
      </c>
      <c r="U247" s="74" t="str">
        <f>IF(AND(M247&lt;&gt;"",M248=""),SUM(M$1:M248)-SUM(U$1:U246),"")</f>
        <v/>
      </c>
      <c r="V247" s="74" t="str">
        <f>IF(AND(O247&lt;&gt;"",O248=""),SUM(O$1:O248)-SUM(V$1:V246),"")</f>
        <v/>
      </c>
      <c r="X247" s="3" t="str">
        <f t="shared" si="39"/>
        <v/>
      </c>
      <c r="Y247" s="21" t="str">
        <f t="shared" si="40"/>
        <v/>
      </c>
      <c r="Z247" s="74" t="str">
        <f t="shared" si="41"/>
        <v/>
      </c>
      <c r="AA247" s="74" t="str">
        <f t="shared" si="42"/>
        <v/>
      </c>
      <c r="AB247" s="74" t="str">
        <f t="shared" si="43"/>
        <v/>
      </c>
    </row>
    <row r="248" spans="1:31" ht="12.75" x14ac:dyDescent="0.2">
      <c r="A248" t="str">
        <f>IF(B248="","", IF(ISNA(MATCH(B248,'Meal Planning'!$C$2:$C$6,0)), "N", "Y"))</f>
        <v>N</v>
      </c>
      <c r="B248" t="str">
        <f t="array" ref="B248">IF(D248="","", INDEX($C248:C20246, MATCH(FALSE,ISBLANK($C248:C20246),0)))</f>
        <v>Rosemary Rolls</v>
      </c>
      <c r="C248" s="10"/>
      <c r="D248" s="48" t="s">
        <v>23</v>
      </c>
      <c r="E248" s="49" t="str">
        <f t="shared" si="33"/>
        <v>|</v>
      </c>
      <c r="F248" s="65">
        <v>2</v>
      </c>
      <c r="G248" s="51" t="str">
        <f>IF(D248="","",IFERROR(VLOOKUP(D248,Ingredients!$A:$G,4,FALSE),"ingredient not in list"))</f>
        <v>tbsp</v>
      </c>
      <c r="H248" s="49" t="str">
        <f t="shared" si="34"/>
        <v>|</v>
      </c>
      <c r="I248" s="52">
        <f>IF(D248="", "", IFERROR((VLOOKUP(D248,Ingredients!$A:$H,8,FALSE)*(F248/(VLOOKUP(D248,Ingredients!$A:$H,3,FALSE)))), "ingredient not in list"))</f>
        <v>0.43625000000000003</v>
      </c>
      <c r="J248" s="49" t="str">
        <f t="shared" si="35"/>
        <v>|</v>
      </c>
      <c r="K248" s="79">
        <f>IF($D248="", "", IFERROR((VLOOKUP($D248,Ingredients!$A:$K,9,FALSE)*($F248/(VLOOKUP($D248,Ingredients!$A:$K,3,FALSE)))), "ingredient not in list"))</f>
        <v>0.12</v>
      </c>
      <c r="L248" s="49" t="str">
        <f t="shared" si="36"/>
        <v>|</v>
      </c>
      <c r="M248" s="79">
        <f>IF($D248="", "", IFERROR((VLOOKUP($D248,Ingredients!$A:$K,10,FALSE)*($F248/(VLOOKUP($D248,Ingredients!$A:$K,3,FALSE)))), "ingredient not in list"))</f>
        <v>34.6</v>
      </c>
      <c r="N248" s="49" t="str">
        <f t="shared" si="37"/>
        <v>|</v>
      </c>
      <c r="O248" s="79">
        <f>IF($D248="", "", IFERROR((VLOOKUP($D248,Ingredients!$A:$K,11,FALSE)*($F248/(VLOOKUP($D248,Ingredients!$A:$K,3,FALSE)))), "ingredient not in list"))</f>
        <v>0</v>
      </c>
      <c r="P248" s="49" t="str">
        <f t="shared" si="38"/>
        <v>|</v>
      </c>
      <c r="Q248" s="85">
        <f>IF($D248="", "", IFERROR((VLOOKUP($D248,Ingredients!$A:$H,6,FALSE)*($F248/(VLOOKUP($D248,Ingredients!$A:$H,3,FALSE)))), "ingredient not in list"))</f>
        <v>120</v>
      </c>
      <c r="R248" s="3" t="str">
        <f>IF(AND(I248&lt;&gt;"",I249=""),SUM(I$1:I249)-SUM(R$1:R247),"")</f>
        <v/>
      </c>
      <c r="S248" t="str">
        <f>IF(AND(Q248&lt;&gt;"",Q249=""),SUM(Q$1:Q249)-SUM(S$1:S247),"")</f>
        <v/>
      </c>
      <c r="T248" s="74" t="str">
        <f>IF(AND(K248&lt;&gt;"",K249=""),SUM(K$1:K249)-SUM(T$1:T247),"")</f>
        <v/>
      </c>
      <c r="U248" s="74" t="str">
        <f>IF(AND(M248&lt;&gt;"",M249=""),SUM(M$1:M249)-SUM(U$1:U247),"")</f>
        <v/>
      </c>
      <c r="V248" s="74" t="str">
        <f>IF(AND(O248&lt;&gt;"",O249=""),SUM(O$1:O249)-SUM(V$1:V247),"")</f>
        <v/>
      </c>
      <c r="X248" s="3" t="str">
        <f t="shared" si="39"/>
        <v/>
      </c>
      <c r="Y248" s="21" t="str">
        <f t="shared" si="40"/>
        <v/>
      </c>
      <c r="Z248" s="74" t="str">
        <f t="shared" si="41"/>
        <v/>
      </c>
      <c r="AA248" s="74" t="str">
        <f t="shared" si="42"/>
        <v/>
      </c>
      <c r="AB248" s="74" t="str">
        <f t="shared" si="43"/>
        <v/>
      </c>
    </row>
    <row r="249" spans="1:31" ht="12.75" x14ac:dyDescent="0.2">
      <c r="A249" t="str">
        <f>IF(B249="","", IF(ISNA(MATCH(B249,'Meal Planning'!$C$2:$C$6,0)), "N", "Y"))</f>
        <v>N</v>
      </c>
      <c r="B249" t="str">
        <f t="array" ref="B249">IF(D249="","", INDEX($C249:C20247, MATCH(FALSE,ISBLANK($C249:C20247),0)))</f>
        <v>Rosemary Rolls</v>
      </c>
      <c r="C249" s="10"/>
      <c r="D249" s="53" t="s">
        <v>138</v>
      </c>
      <c r="E249" s="54" t="str">
        <f t="shared" si="33"/>
        <v>|</v>
      </c>
      <c r="F249" s="12">
        <v>8</v>
      </c>
      <c r="G249" s="55" t="str">
        <f>IF(D249="","",IFERROR(VLOOKUP(D249,Ingredients!$A:$G,4,FALSE),"ingredient not in list"))</f>
        <v>tsp</v>
      </c>
      <c r="H249" s="54" t="str">
        <f t="shared" si="34"/>
        <v>|</v>
      </c>
      <c r="I249" s="56">
        <f>IF(D249="", "", IFERROR((VLOOKUP(D249,Ingredients!$A:$H,8,FALSE)*(F249/(VLOOKUP(D249,Ingredients!$A:$H,3,FALSE)))), "ingredient not in list"))</f>
        <v>3.5066079295154186E-2</v>
      </c>
      <c r="J249" s="54" t="str">
        <f t="shared" si="35"/>
        <v>|</v>
      </c>
      <c r="K249" s="80">
        <f>IF($D249="", "", IFERROR((VLOOKUP($D249,Ingredients!$A:$K,9,FALSE)*($F249/(VLOOKUP($D249,Ingredients!$A:$K,3,FALSE)))), "ingredient not in list"))</f>
        <v>0</v>
      </c>
      <c r="L249" s="54" t="str">
        <f t="shared" si="36"/>
        <v>|</v>
      </c>
      <c r="M249" s="80">
        <f>IF($D249="", "", IFERROR((VLOOKUP($D249,Ingredients!$A:$K,10,FALSE)*($F249/(VLOOKUP($D249,Ingredients!$A:$K,3,FALSE)))), "ingredient not in list"))</f>
        <v>33.6</v>
      </c>
      <c r="N249" s="54" t="str">
        <f t="shared" si="37"/>
        <v>|</v>
      </c>
      <c r="O249" s="80">
        <f>IF($D249="", "", IFERROR((VLOOKUP($D249,Ingredients!$A:$K,11,FALSE)*($F249/(VLOOKUP($D249,Ingredients!$A:$K,3,FALSE)))), "ingredient not in list"))</f>
        <v>0</v>
      </c>
      <c r="P249" s="54" t="str">
        <f t="shared" si="38"/>
        <v>|</v>
      </c>
      <c r="Q249" s="86">
        <f>IF($D249="", "", IFERROR((VLOOKUP($D249,Ingredients!$A:$H,6,FALSE)*($F249/(VLOOKUP($D249,Ingredients!$A:$H,3,FALSE)))), "ingredient not in list"))</f>
        <v>120</v>
      </c>
      <c r="R249" s="3" t="str">
        <f>IF(AND(I249&lt;&gt;"",I250=""),SUM(I$1:I250)-SUM(R$1:R248),"")</f>
        <v/>
      </c>
      <c r="S249" t="str">
        <f>IF(AND(Q249&lt;&gt;"",Q250=""),SUM(Q$1:Q250)-SUM(S$1:S248),"")</f>
        <v/>
      </c>
      <c r="T249" s="74" t="str">
        <f>IF(AND(K249&lt;&gt;"",K250=""),SUM(K$1:K250)-SUM(T$1:T248),"")</f>
        <v/>
      </c>
      <c r="U249" s="74" t="str">
        <f>IF(AND(M249&lt;&gt;"",M250=""),SUM(M$1:M250)-SUM(U$1:U248),"")</f>
        <v/>
      </c>
      <c r="V249" s="74" t="str">
        <f>IF(AND(O249&lt;&gt;"",O250=""),SUM(O$1:O250)-SUM(V$1:V248),"")</f>
        <v/>
      </c>
      <c r="X249" s="3" t="str">
        <f t="shared" si="39"/>
        <v/>
      </c>
      <c r="Y249" s="21" t="str">
        <f t="shared" si="40"/>
        <v/>
      </c>
      <c r="Z249" s="74" t="str">
        <f t="shared" si="41"/>
        <v/>
      </c>
      <c r="AA249" s="74" t="str">
        <f t="shared" si="42"/>
        <v/>
      </c>
      <c r="AB249" s="74" t="str">
        <f t="shared" si="43"/>
        <v/>
      </c>
    </row>
    <row r="250" spans="1:31" ht="12.75" x14ac:dyDescent="0.2">
      <c r="A250" t="str">
        <f>IF(B250="","", IF(ISNA(MATCH(B250,'Meal Planning'!$C$2:$C$6,0)), "N", "Y"))</f>
        <v>N</v>
      </c>
      <c r="B250" t="str">
        <f t="array" ref="B250">IF(D250="","", INDEX($C250:C20248, MATCH(FALSE,ISBLANK($C250:C20248),0)))</f>
        <v>Rosemary Rolls</v>
      </c>
      <c r="C250" s="10"/>
      <c r="D250" s="53" t="s">
        <v>140</v>
      </c>
      <c r="E250" s="54" t="str">
        <f t="shared" si="33"/>
        <v>|</v>
      </c>
      <c r="F250" s="12">
        <v>2</v>
      </c>
      <c r="G250" s="55" t="str">
        <f>IF(D250="","",IFERROR(VLOOKUP(D250,Ingredients!$A:$G,4,FALSE),"ingredient not in list"))</f>
        <v>tbsp</v>
      </c>
      <c r="H250" s="54" t="str">
        <f t="shared" si="34"/>
        <v>|</v>
      </c>
      <c r="I250" s="56">
        <f>IF(D250="", "", IFERROR((VLOOKUP(D250,Ingredients!$A:$H,8,FALSE)*(F250/(VLOOKUP(D250,Ingredients!$A:$H,3,FALSE)))), "ingredient not in list"))</f>
        <v>0.2</v>
      </c>
      <c r="J250" s="54" t="str">
        <f t="shared" si="35"/>
        <v>|</v>
      </c>
      <c r="K250" s="80">
        <f>IF($D250="", "", IFERROR((VLOOKUP($D250,Ingredients!$A:$K,9,FALSE)*($F250/(VLOOKUP($D250,Ingredients!$A:$K,3,FALSE)))), "ingredient not in list"))</f>
        <v>0</v>
      </c>
      <c r="L250" s="54" t="str">
        <f t="shared" si="36"/>
        <v>|</v>
      </c>
      <c r="M250" s="80">
        <f>IF($D250="", "", IFERROR((VLOOKUP($D250,Ingredients!$A:$K,10,FALSE)*($F250/(VLOOKUP($D250,Ingredients!$A:$K,3,FALSE)))), "ingredient not in list"))</f>
        <v>0</v>
      </c>
      <c r="N250" s="54" t="str">
        <f t="shared" si="37"/>
        <v>|</v>
      </c>
      <c r="O250" s="80">
        <f>IF($D250="", "", IFERROR((VLOOKUP($D250,Ingredients!$A:$K,11,FALSE)*($F250/(VLOOKUP($D250,Ingredients!$A:$K,3,FALSE)))), "ingredient not in list"))</f>
        <v>27</v>
      </c>
      <c r="P250" s="54" t="str">
        <f t="shared" si="38"/>
        <v>|</v>
      </c>
      <c r="Q250" s="86">
        <f>IF($D250="", "", IFERROR((VLOOKUP($D250,Ingredients!$A:$H,6,FALSE)*($F250/(VLOOKUP($D250,Ingredients!$A:$H,3,FALSE)))), "ingredient not in list"))</f>
        <v>240</v>
      </c>
      <c r="R250" s="3" t="str">
        <f>IF(AND(I250&lt;&gt;"",I251=""),SUM(I$1:I251)-SUM(R$1:R249),"")</f>
        <v/>
      </c>
      <c r="S250" t="str">
        <f>IF(AND(Q250&lt;&gt;"",Q251=""),SUM(Q$1:Q251)-SUM(S$1:S249),"")</f>
        <v/>
      </c>
      <c r="T250" s="74" t="str">
        <f>IF(AND(K250&lt;&gt;"",K251=""),SUM(K$1:K251)-SUM(T$1:T249),"")</f>
        <v/>
      </c>
      <c r="U250" s="74" t="str">
        <f>IF(AND(M250&lt;&gt;"",M251=""),SUM(M$1:M251)-SUM(U$1:U249),"")</f>
        <v/>
      </c>
      <c r="V250" s="74" t="str">
        <f>IF(AND(O250&lt;&gt;"",O251=""),SUM(O$1:O251)-SUM(V$1:V249),"")</f>
        <v/>
      </c>
      <c r="X250" s="3" t="str">
        <f t="shared" si="39"/>
        <v/>
      </c>
      <c r="Y250" s="21" t="str">
        <f t="shared" si="40"/>
        <v/>
      </c>
      <c r="Z250" s="74" t="str">
        <f t="shared" si="41"/>
        <v/>
      </c>
      <c r="AA250" s="74" t="str">
        <f t="shared" si="42"/>
        <v/>
      </c>
      <c r="AB250" s="74" t="str">
        <f t="shared" si="43"/>
        <v/>
      </c>
    </row>
    <row r="251" spans="1:31" ht="12.75" x14ac:dyDescent="0.2">
      <c r="A251" t="str">
        <f>IF(B251="","", IF(ISNA(MATCH(B251,'Meal Planning'!$C$2:$C$6,0)), "N", "Y"))</f>
        <v>N</v>
      </c>
      <c r="B251" t="str">
        <f t="array" ref="B251">IF(D251="","", INDEX($C251:C20249, MATCH(FALSE,ISBLANK($C251:C20249),0)))</f>
        <v>Rosemary Rolls</v>
      </c>
      <c r="C251" s="10"/>
      <c r="D251" s="53" t="s">
        <v>48</v>
      </c>
      <c r="E251" s="54" t="str">
        <f t="shared" si="33"/>
        <v>|</v>
      </c>
      <c r="F251" s="12">
        <v>0.75</v>
      </c>
      <c r="G251" s="55" t="str">
        <f>IF(D251="","",IFERROR(VLOOKUP(D251,Ingredients!$A:$G,4,FALSE),"ingredient not in list"))</f>
        <v>cup</v>
      </c>
      <c r="H251" s="54" t="str">
        <f t="shared" si="34"/>
        <v>|</v>
      </c>
      <c r="I251" s="56">
        <f>IF(D251="", "", IFERROR((VLOOKUP(D251,Ingredients!$A:$H,8,FALSE)*(F251/(VLOOKUP(D251,Ingredients!$A:$H,3,FALSE)))), "ingredient not in list"))</f>
        <v>0.28031250000000002</v>
      </c>
      <c r="J251" s="54" t="str">
        <f t="shared" si="35"/>
        <v>|</v>
      </c>
      <c r="K251" s="80">
        <f>IF($D251="", "", IFERROR((VLOOKUP($D251,Ingredients!$A:$K,9,FALSE)*($F251/(VLOOKUP($D251,Ingredients!$A:$K,3,FALSE)))), "ingredient not in list"))</f>
        <v>0.75</v>
      </c>
      <c r="L251" s="54" t="str">
        <f t="shared" si="36"/>
        <v>|</v>
      </c>
      <c r="M251" s="80">
        <f>IF($D251="", "", IFERROR((VLOOKUP($D251,Ingredients!$A:$K,10,FALSE)*($F251/(VLOOKUP($D251,Ingredients!$A:$K,3,FALSE)))), "ingredient not in list"))</f>
        <v>1.5</v>
      </c>
      <c r="N251" s="54" t="str">
        <f t="shared" si="37"/>
        <v>|</v>
      </c>
      <c r="O251" s="80">
        <f>IF($D251="", "", IFERROR((VLOOKUP($D251,Ingredients!$A:$K,11,FALSE)*($F251/(VLOOKUP($D251,Ingredients!$A:$K,3,FALSE)))), "ingredient not in list"))</f>
        <v>2.25</v>
      </c>
      <c r="P251" s="54" t="str">
        <f t="shared" si="38"/>
        <v>|</v>
      </c>
      <c r="Q251" s="86">
        <f>IF($D251="", "", IFERROR((VLOOKUP($D251,Ingredients!$A:$H,6,FALSE)*($F251/(VLOOKUP($D251,Ingredients!$A:$H,3,FALSE)))), "ingredient not in list"))</f>
        <v>22.5</v>
      </c>
      <c r="R251" s="3" t="str">
        <f>IF(AND(I251&lt;&gt;"",I252=""),SUM(I$1:I252)-SUM(R$1:R250),"")</f>
        <v/>
      </c>
      <c r="S251" t="str">
        <f>IF(AND(Q251&lt;&gt;"",Q252=""),SUM(Q$1:Q252)-SUM(S$1:S250),"")</f>
        <v/>
      </c>
      <c r="T251" s="74" t="str">
        <f>IF(AND(K251&lt;&gt;"",K252=""),SUM(K$1:K252)-SUM(T$1:T250),"")</f>
        <v/>
      </c>
      <c r="U251" s="74" t="str">
        <f>IF(AND(M251&lt;&gt;"",M252=""),SUM(M$1:M252)-SUM(U$1:U250),"")</f>
        <v/>
      </c>
      <c r="V251" s="74" t="str">
        <f>IF(AND(O251&lt;&gt;"",O252=""),SUM(O$1:O252)-SUM(V$1:V250),"")</f>
        <v/>
      </c>
      <c r="X251" s="3" t="str">
        <f t="shared" si="39"/>
        <v/>
      </c>
      <c r="Y251" s="21" t="str">
        <f t="shared" si="40"/>
        <v/>
      </c>
      <c r="Z251" s="74" t="str">
        <f t="shared" si="41"/>
        <v/>
      </c>
      <c r="AA251" s="74" t="str">
        <f t="shared" si="42"/>
        <v/>
      </c>
      <c r="AB251" s="74" t="str">
        <f t="shared" si="43"/>
        <v/>
      </c>
    </row>
    <row r="252" spans="1:31" ht="12.75" x14ac:dyDescent="0.2">
      <c r="A252" t="str">
        <f>IF(B252="","", IF(ISNA(MATCH(B252,'Meal Planning'!$C$2:$C$6,0)), "N", "Y"))</f>
        <v>N</v>
      </c>
      <c r="B252" t="str">
        <f t="array" ref="B252">IF(D252="","", INDEX($C252:C20250, MATCH(FALSE,ISBLANK($C252:C20250),0)))</f>
        <v>Rosemary Rolls</v>
      </c>
      <c r="C252" s="10"/>
      <c r="D252" s="53" t="s">
        <v>200</v>
      </c>
      <c r="E252" s="54" t="str">
        <f t="shared" si="33"/>
        <v>|</v>
      </c>
      <c r="F252" s="12">
        <v>3</v>
      </c>
      <c r="G252" s="55" t="str">
        <f>IF(D252="","",IFERROR(VLOOKUP(D252,Ingredients!$A:$G,4,FALSE),"ingredient not in list"))</f>
        <v>leafs</v>
      </c>
      <c r="H252" s="54" t="str">
        <f t="shared" si="34"/>
        <v>|</v>
      </c>
      <c r="I252" s="56">
        <f>IF(D252="", "", IFERROR((VLOOKUP(D252,Ingredients!$A:$H,8,FALSE)*(F252/(VLOOKUP(D252,Ingredients!$A:$H,3,FALSE)))), "ingredient not in list"))</f>
        <v>0.33799999999999997</v>
      </c>
      <c r="J252" s="54" t="str">
        <f t="shared" si="35"/>
        <v>|</v>
      </c>
      <c r="K252" s="80">
        <f>IF($D252="", "", IFERROR((VLOOKUP($D252,Ingredients!$A:$K,9,FALSE)*($F252/(VLOOKUP($D252,Ingredients!$A:$K,3,FALSE)))), "ingredient not in list"))</f>
        <v>0.06</v>
      </c>
      <c r="L252" s="54" t="str">
        <f t="shared" si="36"/>
        <v>|</v>
      </c>
      <c r="M252" s="80">
        <f>IF($D252="", "", IFERROR((VLOOKUP($D252,Ingredients!$A:$K,10,FALSE)*($F252/(VLOOKUP($D252,Ingredients!$A:$K,3,FALSE)))), "ingredient not in list"))</f>
        <v>0.35</v>
      </c>
      <c r="N252" s="54" t="str">
        <f t="shared" si="37"/>
        <v>|</v>
      </c>
      <c r="O252" s="80">
        <f>IF($D252="", "", IFERROR((VLOOKUP($D252,Ingredients!$A:$K,11,FALSE)*($F252/(VLOOKUP($D252,Ingredients!$A:$K,3,FALSE)))), "ingredient not in list"))</f>
        <v>0.1</v>
      </c>
      <c r="P252" s="54" t="str">
        <f t="shared" si="38"/>
        <v>|</v>
      </c>
      <c r="Q252" s="86">
        <f>IF($D252="", "", IFERROR((VLOOKUP($D252,Ingredients!$A:$H,6,FALSE)*($F252/(VLOOKUP($D252,Ingredients!$A:$H,3,FALSE)))), "ingredient not in list"))</f>
        <v>2</v>
      </c>
      <c r="R252" s="3" t="str">
        <f>IF(AND(I252&lt;&gt;"",I253=""),SUM(I$1:I253)-SUM(R$1:R251),"")</f>
        <v/>
      </c>
      <c r="S252" t="str">
        <f>IF(AND(Q252&lt;&gt;"",Q253=""),SUM(Q$1:Q253)-SUM(S$1:S251),"")</f>
        <v/>
      </c>
      <c r="T252" s="74" t="str">
        <f>IF(AND(K252&lt;&gt;"",K253=""),SUM(K$1:K253)-SUM(T$1:T251),"")</f>
        <v/>
      </c>
      <c r="U252" s="74" t="str">
        <f>IF(AND(M252&lt;&gt;"",M253=""),SUM(M$1:M253)-SUM(U$1:U251),"")</f>
        <v/>
      </c>
      <c r="V252" s="74" t="str">
        <f>IF(AND(O252&lt;&gt;"",O253=""),SUM(O$1:O253)-SUM(V$1:V251),"")</f>
        <v/>
      </c>
      <c r="X252" s="3" t="str">
        <f t="shared" si="39"/>
        <v/>
      </c>
      <c r="Y252" s="21" t="str">
        <f t="shared" si="40"/>
        <v/>
      </c>
      <c r="Z252" s="74" t="str">
        <f t="shared" si="41"/>
        <v/>
      </c>
      <c r="AA252" s="74" t="str">
        <f t="shared" si="42"/>
        <v/>
      </c>
      <c r="AB252" s="74" t="str">
        <f t="shared" si="43"/>
        <v/>
      </c>
    </row>
    <row r="253" spans="1:31" ht="12.75" x14ac:dyDescent="0.2">
      <c r="A253" t="str">
        <f>IF(B253="","", IF(ISNA(MATCH(B253,'Meal Planning'!$C$2:$C$6,0)), "N", "Y"))</f>
        <v>N</v>
      </c>
      <c r="B253" t="str">
        <f t="array" ref="B253">IF(D253="","", INDEX($C253:C20251, MATCH(FALSE,ISBLANK($C253:C20251),0)))</f>
        <v>Rosemary Rolls</v>
      </c>
      <c r="C253" s="10"/>
      <c r="D253" s="53" t="s">
        <v>59</v>
      </c>
      <c r="E253" s="54" t="str">
        <f t="shared" si="33"/>
        <v>|</v>
      </c>
      <c r="F253" s="12">
        <v>2</v>
      </c>
      <c r="G253" s="55" t="str">
        <f>IF(D253="","",IFERROR(VLOOKUP(D253,Ingredients!$A:$G,4,FALSE),"ingredient not in list"))</f>
        <v>tsp</v>
      </c>
      <c r="H253" s="54" t="str">
        <f t="shared" si="34"/>
        <v>|</v>
      </c>
      <c r="I253" s="56">
        <f>IF(D253="", "", IFERROR((VLOOKUP(D253,Ingredients!$A:$H,8,FALSE)*(F253/(VLOOKUP(D253,Ingredients!$A:$H,3,FALSE)))), "ingredient not in list"))</f>
        <v>2.4439918533604887E-2</v>
      </c>
      <c r="J253" s="54" t="str">
        <f t="shared" si="35"/>
        <v>|</v>
      </c>
      <c r="K253" s="80">
        <f>IF($D253="", "", IFERROR((VLOOKUP($D253,Ingredients!$A:$K,9,FALSE)*($F253/(VLOOKUP($D253,Ingredients!$A:$K,3,FALSE)))), "ingredient not in list"))</f>
        <v>0</v>
      </c>
      <c r="L253" s="54" t="str">
        <f t="shared" si="36"/>
        <v>|</v>
      </c>
      <c r="M253" s="80">
        <f>IF($D253="", "", IFERROR((VLOOKUP($D253,Ingredients!$A:$K,10,FALSE)*($F253/(VLOOKUP($D253,Ingredients!$A:$K,3,FALSE)))), "ingredient not in list"))</f>
        <v>0</v>
      </c>
      <c r="N253" s="54" t="str">
        <f t="shared" si="37"/>
        <v>|</v>
      </c>
      <c r="O253" s="80">
        <f>IF($D253="", "", IFERROR((VLOOKUP($D253,Ingredients!$A:$K,11,FALSE)*($F253/(VLOOKUP($D253,Ingredients!$A:$K,3,FALSE)))), "ingredient not in list"))</f>
        <v>0</v>
      </c>
      <c r="P253" s="54" t="str">
        <f t="shared" si="38"/>
        <v>|</v>
      </c>
      <c r="Q253" s="86">
        <f>IF($D253="", "", IFERROR((VLOOKUP($D253,Ingredients!$A:$H,6,FALSE)*($F253/(VLOOKUP($D253,Ingredients!$A:$H,3,FALSE)))), "ingredient not in list"))</f>
        <v>0</v>
      </c>
      <c r="R253" s="3" t="str">
        <f>IF(AND(I253&lt;&gt;"",I254=""),SUM(I$1:I254)-SUM(R$1:R252),"")</f>
        <v/>
      </c>
      <c r="S253" t="str">
        <f>IF(AND(Q253&lt;&gt;"",Q254=""),SUM(Q$1:Q254)-SUM(S$1:S252),"")</f>
        <v/>
      </c>
      <c r="T253" s="74" t="str">
        <f>IF(AND(K253&lt;&gt;"",K254=""),SUM(K$1:K254)-SUM(T$1:T252),"")</f>
        <v/>
      </c>
      <c r="U253" s="74" t="str">
        <f>IF(AND(M253&lt;&gt;"",M254=""),SUM(M$1:M254)-SUM(U$1:U252),"")</f>
        <v/>
      </c>
      <c r="V253" s="74" t="str">
        <f>IF(AND(O253&lt;&gt;"",O254=""),SUM(O$1:O254)-SUM(V$1:V252),"")</f>
        <v/>
      </c>
      <c r="X253" s="3" t="str">
        <f t="shared" si="39"/>
        <v/>
      </c>
      <c r="Y253" s="21" t="str">
        <f t="shared" si="40"/>
        <v/>
      </c>
      <c r="Z253" s="74" t="str">
        <f t="shared" si="41"/>
        <v/>
      </c>
      <c r="AA253" s="74" t="str">
        <f t="shared" si="42"/>
        <v/>
      </c>
      <c r="AB253" s="74" t="str">
        <f t="shared" si="43"/>
        <v/>
      </c>
    </row>
    <row r="254" spans="1:31" ht="12.75" x14ac:dyDescent="0.2">
      <c r="A254" t="str">
        <f>IF(B254="","", IF(ISNA(MATCH(B254,'Meal Planning'!$C$2:$C$6,0)), "N", "Y"))</f>
        <v>N</v>
      </c>
      <c r="B254" t="str">
        <f t="array" ref="B254">IF(D254="","", INDEX($C254:C20252, MATCH(FALSE,ISBLANK($C254:C20252),0)))</f>
        <v>Rosemary Rolls</v>
      </c>
      <c r="C254" s="10"/>
      <c r="D254" s="53" t="s">
        <v>194</v>
      </c>
      <c r="E254" s="54" t="str">
        <f t="shared" si="33"/>
        <v>|</v>
      </c>
      <c r="F254" s="12">
        <v>4</v>
      </c>
      <c r="G254" s="55" t="str">
        <f>IF(D254="","",IFERROR(VLOOKUP(D254,Ingredients!$A:$G,4,FALSE),"ingredient not in list"))</f>
        <v>tbsp</v>
      </c>
      <c r="H254" s="54" t="str">
        <f t="shared" si="34"/>
        <v>|</v>
      </c>
      <c r="I254" s="56">
        <f>IF(D254="", "", IFERROR((VLOOKUP(D254,Ingredients!$A:$H,8,FALSE)*(F254/(VLOOKUP(D254,Ingredients!$A:$H,3,FALSE)))), "ingredient not in list"))</f>
        <v>0.12375</v>
      </c>
      <c r="J254" s="54" t="str">
        <f t="shared" si="35"/>
        <v>|</v>
      </c>
      <c r="K254" s="80">
        <f>IF($D254="", "", IFERROR((VLOOKUP($D254,Ingredients!$A:$K,9,FALSE)*($F254/(VLOOKUP($D254,Ingredients!$A:$K,3,FALSE)))), "ingredient not in list"))</f>
        <v>0.36</v>
      </c>
      <c r="L254" s="54" t="str">
        <f t="shared" si="36"/>
        <v>|</v>
      </c>
      <c r="M254" s="80">
        <f>IF($D254="", "", IFERROR((VLOOKUP($D254,Ingredients!$A:$K,10,FALSE)*($F254/(VLOOKUP($D254,Ingredients!$A:$K,3,FALSE)))), "ingredient not in list"))</f>
        <v>0</v>
      </c>
      <c r="N254" s="54" t="str">
        <f t="shared" si="37"/>
        <v>|</v>
      </c>
      <c r="O254" s="80">
        <f>IF($D254="", "", IFERROR((VLOOKUP($D254,Ingredients!$A:$K,11,FALSE)*($F254/(VLOOKUP($D254,Ingredients!$A:$K,3,FALSE)))), "ingredient not in list"))</f>
        <v>33.840000000000003</v>
      </c>
      <c r="P254" s="54" t="str">
        <f t="shared" si="38"/>
        <v>|</v>
      </c>
      <c r="Q254" s="86">
        <f>IF($D254="", "", IFERROR((VLOOKUP($D254,Ingredients!$A:$H,6,FALSE)*($F254/(VLOOKUP($D254,Ingredients!$A:$H,3,FALSE)))), "ingredient not in list"))</f>
        <v>400</v>
      </c>
      <c r="R254" s="3" t="str">
        <f>IF(AND(I254&lt;&gt;"",I255=""),SUM(I$1:I255)-SUM(R$1:R253),"")</f>
        <v/>
      </c>
      <c r="S254" t="str">
        <f>IF(AND(Q254&lt;&gt;"",Q255=""),SUM(Q$1:Q255)-SUM(S$1:S253),"")</f>
        <v/>
      </c>
      <c r="T254" s="74" t="str">
        <f>IF(AND(K254&lt;&gt;"",K255=""),SUM(K$1:K255)-SUM(T$1:T253),"")</f>
        <v/>
      </c>
      <c r="U254" s="74" t="str">
        <f>IF(AND(M254&lt;&gt;"",M255=""),SUM(M$1:M255)-SUM(U$1:U253),"")</f>
        <v/>
      </c>
      <c r="V254" s="74" t="str">
        <f>IF(AND(O254&lt;&gt;"",O255=""),SUM(O$1:O255)-SUM(V$1:V253),"")</f>
        <v/>
      </c>
      <c r="X254" s="3" t="str">
        <f t="shared" si="39"/>
        <v/>
      </c>
      <c r="Y254" s="21" t="str">
        <f t="shared" si="40"/>
        <v/>
      </c>
      <c r="Z254" s="74" t="str">
        <f t="shared" si="41"/>
        <v/>
      </c>
      <c r="AA254" s="74" t="str">
        <f t="shared" si="42"/>
        <v/>
      </c>
      <c r="AB254" s="74" t="str">
        <f t="shared" si="43"/>
        <v/>
      </c>
    </row>
    <row r="255" spans="1:31" ht="13.5" thickBot="1" x14ac:dyDescent="0.25">
      <c r="A255" t="str">
        <f>IF(B255="","", IF(ISNA(MATCH(B255,'Meal Planning'!$C$2:$C$6,0)), "N", "Y"))</f>
        <v>N</v>
      </c>
      <c r="B255" t="str">
        <f t="array" ref="B255">IF(D255="","", INDEX($C255:C20253, MATCH(FALSE,ISBLANK($C255:C20253),0)))</f>
        <v>Rosemary Rolls</v>
      </c>
      <c r="D255" s="53" t="s">
        <v>56</v>
      </c>
      <c r="E255" s="54" t="str">
        <f t="shared" si="33"/>
        <v>|</v>
      </c>
      <c r="F255" s="12">
        <v>1</v>
      </c>
      <c r="G255" s="55" t="str">
        <f>IF(D255="","",IFERROR(VLOOKUP(D255,Ingredients!$A:$G,4,FALSE),"ingredient not in list"))</f>
        <v>packet</v>
      </c>
      <c r="H255" s="54" t="str">
        <f t="shared" si="34"/>
        <v>|</v>
      </c>
      <c r="I255" s="56">
        <f>IF(D255="", "", IFERROR((VLOOKUP(D255,Ingredients!$A:$H,8,FALSE)*(F255/(VLOOKUP(D255,Ingredients!$A:$H,3,FALSE)))), "ingredient not in list"))</f>
        <v>0.33</v>
      </c>
      <c r="J255" s="54" t="str">
        <f t="shared" si="35"/>
        <v>|</v>
      </c>
      <c r="K255" s="80">
        <f>IF($D255="", "", IFERROR((VLOOKUP($D255,Ingredients!$A:$K,9,FALSE)*($F255/(VLOOKUP($D255,Ingredients!$A:$K,3,FALSE)))), "ingredient not in list"))</f>
        <v>2.68</v>
      </c>
      <c r="L255" s="54" t="str">
        <f t="shared" si="36"/>
        <v>|</v>
      </c>
      <c r="M255" s="80">
        <f>IF($D255="", "", IFERROR((VLOOKUP($D255,Ingredients!$A:$K,10,FALSE)*($F255/(VLOOKUP($D255,Ingredients!$A:$K,3,FALSE)))), "ingredient not in list"))</f>
        <v>2.67</v>
      </c>
      <c r="N255" s="54" t="str">
        <f t="shared" si="37"/>
        <v>|</v>
      </c>
      <c r="O255" s="80">
        <f>IF($D255="", "", IFERROR((VLOOKUP($D255,Ingredients!$A:$K,11,FALSE)*($F255/(VLOOKUP($D255,Ingredients!$A:$K,3,FALSE)))), "ingredient not in list"))</f>
        <v>0.32</v>
      </c>
      <c r="P255" s="54" t="str">
        <f t="shared" si="38"/>
        <v>|</v>
      </c>
      <c r="Q255" s="86">
        <f>IF($D255="", "", IFERROR((VLOOKUP($D255,Ingredients!$A:$H,6,FALSE)*($F255/(VLOOKUP($D255,Ingredients!$A:$H,3,FALSE)))), "ingredient not in list"))</f>
        <v>21</v>
      </c>
      <c r="R255" s="3" t="str">
        <f>IF(AND(I255&lt;&gt;"",I256=""),SUM(I$1:I256)-SUM(R$1:R254),"")</f>
        <v/>
      </c>
      <c r="S255" t="str">
        <f>IF(AND(Q255&lt;&gt;"",Q256=""),SUM(Q$1:Q256)-SUM(S$1:S254),"")</f>
        <v/>
      </c>
      <c r="T255" s="74" t="str">
        <f>IF(AND(K255&lt;&gt;"",K256=""),SUM(K$1:K256)-SUM(T$1:T254),"")</f>
        <v/>
      </c>
      <c r="U255" s="74" t="str">
        <f>IF(AND(M255&lt;&gt;"",M256=""),SUM(M$1:M256)-SUM(U$1:U254),"")</f>
        <v/>
      </c>
      <c r="V255" s="74" t="str">
        <f>IF(AND(O255&lt;&gt;"",O256=""),SUM(O$1:O256)-SUM(V$1:V254),"")</f>
        <v/>
      </c>
      <c r="X255" s="3" t="str">
        <f t="shared" si="39"/>
        <v/>
      </c>
      <c r="Y255" s="21" t="str">
        <f t="shared" si="40"/>
        <v/>
      </c>
      <c r="Z255" s="74" t="str">
        <f t="shared" si="41"/>
        <v/>
      </c>
      <c r="AA255" s="74" t="str">
        <f t="shared" si="42"/>
        <v/>
      </c>
      <c r="AB255" s="74" t="str">
        <f t="shared" si="43"/>
        <v/>
      </c>
    </row>
    <row r="256" spans="1:31" ht="13.5" thickBot="1" x14ac:dyDescent="0.25">
      <c r="A256" t="str">
        <f>IF(B256="","", IF(ISNA(MATCH(B256,'Meal Planning'!$C$2:$C$6,0)), "N", "Y"))</f>
        <v>N</v>
      </c>
      <c r="B256" t="str">
        <f t="array" ref="B256">IF(D256="","", INDEX($C256:C20254, MATCH(FALSE,ISBLANK($C256:C20254),0)))</f>
        <v>Rosemary Rolls</v>
      </c>
      <c r="C256" s="47" t="s">
        <v>202</v>
      </c>
      <c r="D256" s="57" t="s">
        <v>52</v>
      </c>
      <c r="E256" s="58" t="str">
        <f t="shared" si="33"/>
        <v>|</v>
      </c>
      <c r="F256" s="59">
        <v>3.25</v>
      </c>
      <c r="G256" s="60" t="str">
        <f>IF(D256="","",IFERROR(VLOOKUP(D256,Ingredients!$A:$G,4,FALSE),"ingredient not in list"))</f>
        <v>cup</v>
      </c>
      <c r="H256" s="58" t="str">
        <f t="shared" si="34"/>
        <v>|</v>
      </c>
      <c r="I256" s="61">
        <f>IF(D256="", "", IFERROR((VLOOKUP(D256,Ingredients!$A:$H,8,FALSE)*(F256/(VLOOKUP(D256,Ingredients!$A:$H,3,FALSE)))), "ingredient not in list"))</f>
        <v>0.30046357615894043</v>
      </c>
      <c r="J256" s="58" t="str">
        <f t="shared" si="35"/>
        <v>|</v>
      </c>
      <c r="K256" s="81">
        <f>IF($D256="", "", IFERROR((VLOOKUP($D256,Ingredients!$A:$K,9,FALSE)*($F256/(VLOOKUP($D256,Ingredients!$A:$K,3,FALSE)))), "ingredient not in list"))</f>
        <v>39</v>
      </c>
      <c r="L256" s="58" t="str">
        <f t="shared" si="36"/>
        <v>|</v>
      </c>
      <c r="M256" s="81">
        <f>IF($D256="", "", IFERROR((VLOOKUP($D256,Ingredients!$A:$K,10,FALSE)*($F256/(VLOOKUP($D256,Ingredients!$A:$K,3,FALSE)))), "ingredient not in list"))</f>
        <v>286</v>
      </c>
      <c r="N256" s="58" t="str">
        <f t="shared" si="37"/>
        <v>|</v>
      </c>
      <c r="O256" s="81">
        <f>IF($D256="", "", IFERROR((VLOOKUP($D256,Ingredients!$A:$K,11,FALSE)*($F256/(VLOOKUP($D256,Ingredients!$A:$K,3,FALSE)))), "ingredient not in list"))</f>
        <v>0</v>
      </c>
      <c r="P256" s="58" t="str">
        <f t="shared" si="38"/>
        <v>|</v>
      </c>
      <c r="Q256" s="87">
        <f>IF($D256="", "", IFERROR((VLOOKUP($D256,Ingredients!$A:$H,6,FALSE)*($F256/(VLOOKUP($D256,Ingredients!$A:$H,3,FALSE)))), "ingredient not in list"))</f>
        <v>1430</v>
      </c>
      <c r="R256" s="3">
        <f>IF(AND(I256&lt;&gt;"",I257=""),SUM(I$1:I257)-SUM(R$1:R255),"")</f>
        <v>2.0682820739876888</v>
      </c>
      <c r="S256">
        <f>IF(AND(Q256&lt;&gt;"",Q257=""),SUM(Q$1:Q257)-SUM(S$1:S255),"")</f>
        <v>2355.5</v>
      </c>
      <c r="T256" s="74">
        <f>IF(AND(K256&lt;&gt;"",K257=""),SUM(K$1:K257)-SUM(T$1:T255),"")</f>
        <v>42.9699999999998</v>
      </c>
      <c r="U256" s="74">
        <f>IF(AND(M256&lt;&gt;"",M257=""),SUM(M$1:M257)-SUM(U$1:U255),"")</f>
        <v>358.72000000000116</v>
      </c>
      <c r="V256" s="74">
        <f>IF(AND(O256&lt;&gt;"",O257=""),SUM(O$1:O257)-SUM(V$1:V255),"")</f>
        <v>63.50999999999965</v>
      </c>
      <c r="W256" s="8">
        <f>7*4</f>
        <v>28</v>
      </c>
      <c r="X256" s="3">
        <f t="shared" si="39"/>
        <v>7.3867216928131738E-2</v>
      </c>
      <c r="Y256" s="21">
        <f t="shared" si="40"/>
        <v>84.125</v>
      </c>
      <c r="Z256" s="74">
        <f t="shared" si="41"/>
        <v>1.5346428571428501</v>
      </c>
      <c r="AA256" s="74">
        <f t="shared" si="42"/>
        <v>12.811428571428612</v>
      </c>
      <c r="AB256" s="74">
        <f t="shared" si="43"/>
        <v>2.2682142857142731</v>
      </c>
    </row>
    <row r="257" spans="1:40" ht="12.75" x14ac:dyDescent="0.2">
      <c r="A257" t="str">
        <f>IF(B257="","", IF(ISNA(MATCH(B257,'Meal Planning'!$C$2:$C$6,0)), "N", "Y"))</f>
        <v/>
      </c>
      <c r="B257" t="str">
        <f t="array" ref="B257">IF(D257="","", INDEX($C257:C20255, MATCH(FALSE,ISBLANK($C257:C20255),0)))</f>
        <v/>
      </c>
      <c r="C257" s="10"/>
      <c r="E257" t="str">
        <f t="shared" si="33"/>
        <v/>
      </c>
      <c r="F257" s="10"/>
      <c r="G257" s="1" t="str">
        <f>IF(D257="","",IFERROR(VLOOKUP(D257,Ingredients!$A:$G,4,FALSE),"ingredient not in list"))</f>
        <v/>
      </c>
      <c r="H257" t="str">
        <f t="shared" si="34"/>
        <v/>
      </c>
      <c r="I257" s="3" t="str">
        <f>IF(D257="", "", IFERROR((VLOOKUP(D257,Ingredients!$A:$H,8,FALSE)*(F257/(VLOOKUP(D257,Ingredients!$A:$H,3,FALSE)))), "ingredient not in list"))</f>
        <v/>
      </c>
      <c r="J257" t="str">
        <f t="shared" si="35"/>
        <v/>
      </c>
      <c r="K257" s="77" t="str">
        <f>IF($D257="", "", IFERROR((VLOOKUP($D257,Ingredients!$A:$K,9,FALSE)*($F257/(VLOOKUP($D257,Ingredients!$A:$K,3,FALSE)))), "ingredient not in list"))</f>
        <v/>
      </c>
      <c r="L257" t="str">
        <f t="shared" si="36"/>
        <v/>
      </c>
      <c r="M257" s="77" t="str">
        <f>IF($D257="", "", IFERROR((VLOOKUP($D257,Ingredients!$A:$K,10,FALSE)*($F257/(VLOOKUP($D257,Ingredients!$A:$K,3,FALSE)))), "ingredient not in list"))</f>
        <v/>
      </c>
      <c r="N257" t="str">
        <f t="shared" si="37"/>
        <v/>
      </c>
      <c r="O257" s="77" t="str">
        <f>IF($D257="", "", IFERROR((VLOOKUP($D257,Ingredients!$A:$K,11,FALSE)*($F257/(VLOOKUP($D257,Ingredients!$A:$K,3,FALSE)))), "ingredient not in list"))</f>
        <v/>
      </c>
      <c r="P257" t="str">
        <f t="shared" si="38"/>
        <v/>
      </c>
      <c r="Q257" s="83" t="str">
        <f>IF($D257="", "", IFERROR((VLOOKUP($D257,Ingredients!$A:$H,6,FALSE)*($F257/(VLOOKUP($D257,Ingredients!$A:$H,3,FALSE)))), "ingredient not in list"))</f>
        <v/>
      </c>
      <c r="R257" s="3" t="str">
        <f>IF(AND(I257&lt;&gt;"",I258=""),SUM(I$1:I258)-SUM(R$1:R256),"")</f>
        <v/>
      </c>
      <c r="S257" t="str">
        <f>IF(AND(Q257&lt;&gt;"",Q258=""),SUM(Q$1:Q258)-SUM(S$1:S256),"")</f>
        <v/>
      </c>
      <c r="T257" s="74" t="str">
        <f>IF(AND(K257&lt;&gt;"",K258=""),SUM(K$1:K258)-SUM(T$1:T256),"")</f>
        <v/>
      </c>
      <c r="U257" s="74" t="str">
        <f>IF(AND(M257&lt;&gt;"",M258=""),SUM(M$1:M258)-SUM(U$1:U256),"")</f>
        <v/>
      </c>
      <c r="V257" s="74" t="str">
        <f>IF(AND(O257&lt;&gt;"",O258=""),SUM(O$1:O258)-SUM(V$1:V256),"")</f>
        <v/>
      </c>
      <c r="X257" s="3" t="str">
        <f t="shared" si="39"/>
        <v/>
      </c>
      <c r="Y257" s="21" t="str">
        <f t="shared" si="40"/>
        <v/>
      </c>
      <c r="Z257" s="74" t="str">
        <f t="shared" si="41"/>
        <v/>
      </c>
      <c r="AA257" s="74" t="str">
        <f t="shared" si="42"/>
        <v/>
      </c>
      <c r="AB257" s="74" t="str">
        <f t="shared" si="43"/>
        <v/>
      </c>
    </row>
    <row r="258" spans="1:40" ht="12.75" x14ac:dyDescent="0.2">
      <c r="A258" t="str">
        <f>IF(B258="","", IF(ISNA(MATCH(B258,'Meal Planning'!$C$2:$C$6,0)), "N", "Y"))</f>
        <v>N</v>
      </c>
      <c r="B258" t="str">
        <f t="array" ref="B258">IF(D258="","", INDEX($C258:C20256, MATCH(FALSE,ISBLANK($C258:C20256),0)))</f>
        <v>Zucchini Fritters</v>
      </c>
      <c r="C258" s="10"/>
      <c r="D258" s="48" t="s">
        <v>33</v>
      </c>
      <c r="E258" s="49" t="str">
        <f t="shared" si="33"/>
        <v>|</v>
      </c>
      <c r="F258" s="65">
        <v>1</v>
      </c>
      <c r="G258" s="51" t="str">
        <f>IF(D258="","",IFERROR(VLOOKUP(D258,Ingredients!$A:$G,4,FALSE),"ingredient not in list"))</f>
        <v>onion</v>
      </c>
      <c r="H258" s="49" t="str">
        <f t="shared" si="34"/>
        <v>|</v>
      </c>
      <c r="I258" s="52">
        <f>IF(D258="", "", IFERROR((VLOOKUP(D258,Ingredients!$A:$H,8,FALSE)*(F258/(VLOOKUP(D258,Ingredients!$A:$H,3,FALSE)))), "ingredient not in list"))</f>
        <v>0.69</v>
      </c>
      <c r="J258" s="49" t="str">
        <f t="shared" si="35"/>
        <v>|</v>
      </c>
      <c r="K258" s="79">
        <f>IF($D258="", "", IFERROR((VLOOKUP($D258,Ingredients!$A:$K,9,FALSE)*($F258/(VLOOKUP($D258,Ingredients!$A:$K,3,FALSE)))), "ingredient not in list"))</f>
        <v>2</v>
      </c>
      <c r="L258" s="49" t="str">
        <f t="shared" si="36"/>
        <v>|</v>
      </c>
      <c r="M258" s="79">
        <f>IF($D258="", "", IFERROR((VLOOKUP($D258,Ingredients!$A:$K,10,FALSE)*($F258/(VLOOKUP($D258,Ingredients!$A:$K,3,FALSE)))), "ingredient not in list"))</f>
        <v>14</v>
      </c>
      <c r="N258" s="49" t="str">
        <f t="shared" si="37"/>
        <v>|</v>
      </c>
      <c r="O258" s="79">
        <f>IF($D258="", "", IFERROR((VLOOKUP($D258,Ingredients!$A:$K,11,FALSE)*($F258/(VLOOKUP($D258,Ingredients!$A:$K,3,FALSE)))), "ingredient not in list"))</f>
        <v>0</v>
      </c>
      <c r="P258" s="49" t="str">
        <f t="shared" si="38"/>
        <v>|</v>
      </c>
      <c r="Q258" s="85">
        <f>IF($D258="", "", IFERROR((VLOOKUP($D258,Ingredients!$A:$H,6,FALSE)*($F258/(VLOOKUP($D258,Ingredients!$A:$H,3,FALSE)))), "ingredient not in list"))</f>
        <v>44</v>
      </c>
      <c r="R258" s="3" t="str">
        <f>IF(AND(I258&lt;&gt;"",I259=""),SUM(I$1:I259)-SUM(R$1:R257),"")</f>
        <v/>
      </c>
      <c r="S258" t="str">
        <f>IF(AND(Q258&lt;&gt;"",Q259=""),SUM(Q$1:Q259)-SUM(S$1:S257),"")</f>
        <v/>
      </c>
      <c r="T258" s="74" t="str">
        <f>IF(AND(K258&lt;&gt;"",K259=""),SUM(K$1:K259)-SUM(T$1:T257),"")</f>
        <v/>
      </c>
      <c r="U258" s="74" t="str">
        <f>IF(AND(M258&lt;&gt;"",M259=""),SUM(M$1:M259)-SUM(U$1:U257),"")</f>
        <v/>
      </c>
      <c r="V258" s="74" t="str">
        <f>IF(AND(O258&lt;&gt;"",O259=""),SUM(O$1:O259)-SUM(V$1:V257),"")</f>
        <v/>
      </c>
      <c r="X258" s="3" t="str">
        <f t="shared" si="39"/>
        <v/>
      </c>
      <c r="Y258" s="21" t="str">
        <f t="shared" si="40"/>
        <v/>
      </c>
      <c r="Z258" s="74" t="str">
        <f t="shared" si="41"/>
        <v/>
      </c>
      <c r="AA258" s="74" t="str">
        <f t="shared" si="42"/>
        <v/>
      </c>
      <c r="AB258" s="74" t="str">
        <f t="shared" si="43"/>
        <v/>
      </c>
    </row>
    <row r="259" spans="1:40" ht="12.75" x14ac:dyDescent="0.2">
      <c r="A259" t="str">
        <f>IF(B259="","", IF(ISNA(MATCH(B259,'Meal Planning'!$C$2:$C$6,0)), "N", "Y"))</f>
        <v>N</v>
      </c>
      <c r="B259" t="str">
        <f t="array" ref="B259">IF(D259="","", INDEX($C259:C20257, MATCH(FALSE,ISBLANK($C259:C20257),0)))</f>
        <v>Zucchini Fritters</v>
      </c>
      <c r="C259" s="10"/>
      <c r="D259" s="53" t="s">
        <v>203</v>
      </c>
      <c r="E259" s="54" t="str">
        <f t="shared" si="33"/>
        <v>|</v>
      </c>
      <c r="F259" s="12">
        <v>1</v>
      </c>
      <c r="G259" s="55" t="str">
        <f>IF(D259="","",IFERROR(VLOOKUP(D259,Ingredients!$A:$G,4,FALSE),"ingredient not in list"))</f>
        <v>cup</v>
      </c>
      <c r="H259" s="54" t="str">
        <f t="shared" si="34"/>
        <v>|</v>
      </c>
      <c r="I259" s="56">
        <f>IF(D259="", "", IFERROR((VLOOKUP(D259,Ingredients!$A:$H,8,FALSE)*(F259/(VLOOKUP(D259,Ingredients!$A:$H,3,FALSE)))), "ingredient not in list"))</f>
        <v>0.625</v>
      </c>
      <c r="J259" s="54" t="str">
        <f t="shared" si="35"/>
        <v>|</v>
      </c>
      <c r="K259" s="80">
        <f>IF($D259="", "", IFERROR((VLOOKUP($D259,Ingredients!$A:$K,9,FALSE)*($F259/(VLOOKUP($D259,Ingredients!$A:$K,3,FALSE)))), "ingredient not in list"))</f>
        <v>6</v>
      </c>
      <c r="L259" s="54" t="str">
        <f t="shared" si="36"/>
        <v>|</v>
      </c>
      <c r="M259" s="80">
        <f>IF($D259="", "", IFERROR((VLOOKUP($D259,Ingredients!$A:$K,10,FALSE)*($F259/(VLOOKUP($D259,Ingredients!$A:$K,3,FALSE)))), "ingredient not in list"))</f>
        <v>48</v>
      </c>
      <c r="N259" s="54" t="str">
        <f t="shared" si="37"/>
        <v>|</v>
      </c>
      <c r="O259" s="80">
        <f>IF($D259="", "", IFERROR((VLOOKUP($D259,Ingredients!$A:$K,11,FALSE)*($F259/(VLOOKUP($D259,Ingredients!$A:$K,3,FALSE)))), "ingredient not in list"))</f>
        <v>1</v>
      </c>
      <c r="P259" s="54" t="str">
        <f t="shared" si="38"/>
        <v>|</v>
      </c>
      <c r="Q259" s="86">
        <f>IF($D259="", "", IFERROR((VLOOKUP($D259,Ingredients!$A:$H,6,FALSE)*($F259/(VLOOKUP($D259,Ingredients!$A:$H,3,FALSE)))), "ingredient not in list"))</f>
        <v>220</v>
      </c>
      <c r="R259" s="3" t="str">
        <f>IF(AND(I259&lt;&gt;"",I260=""),SUM(I$1:I260)-SUM(R$1:R258),"")</f>
        <v/>
      </c>
      <c r="S259" t="str">
        <f>IF(AND(Q259&lt;&gt;"",Q260=""),SUM(Q$1:Q260)-SUM(S$1:S258),"")</f>
        <v/>
      </c>
      <c r="T259" s="74" t="str">
        <f>IF(AND(K259&lt;&gt;"",K260=""),SUM(K$1:K260)-SUM(T$1:T258),"")</f>
        <v/>
      </c>
      <c r="U259" s="74" t="str">
        <f>IF(AND(M259&lt;&gt;"",M260=""),SUM(M$1:M260)-SUM(U$1:U258),"")</f>
        <v/>
      </c>
      <c r="V259" s="74" t="str">
        <f>IF(AND(O259&lt;&gt;"",O260=""),SUM(O$1:O260)-SUM(V$1:V258),"")</f>
        <v/>
      </c>
      <c r="X259" s="3" t="str">
        <f t="shared" si="39"/>
        <v/>
      </c>
      <c r="Y259" s="21" t="str">
        <f t="shared" si="40"/>
        <v/>
      </c>
      <c r="Z259" s="74" t="str">
        <f t="shared" si="41"/>
        <v/>
      </c>
      <c r="AA259" s="74" t="str">
        <f t="shared" si="42"/>
        <v/>
      </c>
      <c r="AB259" s="74" t="str">
        <f t="shared" si="43"/>
        <v/>
      </c>
    </row>
    <row r="260" spans="1:40" ht="12.75" x14ac:dyDescent="0.2">
      <c r="A260" t="str">
        <f>IF(B260="","", IF(ISNA(MATCH(B260,'Meal Planning'!$C$2:$C$6,0)), "N", "Y"))</f>
        <v>N</v>
      </c>
      <c r="B260" t="str">
        <f t="array" ref="B260">IF(D260="","", INDEX($C260:C20258, MATCH(FALSE,ISBLANK($C260:C20258),0)))</f>
        <v>Zucchini Fritters</v>
      </c>
      <c r="C260" s="10"/>
      <c r="D260" s="53" t="s">
        <v>58</v>
      </c>
      <c r="E260" s="54" t="str">
        <f t="shared" si="33"/>
        <v>|</v>
      </c>
      <c r="F260" s="12">
        <v>2</v>
      </c>
      <c r="G260" s="55" t="str">
        <f>IF(D260="","",IFERROR(VLOOKUP(D260,Ingredients!$A:$G,4,FALSE),"ingredient not in list"))</f>
        <v>egg</v>
      </c>
      <c r="H260" s="54" t="str">
        <f t="shared" si="34"/>
        <v>|</v>
      </c>
      <c r="I260" s="56">
        <f>IF(D260="", "", IFERROR((VLOOKUP(D260,Ingredients!$A:$H,8,FALSE)*(F260/(VLOOKUP(D260,Ingredients!$A:$H,3,FALSE)))), "ingredient not in list"))</f>
        <v>0.215</v>
      </c>
      <c r="J260" s="54" t="str">
        <f t="shared" si="35"/>
        <v>|</v>
      </c>
      <c r="K260" s="80">
        <f>IF($D260="", "", IFERROR((VLOOKUP($D260,Ingredients!$A:$K,9,FALSE)*($F260/(VLOOKUP($D260,Ingredients!$A:$K,3,FALSE)))), "ingredient not in list"))</f>
        <v>12.58</v>
      </c>
      <c r="L260" s="54" t="str">
        <f t="shared" si="36"/>
        <v>|</v>
      </c>
      <c r="M260" s="80">
        <f>IF($D260="", "", IFERROR((VLOOKUP($D260,Ingredients!$A:$K,10,FALSE)*($F260/(VLOOKUP($D260,Ingredients!$A:$K,3,FALSE)))), "ingredient not in list"))</f>
        <v>0.76</v>
      </c>
      <c r="N260" s="54" t="str">
        <f t="shared" si="37"/>
        <v>|</v>
      </c>
      <c r="O260" s="80">
        <f>IF($D260="", "", IFERROR((VLOOKUP($D260,Ingredients!$A:$K,11,FALSE)*($F260/(VLOOKUP($D260,Ingredients!$A:$K,3,FALSE)))), "ingredient not in list"))</f>
        <v>9.94</v>
      </c>
      <c r="P260" s="54" t="str">
        <f t="shared" si="38"/>
        <v>|</v>
      </c>
      <c r="Q260" s="86">
        <f>IF($D260="", "", IFERROR((VLOOKUP($D260,Ingredients!$A:$H,6,FALSE)*($F260/(VLOOKUP($D260,Ingredients!$A:$H,3,FALSE)))), "ingredient not in list"))</f>
        <v>144</v>
      </c>
      <c r="R260" s="3" t="str">
        <f>IF(AND(I260&lt;&gt;"",I261=""),SUM(I$1:I261)-SUM(R$1:R259),"")</f>
        <v/>
      </c>
      <c r="S260" t="str">
        <f>IF(AND(Q260&lt;&gt;"",Q261=""),SUM(Q$1:Q261)-SUM(S$1:S259),"")</f>
        <v/>
      </c>
      <c r="T260" s="74" t="str">
        <f>IF(AND(K260&lt;&gt;"",K261=""),SUM(K$1:K261)-SUM(T$1:T259),"")</f>
        <v/>
      </c>
      <c r="U260" s="74" t="str">
        <f>IF(AND(M260&lt;&gt;"",M261=""),SUM(M$1:M261)-SUM(U$1:U259),"")</f>
        <v/>
      </c>
      <c r="V260" s="74" t="str">
        <f>IF(AND(O260&lt;&gt;"",O261=""),SUM(O$1:O261)-SUM(V$1:V259),"")</f>
        <v/>
      </c>
      <c r="X260" s="3" t="str">
        <f t="shared" si="39"/>
        <v/>
      </c>
      <c r="Y260" s="21" t="str">
        <f t="shared" si="40"/>
        <v/>
      </c>
      <c r="Z260" s="74" t="str">
        <f t="shared" si="41"/>
        <v/>
      </c>
      <c r="AA260" s="74" t="str">
        <f t="shared" si="42"/>
        <v/>
      </c>
      <c r="AB260" s="74" t="str">
        <f t="shared" si="43"/>
        <v/>
      </c>
    </row>
    <row r="261" spans="1:40" ht="12.75" x14ac:dyDescent="0.2">
      <c r="A261" t="str">
        <f>IF(B261="","", IF(ISNA(MATCH(B261,'Meal Planning'!$C$2:$C$6,0)), "N", "Y"))</f>
        <v>N</v>
      </c>
      <c r="B261" t="str">
        <f t="array" ref="B261">IF(D261="","", INDEX($C261:C20259, MATCH(FALSE,ISBLANK($C261:C20259),0)))</f>
        <v>Zucchini Fritters</v>
      </c>
      <c r="C261" s="10"/>
      <c r="D261" s="53" t="s">
        <v>52</v>
      </c>
      <c r="E261" s="54" t="str">
        <f t="shared" si="33"/>
        <v>|</v>
      </c>
      <c r="F261" s="12">
        <v>0.25</v>
      </c>
      <c r="G261" s="55" t="str">
        <f>IF(D261="","",IFERROR(VLOOKUP(D261,Ingredients!$A:$G,4,FALSE),"ingredient not in list"))</f>
        <v>cup</v>
      </c>
      <c r="H261" s="54" t="str">
        <f t="shared" si="34"/>
        <v>|</v>
      </c>
      <c r="I261" s="56">
        <f>IF(D261="", "", IFERROR((VLOOKUP(D261,Ingredients!$A:$H,8,FALSE)*(F261/(VLOOKUP(D261,Ingredients!$A:$H,3,FALSE)))), "ingredient not in list"))</f>
        <v>2.3112582781456954E-2</v>
      </c>
      <c r="J261" s="54" t="str">
        <f t="shared" si="35"/>
        <v>|</v>
      </c>
      <c r="K261" s="80">
        <f>IF($D261="", "", IFERROR((VLOOKUP($D261,Ingredients!$A:$K,9,FALSE)*($F261/(VLOOKUP($D261,Ingredients!$A:$K,3,FALSE)))), "ingredient not in list"))</f>
        <v>3</v>
      </c>
      <c r="L261" s="54" t="str">
        <f t="shared" si="36"/>
        <v>|</v>
      </c>
      <c r="M261" s="80">
        <f>IF($D261="", "", IFERROR((VLOOKUP($D261,Ingredients!$A:$K,10,FALSE)*($F261/(VLOOKUP($D261,Ingredients!$A:$K,3,FALSE)))), "ingredient not in list"))</f>
        <v>22</v>
      </c>
      <c r="N261" s="54" t="str">
        <f t="shared" si="37"/>
        <v>|</v>
      </c>
      <c r="O261" s="80">
        <f>IF($D261="", "", IFERROR((VLOOKUP($D261,Ingredients!$A:$K,11,FALSE)*($F261/(VLOOKUP($D261,Ingredients!$A:$K,3,FALSE)))), "ingredient not in list"))</f>
        <v>0</v>
      </c>
      <c r="P261" s="54" t="str">
        <f t="shared" si="38"/>
        <v>|</v>
      </c>
      <c r="Q261" s="86">
        <f>IF($D261="", "", IFERROR((VLOOKUP($D261,Ingredients!$A:$H,6,FALSE)*($F261/(VLOOKUP($D261,Ingredients!$A:$H,3,FALSE)))), "ingredient not in list"))</f>
        <v>110</v>
      </c>
      <c r="R261" s="3" t="str">
        <f>IF(AND(I261&lt;&gt;"",I262=""),SUM(I$1:I262)-SUM(R$1:R260),"")</f>
        <v/>
      </c>
      <c r="S261" t="str">
        <f>IF(AND(Q261&lt;&gt;"",Q262=""),SUM(Q$1:Q262)-SUM(S$1:S260),"")</f>
        <v/>
      </c>
      <c r="T261" s="74" t="str">
        <f>IF(AND(K261&lt;&gt;"",K262=""),SUM(K$1:K262)-SUM(T$1:T260),"")</f>
        <v/>
      </c>
      <c r="U261" s="74" t="str">
        <f>IF(AND(M261&lt;&gt;"",M262=""),SUM(M$1:M262)-SUM(U$1:U260),"")</f>
        <v/>
      </c>
      <c r="V261" s="74" t="str">
        <f>IF(AND(O261&lt;&gt;"",O262=""),SUM(O$1:O262)-SUM(V$1:V260),"")</f>
        <v/>
      </c>
      <c r="X261" s="3" t="str">
        <f t="shared" si="39"/>
        <v/>
      </c>
      <c r="Y261" s="21" t="str">
        <f t="shared" si="40"/>
        <v/>
      </c>
      <c r="Z261" s="74" t="str">
        <f t="shared" si="41"/>
        <v/>
      </c>
      <c r="AA261" s="74" t="str">
        <f t="shared" si="42"/>
        <v/>
      </c>
      <c r="AB261" s="74" t="str">
        <f t="shared" si="43"/>
        <v/>
      </c>
    </row>
    <row r="262" spans="1:40" ht="13.5" thickBot="1" x14ac:dyDescent="0.25">
      <c r="A262" t="str">
        <f>IF(B262="","", IF(ISNA(MATCH(B262,'Meal Planning'!$C$2:$C$6,0)), "N", "Y"))</f>
        <v>N</v>
      </c>
      <c r="B262" t="str">
        <f t="array" ref="B262">IF(D262="","", INDEX($C262:C20260, MATCH(FALSE,ISBLANK($C262:C20260),0)))</f>
        <v>Zucchini Fritters</v>
      </c>
      <c r="C262" s="10"/>
      <c r="D262" s="53" t="s">
        <v>31</v>
      </c>
      <c r="E262" s="54" t="str">
        <f t="shared" si="33"/>
        <v>|</v>
      </c>
      <c r="F262" s="12">
        <v>3</v>
      </c>
      <c r="G262" s="55" t="str">
        <f>IF(D262="","",IFERROR(VLOOKUP(D262,Ingredients!$A:$G,4,FALSE),"ingredient not in list"))</f>
        <v>leaf</v>
      </c>
      <c r="H262" s="54" t="str">
        <f t="shared" si="34"/>
        <v>|</v>
      </c>
      <c r="I262" s="56">
        <f>IF(D262="", "", IFERROR((VLOOKUP(D262,Ingredients!$A:$H,8,FALSE)*(F262/(VLOOKUP(D262,Ingredients!$A:$H,3,FALSE)))), "ingredient not in list"))</f>
        <v>0.29849999999999999</v>
      </c>
      <c r="J262" s="54" t="str">
        <f t="shared" si="35"/>
        <v>|</v>
      </c>
      <c r="K262" s="80">
        <f>IF($D262="", "", IFERROR((VLOOKUP($D262,Ingredients!$A:$K,9,FALSE)*($F262/(VLOOKUP($D262,Ingredients!$A:$K,3,FALSE)))), "ingredient not in list"))</f>
        <v>0.06</v>
      </c>
      <c r="L262" s="54" t="str">
        <f t="shared" si="36"/>
        <v>|</v>
      </c>
      <c r="M262" s="80">
        <f>IF($D262="", "", IFERROR((VLOOKUP($D262,Ingredients!$A:$K,10,FALSE)*($F262/(VLOOKUP($D262,Ingredients!$A:$K,3,FALSE)))), "ingredient not in list"))</f>
        <v>0.12</v>
      </c>
      <c r="N262" s="54" t="str">
        <f t="shared" si="37"/>
        <v>|</v>
      </c>
      <c r="O262" s="80">
        <f>IF($D262="", "", IFERROR((VLOOKUP($D262,Ingredients!$A:$K,11,FALSE)*($F262/(VLOOKUP($D262,Ingredients!$A:$K,3,FALSE)))), "ingredient not in list"))</f>
        <v>0.03</v>
      </c>
      <c r="P262" s="54" t="str">
        <f t="shared" si="38"/>
        <v>|</v>
      </c>
      <c r="Q262" s="86">
        <f>IF($D262="", "", IFERROR((VLOOKUP($D262,Ingredients!$A:$H,6,FALSE)*($F262/(VLOOKUP($D262,Ingredients!$A:$H,3,FALSE)))), "ingredient not in list"))</f>
        <v>3</v>
      </c>
      <c r="R262" s="3" t="str">
        <f>IF(AND(I262&lt;&gt;"",I263=""),SUM(I$1:I263)-SUM(R$1:R261),"")</f>
        <v/>
      </c>
      <c r="S262" t="str">
        <f>IF(AND(Q262&lt;&gt;"",Q263=""),SUM(Q$1:Q263)-SUM(S$1:S261),"")</f>
        <v/>
      </c>
      <c r="T262" s="74" t="str">
        <f>IF(AND(K262&lt;&gt;"",K263=""),SUM(K$1:K263)-SUM(T$1:T261),"")</f>
        <v/>
      </c>
      <c r="U262" s="74" t="str">
        <f>IF(AND(M262&lt;&gt;"",M263=""),SUM(M$1:M263)-SUM(U$1:U261),"")</f>
        <v/>
      </c>
      <c r="V262" s="74" t="str">
        <f>IF(AND(O262&lt;&gt;"",O263=""),SUM(O$1:O263)-SUM(V$1:V261),"")</f>
        <v/>
      </c>
      <c r="X262" s="3" t="str">
        <f t="shared" si="39"/>
        <v/>
      </c>
      <c r="Y262" s="21" t="str">
        <f t="shared" si="40"/>
        <v/>
      </c>
      <c r="Z262" s="74" t="str">
        <f t="shared" si="41"/>
        <v/>
      </c>
      <c r="AA262" s="74" t="str">
        <f t="shared" si="42"/>
        <v/>
      </c>
      <c r="AB262" s="74" t="str">
        <f t="shared" si="43"/>
        <v/>
      </c>
    </row>
    <row r="263" spans="1:40" ht="13.5" thickBot="1" x14ac:dyDescent="0.25">
      <c r="A263" t="str">
        <f>IF(B263="","", IF(ISNA(MATCH(B263,'Meal Planning'!$C$2:$C$6,0)), "N", "Y"))</f>
        <v>N</v>
      </c>
      <c r="B263" t="str">
        <f t="array" ref="B263">IF(D263="","", INDEX($C263:C20261, MATCH(FALSE,ISBLANK($C263:C20261),0)))</f>
        <v>Zucchini Fritters</v>
      </c>
      <c r="C263" s="47" t="s">
        <v>204</v>
      </c>
      <c r="D263" s="57" t="s">
        <v>112</v>
      </c>
      <c r="E263" s="58" t="str">
        <f t="shared" si="33"/>
        <v>|</v>
      </c>
      <c r="F263" s="59">
        <v>1</v>
      </c>
      <c r="G263" s="60" t="str">
        <f>IF(D263="","",IFERROR(VLOOKUP(D263,Ingredients!$A:$G,4,FALSE),"ingredient not in list"))</f>
        <v>zucchini</v>
      </c>
      <c r="H263" s="58" t="str">
        <f t="shared" si="34"/>
        <v>|</v>
      </c>
      <c r="I263" s="61">
        <f>IF(D263="", "", IFERROR((VLOOKUP(D263,Ingredients!$A:$H,8,FALSE)*(F263/(VLOOKUP(D263,Ingredients!$A:$H,3,FALSE)))), "ingredient not in list"))</f>
        <v>0.9966666666666667</v>
      </c>
      <c r="J263" s="58" t="str">
        <f t="shared" si="35"/>
        <v>|</v>
      </c>
      <c r="K263" s="81">
        <f>IF($D263="", "", IFERROR((VLOOKUP($D263,Ingredients!$A:$K,9,FALSE)*($F263/(VLOOKUP($D263,Ingredients!$A:$K,3,FALSE)))), "ingredient not in list"))</f>
        <v>2.4</v>
      </c>
      <c r="L263" s="58" t="str">
        <f t="shared" si="36"/>
        <v>|</v>
      </c>
      <c r="M263" s="81">
        <f>IF($D263="", "", IFERROR((VLOOKUP($D263,Ingredients!$A:$K,10,FALSE)*($F263/(VLOOKUP($D263,Ingredients!$A:$K,3,FALSE)))), "ingredient not in list"))</f>
        <v>6</v>
      </c>
      <c r="N263" s="58" t="str">
        <f t="shared" si="37"/>
        <v>|</v>
      </c>
      <c r="O263" s="81">
        <f>IF($D263="", "", IFERROR((VLOOKUP($D263,Ingredients!$A:$K,11,FALSE)*($F263/(VLOOKUP($D263,Ingredients!$A:$K,3,FALSE)))), "ingredient not in list"))</f>
        <v>0.6</v>
      </c>
      <c r="P263" s="58" t="str">
        <f t="shared" si="38"/>
        <v>|</v>
      </c>
      <c r="Q263" s="87">
        <f>IF($D263="", "", IFERROR((VLOOKUP($D263,Ingredients!$A:$H,6,FALSE)*($F263/(VLOOKUP($D263,Ingredients!$A:$H,3,FALSE)))), "ingredient not in list"))</f>
        <v>40</v>
      </c>
      <c r="R263" s="3">
        <f>IF(AND(I263&lt;&gt;"",I264=""),SUM(I$1:I264)-SUM(R$1:R262),"")</f>
        <v>2.8482792494481259</v>
      </c>
      <c r="S263">
        <f>IF(AND(Q263&lt;&gt;"",Q264=""),SUM(Q$1:Q264)-SUM(S$1:S262),"")</f>
        <v>561</v>
      </c>
      <c r="T263" s="74">
        <f>IF(AND(K263&lt;&gt;"",K264=""),SUM(K$1:K264)-SUM(T$1:T262),"")</f>
        <v>26.039999999999964</v>
      </c>
      <c r="U263" s="74">
        <f>IF(AND(M263&lt;&gt;"",M264=""),SUM(M$1:M264)-SUM(U$1:U262),"")</f>
        <v>90.880000000000109</v>
      </c>
      <c r="V263" s="74">
        <f>IF(AND(O263&lt;&gt;"",O264=""),SUM(O$1:O264)-SUM(V$1:V262),"")</f>
        <v>11.569999999999936</v>
      </c>
      <c r="W263" s="8">
        <v>5</v>
      </c>
      <c r="X263" s="3">
        <f t="shared" si="39"/>
        <v>0.56965584988962514</v>
      </c>
      <c r="Y263" s="21">
        <f t="shared" si="40"/>
        <v>112.2</v>
      </c>
      <c r="Z263" s="74">
        <f t="shared" si="41"/>
        <v>5.2079999999999931</v>
      </c>
      <c r="AA263" s="74">
        <f t="shared" si="42"/>
        <v>18.176000000000023</v>
      </c>
      <c r="AB263" s="74">
        <f t="shared" si="43"/>
        <v>2.3139999999999872</v>
      </c>
    </row>
    <row r="264" spans="1:40" ht="12.75" x14ac:dyDescent="0.2">
      <c r="A264" t="str">
        <f>IF(B264="","", IF(ISNA(MATCH(B264,'Meal Planning'!$C$2:$C$6,0)), "N", "Y"))</f>
        <v/>
      </c>
      <c r="B264" t="str">
        <f t="array" ref="B264">IF(D264="","", INDEX($C264:C20262, MATCH(FALSE,ISBLANK($C264:C20262),0)))</f>
        <v/>
      </c>
      <c r="C264" s="10"/>
      <c r="E264" t="str">
        <f t="shared" si="33"/>
        <v/>
      </c>
      <c r="F264" s="10"/>
      <c r="G264" s="1" t="str">
        <f>IF(D264="","",IFERROR(VLOOKUP(D264,Ingredients!$A:$G,4,FALSE),"ingredient not in list"))</f>
        <v/>
      </c>
      <c r="H264" t="str">
        <f t="shared" si="34"/>
        <v/>
      </c>
      <c r="I264" s="3" t="str">
        <f>IF(D264="", "", IFERROR((VLOOKUP(D264,Ingredients!$A:$H,8,FALSE)*(F264/(VLOOKUP(D264,Ingredients!$A:$H,3,FALSE)))), "ingredient not in list"))</f>
        <v/>
      </c>
      <c r="J264" t="str">
        <f t="shared" si="35"/>
        <v/>
      </c>
      <c r="K264" s="77" t="str">
        <f>IF($D264="", "", IFERROR((VLOOKUP($D264,Ingredients!$A:$K,9,FALSE)*($F264/(VLOOKUP($D264,Ingredients!$A:$K,3,FALSE)))), "ingredient not in list"))</f>
        <v/>
      </c>
      <c r="L264" t="str">
        <f t="shared" si="36"/>
        <v/>
      </c>
      <c r="M264" s="77" t="str">
        <f>IF($D264="", "", IFERROR((VLOOKUP($D264,Ingredients!$A:$K,10,FALSE)*($F264/(VLOOKUP($D264,Ingredients!$A:$K,3,FALSE)))), "ingredient not in list"))</f>
        <v/>
      </c>
      <c r="N264" t="str">
        <f t="shared" si="37"/>
        <v/>
      </c>
      <c r="O264" s="77" t="str">
        <f>IF($D264="", "", IFERROR((VLOOKUP($D264,Ingredients!$A:$K,11,FALSE)*($F264/(VLOOKUP($D264,Ingredients!$A:$K,3,FALSE)))), "ingredient not in list"))</f>
        <v/>
      </c>
      <c r="P264" t="str">
        <f t="shared" si="38"/>
        <v/>
      </c>
      <c r="Q264" s="83" t="str">
        <f>IF($D264="", "", IFERROR((VLOOKUP($D264,Ingredients!$A:$H,6,FALSE)*($F264/(VLOOKUP($D264,Ingredients!$A:$H,3,FALSE)))), "ingredient not in list"))</f>
        <v/>
      </c>
      <c r="R264" s="3" t="str">
        <f>IF(AND(I264&lt;&gt;"",I265=""),SUM(I$1:I265)-SUM(R$1:R263),"")</f>
        <v/>
      </c>
      <c r="S264" t="str">
        <f>IF(AND(Q264&lt;&gt;"",Q265=""),SUM(Q$1:Q265)-SUM(S$1:S263),"")</f>
        <v/>
      </c>
      <c r="T264" s="74" t="str">
        <f>IF(AND(K264&lt;&gt;"",K265=""),SUM(K$1:K265)-SUM(T$1:T263),"")</f>
        <v/>
      </c>
      <c r="U264" s="74" t="str">
        <f>IF(AND(M264&lt;&gt;"",M265=""),SUM(M$1:M265)-SUM(U$1:U263),"")</f>
        <v/>
      </c>
      <c r="V264" s="74" t="str">
        <f>IF(AND(O264&lt;&gt;"",O265=""),SUM(O$1:O265)-SUM(V$1:V263),"")</f>
        <v/>
      </c>
      <c r="X264" s="3" t="str">
        <f t="shared" si="39"/>
        <v/>
      </c>
      <c r="Y264" s="21" t="str">
        <f t="shared" si="40"/>
        <v/>
      </c>
      <c r="Z264" s="74" t="str">
        <f t="shared" si="41"/>
        <v/>
      </c>
      <c r="AA264" s="74" t="str">
        <f t="shared" si="42"/>
        <v/>
      </c>
      <c r="AB264" s="74" t="str">
        <f t="shared" si="43"/>
        <v/>
      </c>
      <c r="AC264" s="131"/>
    </row>
    <row r="265" spans="1:40" ht="12.75" x14ac:dyDescent="0.2">
      <c r="A265" t="str">
        <f>IF(B265="","", IF(ISNA(MATCH(B265,'Meal Planning'!$C$2:$C$6,0)), "N", "Y"))</f>
        <v>N</v>
      </c>
      <c r="B265" t="str">
        <f t="array" ref="B265">IF(D265="","", INDEX($C265:C20263, MATCH(FALSE,ISBLANK($C265:C20263),0)))</f>
        <v>Potato Tikka Masala</v>
      </c>
      <c r="C265" s="10"/>
      <c r="D265" s="48" t="s">
        <v>42</v>
      </c>
      <c r="E265" s="49" t="str">
        <f t="shared" ref="E265:E328" si="44">IF($D265="","", "|")</f>
        <v>|</v>
      </c>
      <c r="F265" s="65">
        <v>6</v>
      </c>
      <c r="G265" s="51" t="str">
        <f>IF(D265="","",IFERROR(VLOOKUP(D265,Ingredients!$A:$G,4,FALSE),"ingredient not in list"))</f>
        <v>potato</v>
      </c>
      <c r="H265" s="49" t="str">
        <f t="shared" ref="H265:H328" si="45">IF($D265="","", "|")</f>
        <v>|</v>
      </c>
      <c r="I265" s="52">
        <f>IF(D265="", "", IFERROR((VLOOKUP(D265,Ingredients!$A:$H,8,FALSE)*(F265/(VLOOKUP(D265,Ingredients!$A:$H,3,FALSE)))), "ingredient not in list"))</f>
        <v>4.8000000000000007</v>
      </c>
      <c r="J265" s="49" t="str">
        <f t="shared" ref="J265:J328" si="46">IF($D265="","", "|")</f>
        <v>|</v>
      </c>
      <c r="K265" s="79">
        <f>IF($D265="", "", IFERROR((VLOOKUP($D265,Ingredients!$A:$K,9,FALSE)*($F265/(VLOOKUP($D265,Ingredients!$A:$K,3,FALSE)))), "ingredient not in list"))</f>
        <v>18</v>
      </c>
      <c r="L265" s="49" t="str">
        <f t="shared" ref="L265:L328" si="47">IF($D265="","", "|")</f>
        <v>|</v>
      </c>
      <c r="M265" s="79">
        <f>IF($D265="", "", IFERROR((VLOOKUP($D265,Ingredients!$A:$K,10,FALSE)*($F265/(VLOOKUP($D265,Ingredients!$A:$K,3,FALSE)))), "ingredient not in list"))</f>
        <v>156</v>
      </c>
      <c r="N265" s="49" t="str">
        <f t="shared" ref="N265:N328" si="48">IF($D265="","", "|")</f>
        <v>|</v>
      </c>
      <c r="O265" s="79">
        <f>IF($D265="", "", IFERROR((VLOOKUP($D265,Ingredients!$A:$K,11,FALSE)*($F265/(VLOOKUP($D265,Ingredients!$A:$K,3,FALSE)))), "ingredient not in list"))</f>
        <v>0</v>
      </c>
      <c r="P265" s="49" t="str">
        <f t="shared" ref="P265:P328" si="49">IF($D265="","", "|")</f>
        <v>|</v>
      </c>
      <c r="Q265" s="85">
        <v>1100</v>
      </c>
      <c r="R265" s="3" t="str">
        <f>IF(AND(I265&lt;&gt;"",I266=""),SUM(I$1:I266)-SUM(R$1:R264),"")</f>
        <v/>
      </c>
      <c r="S265" t="str">
        <f>IF(AND(Q265&lt;&gt;"",Q266=""),SUM(Q$1:Q266)-SUM(S$1:S264),"")</f>
        <v/>
      </c>
      <c r="T265" s="74" t="str">
        <f>IF(AND(K265&lt;&gt;"",K266=""),SUM(K$1:K266)-SUM(T$1:T264),"")</f>
        <v/>
      </c>
      <c r="U265" s="74" t="str">
        <f>IF(AND(M265&lt;&gt;"",M266=""),SUM(M$1:M266)-SUM(U$1:U264),"")</f>
        <v/>
      </c>
      <c r="V265" s="74" t="str">
        <f>IF(AND(O265&lt;&gt;"",O266=""),SUM(O$1:O266)-SUM(V$1:V264),"")</f>
        <v/>
      </c>
      <c r="X265" s="3" t="str">
        <f t="shared" si="39"/>
        <v/>
      </c>
      <c r="Y265" s="21" t="str">
        <f t="shared" si="40"/>
        <v/>
      </c>
      <c r="Z265" s="74" t="str">
        <f t="shared" si="41"/>
        <v/>
      </c>
      <c r="AA265" s="74" t="str">
        <f t="shared" si="42"/>
        <v/>
      </c>
      <c r="AB265" s="74" t="str">
        <f t="shared" si="43"/>
        <v/>
      </c>
      <c r="AC265" s="131"/>
      <c r="AM265" s="22"/>
    </row>
    <row r="266" spans="1:40" ht="12.75" x14ac:dyDescent="0.2">
      <c r="A266" t="str">
        <f>IF(B266="","", IF(ISNA(MATCH(B266,'Meal Planning'!$C$2:$C$6,0)), "N", "Y"))</f>
        <v>N</v>
      </c>
      <c r="B266" t="str">
        <f t="array" ref="B266">IF(D266="","", INDEX($C266:C20264, MATCH(FALSE,ISBLANK($C266:C20264),0)))</f>
        <v>Potato Tikka Masala</v>
      </c>
      <c r="C266" s="10"/>
      <c r="D266" s="53" t="s">
        <v>140</v>
      </c>
      <c r="E266" s="54" t="str">
        <f t="shared" si="44"/>
        <v>|</v>
      </c>
      <c r="F266" s="12">
        <v>1</v>
      </c>
      <c r="G266" s="55" t="str">
        <f>IF(D266="","",IFERROR(VLOOKUP(D266,Ingredients!$A:$G,4,FALSE),"ingredient not in list"))</f>
        <v>tbsp</v>
      </c>
      <c r="H266" s="54" t="str">
        <f t="shared" si="45"/>
        <v>|</v>
      </c>
      <c r="I266" s="56">
        <f>IF(D266="", "", IFERROR((VLOOKUP(D266,Ingredients!$A:$H,8,FALSE)*(F266/(VLOOKUP(D266,Ingredients!$A:$H,3,FALSE)))), "ingredient not in list"))</f>
        <v>0.1</v>
      </c>
      <c r="J266" s="54" t="str">
        <f t="shared" si="46"/>
        <v>|</v>
      </c>
      <c r="K266" s="80">
        <f>IF($D266="", "", IFERROR((VLOOKUP($D266,Ingredients!$A:$K,9,FALSE)*($F266/(VLOOKUP($D266,Ingredients!$A:$K,3,FALSE)))), "ingredient not in list"))</f>
        <v>0</v>
      </c>
      <c r="L266" s="54" t="str">
        <f t="shared" si="47"/>
        <v>|</v>
      </c>
      <c r="M266" s="80">
        <f>IF($D266="", "", IFERROR((VLOOKUP($D266,Ingredients!$A:$K,10,FALSE)*($F266/(VLOOKUP($D266,Ingredients!$A:$K,3,FALSE)))), "ingredient not in list"))</f>
        <v>0</v>
      </c>
      <c r="N266" s="54" t="str">
        <f t="shared" si="48"/>
        <v>|</v>
      </c>
      <c r="O266" s="80">
        <f>IF($D266="", "", IFERROR((VLOOKUP($D266,Ingredients!$A:$K,11,FALSE)*($F266/(VLOOKUP($D266,Ingredients!$A:$K,3,FALSE)))), "ingredient not in list"))</f>
        <v>13.5</v>
      </c>
      <c r="P266" s="54" t="str">
        <f t="shared" si="49"/>
        <v>|</v>
      </c>
      <c r="Q266" s="86">
        <f>IF($D266="", "", IFERROR((VLOOKUP($D266,Ingredients!$A:$H,6,FALSE)*($F266/(VLOOKUP($D266,Ingredients!$A:$H,3,FALSE)))), "ingredient not in list"))</f>
        <v>120</v>
      </c>
      <c r="R266" s="3" t="str">
        <f>IF(AND(I266&lt;&gt;"",I267=""),SUM(I$1:I267)-SUM(R$1:R265),"")</f>
        <v/>
      </c>
      <c r="S266" t="str">
        <f>IF(AND(Q266&lt;&gt;"",Q267=""),SUM(Q$1:Q267)-SUM(S$1:S265),"")</f>
        <v/>
      </c>
      <c r="T266" s="74" t="str">
        <f>IF(AND(K266&lt;&gt;"",K267=""),SUM(K$1:K267)-SUM(T$1:T265),"")</f>
        <v/>
      </c>
      <c r="U266" s="74" t="str">
        <f>IF(AND(M266&lt;&gt;"",M267=""),SUM(M$1:M267)-SUM(U$1:U265),"")</f>
        <v/>
      </c>
      <c r="V266" s="74" t="str">
        <f>IF(AND(O266&lt;&gt;"",O267=""),SUM(O$1:O267)-SUM(V$1:V265),"")</f>
        <v/>
      </c>
      <c r="X266" s="3" t="str">
        <f t="shared" ref="X266:X329" si="50">IF(W266="","",R266/W266)</f>
        <v/>
      </c>
      <c r="Y266" s="21" t="str">
        <f t="shared" ref="Y266:Y329" si="51">IF(W266="","", S266/W266)</f>
        <v/>
      </c>
      <c r="Z266" s="74" t="str">
        <f t="shared" ref="Z266:Z329" si="52">IF(T266="","", T266/W266)</f>
        <v/>
      </c>
      <c r="AA266" s="74" t="str">
        <f t="shared" ref="AA266:AA329" si="53">IF(U266="","", U266/W266)</f>
        <v/>
      </c>
      <c r="AB266" s="74" t="str">
        <f t="shared" ref="AB266:AB329" si="54">IF(V266="","", V266/W266)</f>
        <v/>
      </c>
      <c r="AC266" s="131"/>
      <c r="AM266" s="22"/>
    </row>
    <row r="267" spans="1:40" ht="12.75" x14ac:dyDescent="0.2">
      <c r="A267" t="str">
        <f>IF(B267="","", IF(ISNA(MATCH(B267,'Meal Planning'!$C$2:$C$6,0)), "N", "Y"))</f>
        <v>N</v>
      </c>
      <c r="B267" t="str">
        <f t="array" ref="B267">IF(D267="","", INDEX($C267:C20265, MATCH(FALSE,ISBLANK($C267:C20265),0)))</f>
        <v>Potato Tikka Masala</v>
      </c>
      <c r="C267" s="10"/>
      <c r="D267" s="53" t="s">
        <v>59</v>
      </c>
      <c r="E267" s="54" t="str">
        <f t="shared" si="44"/>
        <v>|</v>
      </c>
      <c r="F267" s="12">
        <v>2</v>
      </c>
      <c r="G267" s="55" t="str">
        <f>IF(D267="","",IFERROR(VLOOKUP(D267,Ingredients!$A:$G,4,FALSE),"ingredient not in list"))</f>
        <v>tsp</v>
      </c>
      <c r="H267" s="54" t="str">
        <f t="shared" si="45"/>
        <v>|</v>
      </c>
      <c r="I267" s="56">
        <f>IF(D267="", "", IFERROR((VLOOKUP(D267,Ingredients!$A:$H,8,FALSE)*(F267/(VLOOKUP(D267,Ingredients!$A:$H,3,FALSE)))), "ingredient not in list"))</f>
        <v>2.4439918533604887E-2</v>
      </c>
      <c r="J267" s="54" t="str">
        <f t="shared" si="46"/>
        <v>|</v>
      </c>
      <c r="K267" s="80">
        <f>IF($D267="", "", IFERROR((VLOOKUP($D267,Ingredients!$A:$K,9,FALSE)*($F267/(VLOOKUP($D267,Ingredients!$A:$K,3,FALSE)))), "ingredient not in list"))</f>
        <v>0</v>
      </c>
      <c r="L267" s="54" t="str">
        <f t="shared" si="47"/>
        <v>|</v>
      </c>
      <c r="M267" s="80">
        <f>IF($D267="", "", IFERROR((VLOOKUP($D267,Ingredients!$A:$K,10,FALSE)*($F267/(VLOOKUP($D267,Ingredients!$A:$K,3,FALSE)))), "ingredient not in list"))</f>
        <v>0</v>
      </c>
      <c r="N267" s="54" t="str">
        <f t="shared" si="48"/>
        <v>|</v>
      </c>
      <c r="O267" s="80">
        <f>IF($D267="", "", IFERROR((VLOOKUP($D267,Ingredients!$A:$K,11,FALSE)*($F267/(VLOOKUP($D267,Ingredients!$A:$K,3,FALSE)))), "ingredient not in list"))</f>
        <v>0</v>
      </c>
      <c r="P267" s="54" t="str">
        <f t="shared" si="49"/>
        <v>|</v>
      </c>
      <c r="Q267" s="86">
        <f>IF($D267="", "", IFERROR((VLOOKUP($D267,Ingredients!$A:$H,6,FALSE)*($F267/(VLOOKUP($D267,Ingredients!$A:$H,3,FALSE)))), "ingredient not in list"))</f>
        <v>0</v>
      </c>
      <c r="R267" s="3" t="str">
        <f>IF(AND(I267&lt;&gt;"",I268=""),SUM(I$1:I268)-SUM(R$1:R266),"")</f>
        <v/>
      </c>
      <c r="S267" t="str">
        <f>IF(AND(Q267&lt;&gt;"",Q268=""),SUM(Q$1:Q268)-SUM(S$1:S266),"")</f>
        <v/>
      </c>
      <c r="T267" s="74" t="str">
        <f>IF(AND(K267&lt;&gt;"",K268=""),SUM(K$1:K268)-SUM(T$1:T266),"")</f>
        <v/>
      </c>
      <c r="U267" s="74" t="str">
        <f>IF(AND(M267&lt;&gt;"",M268=""),SUM(M$1:M268)-SUM(U$1:U266),"")</f>
        <v/>
      </c>
      <c r="V267" s="74" t="str">
        <f>IF(AND(O267&lt;&gt;"",O268=""),SUM(O$1:O268)-SUM(V$1:V266),"")</f>
        <v/>
      </c>
      <c r="X267" s="3" t="str">
        <f t="shared" si="50"/>
        <v/>
      </c>
      <c r="Y267" s="21" t="str">
        <f t="shared" si="51"/>
        <v/>
      </c>
      <c r="Z267" s="74" t="str">
        <f t="shared" si="52"/>
        <v/>
      </c>
      <c r="AA267" s="74" t="str">
        <f t="shared" si="53"/>
        <v/>
      </c>
      <c r="AB267" s="74" t="str">
        <f t="shared" si="54"/>
        <v/>
      </c>
      <c r="AC267" s="131"/>
      <c r="AN267" s="32"/>
    </row>
    <row r="268" spans="1:40" ht="12.75" x14ac:dyDescent="0.2">
      <c r="A268" t="str">
        <f>IF(B268="","", IF(ISNA(MATCH(B268,'Meal Planning'!$C$2:$C$6,0)), "N", "Y"))</f>
        <v>N</v>
      </c>
      <c r="B268" t="str">
        <f t="array" ref="B268">IF(D268="","", INDEX($C268:C20266, MATCH(FALSE,ISBLANK($C268:C20266),0)))</f>
        <v>Potato Tikka Masala</v>
      </c>
      <c r="C268" s="10"/>
      <c r="D268" s="53" t="s">
        <v>205</v>
      </c>
      <c r="E268" s="54" t="str">
        <f t="shared" si="44"/>
        <v>|</v>
      </c>
      <c r="F268" s="12">
        <v>2</v>
      </c>
      <c r="G268" s="55" t="str">
        <f>IF(D268="","",IFERROR(VLOOKUP(D268,Ingredients!$A:$G,4,FALSE),"ingredient not in list"))</f>
        <v>tsp</v>
      </c>
      <c r="H268" s="54" t="str">
        <f t="shared" si="45"/>
        <v>|</v>
      </c>
      <c r="I268" s="56">
        <f>IF(D268="", "", IFERROR((VLOOKUP(D268,Ingredients!$A:$H,8,FALSE)*(F268/(VLOOKUP(D268,Ingredients!$A:$H,3,FALSE)))), "ingredient not in list"))</f>
        <v>0.4</v>
      </c>
      <c r="J268" s="54" t="str">
        <f t="shared" si="46"/>
        <v>|</v>
      </c>
      <c r="K268" s="80">
        <f>IF($D268="", "", IFERROR((VLOOKUP($D268,Ingredients!$A:$K,9,FALSE)*($F268/(VLOOKUP($D268,Ingredients!$A:$K,3,FALSE)))), "ingredient not in list"))</f>
        <v>0.5</v>
      </c>
      <c r="L268" s="54" t="str">
        <f t="shared" si="47"/>
        <v>|</v>
      </c>
      <c r="M268" s="80">
        <f>IF($D268="", "", IFERROR((VLOOKUP($D268,Ingredients!$A:$K,10,FALSE)*($F268/(VLOOKUP($D268,Ingredients!$A:$K,3,FALSE)))), "ingredient not in list"))</f>
        <v>2.3199999999999998</v>
      </c>
      <c r="N268" s="54" t="str">
        <f t="shared" si="48"/>
        <v>|</v>
      </c>
      <c r="O268" s="80">
        <f>IF($D268="", "", IFERROR((VLOOKUP($D268,Ingredients!$A:$K,11,FALSE)*($F268/(VLOOKUP($D268,Ingredients!$A:$K,3,FALSE)))), "ingredient not in list"))</f>
        <v>0.56000000000000005</v>
      </c>
      <c r="P268" s="54" t="str">
        <f t="shared" si="49"/>
        <v>|</v>
      </c>
      <c r="Q268" s="86">
        <f>IF($D268="", "", IFERROR((VLOOKUP($D268,Ingredients!$A:$H,6,FALSE)*($F268/(VLOOKUP($D268,Ingredients!$A:$H,3,FALSE)))), "ingredient not in list"))</f>
        <v>12</v>
      </c>
      <c r="R268" s="3" t="str">
        <f>IF(AND(I268&lt;&gt;"",I269=""),SUM(I$1:I269)-SUM(R$1:R267),"")</f>
        <v/>
      </c>
      <c r="S268" t="str">
        <f>IF(AND(Q268&lt;&gt;"",Q269=""),SUM(Q$1:Q269)-SUM(S$1:S267),"")</f>
        <v/>
      </c>
      <c r="T268" s="74" t="str">
        <f>IF(AND(K268&lt;&gt;"",K269=""),SUM(K$1:K269)-SUM(T$1:T267),"")</f>
        <v/>
      </c>
      <c r="U268" s="74" t="str">
        <f>IF(AND(M268&lt;&gt;"",M269=""),SUM(M$1:M269)-SUM(U$1:U267),"")</f>
        <v/>
      </c>
      <c r="V268" s="74" t="str">
        <f>IF(AND(O268&lt;&gt;"",O269=""),SUM(O$1:O269)-SUM(V$1:V267),"")</f>
        <v/>
      </c>
      <c r="X268" s="3" t="str">
        <f t="shared" si="50"/>
        <v/>
      </c>
      <c r="Y268" s="21" t="str">
        <f t="shared" si="51"/>
        <v/>
      </c>
      <c r="Z268" s="74" t="str">
        <f t="shared" si="52"/>
        <v/>
      </c>
      <c r="AA268" s="74" t="str">
        <f t="shared" si="53"/>
        <v/>
      </c>
      <c r="AB268" s="74" t="str">
        <f t="shared" si="54"/>
        <v/>
      </c>
      <c r="AC268" s="131"/>
      <c r="AN268" s="32"/>
    </row>
    <row r="269" spans="1:40" ht="12.75" x14ac:dyDescent="0.2">
      <c r="A269" t="str">
        <f>IF(B269="","", IF(ISNA(MATCH(B269,'Meal Planning'!$C$2:$C$6,0)), "N", "Y"))</f>
        <v>N</v>
      </c>
      <c r="B269" t="str">
        <f t="array" ref="B269">IF(D269="","", INDEX($C269:C20267, MATCH(FALSE,ISBLANK($C269:C20267),0)))</f>
        <v>Potato Tikka Masala</v>
      </c>
      <c r="C269" s="10"/>
      <c r="D269" s="53" t="s">
        <v>117</v>
      </c>
      <c r="E269" s="54" t="str">
        <f t="shared" si="44"/>
        <v>|</v>
      </c>
      <c r="F269" s="12">
        <v>2</v>
      </c>
      <c r="G269" s="55" t="str">
        <f>IF(D269="","",IFERROR(VLOOKUP(D269,Ingredients!$A:$G,4,FALSE),"ingredient not in list"))</f>
        <v>tsp</v>
      </c>
      <c r="H269" s="54" t="str">
        <f t="shared" si="45"/>
        <v>|</v>
      </c>
      <c r="I269" s="56">
        <f>IF(D269="", "", IFERROR((VLOOKUP(D269,Ingredients!$A:$H,8,FALSE)*(F269/(VLOOKUP(D269,Ingredients!$A:$H,3,FALSE)))), "ingredient not in list"))</f>
        <v>0.21295774647887322</v>
      </c>
      <c r="J269" s="54" t="str">
        <f t="shared" si="46"/>
        <v>|</v>
      </c>
      <c r="K269" s="80">
        <f>IF($D269="", "", IFERROR((VLOOKUP($D269,Ingredients!$A:$K,9,FALSE)*($F269/(VLOOKUP($D269,Ingredients!$A:$K,3,FALSE)))), "ingredient not in list"))</f>
        <v>0.74</v>
      </c>
      <c r="L269" s="54" t="str">
        <f t="shared" si="47"/>
        <v>|</v>
      </c>
      <c r="M269" s="80">
        <f>IF($D269="", "", IFERROR((VLOOKUP($D269,Ingredients!$A:$K,10,FALSE)*($F269/(VLOOKUP($D269,Ingredients!$A:$K,3,FALSE)))), "ingredient not in list"))</f>
        <v>1.86</v>
      </c>
      <c r="N269" s="54" t="str">
        <f t="shared" si="48"/>
        <v>|</v>
      </c>
      <c r="O269" s="80">
        <f>IF($D269="", "", IFERROR((VLOOKUP($D269,Ingredients!$A:$K,11,FALSE)*($F269/(VLOOKUP($D269,Ingredients!$A:$K,3,FALSE)))), "ingredient not in list"))</f>
        <v>0.94</v>
      </c>
      <c r="P269" s="54" t="str">
        <f t="shared" si="49"/>
        <v>|</v>
      </c>
      <c r="Q269" s="86">
        <f>IF($D269="", "", IFERROR((VLOOKUP($D269,Ingredients!$A:$H,6,FALSE)*($F269/(VLOOKUP($D269,Ingredients!$A:$H,3,FALSE)))), "ingredient not in list"))</f>
        <v>16</v>
      </c>
      <c r="R269" s="3" t="str">
        <f>IF(AND(I269&lt;&gt;"",I270=""),SUM(I$1:I270)-SUM(R$1:R268),"")</f>
        <v/>
      </c>
      <c r="S269" t="str">
        <f>IF(AND(Q269&lt;&gt;"",Q270=""),SUM(Q$1:Q270)-SUM(S$1:S268),"")</f>
        <v/>
      </c>
      <c r="T269" s="74" t="str">
        <f>IF(AND(K269&lt;&gt;"",K270=""),SUM(K$1:K270)-SUM(T$1:T268),"")</f>
        <v/>
      </c>
      <c r="U269" s="74" t="str">
        <f>IF(AND(M269&lt;&gt;"",M270=""),SUM(M$1:M270)-SUM(U$1:U268),"")</f>
        <v/>
      </c>
      <c r="V269" s="74" t="str">
        <f>IF(AND(O269&lt;&gt;"",O270=""),SUM(O$1:O270)-SUM(V$1:V268),"")</f>
        <v/>
      </c>
      <c r="X269" s="3" t="str">
        <f t="shared" si="50"/>
        <v/>
      </c>
      <c r="Y269" s="21" t="str">
        <f t="shared" si="51"/>
        <v/>
      </c>
      <c r="Z269" s="74" t="str">
        <f t="shared" si="52"/>
        <v/>
      </c>
      <c r="AA269" s="74" t="str">
        <f t="shared" si="53"/>
        <v/>
      </c>
      <c r="AB269" s="74" t="str">
        <f t="shared" si="54"/>
        <v/>
      </c>
      <c r="AC269" s="131"/>
      <c r="AN269" s="32"/>
    </row>
    <row r="270" spans="1:40" ht="12.75" x14ac:dyDescent="0.2">
      <c r="A270" t="str">
        <f>IF(B270="","", IF(ISNA(MATCH(B270,'Meal Planning'!$C$2:$C$6,0)), "N", "Y"))</f>
        <v>N</v>
      </c>
      <c r="B270" t="str">
        <f t="array" ref="B270">IF(D270="","", INDEX($C270:C20268, MATCH(FALSE,ISBLANK($C270:C20268),0)))</f>
        <v>Potato Tikka Masala</v>
      </c>
      <c r="C270" s="10"/>
      <c r="D270" s="53" t="s">
        <v>206</v>
      </c>
      <c r="E270" s="54" t="str">
        <f t="shared" si="44"/>
        <v>|</v>
      </c>
      <c r="F270" s="12">
        <v>1</v>
      </c>
      <c r="G270" s="55" t="str">
        <f>IF(D270="","",IFERROR(VLOOKUP(D270,Ingredients!$A:$G,4,FALSE),"ingredient not in list"))</f>
        <v>tsp</v>
      </c>
      <c r="H270" s="54" t="str">
        <f t="shared" si="45"/>
        <v>|</v>
      </c>
      <c r="I270" s="56">
        <f>IF(D270="", "", IFERROR((VLOOKUP(D270,Ingredients!$A:$H,8,FALSE)*(F270/(VLOOKUP(D270,Ingredients!$A:$H,3,FALSE)))), "ingredient not in list"))</f>
        <v>0.2</v>
      </c>
      <c r="J270" s="54" t="str">
        <f t="shared" si="46"/>
        <v>|</v>
      </c>
      <c r="K270" s="80">
        <f>IF($D270="", "", IFERROR((VLOOKUP($D270,Ingredients!$A:$K,9,FALSE)*($F270/(VLOOKUP($D270,Ingredients!$A:$K,3,FALSE)))), "ingredient not in list"))</f>
        <v>0.13</v>
      </c>
      <c r="L270" s="54" t="str">
        <f t="shared" si="47"/>
        <v>|</v>
      </c>
      <c r="M270" s="80">
        <f>IF($D270="", "", IFERROR((VLOOKUP($D270,Ingredients!$A:$K,10,FALSE)*($F270/(VLOOKUP($D270,Ingredients!$A:$K,3,FALSE)))), "ingredient not in list"))</f>
        <v>0.31</v>
      </c>
      <c r="N270" s="54" t="str">
        <f t="shared" si="48"/>
        <v>|</v>
      </c>
      <c r="O270" s="80">
        <f>IF($D270="", "", IFERROR((VLOOKUP($D270,Ingredients!$A:$K,11,FALSE)*($F270/(VLOOKUP($D270,Ingredients!$A:$K,3,FALSE)))), "ingredient not in list"))</f>
        <v>3.0000000000000001E-3</v>
      </c>
      <c r="P270" s="54" t="str">
        <f t="shared" si="49"/>
        <v>|</v>
      </c>
      <c r="Q270" s="86">
        <f>IF($D270="", "", IFERROR((VLOOKUP($D270,Ingredients!$A:$H,6,FALSE)*($F270/(VLOOKUP($D270,Ingredients!$A:$H,3,FALSE)))), "ingredient not in list"))</f>
        <v>2</v>
      </c>
      <c r="R270" s="3" t="str">
        <f>IF(AND(I270&lt;&gt;"",I271=""),SUM(I$1:I271)-SUM(R$1:R269),"")</f>
        <v/>
      </c>
      <c r="S270" t="str">
        <f>IF(AND(Q270&lt;&gt;"",Q271=""),SUM(Q$1:Q271)-SUM(S$1:S269),"")</f>
        <v/>
      </c>
      <c r="T270" s="74" t="str">
        <f>IF(AND(K270&lt;&gt;"",K271=""),SUM(K$1:K271)-SUM(T$1:T269),"")</f>
        <v/>
      </c>
      <c r="U270" s="74" t="str">
        <f>IF(AND(M270&lt;&gt;"",M271=""),SUM(M$1:M271)-SUM(U$1:U269),"")</f>
        <v/>
      </c>
      <c r="V270" s="74" t="str">
        <f>IF(AND(O270&lt;&gt;"",O271=""),SUM(O$1:O271)-SUM(V$1:V269),"")</f>
        <v/>
      </c>
      <c r="X270" s="3" t="str">
        <f t="shared" si="50"/>
        <v/>
      </c>
      <c r="Y270" s="21" t="str">
        <f t="shared" si="51"/>
        <v/>
      </c>
      <c r="Z270" s="74" t="str">
        <f t="shared" si="52"/>
        <v/>
      </c>
      <c r="AA270" s="74" t="str">
        <f t="shared" si="53"/>
        <v/>
      </c>
      <c r="AB270" s="74" t="str">
        <f t="shared" si="54"/>
        <v/>
      </c>
      <c r="AC270" s="131"/>
      <c r="AN270" s="32"/>
    </row>
    <row r="271" spans="1:40" ht="12.75" x14ac:dyDescent="0.2">
      <c r="A271" t="str">
        <f>IF(B271="","", IF(ISNA(MATCH(B271,'Meal Planning'!$C$2:$C$6,0)), "N", "Y"))</f>
        <v>N</v>
      </c>
      <c r="B271" t="str">
        <f t="array" ref="B271">IF(D271="","", INDEX($C271:C20269, MATCH(FALSE,ISBLANK($C271:C20269),0)))</f>
        <v>Potato Tikka Masala</v>
      </c>
      <c r="C271" s="10"/>
      <c r="D271" s="53" t="s">
        <v>168</v>
      </c>
      <c r="E271" s="54" t="str">
        <f t="shared" si="44"/>
        <v>|</v>
      </c>
      <c r="F271" s="12">
        <v>1</v>
      </c>
      <c r="G271" s="55" t="str">
        <f>IF(D271="","",IFERROR(VLOOKUP(D271,Ingredients!$A:$G,4,FALSE),"ingredient not in list"))</f>
        <v>tsp</v>
      </c>
      <c r="H271" s="54" t="str">
        <f t="shared" si="45"/>
        <v>|</v>
      </c>
      <c r="I271" s="56">
        <f>IF(D271="", "", IFERROR((VLOOKUP(D271,Ingredients!$A:$H,8,FALSE)*(F271/(VLOOKUP(D271,Ingredients!$A:$H,3,FALSE)))), "ingredient not in list"))</f>
        <v>2.8169014084507043E-2</v>
      </c>
      <c r="J271" s="54" t="str">
        <f t="shared" si="46"/>
        <v>|</v>
      </c>
      <c r="K271" s="80">
        <f>IF($D271="", "", IFERROR((VLOOKUP($D271,Ingredients!$A:$K,9,FALSE)*($F271/(VLOOKUP($D271,Ingredients!$A:$K,3,FALSE)))), "ingredient not in list"))</f>
        <v>0.31</v>
      </c>
      <c r="L271" s="54" t="str">
        <f t="shared" si="47"/>
        <v>|</v>
      </c>
      <c r="M271" s="80">
        <f>IF($D271="", "", IFERROR((VLOOKUP($D271,Ingredients!$A:$K,10,FALSE)*($F271/(VLOOKUP($D271,Ingredients!$A:$K,3,FALSE)))), "ingredient not in list"))</f>
        <v>1.17</v>
      </c>
      <c r="N271" s="54" t="str">
        <f t="shared" si="48"/>
        <v>|</v>
      </c>
      <c r="O271" s="80">
        <f>IF($D271="", "", IFERROR((VLOOKUP($D271,Ingredients!$A:$K,11,FALSE)*($F271/(VLOOKUP($D271,Ingredients!$A:$K,3,FALSE)))), "ingredient not in list"))</f>
        <v>0.27</v>
      </c>
      <c r="P271" s="54" t="str">
        <f t="shared" si="49"/>
        <v>|</v>
      </c>
      <c r="Q271" s="86">
        <f>IF($D271="", "", IFERROR((VLOOKUP($D271,Ingredients!$A:$H,6,FALSE)*($F271/(VLOOKUP($D271,Ingredients!$A:$H,3,FALSE)))), "ingredient not in list"))</f>
        <v>6</v>
      </c>
      <c r="R271" s="3" t="str">
        <f>IF(AND(I271&lt;&gt;"",I272=""),SUM(I$1:I272)-SUM(R$1:R270),"")</f>
        <v/>
      </c>
      <c r="S271" t="str">
        <f>IF(AND(Q271&lt;&gt;"",Q272=""),SUM(Q$1:Q272)-SUM(S$1:S270),"")</f>
        <v/>
      </c>
      <c r="T271" s="74" t="str">
        <f>IF(AND(K271&lt;&gt;"",K272=""),SUM(K$1:K272)-SUM(T$1:T270),"")</f>
        <v/>
      </c>
      <c r="U271" s="74" t="str">
        <f>IF(AND(M271&lt;&gt;"",M272=""),SUM(M$1:M272)-SUM(U$1:U270),"")</f>
        <v/>
      </c>
      <c r="V271" s="74" t="str">
        <f>IF(AND(O271&lt;&gt;"",O272=""),SUM(O$1:O272)-SUM(V$1:V270),"")</f>
        <v/>
      </c>
      <c r="X271" s="3" t="str">
        <f t="shared" si="50"/>
        <v/>
      </c>
      <c r="Y271" s="21" t="str">
        <f t="shared" si="51"/>
        <v/>
      </c>
      <c r="Z271" s="74" t="str">
        <f t="shared" si="52"/>
        <v/>
      </c>
      <c r="AA271" s="74" t="str">
        <f t="shared" si="53"/>
        <v/>
      </c>
      <c r="AB271" s="74" t="str">
        <f t="shared" si="54"/>
        <v/>
      </c>
      <c r="AC271" s="131"/>
      <c r="AN271" s="32"/>
    </row>
    <row r="272" spans="1:40" ht="12.75" x14ac:dyDescent="0.2">
      <c r="A272" t="str">
        <f>IF(B272="","", IF(ISNA(MATCH(B272,'Meal Planning'!$C$2:$C$6,0)), "N", "Y"))</f>
        <v>N</v>
      </c>
      <c r="B272" t="str">
        <f t="array" ref="B272">IF(D272="","", INDEX($C272:C20270, MATCH(FALSE,ISBLANK($C272:C20270),0)))</f>
        <v>Potato Tikka Masala</v>
      </c>
      <c r="C272" s="10"/>
      <c r="D272" s="53" t="s">
        <v>207</v>
      </c>
      <c r="E272" s="54" t="str">
        <f t="shared" si="44"/>
        <v>|</v>
      </c>
      <c r="F272" s="12">
        <v>1</v>
      </c>
      <c r="G272" s="55" t="str">
        <f>IF(D272="","",IFERROR(VLOOKUP(D272,Ingredients!$A:$G,4,FALSE),"ingredient not in list"))</f>
        <v>tsp</v>
      </c>
      <c r="H272" s="54" t="str">
        <f t="shared" si="45"/>
        <v>|</v>
      </c>
      <c r="I272" s="56">
        <f>IF(D272="", "", IFERROR((VLOOKUP(D272,Ingredients!$A:$H,8,FALSE)*(F272/(VLOOKUP(D272,Ingredients!$A:$H,3,FALSE)))), "ingredient not in list"))</f>
        <v>0.2</v>
      </c>
      <c r="J272" s="54" t="str">
        <f t="shared" si="46"/>
        <v>|</v>
      </c>
      <c r="K272" s="80">
        <f>IF($D272="", "", IFERROR((VLOOKUP($D272,Ingredients!$A:$K,9,FALSE)*($F272/(VLOOKUP($D272,Ingredients!$A:$K,3,FALSE)))), "ingredient not in list"))</f>
        <v>0.17</v>
      </c>
      <c r="L272" s="54" t="str">
        <f t="shared" si="47"/>
        <v>|</v>
      </c>
      <c r="M272" s="80">
        <f>IF($D272="", "", IFERROR((VLOOKUP($D272,Ingredients!$A:$K,10,FALSE)*($F272/(VLOOKUP($D272,Ingredients!$A:$K,3,FALSE)))), "ingredient not in list"))</f>
        <v>1.43</v>
      </c>
      <c r="N272" s="54" t="str">
        <f t="shared" si="48"/>
        <v>|</v>
      </c>
      <c r="O272" s="80">
        <f>IF($D272="", "", IFERROR((VLOOKUP($D272,Ingredients!$A:$K,11,FALSE)*($F272/(VLOOKUP($D272,Ingredients!$A:$K,3,FALSE)))), "ingredient not in list"))</f>
        <v>0.22</v>
      </c>
      <c r="P272" s="54" t="str">
        <f t="shared" si="49"/>
        <v>|</v>
      </c>
      <c r="Q272" s="86">
        <f>IF($D272="", "", IFERROR((VLOOKUP($D272,Ingredients!$A:$H,6,FALSE)*($F272/(VLOOKUP($D272,Ingredients!$A:$H,3,FALSE)))), "ingredient not in list"))</f>
        <v>8</v>
      </c>
      <c r="R272" s="3" t="str">
        <f>IF(AND(I272&lt;&gt;"",I273=""),SUM(I$1:I273)-SUM(R$1:R271),"")</f>
        <v/>
      </c>
      <c r="S272" t="str">
        <f>IF(AND(Q272&lt;&gt;"",Q273=""),SUM(Q$1:Q273)-SUM(S$1:S271),"")</f>
        <v/>
      </c>
      <c r="T272" s="74" t="str">
        <f>IF(AND(K272&lt;&gt;"",K273=""),SUM(K$1:K273)-SUM(T$1:T271),"")</f>
        <v/>
      </c>
      <c r="U272" s="74" t="str">
        <f>IF(AND(M272&lt;&gt;"",M273=""),SUM(M$1:M273)-SUM(U$1:U271),"")</f>
        <v/>
      </c>
      <c r="V272" s="74" t="str">
        <f>IF(AND(O272&lt;&gt;"",O273=""),SUM(O$1:O273)-SUM(V$1:V271),"")</f>
        <v/>
      </c>
      <c r="X272" s="3" t="str">
        <f t="shared" si="50"/>
        <v/>
      </c>
      <c r="Y272" s="21" t="str">
        <f t="shared" si="51"/>
        <v/>
      </c>
      <c r="Z272" s="74" t="str">
        <f t="shared" si="52"/>
        <v/>
      </c>
      <c r="AA272" s="74" t="str">
        <f t="shared" si="53"/>
        <v/>
      </c>
      <c r="AB272" s="74" t="str">
        <f t="shared" si="54"/>
        <v/>
      </c>
      <c r="AC272" s="131"/>
      <c r="AN272" s="32"/>
    </row>
    <row r="273" spans="1:40" ht="12.75" x14ac:dyDescent="0.2">
      <c r="A273" t="str">
        <f>IF(B273="","", IF(ISNA(MATCH(B273,'Meal Planning'!$C$2:$C$6,0)), "N", "Y"))</f>
        <v>N</v>
      </c>
      <c r="B273" t="str">
        <f t="array" ref="B273">IF(D273="","", INDEX($C273:C20271, MATCH(FALSE,ISBLANK($C273:C20271),0)))</f>
        <v>Potato Tikka Masala</v>
      </c>
      <c r="C273" s="10"/>
      <c r="D273" s="53" t="s">
        <v>163</v>
      </c>
      <c r="E273" s="54" t="str">
        <f t="shared" si="44"/>
        <v>|</v>
      </c>
      <c r="F273" s="12">
        <v>1</v>
      </c>
      <c r="G273" s="55" t="str">
        <f>IF(D273="","",IFERROR(VLOOKUP(D273,Ingredients!$A:$G,4,FALSE),"ingredient not in list"))</f>
        <v>tsp</v>
      </c>
      <c r="H273" s="54" t="str">
        <f t="shared" si="45"/>
        <v>|</v>
      </c>
      <c r="I273" s="56">
        <f>IF(D273="", "", IFERROR((VLOOKUP(D273,Ingredients!$A:$H,8,FALSE)*(F273/(VLOOKUP(D273,Ingredients!$A:$H,3,FALSE)))), "ingredient not in list"))</f>
        <v>2.8169014084507043E-2</v>
      </c>
      <c r="J273" s="54" t="str">
        <f t="shared" si="46"/>
        <v>|</v>
      </c>
      <c r="K273" s="80">
        <f>IF($D273="", "", IFERROR((VLOOKUP($D273,Ingredients!$A:$K,9,FALSE)*($F273/(VLOOKUP($D273,Ingredients!$A:$K,3,FALSE)))), "ingredient not in list"))</f>
        <v>0</v>
      </c>
      <c r="L273" s="54" t="str">
        <f t="shared" si="47"/>
        <v>|</v>
      </c>
      <c r="M273" s="80">
        <f>IF($D273="", "", IFERROR((VLOOKUP($D273,Ingredients!$A:$K,10,FALSE)*($F273/(VLOOKUP($D273,Ingredients!$A:$K,3,FALSE)))), "ingredient not in list"))</f>
        <v>0.06</v>
      </c>
      <c r="N273" s="54" t="str">
        <f t="shared" si="48"/>
        <v>|</v>
      </c>
      <c r="O273" s="80">
        <f>IF($D273="", "", IFERROR((VLOOKUP($D273,Ingredients!$A:$K,11,FALSE)*($F273/(VLOOKUP($D273,Ingredients!$A:$K,3,FALSE)))), "ingredient not in list"))</f>
        <v>0</v>
      </c>
      <c r="P273" s="54" t="str">
        <f t="shared" si="49"/>
        <v>|</v>
      </c>
      <c r="Q273" s="86">
        <f>IF($D273="", "", IFERROR((VLOOKUP($D273,Ingredients!$A:$H,6,FALSE)*($F273/(VLOOKUP($D273,Ingredients!$A:$H,3,FALSE)))), "ingredient not in list"))</f>
        <v>1</v>
      </c>
      <c r="R273" s="3" t="str">
        <f>IF(AND(I273&lt;&gt;"",I274=""),SUM(I$1:I274)-SUM(R$1:R272),"")</f>
        <v/>
      </c>
      <c r="S273" t="str">
        <f>IF(AND(Q273&lt;&gt;"",Q274=""),SUM(Q$1:Q274)-SUM(S$1:S272),"")</f>
        <v/>
      </c>
      <c r="T273" s="74" t="str">
        <f>IF(AND(K273&lt;&gt;"",K274=""),SUM(K$1:K274)-SUM(T$1:T272),"")</f>
        <v/>
      </c>
      <c r="U273" s="74" t="str">
        <f>IF(AND(M273&lt;&gt;"",M274=""),SUM(M$1:M274)-SUM(U$1:U272),"")</f>
        <v/>
      </c>
      <c r="V273" s="74" t="str">
        <f>IF(AND(O273&lt;&gt;"",O274=""),SUM(O$1:O274)-SUM(V$1:V272),"")</f>
        <v/>
      </c>
      <c r="X273" s="3" t="str">
        <f t="shared" si="50"/>
        <v/>
      </c>
      <c r="Y273" s="21" t="str">
        <f t="shared" si="51"/>
        <v/>
      </c>
      <c r="Z273" s="74" t="str">
        <f t="shared" si="52"/>
        <v/>
      </c>
      <c r="AA273" s="74" t="str">
        <f t="shared" si="53"/>
        <v/>
      </c>
      <c r="AB273" s="74" t="str">
        <f t="shared" si="54"/>
        <v/>
      </c>
      <c r="AC273" s="131"/>
      <c r="AN273" s="32"/>
    </row>
    <row r="274" spans="1:40" ht="12.75" x14ac:dyDescent="0.2">
      <c r="A274" t="str">
        <f>IF(B274="","", IF(ISNA(MATCH(B274,'Meal Planning'!$C$2:$C$6,0)), "N", "Y"))</f>
        <v>N</v>
      </c>
      <c r="B274" t="str">
        <f t="array" ref="B274">IF(D274="","", INDEX($C274:C20272, MATCH(FALSE,ISBLANK($C274:C20272),0)))</f>
        <v>Potato Tikka Masala</v>
      </c>
      <c r="C274" s="10"/>
      <c r="D274" s="53" t="s">
        <v>119</v>
      </c>
      <c r="E274" s="54" t="str">
        <f t="shared" si="44"/>
        <v>|</v>
      </c>
      <c r="F274" s="12">
        <v>0.25</v>
      </c>
      <c r="G274" s="55" t="str">
        <f>IF(D274="","",IFERROR(VLOOKUP(D274,Ingredients!$A:$G,4,FALSE),"ingredient not in list"))</f>
        <v>tsp</v>
      </c>
      <c r="H274" s="54" t="str">
        <f t="shared" si="45"/>
        <v>|</v>
      </c>
      <c r="I274" s="56">
        <f>IF(D274="", "", IFERROR((VLOOKUP(D274,Ingredients!$A:$H,8,FALSE)*(F274/(VLOOKUP(D274,Ingredients!$A:$H,3,FALSE)))), "ingredient not in list"))</f>
        <v>2.6619718309859153E-2</v>
      </c>
      <c r="J274" s="54" t="str">
        <f t="shared" si="46"/>
        <v>|</v>
      </c>
      <c r="K274" s="80">
        <f>IF($D274="", "", IFERROR((VLOOKUP($D274,Ingredients!$A:$K,9,FALSE)*($F274/(VLOOKUP($D274,Ingredients!$A:$K,3,FALSE)))), "ingredient not in list"))</f>
        <v>0</v>
      </c>
      <c r="L274" s="54" t="str">
        <f t="shared" si="47"/>
        <v>|</v>
      </c>
      <c r="M274" s="80">
        <f>IF($D274="", "", IFERROR((VLOOKUP($D274,Ingredients!$A:$K,10,FALSE)*($F274/(VLOOKUP($D274,Ingredients!$A:$K,3,FALSE)))), "ingredient not in list"))</f>
        <v>0</v>
      </c>
      <c r="N274" s="54" t="str">
        <f t="shared" si="48"/>
        <v>|</v>
      </c>
      <c r="O274" s="80">
        <f>IF($D274="", "", IFERROR((VLOOKUP($D274,Ingredients!$A:$K,11,FALSE)*($F274/(VLOOKUP($D274,Ingredients!$A:$K,3,FALSE)))), "ingredient not in list"))</f>
        <v>0</v>
      </c>
      <c r="P274" s="54" t="str">
        <f t="shared" si="49"/>
        <v>|</v>
      </c>
      <c r="Q274" s="86">
        <f>IF($D274="", "", IFERROR((VLOOKUP($D274,Ingredients!$A:$H,6,FALSE)*($F274/(VLOOKUP($D274,Ingredients!$A:$H,3,FALSE)))), "ingredient not in list"))</f>
        <v>2</v>
      </c>
      <c r="R274" s="3" t="str">
        <f>IF(AND(I274&lt;&gt;"",I275=""),SUM(I$1:I275)-SUM(R$1:R273),"")</f>
        <v/>
      </c>
      <c r="S274" t="str">
        <f>IF(AND(Q274&lt;&gt;"",Q275=""),SUM(Q$1:Q275)-SUM(S$1:S273),"")</f>
        <v/>
      </c>
      <c r="T274" s="74" t="str">
        <f>IF(AND(K274&lt;&gt;"",K275=""),SUM(K$1:K275)-SUM(T$1:T273),"")</f>
        <v/>
      </c>
      <c r="U274" s="74" t="str">
        <f>IF(AND(M274&lt;&gt;"",M275=""),SUM(M$1:M275)-SUM(U$1:U273),"")</f>
        <v/>
      </c>
      <c r="V274" s="74" t="str">
        <f>IF(AND(O274&lt;&gt;"",O275=""),SUM(O$1:O275)-SUM(V$1:V273),"")</f>
        <v/>
      </c>
      <c r="X274" s="3" t="str">
        <f t="shared" si="50"/>
        <v/>
      </c>
      <c r="Y274" s="21" t="str">
        <f t="shared" si="51"/>
        <v/>
      </c>
      <c r="Z274" s="74" t="str">
        <f t="shared" si="52"/>
        <v/>
      </c>
      <c r="AA274" s="74" t="str">
        <f t="shared" si="53"/>
        <v/>
      </c>
      <c r="AB274" s="74" t="str">
        <f t="shared" si="54"/>
        <v/>
      </c>
      <c r="AC274" s="131"/>
      <c r="AN274" s="32"/>
    </row>
    <row r="275" spans="1:40" ht="12.75" x14ac:dyDescent="0.2">
      <c r="A275" t="str">
        <f>IF(B275="","", IF(ISNA(MATCH(B275,'Meal Planning'!$C$2:$C$6,0)), "N", "Y"))</f>
        <v>N</v>
      </c>
      <c r="B275" t="str">
        <f t="array" ref="B275">IF(D275="","", INDEX($C275:C20273, MATCH(FALSE,ISBLANK($C275:C20273),0)))</f>
        <v>Potato Tikka Masala</v>
      </c>
      <c r="C275" s="10"/>
      <c r="D275" s="53" t="s">
        <v>208</v>
      </c>
      <c r="E275" s="54" t="str">
        <f t="shared" si="44"/>
        <v>|</v>
      </c>
      <c r="F275" s="12">
        <v>0.125</v>
      </c>
      <c r="G275" s="55" t="str">
        <f>IF(D275="","",IFERROR(VLOOKUP(D275,Ingredients!$A:$G,4,FALSE),"ingredient not in list"))</f>
        <v>tsp</v>
      </c>
      <c r="H275" s="54" t="str">
        <f t="shared" si="45"/>
        <v>|</v>
      </c>
      <c r="I275" s="56">
        <f>IF(D275="", "", IFERROR((VLOOKUP(D275,Ingredients!$A:$H,8,FALSE)*(F275/(VLOOKUP(D275,Ingredients!$A:$H,3,FALSE)))), "ingredient not in list"))</f>
        <v>2.5000000000000001E-2</v>
      </c>
      <c r="J275" s="54" t="str">
        <f t="shared" si="46"/>
        <v>|</v>
      </c>
      <c r="K275" s="80">
        <f>IF($D275="", "", IFERROR((VLOOKUP($D275,Ingredients!$A:$K,9,FALSE)*($F275/(VLOOKUP($D275,Ingredients!$A:$K,3,FALSE)))), "ingredient not in list"))</f>
        <v>2.75E-2</v>
      </c>
      <c r="L275" s="54" t="str">
        <f t="shared" si="47"/>
        <v>|</v>
      </c>
      <c r="M275" s="80">
        <f>IF($D275="", "", IFERROR((VLOOKUP($D275,Ingredients!$A:$K,10,FALSE)*($F275/(VLOOKUP($D275,Ingredients!$A:$K,3,FALSE)))), "ingredient not in list"))</f>
        <v>0.17125000000000001</v>
      </c>
      <c r="N275" s="54" t="str">
        <f t="shared" si="48"/>
        <v>|</v>
      </c>
      <c r="O275" s="80">
        <f>IF($D275="", "", IFERROR((VLOOKUP($D275,Ingredients!$A:$K,11,FALSE)*($F275/(VLOOKUP($D275,Ingredients!$A:$K,3,FALSE)))), "ingredient not in list"))</f>
        <v>1.6250000000000001E-2</v>
      </c>
      <c r="P275" s="54" t="str">
        <f t="shared" si="49"/>
        <v>|</v>
      </c>
      <c r="Q275" s="86">
        <f>IF($D275="", "", IFERROR((VLOOKUP($D275,Ingredients!$A:$H,6,FALSE)*($F275/(VLOOKUP($D275,Ingredients!$A:$H,3,FALSE)))), "ingredient not in list"))</f>
        <v>0.75</v>
      </c>
      <c r="R275" s="3" t="str">
        <f>IF(AND(I275&lt;&gt;"",I276=""),SUM(I$1:I276)-SUM(R$1:R274),"")</f>
        <v/>
      </c>
      <c r="S275" t="str">
        <f>IF(AND(Q275&lt;&gt;"",Q276=""),SUM(Q$1:Q276)-SUM(S$1:S274),"")</f>
        <v/>
      </c>
      <c r="T275" s="74" t="str">
        <f>IF(AND(K275&lt;&gt;"",K276=""),SUM(K$1:K276)-SUM(T$1:T274),"")</f>
        <v/>
      </c>
      <c r="U275" s="74" t="str">
        <f>IF(AND(M275&lt;&gt;"",M276=""),SUM(M$1:M276)-SUM(U$1:U274),"")</f>
        <v/>
      </c>
      <c r="V275" s="74" t="str">
        <f>IF(AND(O275&lt;&gt;"",O276=""),SUM(O$1:O276)-SUM(V$1:V274),"")</f>
        <v/>
      </c>
      <c r="X275" s="3" t="str">
        <f t="shared" si="50"/>
        <v/>
      </c>
      <c r="Y275" s="21" t="str">
        <f t="shared" si="51"/>
        <v/>
      </c>
      <c r="Z275" s="74" t="str">
        <f t="shared" si="52"/>
        <v/>
      </c>
      <c r="AA275" s="74" t="str">
        <f t="shared" si="53"/>
        <v/>
      </c>
      <c r="AB275" s="74" t="str">
        <f t="shared" si="54"/>
        <v/>
      </c>
      <c r="AC275" s="131"/>
      <c r="AN275" s="32"/>
    </row>
    <row r="276" spans="1:40" ht="12.75" x14ac:dyDescent="0.2">
      <c r="A276" t="str">
        <f>IF(B276="","", IF(ISNA(MATCH(B276,'Meal Planning'!$C$2:$C$6,0)), "N", "Y"))</f>
        <v>N</v>
      </c>
      <c r="B276" t="str">
        <f t="array" ref="B276">IF(D276="","", INDEX($C276:C20274, MATCH(FALSE,ISBLANK($C276:C20274),0)))</f>
        <v>Potato Tikka Masala</v>
      </c>
      <c r="C276" s="10"/>
      <c r="D276" s="53" t="s">
        <v>194</v>
      </c>
      <c r="E276" s="54" t="str">
        <f t="shared" si="44"/>
        <v>|</v>
      </c>
      <c r="F276" s="12">
        <v>2</v>
      </c>
      <c r="G276" s="55" t="str">
        <f>IF(D276="","",IFERROR(VLOOKUP(D276,Ingredients!$A:$G,4,FALSE),"ingredient not in list"))</f>
        <v>tbsp</v>
      </c>
      <c r="H276" s="54" t="str">
        <f t="shared" si="45"/>
        <v>|</v>
      </c>
      <c r="I276" s="56">
        <f>IF(D276="", "", IFERROR((VLOOKUP(D276,Ingredients!$A:$H,8,FALSE)*(F276/(VLOOKUP(D276,Ingredients!$A:$H,3,FALSE)))), "ingredient not in list"))</f>
        <v>6.1874999999999999E-2</v>
      </c>
      <c r="J276" s="54" t="str">
        <f t="shared" si="46"/>
        <v>|</v>
      </c>
      <c r="K276" s="80">
        <f>IF($D276="", "", IFERROR((VLOOKUP($D276,Ingredients!$A:$K,9,FALSE)*($F276/(VLOOKUP($D276,Ingredients!$A:$K,3,FALSE)))), "ingredient not in list"))</f>
        <v>0.18</v>
      </c>
      <c r="L276" s="54" t="str">
        <f t="shared" si="47"/>
        <v>|</v>
      </c>
      <c r="M276" s="80">
        <f>IF($D276="", "", IFERROR((VLOOKUP($D276,Ingredients!$A:$K,10,FALSE)*($F276/(VLOOKUP($D276,Ingredients!$A:$K,3,FALSE)))), "ingredient not in list"))</f>
        <v>0</v>
      </c>
      <c r="N276" s="54" t="str">
        <f t="shared" si="48"/>
        <v>|</v>
      </c>
      <c r="O276" s="80">
        <f>IF($D276="", "", IFERROR((VLOOKUP($D276,Ingredients!$A:$K,11,FALSE)*($F276/(VLOOKUP($D276,Ingredients!$A:$K,3,FALSE)))), "ingredient not in list"))</f>
        <v>16.920000000000002</v>
      </c>
      <c r="P276" s="54" t="str">
        <f t="shared" si="49"/>
        <v>|</v>
      </c>
      <c r="Q276" s="86">
        <f>IF($D276="", "", IFERROR((VLOOKUP($D276,Ingredients!$A:$H,6,FALSE)*($F276/(VLOOKUP($D276,Ingredients!$A:$H,3,FALSE)))), "ingredient not in list"))</f>
        <v>200</v>
      </c>
      <c r="R276" s="3" t="str">
        <f>IF(AND(I276&lt;&gt;"",I277=""),SUM(I$1:I277)-SUM(R$1:R275),"")</f>
        <v/>
      </c>
      <c r="S276" t="str">
        <f>IF(AND(Q276&lt;&gt;"",Q277=""),SUM(Q$1:Q277)-SUM(S$1:S275),"")</f>
        <v/>
      </c>
      <c r="T276" s="74" t="str">
        <f>IF(AND(K276&lt;&gt;"",K277=""),SUM(K$1:K277)-SUM(T$1:T275),"")</f>
        <v/>
      </c>
      <c r="U276" s="74" t="str">
        <f>IF(AND(M276&lt;&gt;"",M277=""),SUM(M$1:M277)-SUM(U$1:U275),"")</f>
        <v/>
      </c>
      <c r="V276" s="74" t="str">
        <f>IF(AND(O276&lt;&gt;"",O277=""),SUM(O$1:O277)-SUM(V$1:V275),"")</f>
        <v/>
      </c>
      <c r="X276" s="3" t="str">
        <f t="shared" si="50"/>
        <v/>
      </c>
      <c r="Y276" s="21" t="str">
        <f t="shared" si="51"/>
        <v/>
      </c>
      <c r="Z276" s="74" t="str">
        <f t="shared" si="52"/>
        <v/>
      </c>
      <c r="AA276" s="74" t="str">
        <f t="shared" si="53"/>
        <v/>
      </c>
      <c r="AB276" s="74" t="str">
        <f t="shared" si="54"/>
        <v/>
      </c>
      <c r="AC276" s="131"/>
      <c r="AN276" s="32"/>
    </row>
    <row r="277" spans="1:40" ht="12.75" x14ac:dyDescent="0.2">
      <c r="A277" t="str">
        <f>IF(B277="","", IF(ISNA(MATCH(B277,'Meal Planning'!$C$2:$C$6,0)), "N", "Y"))</f>
        <v>N</v>
      </c>
      <c r="B277" t="str">
        <f t="array" ref="B277">IF(D277="","", INDEX($C277:C20275, MATCH(FALSE,ISBLANK($C277:C20275),0)))</f>
        <v>Potato Tikka Masala</v>
      </c>
      <c r="C277" s="10"/>
      <c r="D277" s="53" t="s">
        <v>33</v>
      </c>
      <c r="E277" s="54" t="str">
        <f t="shared" si="44"/>
        <v>|</v>
      </c>
      <c r="F277" s="12">
        <v>2</v>
      </c>
      <c r="G277" s="55" t="str">
        <f>IF(D277="","",IFERROR(VLOOKUP(D277,Ingredients!$A:$G,4,FALSE),"ingredient not in list"))</f>
        <v>onion</v>
      </c>
      <c r="H277" s="54" t="str">
        <f t="shared" si="45"/>
        <v>|</v>
      </c>
      <c r="I277" s="56">
        <f>IF(D277="", "", IFERROR((VLOOKUP(D277,Ingredients!$A:$H,8,FALSE)*(F277/(VLOOKUP(D277,Ingredients!$A:$H,3,FALSE)))), "ingredient not in list"))</f>
        <v>1.38</v>
      </c>
      <c r="J277" s="54" t="str">
        <f t="shared" si="46"/>
        <v>|</v>
      </c>
      <c r="K277" s="80">
        <f>IF($D277="", "", IFERROR((VLOOKUP($D277,Ingredients!$A:$K,9,FALSE)*($F277/(VLOOKUP($D277,Ingredients!$A:$K,3,FALSE)))), "ingredient not in list"))</f>
        <v>4</v>
      </c>
      <c r="L277" s="54" t="str">
        <f t="shared" si="47"/>
        <v>|</v>
      </c>
      <c r="M277" s="80">
        <f>IF($D277="", "", IFERROR((VLOOKUP($D277,Ingredients!$A:$K,10,FALSE)*($F277/(VLOOKUP($D277,Ingredients!$A:$K,3,FALSE)))), "ingredient not in list"))</f>
        <v>28</v>
      </c>
      <c r="N277" s="54" t="str">
        <f t="shared" si="48"/>
        <v>|</v>
      </c>
      <c r="O277" s="80">
        <f>IF($D277="", "", IFERROR((VLOOKUP($D277,Ingredients!$A:$K,11,FALSE)*($F277/(VLOOKUP($D277,Ingredients!$A:$K,3,FALSE)))), "ingredient not in list"))</f>
        <v>0</v>
      </c>
      <c r="P277" s="54" t="str">
        <f t="shared" si="49"/>
        <v>|</v>
      </c>
      <c r="Q277" s="86">
        <f>IF($D277="", "", IFERROR((VLOOKUP($D277,Ingredients!$A:$H,6,FALSE)*($F277/(VLOOKUP($D277,Ingredients!$A:$H,3,FALSE)))), "ingredient not in list"))</f>
        <v>88</v>
      </c>
      <c r="R277" s="3" t="str">
        <f>IF(AND(I277&lt;&gt;"",I278=""),SUM(I$1:I278)-SUM(R$1:R276),"")</f>
        <v/>
      </c>
      <c r="S277" t="str">
        <f>IF(AND(Q277&lt;&gt;"",Q278=""),SUM(Q$1:Q278)-SUM(S$1:S276),"")</f>
        <v/>
      </c>
      <c r="T277" s="74" t="str">
        <f>IF(AND(K277&lt;&gt;"",K278=""),SUM(K$1:K278)-SUM(T$1:T276),"")</f>
        <v/>
      </c>
      <c r="U277" s="74" t="str">
        <f>IF(AND(M277&lt;&gt;"",M278=""),SUM(M$1:M278)-SUM(U$1:U276),"")</f>
        <v/>
      </c>
      <c r="V277" s="74" t="str">
        <f>IF(AND(O277&lt;&gt;"",O278=""),SUM(O$1:O278)-SUM(V$1:V276),"")</f>
        <v/>
      </c>
      <c r="X277" s="3" t="str">
        <f t="shared" si="50"/>
        <v/>
      </c>
      <c r="Y277" s="21" t="str">
        <f t="shared" si="51"/>
        <v/>
      </c>
      <c r="Z277" s="74" t="str">
        <f t="shared" si="52"/>
        <v/>
      </c>
      <c r="AA277" s="74" t="str">
        <f t="shared" si="53"/>
        <v/>
      </c>
      <c r="AB277" s="74" t="str">
        <f t="shared" si="54"/>
        <v/>
      </c>
      <c r="AC277" s="131"/>
      <c r="AN277" s="32"/>
    </row>
    <row r="278" spans="1:40" ht="12.75" x14ac:dyDescent="0.2">
      <c r="A278" t="str">
        <f>IF(B278="","", IF(ISNA(MATCH(B278,'Meal Planning'!$C$2:$C$6,0)), "N", "Y"))</f>
        <v>N</v>
      </c>
      <c r="B278" t="str">
        <f t="array" ref="B278">IF(D278="","", INDEX($C278:C20276, MATCH(FALSE,ISBLANK($C278:C20276),0)))</f>
        <v>Potato Tikka Masala</v>
      </c>
      <c r="C278" s="10"/>
      <c r="D278" s="53" t="s">
        <v>116</v>
      </c>
      <c r="E278" s="54" t="str">
        <f t="shared" si="44"/>
        <v>|</v>
      </c>
      <c r="F278" s="12">
        <v>1</v>
      </c>
      <c r="G278" s="55" t="str">
        <f>IF(D278="","",IFERROR(VLOOKUP(D278,Ingredients!$A:$G,4,FALSE),"ingredient not in list"))</f>
        <v>tbsp</v>
      </c>
      <c r="H278" s="54" t="str">
        <f t="shared" si="45"/>
        <v>|</v>
      </c>
      <c r="I278" s="56">
        <f>IF(D278="", "", IFERROR((VLOOKUP(D278,Ingredients!$A:$H,8,FALSE)*(F278/(VLOOKUP(D278,Ingredients!$A:$H,3,FALSE)))), "ingredient not in list"))</f>
        <v>7.9000000000000001E-2</v>
      </c>
      <c r="J278" s="54" t="str">
        <f t="shared" si="46"/>
        <v>|</v>
      </c>
      <c r="K278" s="80">
        <f>IF($D278="", "", IFERROR((VLOOKUP($D278,Ingredients!$A:$K,9,FALSE)*($F278/(VLOOKUP($D278,Ingredients!$A:$K,3,FALSE)))), "ingredient not in list"))</f>
        <v>0.69</v>
      </c>
      <c r="L278" s="54" t="str">
        <f t="shared" si="47"/>
        <v>|</v>
      </c>
      <c r="M278" s="80">
        <f>IF($D278="", "", IFERROR((VLOOKUP($D278,Ingredients!$A:$K,10,FALSE)*($F278/(VLOOKUP($D278,Ingredients!$A:$K,3,FALSE)))), "ingredient not in list"))</f>
        <v>3.03</v>
      </c>
      <c r="N278" s="54" t="str">
        <f t="shared" si="48"/>
        <v>|</v>
      </c>
      <c r="O278" s="80">
        <f>IF($D278="", "", IFERROR((VLOOKUP($D278,Ingredients!$A:$K,11,FALSE)*($F278/(VLOOKUP($D278,Ingredients!$A:$K,3,FALSE)))), "ingredient not in list"))</f>
        <v>0.08</v>
      </c>
      <c r="P278" s="54" t="str">
        <f t="shared" si="49"/>
        <v>|</v>
      </c>
      <c r="Q278" s="86">
        <f>IF($D278="", "", IFERROR((VLOOKUP($D278,Ingredients!$A:$H,6,FALSE)*($F278/(VLOOKUP($D278,Ingredients!$A:$H,3,FALSE)))), "ingredient not in list"))</f>
        <v>15</v>
      </c>
      <c r="R278" s="3" t="str">
        <f>IF(AND(I278&lt;&gt;"",I279=""),SUM(I$1:I279)-SUM(R$1:R277),"")</f>
        <v/>
      </c>
      <c r="S278" t="str">
        <f>IF(AND(Q278&lt;&gt;"",Q279=""),SUM(Q$1:Q279)-SUM(S$1:S277),"")</f>
        <v/>
      </c>
      <c r="T278" s="74" t="str">
        <f>IF(AND(K278&lt;&gt;"",K279=""),SUM(K$1:K279)-SUM(T$1:T277),"")</f>
        <v/>
      </c>
      <c r="U278" s="74" t="str">
        <f>IF(AND(M278&lt;&gt;"",M279=""),SUM(M$1:M279)-SUM(U$1:U277),"")</f>
        <v/>
      </c>
      <c r="V278" s="74" t="str">
        <f>IF(AND(O278&lt;&gt;"",O279=""),SUM(O$1:O279)-SUM(V$1:V277),"")</f>
        <v/>
      </c>
      <c r="X278" s="3" t="str">
        <f t="shared" si="50"/>
        <v/>
      </c>
      <c r="Y278" s="21" t="str">
        <f t="shared" si="51"/>
        <v/>
      </c>
      <c r="Z278" s="74" t="str">
        <f t="shared" si="52"/>
        <v/>
      </c>
      <c r="AA278" s="74" t="str">
        <f t="shared" si="53"/>
        <v/>
      </c>
      <c r="AB278" s="74" t="str">
        <f t="shared" si="54"/>
        <v/>
      </c>
      <c r="AC278" s="131"/>
      <c r="AN278" s="32"/>
    </row>
    <row r="279" spans="1:40" ht="12.75" x14ac:dyDescent="0.2">
      <c r="A279" t="str">
        <f>IF(B279="","", IF(ISNA(MATCH(B279,'Meal Planning'!$C$2:$C$6,0)), "N", "Y"))</f>
        <v>N</v>
      </c>
      <c r="B279" t="str">
        <f t="array" ref="B279">IF(D279="","", INDEX($C279:C20277, MATCH(FALSE,ISBLANK($C279:C20277),0)))</f>
        <v>Potato Tikka Masala</v>
      </c>
      <c r="C279" s="10"/>
      <c r="D279" s="53" t="s">
        <v>133</v>
      </c>
      <c r="E279" s="54" t="str">
        <f t="shared" si="44"/>
        <v>|</v>
      </c>
      <c r="F279" s="12">
        <v>4</v>
      </c>
      <c r="G279" s="55" t="str">
        <f>IF(D279="","",IFERROR(VLOOKUP(D279,Ingredients!$A:$G,4,FALSE),"ingredient not in list"))</f>
        <v>clove</v>
      </c>
      <c r="H279" s="54" t="str">
        <f t="shared" si="45"/>
        <v>|</v>
      </c>
      <c r="I279" s="56">
        <f>IF(D279="", "", IFERROR((VLOOKUP(D279,Ingredients!$A:$H,8,FALSE)*(F279/(VLOOKUP(D279,Ingredients!$A:$H,3,FALSE)))), "ingredient not in list"))</f>
        <v>0.13799999999999998</v>
      </c>
      <c r="J279" s="54" t="str">
        <f t="shared" si="46"/>
        <v>|</v>
      </c>
      <c r="K279" s="80">
        <f>IF($D279="", "", IFERROR((VLOOKUP($D279,Ingredients!$A:$K,9,FALSE)*($F279/(VLOOKUP($D279,Ingredients!$A:$K,3,FALSE)))), "ingredient not in list"))</f>
        <v>0.76</v>
      </c>
      <c r="L279" s="54" t="str">
        <f t="shared" si="47"/>
        <v>|</v>
      </c>
      <c r="M279" s="80">
        <f>IF($D279="", "", IFERROR((VLOOKUP($D279,Ingredients!$A:$K,10,FALSE)*($F279/(VLOOKUP($D279,Ingredients!$A:$K,3,FALSE)))), "ingredient not in list"))</f>
        <v>3.96</v>
      </c>
      <c r="N279" s="54" t="str">
        <f t="shared" si="48"/>
        <v>|</v>
      </c>
      <c r="O279" s="80">
        <f>IF($D279="", "", IFERROR((VLOOKUP($D279,Ingredients!$A:$K,11,FALSE)*($F279/(VLOOKUP($D279,Ingredients!$A:$K,3,FALSE)))), "ingredient not in list"))</f>
        <v>0.08</v>
      </c>
      <c r="P279" s="54" t="str">
        <f t="shared" si="49"/>
        <v>|</v>
      </c>
      <c r="Q279" s="86">
        <f>IF($D279="", "", IFERROR((VLOOKUP($D279,Ingredients!$A:$H,6,FALSE)*($F279/(VLOOKUP($D279,Ingredients!$A:$H,3,FALSE)))), "ingredient not in list"))</f>
        <v>16</v>
      </c>
      <c r="R279" s="3" t="str">
        <f>IF(AND(I279&lt;&gt;"",I280=""),SUM(I$1:I280)-SUM(R$1:R278),"")</f>
        <v/>
      </c>
      <c r="S279" t="str">
        <f>IF(AND(Q279&lt;&gt;"",Q280=""),SUM(Q$1:Q280)-SUM(S$1:S278),"")</f>
        <v/>
      </c>
      <c r="T279" s="74" t="str">
        <f>IF(AND(K279&lt;&gt;"",K280=""),SUM(K$1:K280)-SUM(T$1:T278),"")</f>
        <v/>
      </c>
      <c r="U279" s="74" t="str">
        <f>IF(AND(M279&lt;&gt;"",M280=""),SUM(M$1:M280)-SUM(U$1:U278),"")</f>
        <v/>
      </c>
      <c r="V279" s="74" t="str">
        <f>IF(AND(O279&lt;&gt;"",O280=""),SUM(O$1:O280)-SUM(V$1:V278),"")</f>
        <v/>
      </c>
      <c r="X279" s="3" t="str">
        <f t="shared" si="50"/>
        <v/>
      </c>
      <c r="Y279" s="21" t="str">
        <f t="shared" si="51"/>
        <v/>
      </c>
      <c r="Z279" s="74" t="str">
        <f t="shared" si="52"/>
        <v/>
      </c>
      <c r="AA279" s="74" t="str">
        <f t="shared" si="53"/>
        <v/>
      </c>
      <c r="AB279" s="74" t="str">
        <f t="shared" si="54"/>
        <v/>
      </c>
      <c r="AC279" s="131"/>
      <c r="AN279" s="32"/>
    </row>
    <row r="280" spans="1:40" ht="12.75" x14ac:dyDescent="0.2">
      <c r="A280" t="str">
        <f>IF(B280="","", IF(ISNA(MATCH(B280,'Meal Planning'!$C$2:$C$6,0)), "N", "Y"))</f>
        <v>N</v>
      </c>
      <c r="B280" t="str">
        <f t="array" ref="B280">IF(D280="","", INDEX($C280:C20278, MATCH(FALSE,ISBLANK($C280:C20278),0)))</f>
        <v>Potato Tikka Masala</v>
      </c>
      <c r="C280" s="10"/>
      <c r="D280" s="53" t="s">
        <v>131</v>
      </c>
      <c r="E280" s="54" t="str">
        <f t="shared" si="44"/>
        <v>|</v>
      </c>
      <c r="F280" s="12">
        <v>0.5</v>
      </c>
      <c r="G280" s="55" t="str">
        <f>IF(D280="","",IFERROR(VLOOKUP(D280,Ingredients!$A:$G,4,FALSE),"ingredient not in list"))</f>
        <v>inch</v>
      </c>
      <c r="H280" s="54" t="str">
        <f t="shared" si="45"/>
        <v>|</v>
      </c>
      <c r="I280" s="56">
        <f>IF(D280="", "", IFERROR((VLOOKUP(D280,Ingredients!$A:$H,8,FALSE)*(F280/(VLOOKUP(D280,Ingredients!$A:$H,3,FALSE)))), "ingredient not in list"))</f>
        <v>0.1</v>
      </c>
      <c r="J280" s="54" t="str">
        <f t="shared" si="46"/>
        <v>|</v>
      </c>
      <c r="K280" s="80">
        <f>IF($D280="", "", IFERROR((VLOOKUP($D280,Ingredients!$A:$K,9,FALSE)*($F280/(VLOOKUP($D280,Ingredients!$A:$K,3,FALSE)))), "ingredient not in list"))</f>
        <v>0</v>
      </c>
      <c r="L280" s="54" t="str">
        <f t="shared" si="47"/>
        <v>|</v>
      </c>
      <c r="M280" s="80">
        <f>IF($D280="", "", IFERROR((VLOOKUP($D280,Ingredients!$A:$K,10,FALSE)*($F280/(VLOOKUP($D280,Ingredients!$A:$K,3,FALSE)))), "ingredient not in list"))</f>
        <v>0</v>
      </c>
      <c r="N280" s="54" t="str">
        <f t="shared" si="48"/>
        <v>|</v>
      </c>
      <c r="O280" s="80">
        <f>IF($D280="", "", IFERROR((VLOOKUP($D280,Ingredients!$A:$K,11,FALSE)*($F280/(VLOOKUP($D280,Ingredients!$A:$K,3,FALSE)))), "ingredient not in list"))</f>
        <v>0</v>
      </c>
      <c r="P280" s="54" t="str">
        <f t="shared" si="49"/>
        <v>|</v>
      </c>
      <c r="Q280" s="86">
        <f>IF($D280="", "", IFERROR((VLOOKUP($D280,Ingredients!$A:$H,6,FALSE)*($F280/(VLOOKUP($D280,Ingredients!$A:$H,3,FALSE)))), "ingredient not in list"))</f>
        <v>7.5</v>
      </c>
      <c r="R280" s="3" t="str">
        <f>IF(AND(I280&lt;&gt;"",I281=""),SUM(I$1:I281)-SUM(R$1:R279),"")</f>
        <v/>
      </c>
      <c r="S280" t="str">
        <f>IF(AND(Q280&lt;&gt;"",Q281=""),SUM(Q$1:Q281)-SUM(S$1:S279),"")</f>
        <v/>
      </c>
      <c r="T280" s="74" t="str">
        <f>IF(AND(K280&lt;&gt;"",K281=""),SUM(K$1:K281)-SUM(T$1:T279),"")</f>
        <v/>
      </c>
      <c r="U280" s="74" t="str">
        <f>IF(AND(M280&lt;&gt;"",M281=""),SUM(M$1:M281)-SUM(U$1:U279),"")</f>
        <v/>
      </c>
      <c r="V280" s="74" t="str">
        <f>IF(AND(O280&lt;&gt;"",O281=""),SUM(O$1:O281)-SUM(V$1:V279),"")</f>
        <v/>
      </c>
      <c r="X280" s="3" t="str">
        <f t="shared" si="50"/>
        <v/>
      </c>
      <c r="Y280" s="21" t="str">
        <f t="shared" si="51"/>
        <v/>
      </c>
      <c r="Z280" s="74" t="str">
        <f t="shared" si="52"/>
        <v/>
      </c>
      <c r="AA280" s="74" t="str">
        <f t="shared" si="53"/>
        <v/>
      </c>
      <c r="AB280" s="74" t="str">
        <f t="shared" si="54"/>
        <v/>
      </c>
      <c r="AC280" s="131"/>
      <c r="AN280" s="32"/>
    </row>
    <row r="281" spans="1:40" ht="12.75" x14ac:dyDescent="0.2">
      <c r="A281" t="str">
        <f>IF(B281="","", IF(ISNA(MATCH(B281,'Meal Planning'!$C$2:$C$6,0)), "N", "Y"))</f>
        <v>N</v>
      </c>
      <c r="B281" t="str">
        <f t="array" ref="B281">IF(D281="","", INDEX($C281:C20279, MATCH(FALSE,ISBLANK($C281:C20279),0)))</f>
        <v>Potato Tikka Masala</v>
      </c>
      <c r="C281" s="10"/>
      <c r="D281" s="53" t="s">
        <v>61</v>
      </c>
      <c r="E281" s="54" t="str">
        <f t="shared" si="44"/>
        <v>|</v>
      </c>
      <c r="F281" s="12">
        <v>5</v>
      </c>
      <c r="G281" s="55" t="str">
        <f>IF(D281="","",IFERROR(VLOOKUP(D281,Ingredients!$A:$G,4,FALSE),"ingredient not in list"))</f>
        <v>tomato</v>
      </c>
      <c r="H281" s="54" t="str">
        <f t="shared" si="45"/>
        <v>|</v>
      </c>
      <c r="I281" s="56">
        <f>IF(D281="", "", IFERROR((VLOOKUP(D281,Ingredients!$A:$H,8,FALSE)*(F281/(VLOOKUP(D281,Ingredients!$A:$H,3,FALSE)))), "ingredient not in list"))</f>
        <v>1.45</v>
      </c>
      <c r="J281" s="54" t="str">
        <f t="shared" si="46"/>
        <v>|</v>
      </c>
      <c r="K281" s="80">
        <f>IF($D281="", "", IFERROR((VLOOKUP($D281,Ingredients!$A:$K,9,FALSE)*($F281/(VLOOKUP($D281,Ingredients!$A:$K,3,FALSE)))), "ingredient not in list"))</f>
        <v>5</v>
      </c>
      <c r="L281" s="54" t="str">
        <f t="shared" si="47"/>
        <v>|</v>
      </c>
      <c r="M281" s="80">
        <f>IF($D281="", "", IFERROR((VLOOKUP($D281,Ingredients!$A:$K,10,FALSE)*($F281/(VLOOKUP($D281,Ingredients!$A:$K,3,FALSE)))), "ingredient not in list"))</f>
        <v>10</v>
      </c>
      <c r="N281" s="54" t="str">
        <f t="shared" si="48"/>
        <v>|</v>
      </c>
      <c r="O281" s="80">
        <f>IF($D281="", "", IFERROR((VLOOKUP($D281,Ingredients!$A:$K,11,FALSE)*($F281/(VLOOKUP($D281,Ingredients!$A:$K,3,FALSE)))), "ingredient not in list"))</f>
        <v>5</v>
      </c>
      <c r="P281" s="54" t="str">
        <f t="shared" si="49"/>
        <v>|</v>
      </c>
      <c r="Q281" s="86">
        <f>IF($D281="", "", IFERROR((VLOOKUP($D281,Ingredients!$A:$H,6,FALSE)*($F281/(VLOOKUP($D281,Ingredients!$A:$H,3,FALSE)))), "ingredient not in list"))</f>
        <v>175</v>
      </c>
      <c r="R281" s="3" t="str">
        <f>IF(AND(I281&lt;&gt;"",I282=""),SUM(I$1:I282)-SUM(R$1:R280),"")</f>
        <v/>
      </c>
      <c r="S281" t="str">
        <f>IF(AND(Q281&lt;&gt;"",Q282=""),SUM(Q$1:Q282)-SUM(S$1:S280),"")</f>
        <v/>
      </c>
      <c r="T281" s="74" t="str">
        <f>IF(AND(K281&lt;&gt;"",K282=""),SUM(K$1:K282)-SUM(T$1:T280),"")</f>
        <v/>
      </c>
      <c r="U281" s="74" t="str">
        <f>IF(AND(M281&lt;&gt;"",M282=""),SUM(M$1:M282)-SUM(U$1:U280),"")</f>
        <v/>
      </c>
      <c r="V281" s="74" t="str">
        <f>IF(AND(O281&lt;&gt;"",O282=""),SUM(O$1:O282)-SUM(V$1:V280),"")</f>
        <v/>
      </c>
      <c r="X281" s="3" t="str">
        <f t="shared" si="50"/>
        <v/>
      </c>
      <c r="Y281" s="21" t="str">
        <f t="shared" si="51"/>
        <v/>
      </c>
      <c r="Z281" s="74" t="str">
        <f t="shared" si="52"/>
        <v/>
      </c>
      <c r="AA281" s="74" t="str">
        <f t="shared" si="53"/>
        <v/>
      </c>
      <c r="AB281" s="74" t="str">
        <f t="shared" si="54"/>
        <v/>
      </c>
      <c r="AC281" s="131"/>
      <c r="AN281" s="32"/>
    </row>
    <row r="282" spans="1:40" ht="12.75" x14ac:dyDescent="0.2">
      <c r="A282" t="str">
        <f>IF(B282="","", IF(ISNA(MATCH(B282,'Meal Planning'!$C$2:$C$6,0)), "N", "Y"))</f>
        <v>N</v>
      </c>
      <c r="B282" t="str">
        <f t="array" ref="B282">IF(D282="","", INDEX($C282:C20280, MATCH(FALSE,ISBLANK($C282:C20280),0)))</f>
        <v>Potato Tikka Masala</v>
      </c>
      <c r="C282" s="10"/>
      <c r="D282" s="53" t="s">
        <v>137</v>
      </c>
      <c r="E282" s="54" t="str">
        <f t="shared" si="44"/>
        <v>|</v>
      </c>
      <c r="F282" s="12">
        <v>1.5</v>
      </c>
      <c r="G282" s="55" t="str">
        <f>IF(D282="","",IFERROR(VLOOKUP(D282,Ingredients!$A:$G,4,FALSE),"ingredient not in list"))</f>
        <v>cup</v>
      </c>
      <c r="H282" s="54" t="str">
        <f t="shared" si="45"/>
        <v>|</v>
      </c>
      <c r="I282" s="56">
        <f>IF(D282="", "", IFERROR((VLOOKUP(D282,Ingredients!$A:$H,8,FALSE)*(F282/(VLOOKUP(D282,Ingredients!$A:$H,3,FALSE)))), "ingredient not in list"))</f>
        <v>1.69</v>
      </c>
      <c r="J282" s="54" t="str">
        <f t="shared" si="46"/>
        <v>|</v>
      </c>
      <c r="K282" s="80">
        <f>IF($D282="", "", IFERROR((VLOOKUP($D282,Ingredients!$A:$K,9,FALSE)*($F282/(VLOOKUP($D282,Ingredients!$A:$K,3,FALSE)))), "ingredient not in list"))</f>
        <v>6</v>
      </c>
      <c r="L282" s="54" t="str">
        <f t="shared" si="47"/>
        <v>|</v>
      </c>
      <c r="M282" s="80">
        <f>IF($D282="", "", IFERROR((VLOOKUP($D282,Ingredients!$A:$K,10,FALSE)*($F282/(VLOOKUP($D282,Ingredients!$A:$K,3,FALSE)))), "ingredient not in list"))</f>
        <v>6</v>
      </c>
      <c r="N282" s="54" t="str">
        <f t="shared" si="48"/>
        <v>|</v>
      </c>
      <c r="O282" s="80">
        <f>IF($D282="", "", IFERROR((VLOOKUP($D282,Ingredients!$A:$K,11,FALSE)*($F282/(VLOOKUP($D282,Ingredients!$A:$K,3,FALSE)))), "ingredient not in list"))</f>
        <v>66</v>
      </c>
      <c r="P282" s="54" t="str">
        <f t="shared" si="49"/>
        <v>|</v>
      </c>
      <c r="Q282" s="86">
        <f>IF($D282="", "", IFERROR((VLOOKUP($D282,Ingredients!$A:$H,6,FALSE)*($F282/(VLOOKUP($D282,Ingredients!$A:$H,3,FALSE)))), "ingredient not in list"))</f>
        <v>660</v>
      </c>
      <c r="R282" s="3" t="str">
        <f>IF(AND(I282&lt;&gt;"",I283=""),SUM(I$1:I283)-SUM(R$1:R281),"")</f>
        <v/>
      </c>
      <c r="S282" t="str">
        <f>IF(AND(Q282&lt;&gt;"",Q283=""),SUM(Q$1:Q283)-SUM(S$1:S281),"")</f>
        <v/>
      </c>
      <c r="T282" s="74" t="str">
        <f>IF(AND(K282&lt;&gt;"",K283=""),SUM(K$1:K283)-SUM(T$1:T281),"")</f>
        <v/>
      </c>
      <c r="U282" s="74" t="str">
        <f>IF(AND(M282&lt;&gt;"",M283=""),SUM(M$1:M283)-SUM(U$1:U281),"")</f>
        <v/>
      </c>
      <c r="V282" s="74" t="str">
        <f>IF(AND(O282&lt;&gt;"",O283=""),SUM(O$1:O283)-SUM(V$1:V281),"")</f>
        <v/>
      </c>
      <c r="X282" s="3" t="str">
        <f t="shared" si="50"/>
        <v/>
      </c>
      <c r="Y282" s="21" t="str">
        <f t="shared" si="51"/>
        <v/>
      </c>
      <c r="Z282" s="74" t="str">
        <f t="shared" si="52"/>
        <v/>
      </c>
      <c r="AA282" s="74" t="str">
        <f t="shared" si="53"/>
        <v/>
      </c>
      <c r="AB282" s="74" t="str">
        <f t="shared" si="54"/>
        <v/>
      </c>
      <c r="AC282" s="131"/>
      <c r="AN282" s="32"/>
    </row>
    <row r="283" spans="1:40" ht="12.75" x14ac:dyDescent="0.2">
      <c r="A283" t="str">
        <f>IF(B283="","", IF(ISNA(MATCH(B283,'Meal Planning'!$C$2:$C$6,0)), "N", "Y"))</f>
        <v>N</v>
      </c>
      <c r="B283" t="str">
        <f t="array" ref="B283">IF(D283="","", INDEX($C283:C20281, MATCH(FALSE,ISBLANK($C283:C20281),0)))</f>
        <v>Potato Tikka Masala</v>
      </c>
      <c r="C283" s="10"/>
      <c r="D283" s="53" t="s">
        <v>125</v>
      </c>
      <c r="E283" s="54" t="str">
        <f t="shared" si="44"/>
        <v>|</v>
      </c>
      <c r="F283" s="12">
        <v>0.5</v>
      </c>
      <c r="G283" s="55" t="str">
        <f>IF(D283="","",IFERROR(VLOOKUP(D283,Ingredients!$A:$G,4,FALSE),"ingredient not in list"))</f>
        <v>cup</v>
      </c>
      <c r="H283" s="54" t="str">
        <f t="shared" si="45"/>
        <v>|</v>
      </c>
      <c r="I283" s="56">
        <f>IF(D283="", "", IFERROR((VLOOKUP(D283,Ingredients!$A:$H,8,FALSE)*(F283/(VLOOKUP(D283,Ingredients!$A:$H,3,FALSE)))), "ingredient not in list"))</f>
        <v>0.3125</v>
      </c>
      <c r="J283" s="54" t="str">
        <f t="shared" si="46"/>
        <v>|</v>
      </c>
      <c r="K283" s="80">
        <f>IF($D283="", "", IFERROR((VLOOKUP($D283,Ingredients!$A:$K,9,FALSE)*($F283/(VLOOKUP($D283,Ingredients!$A:$K,3,FALSE)))), "ingredient not in list"))</f>
        <v>0</v>
      </c>
      <c r="L283" s="54" t="str">
        <f t="shared" si="47"/>
        <v>|</v>
      </c>
      <c r="M283" s="80">
        <f>IF($D283="", "", IFERROR((VLOOKUP($D283,Ingredients!$A:$K,10,FALSE)*($F283/(VLOOKUP($D283,Ingredients!$A:$K,3,FALSE)))), "ingredient not in list"))</f>
        <v>0</v>
      </c>
      <c r="N283" s="54" t="str">
        <f t="shared" si="48"/>
        <v>|</v>
      </c>
      <c r="O283" s="80">
        <f>IF($D283="", "", IFERROR((VLOOKUP($D283,Ingredients!$A:$K,11,FALSE)*($F283/(VLOOKUP($D283,Ingredients!$A:$K,3,FALSE)))), "ingredient not in list"))</f>
        <v>0</v>
      </c>
      <c r="P283" s="54" t="str">
        <f t="shared" si="49"/>
        <v>|</v>
      </c>
      <c r="Q283" s="86">
        <f>IF($D283="", "", IFERROR((VLOOKUP($D283,Ingredients!$A:$H,6,FALSE)*($F283/(VLOOKUP($D283,Ingredients!$A:$H,3,FALSE)))), "ingredient not in list"))</f>
        <v>7.5</v>
      </c>
      <c r="R283" s="3" t="str">
        <f>IF(AND(I283&lt;&gt;"",I284=""),SUM(I$1:I284)-SUM(R$1:R282),"")</f>
        <v/>
      </c>
      <c r="S283" t="str">
        <f>IF(AND(Q283&lt;&gt;"",Q284=""),SUM(Q$1:Q284)-SUM(S$1:S282),"")</f>
        <v/>
      </c>
      <c r="T283" s="74" t="str">
        <f>IF(AND(K283&lt;&gt;"",K284=""),SUM(K$1:K284)-SUM(T$1:T282),"")</f>
        <v/>
      </c>
      <c r="U283" s="74" t="str">
        <f>IF(AND(M283&lt;&gt;"",M284=""),SUM(M$1:M284)-SUM(U$1:U282),"")</f>
        <v/>
      </c>
      <c r="V283" s="74" t="str">
        <f>IF(AND(O283&lt;&gt;"",O284=""),SUM(O$1:O284)-SUM(V$1:V282),"")</f>
        <v/>
      </c>
      <c r="X283" s="3" t="str">
        <f t="shared" si="50"/>
        <v/>
      </c>
      <c r="Y283" s="21" t="str">
        <f t="shared" si="51"/>
        <v/>
      </c>
      <c r="Z283" s="74" t="str">
        <f t="shared" si="52"/>
        <v/>
      </c>
      <c r="AA283" s="74" t="str">
        <f t="shared" si="53"/>
        <v/>
      </c>
      <c r="AB283" s="74" t="str">
        <f t="shared" si="54"/>
        <v/>
      </c>
      <c r="AC283" s="131"/>
      <c r="AE283" s="33"/>
      <c r="AN283" s="32"/>
    </row>
    <row r="284" spans="1:40" ht="12.75" x14ac:dyDescent="0.2">
      <c r="A284" t="str">
        <f>IF(B284="","", IF(ISNA(MATCH(B284,'Meal Planning'!$C$2:$C$6,0)), "N", "Y"))</f>
        <v>N</v>
      </c>
      <c r="B284" t="str">
        <f t="array" ref="B284">IF(D284="","", INDEX($C284:C20282, MATCH(FALSE,ISBLANK($C284:C20282),0)))</f>
        <v>Potato Tikka Masala</v>
      </c>
      <c r="C284" s="10"/>
      <c r="D284" s="53" t="s">
        <v>31</v>
      </c>
      <c r="E284" s="54" t="str">
        <f t="shared" si="44"/>
        <v>|</v>
      </c>
      <c r="F284" s="12">
        <v>3</v>
      </c>
      <c r="G284" s="55" t="str">
        <f>IF(D284="","",IFERROR(VLOOKUP(D284,Ingredients!$A:$G,4,FALSE),"ingredient not in list"))</f>
        <v>leaf</v>
      </c>
      <c r="H284" s="54" t="str">
        <f t="shared" si="45"/>
        <v>|</v>
      </c>
      <c r="I284" s="56">
        <f>IF(D284="", "", IFERROR((VLOOKUP(D284,Ingredients!$A:$H,8,FALSE)*(F284/(VLOOKUP(D284,Ingredients!$A:$H,3,FALSE)))), "ingredient not in list"))</f>
        <v>0.29849999999999999</v>
      </c>
      <c r="J284" s="54" t="str">
        <f t="shared" si="46"/>
        <v>|</v>
      </c>
      <c r="K284" s="80">
        <f>IF($D284="", "", IFERROR((VLOOKUP($D284,Ingredients!$A:$K,9,FALSE)*($F284/(VLOOKUP($D284,Ingredients!$A:$K,3,FALSE)))), "ingredient not in list"))</f>
        <v>0.06</v>
      </c>
      <c r="L284" s="54" t="str">
        <f t="shared" si="47"/>
        <v>|</v>
      </c>
      <c r="M284" s="80">
        <f>IF($D284="", "", IFERROR((VLOOKUP($D284,Ingredients!$A:$K,10,FALSE)*($F284/(VLOOKUP($D284,Ingredients!$A:$K,3,FALSE)))), "ingredient not in list"))</f>
        <v>0.12</v>
      </c>
      <c r="N284" s="54" t="str">
        <f t="shared" si="48"/>
        <v>|</v>
      </c>
      <c r="O284" s="80">
        <f>IF($D284="", "", IFERROR((VLOOKUP($D284,Ingredients!$A:$K,11,FALSE)*($F284/(VLOOKUP($D284,Ingredients!$A:$K,3,FALSE)))), "ingredient not in list"))</f>
        <v>0.03</v>
      </c>
      <c r="P284" s="54" t="str">
        <f t="shared" si="49"/>
        <v>|</v>
      </c>
      <c r="Q284" s="86">
        <f>IF($D284="", "", IFERROR((VLOOKUP($D284,Ingredients!$A:$H,6,FALSE)*($F284/(VLOOKUP($D284,Ingredients!$A:$H,3,FALSE)))), "ingredient not in list"))</f>
        <v>3</v>
      </c>
      <c r="R284" s="3" t="str">
        <f>IF(AND(I284&lt;&gt;"",I285=""),SUM(I$1:I285)-SUM(R$1:R283),"")</f>
        <v/>
      </c>
      <c r="S284" t="str">
        <f>IF(AND(Q284&lt;&gt;"",Q285=""),SUM(Q$1:Q285)-SUM(S$1:S283),"")</f>
        <v/>
      </c>
      <c r="T284" s="74" t="str">
        <f>IF(AND(K284&lt;&gt;"",K285=""),SUM(K$1:K285)-SUM(T$1:T283),"")</f>
        <v/>
      </c>
      <c r="U284" s="74" t="str">
        <f>IF(AND(M284&lt;&gt;"",M285=""),SUM(M$1:M285)-SUM(U$1:U283),"")</f>
        <v/>
      </c>
      <c r="V284" s="74" t="str">
        <f>IF(AND(O284&lt;&gt;"",O285=""),SUM(O$1:O285)-SUM(V$1:V283),"")</f>
        <v/>
      </c>
      <c r="X284" s="3" t="str">
        <f t="shared" si="50"/>
        <v/>
      </c>
      <c r="Y284" s="21" t="str">
        <f t="shared" si="51"/>
        <v/>
      </c>
      <c r="Z284" s="74" t="str">
        <f t="shared" si="52"/>
        <v/>
      </c>
      <c r="AA284" s="74" t="str">
        <f t="shared" si="53"/>
        <v/>
      </c>
      <c r="AB284" s="74" t="str">
        <f t="shared" si="54"/>
        <v/>
      </c>
      <c r="AC284" s="131"/>
      <c r="AE284" s="33"/>
      <c r="AN284" s="32"/>
    </row>
    <row r="285" spans="1:40" ht="13.5" thickBot="1" x14ac:dyDescent="0.25">
      <c r="A285" t="str">
        <f>IF(B285="","", IF(ISNA(MATCH(B285,'Meal Planning'!$C$2:$C$6,0)), "N", "Y"))</f>
        <v>N</v>
      </c>
      <c r="B285" t="str">
        <f t="array" ref="B285">IF(D285="","", INDEX($C285:C20283, MATCH(FALSE,ISBLANK($C285:C20283),0)))</f>
        <v>Potato Tikka Masala</v>
      </c>
      <c r="C285" s="10"/>
      <c r="D285" s="53" t="s">
        <v>28</v>
      </c>
      <c r="E285" s="54" t="str">
        <f t="shared" si="44"/>
        <v>|</v>
      </c>
      <c r="F285" s="12">
        <v>2.5</v>
      </c>
      <c r="G285" s="55" t="str">
        <f>IF(D285="","",IFERROR(VLOOKUP(D285,Ingredients!$A:$G,4,FALSE),"ingredient not in list"))</f>
        <v>dry cups</v>
      </c>
      <c r="H285" s="54" t="str">
        <f t="shared" si="45"/>
        <v>|</v>
      </c>
      <c r="I285" s="56">
        <f>IF(D285="", "", IFERROR((VLOOKUP(D285,Ingredients!$A:$H,8,FALSE)*(F285/(VLOOKUP(D285,Ingredients!$A:$H,3,FALSE)))), "ingredient not in list"))</f>
        <v>1</v>
      </c>
      <c r="J285" s="54" t="str">
        <f t="shared" si="46"/>
        <v>|</v>
      </c>
      <c r="K285" s="80">
        <f>IF($D285="", "", IFERROR((VLOOKUP($D285,Ingredients!$A:$K,9,FALSE)*($F285/(VLOOKUP($D285,Ingredients!$A:$K,3,FALSE)))), "ingredient not in list"))</f>
        <v>30</v>
      </c>
      <c r="L285" s="54" t="str">
        <f t="shared" si="47"/>
        <v>|</v>
      </c>
      <c r="M285" s="80">
        <f>IF($D285="", "", IFERROR((VLOOKUP($D285,Ingredients!$A:$K,10,FALSE)*($F285/(VLOOKUP($D285,Ingredients!$A:$K,3,FALSE)))), "ingredient not in list"))</f>
        <v>360</v>
      </c>
      <c r="N285" s="54" t="str">
        <f t="shared" si="48"/>
        <v>|</v>
      </c>
      <c r="O285" s="80">
        <f>IF($D285="", "", IFERROR((VLOOKUP($D285,Ingredients!$A:$K,11,FALSE)*($F285/(VLOOKUP($D285,Ingredients!$A:$K,3,FALSE)))), "ingredient not in list"))</f>
        <v>0.4</v>
      </c>
      <c r="P285" s="54" t="str">
        <f t="shared" si="49"/>
        <v>|</v>
      </c>
      <c r="Q285" s="86">
        <f>IF($D285="", "", IFERROR((VLOOKUP($D285,Ingredients!$A:$H,6,FALSE)*($F285/(VLOOKUP($D285,Ingredients!$A:$H,3,FALSE)))), "ingredient not in list"))</f>
        <v>1700</v>
      </c>
      <c r="R285" s="3" t="str">
        <f>IF(AND(I285&lt;&gt;"",I286=""),SUM(I$1:I286)-SUM(R$1:R284),"")</f>
        <v/>
      </c>
      <c r="S285" t="str">
        <f>IF(AND(Q285&lt;&gt;"",Q286=""),SUM(Q$1:Q286)-SUM(S$1:S284),"")</f>
        <v/>
      </c>
      <c r="T285" s="74" t="str">
        <f>IF(AND(K285&lt;&gt;"",K286=""),SUM(K$1:K286)-SUM(T$1:T284),"")</f>
        <v/>
      </c>
      <c r="U285" s="74" t="str">
        <f>IF(AND(M285&lt;&gt;"",M286=""),SUM(M$1:M286)-SUM(U$1:U284),"")</f>
        <v/>
      </c>
      <c r="V285" s="74" t="str">
        <f>IF(AND(O285&lt;&gt;"",O286=""),SUM(O$1:O286)-SUM(V$1:V284),"")</f>
        <v/>
      </c>
      <c r="X285" s="3" t="str">
        <f t="shared" si="50"/>
        <v/>
      </c>
      <c r="Y285" s="21" t="str">
        <f t="shared" si="51"/>
        <v/>
      </c>
      <c r="Z285" s="74" t="str">
        <f t="shared" si="52"/>
        <v/>
      </c>
      <c r="AA285" s="74" t="str">
        <f t="shared" si="53"/>
        <v/>
      </c>
      <c r="AB285" s="74" t="str">
        <f t="shared" si="54"/>
        <v/>
      </c>
      <c r="AC285" s="131"/>
      <c r="AE285" s="33"/>
      <c r="AN285" s="32"/>
    </row>
    <row r="286" spans="1:40" ht="13.5" thickBot="1" x14ac:dyDescent="0.25">
      <c r="A286" t="str">
        <f>IF(B286="","", IF(ISNA(MATCH(B286,'Meal Planning'!$C$2:$C$6,0)), "N", "Y"))</f>
        <v>N</v>
      </c>
      <c r="B286" t="str">
        <f t="array" ref="B286">IF(D286="","", INDEX($C286:C20284, MATCH(FALSE,ISBLANK($C286:C20284),0)))</f>
        <v>Potato Tikka Masala</v>
      </c>
      <c r="C286" s="47" t="s">
        <v>209</v>
      </c>
      <c r="D286" s="57" t="s">
        <v>174</v>
      </c>
      <c r="E286" s="58" t="str">
        <f t="shared" si="44"/>
        <v>|</v>
      </c>
      <c r="F286" s="59">
        <v>3</v>
      </c>
      <c r="G286" s="60" t="str">
        <f>IF(D286="","",IFERROR(VLOOKUP(D286,Ingredients!$A:$G,4,FALSE),"ingredient not in list"))</f>
        <v>carrot</v>
      </c>
      <c r="H286" s="58" t="str">
        <f t="shared" si="45"/>
        <v>|</v>
      </c>
      <c r="I286" s="61">
        <f>IF(D286="", "", IFERROR((VLOOKUP(D286,Ingredients!$A:$H,8,FALSE)*(F286/(VLOOKUP(D286,Ingredients!$A:$H,3,FALSE)))), "ingredient not in list"))</f>
        <v>0.33374999999999999</v>
      </c>
      <c r="J286" s="58" t="str">
        <f t="shared" si="46"/>
        <v>|</v>
      </c>
      <c r="K286" s="81">
        <f>IF($D286="", "", IFERROR((VLOOKUP($D286,Ingredients!$A:$K,9,FALSE)*($F286/(VLOOKUP($D286,Ingredients!$A:$K,3,FALSE)))), "ingredient not in list"))</f>
        <v>1.71</v>
      </c>
      <c r="L286" s="58" t="str">
        <f t="shared" si="47"/>
        <v>|</v>
      </c>
      <c r="M286" s="81">
        <f>IF($D286="", "", IFERROR((VLOOKUP($D286,Ingredients!$A:$K,10,FALSE)*($F286/(VLOOKUP($D286,Ingredients!$A:$K,3,FALSE)))), "ingredient not in list"))</f>
        <v>17.52</v>
      </c>
      <c r="N286" s="58" t="str">
        <f t="shared" si="48"/>
        <v>|</v>
      </c>
      <c r="O286" s="81">
        <f>IF($D286="", "", IFERROR((VLOOKUP($D286,Ingredients!$A:$K,11,FALSE)*($F286/(VLOOKUP($D286,Ingredients!$A:$K,3,FALSE)))), "ingredient not in list"))</f>
        <v>0.44999999999999996</v>
      </c>
      <c r="P286" s="58" t="str">
        <f t="shared" si="49"/>
        <v>|</v>
      </c>
      <c r="Q286" s="87">
        <f>IF($D286="", "", IFERROR((VLOOKUP($D286,Ingredients!$A:$H,6,FALSE)*($F286/(VLOOKUP($D286,Ingredients!$A:$H,3,FALSE)))), "ingredient not in list"))</f>
        <v>75</v>
      </c>
      <c r="R286" s="3">
        <f>IF(AND(I286&lt;&gt;"",I287=""),SUM(I$1:I287)-SUM(R$1:R285),"")</f>
        <v>12.888980411491332</v>
      </c>
      <c r="S286">
        <f>IF(AND(Q286&lt;&gt;"",Q287=""),SUM(Q$1:Q287)-SUM(S$1:S285),"")</f>
        <v>4214.75</v>
      </c>
      <c r="T286" s="74">
        <f>IF(AND(K286&lt;&gt;"",K287=""),SUM(K$1:K287)-SUM(T$1:T285),"")</f>
        <v>68.277500000000146</v>
      </c>
      <c r="U286" s="74">
        <f>IF(AND(M286&lt;&gt;"",M287=""),SUM(M$1:M287)-SUM(U$1:U285),"")</f>
        <v>591.95125000000098</v>
      </c>
      <c r="V286" s="74">
        <f>IF(AND(O286&lt;&gt;"",O287=""),SUM(O$1:O287)-SUM(V$1:V285),"")</f>
        <v>104.46924999999987</v>
      </c>
      <c r="W286" s="8">
        <v>5</v>
      </c>
      <c r="X286" s="3">
        <f t="shared" si="50"/>
        <v>2.5777960822982662</v>
      </c>
      <c r="Y286" s="21">
        <f t="shared" si="51"/>
        <v>842.95</v>
      </c>
      <c r="Z286" s="74">
        <f t="shared" si="52"/>
        <v>13.655500000000028</v>
      </c>
      <c r="AA286" s="74">
        <f t="shared" si="53"/>
        <v>118.39025000000019</v>
      </c>
      <c r="AB286" s="74">
        <f t="shared" si="54"/>
        <v>20.893849999999976</v>
      </c>
      <c r="AE286" s="33"/>
      <c r="AN286" s="32"/>
    </row>
    <row r="287" spans="1:40" ht="12.75" x14ac:dyDescent="0.2">
      <c r="A287" t="str">
        <f>IF(B287="","", IF(ISNA(MATCH(B287,'Meal Planning'!$C$2:$C$6,0)), "N", "Y"))</f>
        <v/>
      </c>
      <c r="B287" t="str">
        <f t="array" ref="B287">IF(D287="","", INDEX($C287:C20285, MATCH(FALSE,ISBLANK($C287:C20285),0)))</f>
        <v/>
      </c>
      <c r="C287" s="10"/>
      <c r="E287" t="str">
        <f t="shared" si="44"/>
        <v/>
      </c>
      <c r="F287" s="10"/>
      <c r="G287" s="1" t="str">
        <f>IF(D287="","",IFERROR(VLOOKUP(D287,Ingredients!$A:$G,4,FALSE),"ingredient not in list"))</f>
        <v/>
      </c>
      <c r="H287" t="str">
        <f t="shared" si="45"/>
        <v/>
      </c>
      <c r="I287" s="3" t="str">
        <f>IF(D287="", "", IFERROR((VLOOKUP(D287,Ingredients!$A:$H,8,FALSE)*(F287/(VLOOKUP(D287,Ingredients!$A:$H,3,FALSE)))), "ingredient not in list"))</f>
        <v/>
      </c>
      <c r="J287" t="str">
        <f t="shared" si="46"/>
        <v/>
      </c>
      <c r="K287" s="77" t="str">
        <f>IF($D287="", "", IFERROR((VLOOKUP($D287,Ingredients!$A:$K,9,FALSE)*($F287/(VLOOKUP($D287,Ingredients!$A:$K,3,FALSE)))), "ingredient not in list"))</f>
        <v/>
      </c>
      <c r="L287" t="str">
        <f t="shared" si="47"/>
        <v/>
      </c>
      <c r="M287" s="77" t="str">
        <f>IF($D287="", "", IFERROR((VLOOKUP($D287,Ingredients!$A:$K,10,FALSE)*($F287/(VLOOKUP($D287,Ingredients!$A:$K,3,FALSE)))), "ingredient not in list"))</f>
        <v/>
      </c>
      <c r="N287" t="str">
        <f t="shared" si="48"/>
        <v/>
      </c>
      <c r="O287" s="77" t="str">
        <f>IF($D287="", "", IFERROR((VLOOKUP($D287,Ingredients!$A:$K,11,FALSE)*($F287/(VLOOKUP($D287,Ingredients!$A:$K,3,FALSE)))), "ingredient not in list"))</f>
        <v/>
      </c>
      <c r="P287" t="str">
        <f t="shared" si="49"/>
        <v/>
      </c>
      <c r="Q287" s="83" t="str">
        <f>IF($D287="", "", IFERROR((VLOOKUP($D287,Ingredients!$A:$H,6,FALSE)*($F287/(VLOOKUP($D287,Ingredients!$A:$H,3,FALSE)))), "ingredient not in list"))</f>
        <v/>
      </c>
      <c r="R287" s="3" t="str">
        <f>IF(AND(I287&lt;&gt;"",I288=""),SUM(I$1:I288)-SUM(R$1:R286),"")</f>
        <v/>
      </c>
      <c r="S287" t="str">
        <f>IF(AND(Q287&lt;&gt;"",Q288=""),SUM(Q$1:Q288)-SUM(S$1:S286),"")</f>
        <v/>
      </c>
      <c r="T287" s="74" t="str">
        <f>IF(AND(K287&lt;&gt;"",K288=""),SUM(K$1:K288)-SUM(T$1:T286),"")</f>
        <v/>
      </c>
      <c r="U287" s="74" t="str">
        <f>IF(AND(M287&lt;&gt;"",M288=""),SUM(M$1:M288)-SUM(U$1:U286),"")</f>
        <v/>
      </c>
      <c r="V287" s="74" t="str">
        <f>IF(AND(O287&lt;&gt;"",O288=""),SUM(O$1:O288)-SUM(V$1:V286),"")</f>
        <v/>
      </c>
      <c r="X287" s="3" t="str">
        <f t="shared" si="50"/>
        <v/>
      </c>
      <c r="Y287" s="21" t="str">
        <f t="shared" si="51"/>
        <v/>
      </c>
      <c r="Z287" s="74" t="str">
        <f t="shared" si="52"/>
        <v/>
      </c>
      <c r="AA287" s="74" t="str">
        <f t="shared" si="53"/>
        <v/>
      </c>
      <c r="AB287" s="74" t="str">
        <f t="shared" si="54"/>
        <v/>
      </c>
      <c r="AC287" s="132" t="s">
        <v>214</v>
      </c>
      <c r="AN287" s="32"/>
    </row>
    <row r="288" spans="1:40" ht="12.75" x14ac:dyDescent="0.2">
      <c r="A288" t="str">
        <f>IF(B288="","", IF(ISNA(MATCH(B288,'Meal Planning'!$C$2:$C$6,0)), "N", "Y"))</f>
        <v>N</v>
      </c>
      <c r="B288" t="str">
        <f t="array" ref="B288">IF(D288="","", INDEX($C288:C20286, MATCH(FALSE,ISBLANK($C288:C20286),0)))</f>
        <v>Homemmade Pizza</v>
      </c>
      <c r="C288" s="10"/>
      <c r="D288" s="48" t="s">
        <v>52</v>
      </c>
      <c r="E288" s="49" t="str">
        <f t="shared" si="44"/>
        <v>|</v>
      </c>
      <c r="F288" s="65">
        <v>1.8</v>
      </c>
      <c r="G288" s="51" t="str">
        <f>IF(D288="","",IFERROR(VLOOKUP(D288,Ingredients!$A:$G,4,FALSE),"ingredient not in list"))</f>
        <v>cup</v>
      </c>
      <c r="H288" s="49" t="str">
        <f t="shared" si="45"/>
        <v>|</v>
      </c>
      <c r="I288" s="52">
        <f>IF(D288="", "", IFERROR((VLOOKUP(D288,Ingredients!$A:$H,8,FALSE)*(F288/(VLOOKUP(D288,Ingredients!$A:$H,3,FALSE)))), "ingredient not in list"))</f>
        <v>0.16641059602649008</v>
      </c>
      <c r="J288" s="49" t="str">
        <f t="shared" si="46"/>
        <v>|</v>
      </c>
      <c r="K288" s="79">
        <f>IF($D288="", "", IFERROR((VLOOKUP($D288,Ingredients!$A:$K,9,FALSE)*($F288/(VLOOKUP($D288,Ingredients!$A:$K,3,FALSE)))), "ingredient not in list"))</f>
        <v>21.6</v>
      </c>
      <c r="L288" s="49" t="str">
        <f t="shared" si="47"/>
        <v>|</v>
      </c>
      <c r="M288" s="79">
        <f>IF($D288="", "", IFERROR((VLOOKUP($D288,Ingredients!$A:$K,10,FALSE)*($F288/(VLOOKUP($D288,Ingredients!$A:$K,3,FALSE)))), "ingredient not in list"))</f>
        <v>158.4</v>
      </c>
      <c r="N288" s="49" t="str">
        <f t="shared" si="48"/>
        <v>|</v>
      </c>
      <c r="O288" s="79">
        <f>IF($D288="", "", IFERROR((VLOOKUP($D288,Ingredients!$A:$K,11,FALSE)*($F288/(VLOOKUP($D288,Ingredients!$A:$K,3,FALSE)))), "ingredient not in list"))</f>
        <v>0</v>
      </c>
      <c r="P288" s="49" t="str">
        <f t="shared" si="49"/>
        <v>|</v>
      </c>
      <c r="Q288" s="85">
        <f>IF($D288="", "", IFERROR((VLOOKUP($D288,Ingredients!$A:$H,6,FALSE)*($F288/(VLOOKUP($D288,Ingredients!$A:$H,3,FALSE)))), "ingredient not in list"))</f>
        <v>792</v>
      </c>
      <c r="R288" s="3" t="str">
        <f>IF(AND(I288&lt;&gt;"",I289=""),SUM(I$1:I289)-SUM(R$1:R287),"")</f>
        <v/>
      </c>
      <c r="S288" t="str">
        <f>IF(AND(Q288&lt;&gt;"",Q289=""),SUM(Q$1:Q289)-SUM(S$1:S287),"")</f>
        <v/>
      </c>
      <c r="T288" s="74" t="str">
        <f>IF(AND(K288&lt;&gt;"",K289=""),SUM(K$1:K289)-SUM(T$1:T287),"")</f>
        <v/>
      </c>
      <c r="U288" s="74" t="str">
        <f>IF(AND(M288&lt;&gt;"",M289=""),SUM(M$1:M289)-SUM(U$1:U287),"")</f>
        <v/>
      </c>
      <c r="V288" s="74" t="str">
        <f>IF(AND(O288&lt;&gt;"",O289=""),SUM(O$1:O289)-SUM(V$1:V287),"")</f>
        <v/>
      </c>
      <c r="X288" s="3" t="str">
        <f t="shared" si="50"/>
        <v/>
      </c>
      <c r="Y288" s="21" t="str">
        <f t="shared" si="51"/>
        <v/>
      </c>
      <c r="Z288" s="74" t="str">
        <f t="shared" si="52"/>
        <v/>
      </c>
      <c r="AA288" s="74" t="str">
        <f t="shared" si="53"/>
        <v/>
      </c>
      <c r="AB288" s="74" t="str">
        <f t="shared" si="54"/>
        <v/>
      </c>
      <c r="AC288" s="133"/>
      <c r="AE288" s="33"/>
      <c r="AN288" s="32"/>
    </row>
    <row r="289" spans="1:40" ht="12.75" x14ac:dyDescent="0.2">
      <c r="A289" t="str">
        <f>IF(B289="","", IF(ISNA(MATCH(B289,'Meal Planning'!$C$2:$C$6,0)), "N", "Y"))</f>
        <v>N</v>
      </c>
      <c r="B289" t="str">
        <f t="array" ref="B289">IF(D289="","", INDEX($C289:C20287, MATCH(FALSE,ISBLANK($C289:C20287),0)))</f>
        <v>Homemmade Pizza</v>
      </c>
      <c r="C289" s="10"/>
      <c r="D289" s="53" t="s">
        <v>140</v>
      </c>
      <c r="E289" s="54" t="str">
        <f t="shared" si="44"/>
        <v>|</v>
      </c>
      <c r="F289" s="12">
        <v>1</v>
      </c>
      <c r="G289" s="55" t="str">
        <f>IF(D289="","",IFERROR(VLOOKUP(D289,Ingredients!$A:$G,4,FALSE),"ingredient not in list"))</f>
        <v>tbsp</v>
      </c>
      <c r="H289" s="54" t="str">
        <f t="shared" si="45"/>
        <v>|</v>
      </c>
      <c r="I289" s="56">
        <f>IF(D289="", "", IFERROR((VLOOKUP(D289,Ingredients!$A:$H,8,FALSE)*(F289/(VLOOKUP(D289,Ingredients!$A:$H,3,FALSE)))), "ingredient not in list"))</f>
        <v>0.1</v>
      </c>
      <c r="J289" s="54" t="str">
        <f t="shared" si="46"/>
        <v>|</v>
      </c>
      <c r="K289" s="80">
        <f>IF($D289="", "", IFERROR((VLOOKUP($D289,Ingredients!$A:$K,9,FALSE)*($F289/(VLOOKUP($D289,Ingredients!$A:$K,3,FALSE)))), "ingredient not in list"))</f>
        <v>0</v>
      </c>
      <c r="L289" s="54" t="str">
        <f t="shared" si="47"/>
        <v>|</v>
      </c>
      <c r="M289" s="80">
        <f>IF($D289="", "", IFERROR((VLOOKUP($D289,Ingredients!$A:$K,10,FALSE)*($F289/(VLOOKUP($D289,Ingredients!$A:$K,3,FALSE)))), "ingredient not in list"))</f>
        <v>0</v>
      </c>
      <c r="N289" s="54" t="str">
        <f t="shared" si="48"/>
        <v>|</v>
      </c>
      <c r="O289" s="80">
        <f>IF($D289="", "", IFERROR((VLOOKUP($D289,Ingredients!$A:$K,11,FALSE)*($F289/(VLOOKUP($D289,Ingredients!$A:$K,3,FALSE)))), "ingredient not in list"))</f>
        <v>13.5</v>
      </c>
      <c r="P289" s="54" t="str">
        <f t="shared" si="49"/>
        <v>|</v>
      </c>
      <c r="Q289" s="86">
        <f>IF($D289="", "", IFERROR((VLOOKUP($D289,Ingredients!$A:$H,6,FALSE)*($F289/(VLOOKUP($D289,Ingredients!$A:$H,3,FALSE)))), "ingredient not in list"))</f>
        <v>120</v>
      </c>
      <c r="R289" s="3" t="str">
        <f>IF(AND(I289&lt;&gt;"",I290=""),SUM(I$1:I290)-SUM(R$1:R288),"")</f>
        <v/>
      </c>
      <c r="S289" t="str">
        <f>IF(AND(Q289&lt;&gt;"",Q290=""),SUM(Q$1:Q290)-SUM(S$1:S288),"")</f>
        <v/>
      </c>
      <c r="T289" s="74" t="str">
        <f>IF(AND(K289&lt;&gt;"",K290=""),SUM(K$1:K290)-SUM(T$1:T288),"")</f>
        <v/>
      </c>
      <c r="U289" s="74" t="str">
        <f>IF(AND(M289&lt;&gt;"",M290=""),SUM(M$1:M290)-SUM(U$1:U288),"")</f>
        <v/>
      </c>
      <c r="V289" s="74" t="str">
        <f>IF(AND(O289&lt;&gt;"",O290=""),SUM(O$1:O290)-SUM(V$1:V288),"")</f>
        <v/>
      </c>
      <c r="X289" s="3" t="str">
        <f t="shared" si="50"/>
        <v/>
      </c>
      <c r="Y289" s="21" t="str">
        <f t="shared" si="51"/>
        <v/>
      </c>
      <c r="Z289" s="74" t="str">
        <f t="shared" si="52"/>
        <v/>
      </c>
      <c r="AA289" s="74" t="str">
        <f t="shared" si="53"/>
        <v/>
      </c>
      <c r="AB289" s="74" t="str">
        <f t="shared" si="54"/>
        <v/>
      </c>
      <c r="AC289" s="133"/>
      <c r="AE289" s="33"/>
      <c r="AN289" s="32"/>
    </row>
    <row r="290" spans="1:40" ht="12.75" x14ac:dyDescent="0.2">
      <c r="A290" t="str">
        <f>IF(B290="","", IF(ISNA(MATCH(B290,'Meal Planning'!$C$2:$C$6,0)), "N", "Y"))</f>
        <v>N</v>
      </c>
      <c r="B290" t="str">
        <f t="array" ref="B290">IF(D290="","", INDEX($C290:C20288, MATCH(FALSE,ISBLANK($C290:C20288),0)))</f>
        <v>Homemmade Pizza</v>
      </c>
      <c r="C290" s="10"/>
      <c r="D290" s="53" t="s">
        <v>59</v>
      </c>
      <c r="E290" s="54" t="str">
        <f t="shared" si="44"/>
        <v>|</v>
      </c>
      <c r="F290" s="12">
        <v>4</v>
      </c>
      <c r="G290" s="55" t="str">
        <f>IF(D290="","",IFERROR(VLOOKUP(D290,Ingredients!$A:$G,4,FALSE),"ingredient not in list"))</f>
        <v>tsp</v>
      </c>
      <c r="H290" s="54" t="str">
        <f t="shared" si="45"/>
        <v>|</v>
      </c>
      <c r="I290" s="56">
        <f>IF(D290="", "", IFERROR((VLOOKUP(D290,Ingredients!$A:$H,8,FALSE)*(F290/(VLOOKUP(D290,Ingredients!$A:$H,3,FALSE)))), "ingredient not in list"))</f>
        <v>4.8879837067209775E-2</v>
      </c>
      <c r="J290" s="54" t="str">
        <f t="shared" si="46"/>
        <v>|</v>
      </c>
      <c r="K290" s="80">
        <f>IF($D290="", "", IFERROR((VLOOKUP($D290,Ingredients!$A:$K,9,FALSE)*($F290/(VLOOKUP($D290,Ingredients!$A:$K,3,FALSE)))), "ingredient not in list"))</f>
        <v>0</v>
      </c>
      <c r="L290" s="54" t="str">
        <f t="shared" si="47"/>
        <v>|</v>
      </c>
      <c r="M290" s="80">
        <f>IF($D290="", "", IFERROR((VLOOKUP($D290,Ingredients!$A:$K,10,FALSE)*($F290/(VLOOKUP($D290,Ingredients!$A:$K,3,FALSE)))), "ingredient not in list"))</f>
        <v>0</v>
      </c>
      <c r="N290" s="54" t="str">
        <f t="shared" si="48"/>
        <v>|</v>
      </c>
      <c r="O290" s="80">
        <f>IF($D290="", "", IFERROR((VLOOKUP($D290,Ingredients!$A:$K,11,FALSE)*($F290/(VLOOKUP($D290,Ingredients!$A:$K,3,FALSE)))), "ingredient not in list"))</f>
        <v>0</v>
      </c>
      <c r="P290" s="54" t="str">
        <f t="shared" si="49"/>
        <v>|</v>
      </c>
      <c r="Q290" s="86">
        <f>IF($D290="", "", IFERROR((VLOOKUP($D290,Ingredients!$A:$H,6,FALSE)*($F290/(VLOOKUP($D290,Ingredients!$A:$H,3,FALSE)))), "ingredient not in list"))</f>
        <v>0</v>
      </c>
      <c r="R290" s="3" t="str">
        <f>IF(AND(I290&lt;&gt;"",I291=""),SUM(I$1:I291)-SUM(R$1:R289),"")</f>
        <v/>
      </c>
      <c r="S290" t="str">
        <f>IF(AND(Q290&lt;&gt;"",Q291=""),SUM(Q$1:Q291)-SUM(S$1:S289),"")</f>
        <v/>
      </c>
      <c r="T290" s="74" t="str">
        <f>IF(AND(K290&lt;&gt;"",K291=""),SUM(K$1:K291)-SUM(T$1:T289),"")</f>
        <v/>
      </c>
      <c r="U290" s="74" t="str">
        <f>IF(AND(M290&lt;&gt;"",M291=""),SUM(M$1:M291)-SUM(U$1:U289),"")</f>
        <v/>
      </c>
      <c r="V290" s="74" t="str">
        <f>IF(AND(O290&lt;&gt;"",O291=""),SUM(O$1:O291)-SUM(V$1:V289),"")</f>
        <v/>
      </c>
      <c r="X290" s="3" t="str">
        <f t="shared" si="50"/>
        <v/>
      </c>
      <c r="Y290" s="21" t="str">
        <f t="shared" si="51"/>
        <v/>
      </c>
      <c r="Z290" s="74" t="str">
        <f t="shared" si="52"/>
        <v/>
      </c>
      <c r="AA290" s="74" t="str">
        <f t="shared" si="53"/>
        <v/>
      </c>
      <c r="AB290" s="74" t="str">
        <f t="shared" si="54"/>
        <v/>
      </c>
      <c r="AC290" s="133"/>
      <c r="AE290" s="33"/>
      <c r="AN290" s="32"/>
    </row>
    <row r="291" spans="1:40" ht="12.75" x14ac:dyDescent="0.2">
      <c r="A291" t="str">
        <f>IF(B291="","", IF(ISNA(MATCH(B291,'Meal Planning'!$C$2:$C$6,0)), "N", "Y"))</f>
        <v>N</v>
      </c>
      <c r="B291" t="str">
        <f t="array" ref="B291">IF(D291="","", INDEX($C291:C20289, MATCH(FALSE,ISBLANK($C291:C20289),0)))</f>
        <v>Homemmade Pizza</v>
      </c>
      <c r="C291" s="10"/>
      <c r="D291" s="53" t="s">
        <v>56</v>
      </c>
      <c r="E291" s="54" t="str">
        <f t="shared" si="44"/>
        <v>|</v>
      </c>
      <c r="F291" s="12">
        <v>1</v>
      </c>
      <c r="G291" s="55" t="str">
        <f>IF(D291="","",IFERROR(VLOOKUP(D291,Ingredients!$A:$G,4,FALSE),"ingredient not in list"))</f>
        <v>packet</v>
      </c>
      <c r="H291" s="54" t="str">
        <f t="shared" si="45"/>
        <v>|</v>
      </c>
      <c r="I291" s="56">
        <f>IF(D291="", "", IFERROR((VLOOKUP(D291,Ingredients!$A:$H,8,FALSE)*(F291/(VLOOKUP(D291,Ingredients!$A:$H,3,FALSE)))), "ingredient not in list"))</f>
        <v>0.33</v>
      </c>
      <c r="J291" s="54" t="str">
        <f t="shared" si="46"/>
        <v>|</v>
      </c>
      <c r="K291" s="80">
        <f>IF($D291="", "", IFERROR((VLOOKUP($D291,Ingredients!$A:$K,9,FALSE)*($F291/(VLOOKUP($D291,Ingredients!$A:$K,3,FALSE)))), "ingredient not in list"))</f>
        <v>2.68</v>
      </c>
      <c r="L291" s="54" t="str">
        <f t="shared" si="47"/>
        <v>|</v>
      </c>
      <c r="M291" s="80">
        <f>IF($D291="", "", IFERROR((VLOOKUP($D291,Ingredients!$A:$K,10,FALSE)*($F291/(VLOOKUP($D291,Ingredients!$A:$K,3,FALSE)))), "ingredient not in list"))</f>
        <v>2.67</v>
      </c>
      <c r="N291" s="54" t="str">
        <f t="shared" si="48"/>
        <v>|</v>
      </c>
      <c r="O291" s="80">
        <f>IF($D291="", "", IFERROR((VLOOKUP($D291,Ingredients!$A:$K,11,FALSE)*($F291/(VLOOKUP($D291,Ingredients!$A:$K,3,FALSE)))), "ingredient not in list"))</f>
        <v>0.32</v>
      </c>
      <c r="P291" s="54" t="str">
        <f t="shared" si="49"/>
        <v>|</v>
      </c>
      <c r="Q291" s="86">
        <f>IF($D291="", "", IFERROR((VLOOKUP($D291,Ingredients!$A:$H,6,FALSE)*($F291/(VLOOKUP($D291,Ingredients!$A:$H,3,FALSE)))), "ingredient not in list"))</f>
        <v>21</v>
      </c>
      <c r="R291" s="3" t="str">
        <f>IF(AND(I291&lt;&gt;"",I292=""),SUM(I$1:I292)-SUM(R$1:R290),"")</f>
        <v/>
      </c>
      <c r="S291" t="str">
        <f>IF(AND(Q291&lt;&gt;"",Q292=""),SUM(Q$1:Q292)-SUM(S$1:S290),"")</f>
        <v/>
      </c>
      <c r="T291" s="74" t="str">
        <f>IF(AND(K291&lt;&gt;"",K292=""),SUM(K$1:K292)-SUM(T$1:T290),"")</f>
        <v/>
      </c>
      <c r="U291" s="74" t="str">
        <f>IF(AND(M291&lt;&gt;"",M292=""),SUM(M$1:M292)-SUM(U$1:U290),"")</f>
        <v/>
      </c>
      <c r="V291" s="74" t="str">
        <f>IF(AND(O291&lt;&gt;"",O292=""),SUM(O$1:O292)-SUM(V$1:V290),"")</f>
        <v/>
      </c>
      <c r="X291" s="3" t="str">
        <f t="shared" si="50"/>
        <v/>
      </c>
      <c r="Y291" s="21" t="str">
        <f t="shared" si="51"/>
        <v/>
      </c>
      <c r="Z291" s="74" t="str">
        <f t="shared" si="52"/>
        <v/>
      </c>
      <c r="AA291" s="74" t="str">
        <f t="shared" si="53"/>
        <v/>
      </c>
      <c r="AB291" s="74" t="str">
        <f t="shared" si="54"/>
        <v/>
      </c>
      <c r="AC291" s="133"/>
      <c r="AE291" s="33"/>
      <c r="AN291" s="32"/>
    </row>
    <row r="292" spans="1:40" ht="12.75" x14ac:dyDescent="0.2">
      <c r="A292" t="str">
        <f>IF(B292="","", IF(ISNA(MATCH(B292,'Meal Planning'!$C$2:$C$6,0)), "N", "Y"))</f>
        <v>N</v>
      </c>
      <c r="B292" t="str">
        <f t="array" ref="B292">IF(D292="","", INDEX($C292:C20290, MATCH(FALSE,ISBLANK($C292:C20290),0)))</f>
        <v>Homemmade Pizza</v>
      </c>
      <c r="C292" s="10"/>
      <c r="D292" s="53" t="s">
        <v>55</v>
      </c>
      <c r="E292" s="54" t="str">
        <f t="shared" si="44"/>
        <v>|</v>
      </c>
      <c r="F292" s="12">
        <v>1.5</v>
      </c>
      <c r="G292" s="55" t="str">
        <f>IF(D292="","",IFERROR(VLOOKUP(D292,Ingredients!$A:$G,4,FALSE),"ingredient not in list"))</f>
        <v>cup</v>
      </c>
      <c r="H292" s="54" t="str">
        <f t="shared" si="45"/>
        <v>|</v>
      </c>
      <c r="I292" s="56">
        <f>IF(D292="", "", IFERROR((VLOOKUP(D292,Ingredients!$A:$H,8,FALSE)*(F292/(VLOOKUP(D292,Ingredients!$A:$H,3,FALSE)))), "ingredient not in list"))</f>
        <v>0</v>
      </c>
      <c r="J292" s="54" t="str">
        <f t="shared" si="46"/>
        <v>|</v>
      </c>
      <c r="K292" s="80">
        <f>IF($D292="", "", IFERROR((VLOOKUP($D292,Ingredients!$A:$K,9,FALSE)*($F292/(VLOOKUP($D292,Ingredients!$A:$K,3,FALSE)))), "ingredient not in list"))</f>
        <v>0</v>
      </c>
      <c r="L292" s="54" t="str">
        <f t="shared" si="47"/>
        <v>|</v>
      </c>
      <c r="M292" s="80">
        <f>IF($D292="", "", IFERROR((VLOOKUP($D292,Ingredients!$A:$K,10,FALSE)*($F292/(VLOOKUP($D292,Ingredients!$A:$K,3,FALSE)))), "ingredient not in list"))</f>
        <v>0</v>
      </c>
      <c r="N292" s="54" t="str">
        <f t="shared" si="48"/>
        <v>|</v>
      </c>
      <c r="O292" s="80">
        <f>IF($D292="", "", IFERROR((VLOOKUP($D292,Ingredients!$A:$K,11,FALSE)*($F292/(VLOOKUP($D292,Ingredients!$A:$K,3,FALSE)))), "ingredient not in list"))</f>
        <v>0</v>
      </c>
      <c r="P292" s="54" t="str">
        <f t="shared" si="49"/>
        <v>|</v>
      </c>
      <c r="Q292" s="86">
        <f>IF($D292="", "", IFERROR((VLOOKUP($D292,Ingredients!$A:$H,6,FALSE)*($F292/(VLOOKUP($D292,Ingredients!$A:$H,3,FALSE)))), "ingredient not in list"))</f>
        <v>0</v>
      </c>
      <c r="R292" s="3" t="str">
        <f>IF(AND(I292&lt;&gt;"",I293=""),SUM(I$1:I293)-SUM(R$1:R291),"")</f>
        <v/>
      </c>
      <c r="S292" t="str">
        <f>IF(AND(Q292&lt;&gt;"",Q293=""),SUM(Q$1:Q293)-SUM(S$1:S291),"")</f>
        <v/>
      </c>
      <c r="T292" s="74" t="str">
        <f>IF(AND(K292&lt;&gt;"",K293=""),SUM(K$1:K293)-SUM(T$1:T291),"")</f>
        <v/>
      </c>
      <c r="U292" s="74" t="str">
        <f>IF(AND(M292&lt;&gt;"",M293=""),SUM(M$1:M293)-SUM(U$1:U291),"")</f>
        <v/>
      </c>
      <c r="V292" s="74" t="str">
        <f>IF(AND(O292&lt;&gt;"",O293=""),SUM(O$1:O293)-SUM(V$1:V291),"")</f>
        <v/>
      </c>
      <c r="X292" s="3" t="str">
        <f t="shared" si="50"/>
        <v/>
      </c>
      <c r="Y292" s="21" t="str">
        <f t="shared" si="51"/>
        <v/>
      </c>
      <c r="Z292" s="74" t="str">
        <f t="shared" si="52"/>
        <v/>
      </c>
      <c r="AA292" s="74" t="str">
        <f t="shared" si="53"/>
        <v/>
      </c>
      <c r="AB292" s="74" t="str">
        <f t="shared" si="54"/>
        <v/>
      </c>
      <c r="AC292" s="133"/>
      <c r="AE292" s="33"/>
      <c r="AN292" s="32"/>
    </row>
    <row r="293" spans="1:40" ht="12.75" x14ac:dyDescent="0.2">
      <c r="A293" t="str">
        <f>IF(B293="","", IF(ISNA(MATCH(B293,'Meal Planning'!$C$2:$C$6,0)), "N", "Y"))</f>
        <v>N</v>
      </c>
      <c r="B293" t="str">
        <f t="array" ref="B293">IF(D293="","", INDEX($C293:C20291, MATCH(FALSE,ISBLANK($C293:C20291),0)))</f>
        <v>Homemmade Pizza</v>
      </c>
      <c r="C293" s="10"/>
      <c r="D293" s="53" t="s">
        <v>147</v>
      </c>
      <c r="E293" s="54" t="str">
        <f t="shared" si="44"/>
        <v>|</v>
      </c>
      <c r="F293" s="12">
        <v>0.4</v>
      </c>
      <c r="G293" s="55" t="str">
        <f>IF(D293="","",IFERROR(VLOOKUP(D293,Ingredients!$A:$G,4,FALSE),"ingredient not in list"))</f>
        <v>cup</v>
      </c>
      <c r="H293" s="54" t="str">
        <f t="shared" si="45"/>
        <v>|</v>
      </c>
      <c r="I293" s="56">
        <f>IF(D293="", "", IFERROR((VLOOKUP(D293,Ingredients!$A:$H,8,FALSE)*(F293/(VLOOKUP(D293,Ingredients!$A:$H,3,FALSE)))), "ingredient not in list"))</f>
        <v>0.8</v>
      </c>
      <c r="J293" s="54" t="str">
        <f t="shared" si="46"/>
        <v>|</v>
      </c>
      <c r="K293" s="80">
        <f>IF($D293="", "", IFERROR((VLOOKUP($D293,Ingredients!$A:$K,9,FALSE)*($F293/(VLOOKUP($D293,Ingredients!$A:$K,3,FALSE)))), "ingredient not in list"))</f>
        <v>1.952</v>
      </c>
      <c r="L293" s="54" t="str">
        <f t="shared" si="47"/>
        <v>|</v>
      </c>
      <c r="M293" s="80">
        <f>IF($D293="", "", IFERROR((VLOOKUP($D293,Ingredients!$A:$K,10,FALSE)*($F293/(VLOOKUP($D293,Ingredients!$A:$K,3,FALSE)))), "ingredient not in list"))</f>
        <v>11.272</v>
      </c>
      <c r="N293" s="54" t="str">
        <f t="shared" si="48"/>
        <v>|</v>
      </c>
      <c r="O293" s="80">
        <f>IF($D293="", "", IFERROR((VLOOKUP($D293,Ingredients!$A:$K,11,FALSE)*($F293/(VLOOKUP($D293,Ingredients!$A:$K,3,FALSE)))), "ingredient not in list"))</f>
        <v>2.3800000000000003</v>
      </c>
      <c r="P293" s="54" t="str">
        <f t="shared" si="49"/>
        <v>|</v>
      </c>
      <c r="Q293" s="86">
        <f>IF($D293="", "", IFERROR((VLOOKUP($D293,Ingredients!$A:$H,6,FALSE)*($F293/(VLOOKUP($D293,Ingredients!$A:$H,3,FALSE)))), "ingredient not in list"))</f>
        <v>56</v>
      </c>
      <c r="R293" s="3" t="str">
        <f>IF(AND(I293&lt;&gt;"",I294=""),SUM(I$1:I294)-SUM(R$1:R292),"")</f>
        <v/>
      </c>
      <c r="S293" t="str">
        <f>IF(AND(Q293&lt;&gt;"",Q294=""),SUM(Q$1:Q294)-SUM(S$1:S292),"")</f>
        <v/>
      </c>
      <c r="T293" s="74" t="str">
        <f>IF(AND(K293&lt;&gt;"",K294=""),SUM(K$1:K294)-SUM(T$1:T292),"")</f>
        <v/>
      </c>
      <c r="U293" s="74" t="str">
        <f>IF(AND(M293&lt;&gt;"",M294=""),SUM(M$1:M294)-SUM(U$1:U292),"")</f>
        <v/>
      </c>
      <c r="V293" s="74" t="str">
        <f>IF(AND(O293&lt;&gt;"",O294=""),SUM(O$1:O294)-SUM(V$1:V292),"")</f>
        <v/>
      </c>
      <c r="X293" s="3" t="str">
        <f t="shared" si="50"/>
        <v/>
      </c>
      <c r="Y293" s="21" t="str">
        <f t="shared" si="51"/>
        <v/>
      </c>
      <c r="Z293" s="74" t="str">
        <f t="shared" si="52"/>
        <v/>
      </c>
      <c r="AA293" s="74" t="str">
        <f t="shared" si="53"/>
        <v/>
      </c>
      <c r="AB293" s="74" t="str">
        <f t="shared" si="54"/>
        <v/>
      </c>
      <c r="AC293" s="133"/>
      <c r="AN293" s="32"/>
    </row>
    <row r="294" spans="1:40" ht="12.75" x14ac:dyDescent="0.2">
      <c r="A294" t="str">
        <f>IF(B294="","", IF(ISNA(MATCH(B294,'Meal Planning'!$C$2:$C$6,0)), "N", "Y"))</f>
        <v>N</v>
      </c>
      <c r="B294" t="str">
        <f t="array" ref="B294">IF(D294="","", INDEX($C294:C20292, MATCH(FALSE,ISBLANK($C294:C20292),0)))</f>
        <v>Homemmade Pizza</v>
      </c>
      <c r="C294" s="10"/>
      <c r="D294" s="53" t="s">
        <v>215</v>
      </c>
      <c r="E294" s="54" t="str">
        <f t="shared" si="44"/>
        <v>|</v>
      </c>
      <c r="F294" s="12">
        <v>2</v>
      </c>
      <c r="G294" s="55" t="str">
        <f>IF(D294="","",IFERROR(VLOOKUP(D294,Ingredients!$A:$G,4,FALSE),"ingredient not in list"))</f>
        <v>oz</v>
      </c>
      <c r="H294" s="54" t="str">
        <f t="shared" si="45"/>
        <v>|</v>
      </c>
      <c r="I294" s="56">
        <f>IF(D294="", "", IFERROR((VLOOKUP(D294,Ingredients!$A:$H,8,FALSE)*(F294/(VLOOKUP(D294,Ingredients!$A:$H,3,FALSE)))), "ingredient not in list"))</f>
        <v>0.66500000000000004</v>
      </c>
      <c r="J294" s="54" t="str">
        <f t="shared" si="46"/>
        <v>|</v>
      </c>
      <c r="K294" s="80">
        <f>IF($D294="", "", IFERROR((VLOOKUP($D294,Ingredients!$A:$K,9,FALSE)*($F294/(VLOOKUP($D294,Ingredients!$A:$K,3,FALSE)))), "ingredient not in list"))</f>
        <v>10</v>
      </c>
      <c r="L294" s="54" t="str">
        <f t="shared" si="47"/>
        <v>|</v>
      </c>
      <c r="M294" s="80">
        <f>IF($D294="", "", IFERROR((VLOOKUP($D294,Ingredients!$A:$K,10,FALSE)*($F294/(VLOOKUP($D294,Ingredients!$A:$K,3,FALSE)))), "ingredient not in list"))</f>
        <v>0</v>
      </c>
      <c r="N294" s="54" t="str">
        <f t="shared" si="48"/>
        <v>|</v>
      </c>
      <c r="O294" s="80">
        <f>IF($D294="", "", IFERROR((VLOOKUP($D294,Ingredients!$A:$K,11,FALSE)*($F294/(VLOOKUP($D294,Ingredients!$A:$K,3,FALSE)))), "ingredient not in list"))</f>
        <v>6</v>
      </c>
      <c r="P294" s="54" t="str">
        <f t="shared" si="49"/>
        <v>|</v>
      </c>
      <c r="Q294" s="86">
        <f>IF($D294="", "", IFERROR((VLOOKUP($D294,Ingredients!$A:$H,6,FALSE)*($F294/(VLOOKUP($D294,Ingredients!$A:$H,3,FALSE)))), "ingredient not in list"))</f>
        <v>90</v>
      </c>
      <c r="R294" s="3" t="str">
        <f>IF(AND(I294&lt;&gt;"",I295=""),SUM(I$1:I295)-SUM(R$1:R293),"")</f>
        <v/>
      </c>
      <c r="S294" t="str">
        <f>IF(AND(Q294&lt;&gt;"",Q295=""),SUM(Q$1:Q295)-SUM(S$1:S293),"")</f>
        <v/>
      </c>
      <c r="T294" s="74" t="str">
        <f>IF(AND(K294&lt;&gt;"",K295=""),SUM(K$1:K295)-SUM(T$1:T293),"")</f>
        <v/>
      </c>
      <c r="U294" s="74" t="str">
        <f>IF(AND(M294&lt;&gt;"",M295=""),SUM(M$1:M295)-SUM(U$1:U293),"")</f>
        <v/>
      </c>
      <c r="V294" s="74" t="str">
        <f>IF(AND(O294&lt;&gt;"",O295=""),SUM(O$1:O295)-SUM(V$1:V293),"")</f>
        <v/>
      </c>
      <c r="X294" s="3" t="str">
        <f t="shared" si="50"/>
        <v/>
      </c>
      <c r="Y294" s="21" t="str">
        <f t="shared" si="51"/>
        <v/>
      </c>
      <c r="Z294" s="74" t="str">
        <f t="shared" si="52"/>
        <v/>
      </c>
      <c r="AA294" s="74" t="str">
        <f t="shared" si="53"/>
        <v/>
      </c>
      <c r="AB294" s="74" t="str">
        <f t="shared" si="54"/>
        <v/>
      </c>
      <c r="AC294" s="133"/>
      <c r="AN294" s="32"/>
    </row>
    <row r="295" spans="1:40" ht="12.75" x14ac:dyDescent="0.2">
      <c r="A295" t="str">
        <f>IF(B295="","", IF(ISNA(MATCH(B295,'Meal Planning'!$C$2:$C$6,0)), "N", "Y"))</f>
        <v>N</v>
      </c>
      <c r="B295" t="str">
        <f t="array" ref="B295">IF(D295="","", INDEX($C295:C20293, MATCH(FALSE,ISBLANK($C295:C20293),0)))</f>
        <v>Homemmade Pizza</v>
      </c>
      <c r="C295" s="10"/>
      <c r="D295" s="53" t="s">
        <v>210</v>
      </c>
      <c r="E295" s="54" t="str">
        <f t="shared" si="44"/>
        <v>|</v>
      </c>
      <c r="F295" s="12">
        <v>2</v>
      </c>
      <c r="G295" s="55" t="str">
        <f>IF(D295="","",IFERROR(VLOOKUP(D295,Ingredients!$A:$G,4,FALSE),"ingredient not in list"))</f>
        <v>tsp</v>
      </c>
      <c r="H295" s="54" t="str">
        <f t="shared" si="45"/>
        <v>|</v>
      </c>
      <c r="I295" s="56">
        <f>IF(D295="", "", IFERROR((VLOOKUP(D295,Ingredients!$A:$H,8,FALSE)*(F295/(VLOOKUP(D295,Ingredients!$A:$H,3,FALSE)))), "ingredient not in list"))</f>
        <v>0.15</v>
      </c>
      <c r="J295" s="54" t="str">
        <f t="shared" si="46"/>
        <v>|</v>
      </c>
      <c r="K295" s="80">
        <f>IF($D295="", "", IFERROR((VLOOKUP($D295,Ingredients!$A:$K,9,FALSE)*($F295/(VLOOKUP($D295,Ingredients!$A:$K,3,FALSE)))), "ingredient not in list"))</f>
        <v>0.4</v>
      </c>
      <c r="L295" s="54" t="str">
        <f t="shared" si="47"/>
        <v>|</v>
      </c>
      <c r="M295" s="80">
        <f>IF($D295="", "", IFERROR((VLOOKUP($D295,Ingredients!$A:$K,10,FALSE)*($F295/(VLOOKUP($D295,Ingredients!$A:$K,3,FALSE)))), "ingredient not in list"))</f>
        <v>2.3199999999999998</v>
      </c>
      <c r="N295" s="54" t="str">
        <f t="shared" si="48"/>
        <v>|</v>
      </c>
      <c r="O295" s="80">
        <f>IF($D295="", "", IFERROR((VLOOKUP($D295,Ingredients!$A:$K,11,FALSE)*($F295/(VLOOKUP($D295,Ingredients!$A:$K,3,FALSE)))), "ingredient not in list"))</f>
        <v>0.36</v>
      </c>
      <c r="P295" s="54" t="str">
        <f t="shared" si="49"/>
        <v>|</v>
      </c>
      <c r="Q295" s="86">
        <f>IF($D295="", "", IFERROR((VLOOKUP($D295,Ingredients!$A:$H,6,FALSE)*($F295/(VLOOKUP($D295,Ingredients!$A:$H,3,FALSE)))), "ingredient not in list"))</f>
        <v>12</v>
      </c>
      <c r="R295" s="3" t="str">
        <f>IF(AND(I295&lt;&gt;"",I296=""),SUM(I$1:I296)-SUM(R$1:R294),"")</f>
        <v/>
      </c>
      <c r="S295" t="str">
        <f>IF(AND(Q295&lt;&gt;"",Q296=""),SUM(Q$1:Q296)-SUM(S$1:S294),"")</f>
        <v/>
      </c>
      <c r="T295" s="74" t="str">
        <f>IF(AND(K295&lt;&gt;"",K296=""),SUM(K$1:K296)-SUM(T$1:T294),"")</f>
        <v/>
      </c>
      <c r="U295" s="74" t="str">
        <f>IF(AND(M295&lt;&gt;"",M296=""),SUM(M$1:M296)-SUM(U$1:U294),"")</f>
        <v/>
      </c>
      <c r="V295" s="74" t="str">
        <f>IF(AND(O295&lt;&gt;"",O296=""),SUM(O$1:O296)-SUM(V$1:V294),"")</f>
        <v/>
      </c>
      <c r="X295" s="3" t="str">
        <f t="shared" si="50"/>
        <v/>
      </c>
      <c r="Y295" s="21" t="str">
        <f t="shared" si="51"/>
        <v/>
      </c>
      <c r="Z295" s="74" t="str">
        <f t="shared" si="52"/>
        <v/>
      </c>
      <c r="AA295" s="74" t="str">
        <f t="shared" si="53"/>
        <v/>
      </c>
      <c r="AB295" s="74" t="str">
        <f t="shared" si="54"/>
        <v/>
      </c>
      <c r="AC295" s="133"/>
      <c r="AN295" s="32"/>
    </row>
    <row r="296" spans="1:40" ht="12.75" x14ac:dyDescent="0.2">
      <c r="A296" t="str">
        <f>IF(B296="","", IF(ISNA(MATCH(B296,'Meal Planning'!$C$2:$C$6,0)), "N", "Y"))</f>
        <v>N</v>
      </c>
      <c r="B296" t="str">
        <f t="array" ref="B296">IF(D296="","", INDEX($C296:C20294, MATCH(FALSE,ISBLANK($C296:C20294),0)))</f>
        <v>Homemmade Pizza</v>
      </c>
      <c r="C296" s="10"/>
      <c r="D296" s="53" t="s">
        <v>200</v>
      </c>
      <c r="E296" s="54" t="str">
        <f t="shared" si="44"/>
        <v>|</v>
      </c>
      <c r="F296" s="12">
        <v>2</v>
      </c>
      <c r="G296" s="55" t="str">
        <f>IF(D296="","",IFERROR(VLOOKUP(D296,Ingredients!$A:$G,4,FALSE),"ingredient not in list"))</f>
        <v>leafs</v>
      </c>
      <c r="H296" s="54" t="str">
        <f t="shared" si="45"/>
        <v>|</v>
      </c>
      <c r="I296" s="56">
        <f>IF(D296="", "", IFERROR((VLOOKUP(D296,Ingredients!$A:$H,8,FALSE)*(F296/(VLOOKUP(D296,Ingredients!$A:$H,3,FALSE)))), "ingredient not in list"))</f>
        <v>0.2253333333333333</v>
      </c>
      <c r="J296" s="54" t="str">
        <f t="shared" si="46"/>
        <v>|</v>
      </c>
      <c r="K296" s="80">
        <f>IF($D296="", "", IFERROR((VLOOKUP($D296,Ingredients!$A:$K,9,FALSE)*($F296/(VLOOKUP($D296,Ingredients!$A:$K,3,FALSE)))), "ingredient not in list"))</f>
        <v>3.9999999999999994E-2</v>
      </c>
      <c r="L296" s="54" t="str">
        <f t="shared" si="47"/>
        <v>|</v>
      </c>
      <c r="M296" s="80">
        <f>IF($D296="", "", IFERROR((VLOOKUP($D296,Ingredients!$A:$K,10,FALSE)*($F296/(VLOOKUP($D296,Ingredients!$A:$K,3,FALSE)))), "ingredient not in list"))</f>
        <v>0.23333333333333331</v>
      </c>
      <c r="N296" s="54" t="str">
        <f t="shared" si="48"/>
        <v>|</v>
      </c>
      <c r="O296" s="80">
        <f>IF($D296="", "", IFERROR((VLOOKUP($D296,Ingredients!$A:$K,11,FALSE)*($F296/(VLOOKUP($D296,Ingredients!$A:$K,3,FALSE)))), "ingredient not in list"))</f>
        <v>6.6666666666666666E-2</v>
      </c>
      <c r="P296" s="54" t="str">
        <f t="shared" si="49"/>
        <v>|</v>
      </c>
      <c r="Q296" s="86">
        <f>IF($D296="", "", IFERROR((VLOOKUP($D296,Ingredients!$A:$H,6,FALSE)*($F296/(VLOOKUP($D296,Ingredients!$A:$H,3,FALSE)))), "ingredient not in list"))</f>
        <v>1.3333333333333333</v>
      </c>
      <c r="R296" s="3" t="str">
        <f>IF(AND(I296&lt;&gt;"",I297=""),SUM(I$1:I297)-SUM(R$1:R295),"")</f>
        <v/>
      </c>
      <c r="S296" t="str">
        <f>IF(AND(Q296&lt;&gt;"",Q297=""),SUM(Q$1:Q297)-SUM(S$1:S295),"")</f>
        <v/>
      </c>
      <c r="T296" s="74" t="str">
        <f>IF(AND(K296&lt;&gt;"",K297=""),SUM(K$1:K297)-SUM(T$1:T295),"")</f>
        <v/>
      </c>
      <c r="U296" s="74" t="str">
        <f>IF(AND(M296&lt;&gt;"",M297=""),SUM(M$1:M297)-SUM(U$1:U295),"")</f>
        <v/>
      </c>
      <c r="V296" s="74" t="str">
        <f>IF(AND(O296&lt;&gt;"",O297=""),SUM(O$1:O297)-SUM(V$1:V295),"")</f>
        <v/>
      </c>
      <c r="X296" s="3" t="str">
        <f t="shared" si="50"/>
        <v/>
      </c>
      <c r="Y296" s="21" t="str">
        <f t="shared" si="51"/>
        <v/>
      </c>
      <c r="Z296" s="74" t="str">
        <f t="shared" si="52"/>
        <v/>
      </c>
      <c r="AA296" s="74" t="str">
        <f t="shared" si="53"/>
        <v/>
      </c>
      <c r="AB296" s="74" t="str">
        <f t="shared" si="54"/>
        <v/>
      </c>
      <c r="AC296" s="133"/>
      <c r="AN296" s="32"/>
    </row>
    <row r="297" spans="1:40" ht="13.5" thickBot="1" x14ac:dyDescent="0.25">
      <c r="A297" t="str">
        <f>IF(B297="","", IF(ISNA(MATCH(B297,'Meal Planning'!$C$2:$C$6,0)), "N", "Y"))</f>
        <v>N</v>
      </c>
      <c r="B297" t="str">
        <f t="array" ref="B297">IF(D297="","", INDEX($C297:C20295, MATCH(FALSE,ISBLANK($C297:C20295),0)))</f>
        <v>Homemmade Pizza</v>
      </c>
      <c r="C297" s="10"/>
      <c r="D297" s="53" t="s">
        <v>169</v>
      </c>
      <c r="E297" s="54" t="str">
        <f t="shared" si="44"/>
        <v>|</v>
      </c>
      <c r="F297" s="12">
        <v>2</v>
      </c>
      <c r="G297" s="55" t="str">
        <f>IF(D297="","",IFERROR(VLOOKUP(D297,Ingredients!$A:$G,4,FALSE),"ingredient not in list"))</f>
        <v>tsp</v>
      </c>
      <c r="H297" s="54" t="str">
        <f t="shared" si="45"/>
        <v>|</v>
      </c>
      <c r="I297" s="56">
        <f>IF(D297="", "", IFERROR((VLOOKUP(D297,Ingredients!$A:$H,8,FALSE)*(F297/(VLOOKUP(D297,Ingredients!$A:$H,3,FALSE)))), "ingredient not in list"))</f>
        <v>0.1</v>
      </c>
      <c r="J297" s="54" t="str">
        <f t="shared" si="46"/>
        <v>|</v>
      </c>
      <c r="K297" s="80">
        <f>IF($D297="", "", IFERROR((VLOOKUP($D297,Ingredients!$A:$K,9,FALSE)*($F297/(VLOOKUP($D297,Ingredients!$A:$K,3,FALSE)))), "ingredient not in list"))</f>
        <v>0.08</v>
      </c>
      <c r="L297" s="54" t="str">
        <f t="shared" si="47"/>
        <v>|</v>
      </c>
      <c r="M297" s="80">
        <f>IF($D297="", "", IFERROR((VLOOKUP($D297,Ingredients!$A:$K,10,FALSE)*($F297/(VLOOKUP($D297,Ingredients!$A:$K,3,FALSE)))), "ingredient not in list"))</f>
        <v>0.4</v>
      </c>
      <c r="N297" s="54" t="str">
        <f t="shared" si="48"/>
        <v>|</v>
      </c>
      <c r="O297" s="80">
        <f>IF($D297="", "", IFERROR((VLOOKUP($D297,Ingredients!$A:$K,11,FALSE)*($F297/(VLOOKUP($D297,Ingredients!$A:$K,3,FALSE)))), "ingredient not in list"))</f>
        <v>0.02</v>
      </c>
      <c r="P297" s="54" t="str">
        <f t="shared" si="49"/>
        <v>|</v>
      </c>
      <c r="Q297" s="86">
        <f>IF($D297="", "", IFERROR((VLOOKUP($D297,Ingredients!$A:$H,6,FALSE)*($F297/(VLOOKUP($D297,Ingredients!$A:$H,3,FALSE)))), "ingredient not in list"))</f>
        <v>2</v>
      </c>
      <c r="R297" s="3" t="str">
        <f>IF(AND(I297&lt;&gt;"",I298=""),SUM(I$1:I298)-SUM(R$1:R296),"")</f>
        <v/>
      </c>
      <c r="S297" t="str">
        <f>IF(AND(Q297&lt;&gt;"",Q298=""),SUM(Q$1:Q298)-SUM(S$1:S296),"")</f>
        <v/>
      </c>
      <c r="T297" s="74" t="str">
        <f>IF(AND(K297&lt;&gt;"",K298=""),SUM(K$1:K298)-SUM(T$1:T296),"")</f>
        <v/>
      </c>
      <c r="U297" s="74" t="str">
        <f>IF(AND(M297&lt;&gt;"",M298=""),SUM(M$1:M298)-SUM(U$1:U296),"")</f>
        <v/>
      </c>
      <c r="V297" s="74" t="str">
        <f>IF(AND(O297&lt;&gt;"",O298=""),SUM(O$1:O298)-SUM(V$1:V296),"")</f>
        <v/>
      </c>
      <c r="X297" s="3" t="str">
        <f t="shared" si="50"/>
        <v/>
      </c>
      <c r="Y297" s="21" t="str">
        <f t="shared" si="51"/>
        <v/>
      </c>
      <c r="Z297" s="74" t="str">
        <f t="shared" si="52"/>
        <v/>
      </c>
      <c r="AA297" s="74" t="str">
        <f t="shared" si="53"/>
        <v/>
      </c>
      <c r="AB297" s="74" t="str">
        <f t="shared" si="54"/>
        <v/>
      </c>
      <c r="AC297" s="133"/>
      <c r="AN297" s="32"/>
    </row>
    <row r="298" spans="1:40" ht="13.5" thickBot="1" x14ac:dyDescent="0.25">
      <c r="A298" t="str">
        <f>IF(B298="","", IF(ISNA(MATCH(B298,'Meal Planning'!$C$2:$C$6,0)), "N", "Y"))</f>
        <v>N</v>
      </c>
      <c r="B298" t="str">
        <f t="array" ref="B298">IF(D298="","", INDEX($C298:C20296, MATCH(FALSE,ISBLANK($C298:C20296),0)))</f>
        <v>Homemmade Pizza</v>
      </c>
      <c r="C298" s="47" t="s">
        <v>211</v>
      </c>
      <c r="D298" s="57" t="s">
        <v>118</v>
      </c>
      <c r="E298" s="58" t="str">
        <f t="shared" si="44"/>
        <v>|</v>
      </c>
      <c r="F298" s="59">
        <v>2</v>
      </c>
      <c r="G298" s="60" t="str">
        <f>IF(D298="","",IFERROR(VLOOKUP(D298,Ingredients!$A:$G,4,FALSE),"ingredient not in list"))</f>
        <v>tsp</v>
      </c>
      <c r="H298" s="58" t="str">
        <f t="shared" si="45"/>
        <v>|</v>
      </c>
      <c r="I298" s="61">
        <f>IF(D298="", "", IFERROR((VLOOKUP(D298,Ingredients!$A:$H,8,FALSE)*(F298/(VLOOKUP(D298,Ingredients!$A:$H,3,FALSE)))), "ingredient not in list"))</f>
        <v>0.21295774647887322</v>
      </c>
      <c r="J298" s="58" t="str">
        <f t="shared" si="46"/>
        <v>|</v>
      </c>
      <c r="K298" s="81">
        <f>IF($D298="", "", IFERROR((VLOOKUP($D298,Ingredients!$A:$K,9,FALSE)*($F298/(VLOOKUP($D298,Ingredients!$A:$K,3,FALSE)))), "ingredient not in list"))</f>
        <v>0.94</v>
      </c>
      <c r="L298" s="58" t="str">
        <f t="shared" si="47"/>
        <v>|</v>
      </c>
      <c r="M298" s="81">
        <f>IF($D298="", "", IFERROR((VLOOKUP($D298,Ingredients!$A:$K,10,FALSE)*($F298/(VLOOKUP($D298,Ingredients!$A:$K,3,FALSE)))), "ingredient not in list"))</f>
        <v>4.08</v>
      </c>
      <c r="N298" s="58" t="str">
        <f t="shared" si="48"/>
        <v>|</v>
      </c>
      <c r="O298" s="81">
        <f>IF($D298="", "", IFERROR((VLOOKUP($D298,Ingredients!$A:$K,11,FALSE)*($F298/(VLOOKUP($D298,Ingredients!$A:$K,3,FALSE)))), "ingredient not in list"))</f>
        <v>0.04</v>
      </c>
      <c r="P298" s="58" t="str">
        <f t="shared" si="49"/>
        <v>|</v>
      </c>
      <c r="Q298" s="87">
        <f>IF($D298="", "", IFERROR((VLOOKUP($D298,Ingredients!$A:$H,6,FALSE)*($F298/(VLOOKUP($D298,Ingredients!$A:$H,3,FALSE)))), "ingredient not in list"))</f>
        <v>18</v>
      </c>
      <c r="R298" s="3">
        <f>IF(AND(I298&lt;&gt;"",I299=""),SUM(I$1:I299)-SUM(R$1:R297),"")</f>
        <v>2.7985815129059119</v>
      </c>
      <c r="S298">
        <f>IF(AND(Q298&lt;&gt;"",Q299=""),SUM(Q$1:Q299)-SUM(S$1:S297),"")</f>
        <v>1112.3333333333358</v>
      </c>
      <c r="T298" s="74">
        <f>IF(AND(K298&lt;&gt;"",K299=""),SUM(K$1:K299)-SUM(T$1:T297),"")</f>
        <v>37.692000000000007</v>
      </c>
      <c r="U298" s="74">
        <f>IF(AND(M298&lt;&gt;"",M299=""),SUM(M$1:M299)-SUM(U$1:U297),"")</f>
        <v>179.3753333333334</v>
      </c>
      <c r="V298" s="74">
        <f>IF(AND(O298&lt;&gt;"",O299=""),SUM(O$1:O299)-SUM(V$1:V297),"")</f>
        <v>22.686666666666497</v>
      </c>
      <c r="W298" s="8">
        <v>5</v>
      </c>
      <c r="X298" s="3">
        <f t="shared" si="50"/>
        <v>0.55971630258118243</v>
      </c>
      <c r="Y298" s="21">
        <f t="shared" si="51"/>
        <v>222.46666666666715</v>
      </c>
      <c r="Z298" s="74">
        <f t="shared" si="52"/>
        <v>7.5384000000000011</v>
      </c>
      <c r="AA298" s="74">
        <f t="shared" si="53"/>
        <v>35.875066666666683</v>
      </c>
      <c r="AB298" s="74">
        <f t="shared" si="54"/>
        <v>4.537333333333299</v>
      </c>
      <c r="AN298" s="32"/>
    </row>
    <row r="299" spans="1:40" ht="12.75" x14ac:dyDescent="0.2">
      <c r="A299" t="str">
        <f>IF(B299="","", IF(ISNA(MATCH(B299,'Meal Planning'!$C$2:$C$6,0)), "N", "Y"))</f>
        <v/>
      </c>
      <c r="B299" t="str">
        <f t="array" ref="B299">IF(D299="","", INDEX($C299:C20297, MATCH(FALSE,ISBLANK($C299:C20297),0)))</f>
        <v/>
      </c>
      <c r="C299" s="10"/>
      <c r="E299" t="str">
        <f t="shared" si="44"/>
        <v/>
      </c>
      <c r="F299" s="10"/>
      <c r="G299" s="1" t="str">
        <f>IF(D299="","",IFERROR(VLOOKUP(D299,Ingredients!$A:$G,4,FALSE),"ingredient not in list"))</f>
        <v/>
      </c>
      <c r="H299" t="str">
        <f t="shared" si="45"/>
        <v/>
      </c>
      <c r="I299" s="3" t="str">
        <f>IF(D299="", "", IFERROR((VLOOKUP(D299,Ingredients!$A:$H,8,FALSE)*(F299/(VLOOKUP(D299,Ingredients!$A:$H,3,FALSE)))), "ingredient not in list"))</f>
        <v/>
      </c>
      <c r="J299" t="str">
        <f t="shared" si="46"/>
        <v/>
      </c>
      <c r="K299" s="77" t="str">
        <f>IF($D299="", "", IFERROR((VLOOKUP($D299,Ingredients!$A:$K,9,FALSE)*($F299/(VLOOKUP($D299,Ingredients!$A:$K,3,FALSE)))), "ingredient not in list"))</f>
        <v/>
      </c>
      <c r="L299" t="str">
        <f t="shared" si="47"/>
        <v/>
      </c>
      <c r="M299" s="77" t="str">
        <f>IF($D299="", "", IFERROR((VLOOKUP($D299,Ingredients!$A:$K,10,FALSE)*($F299/(VLOOKUP($D299,Ingredients!$A:$K,3,FALSE)))), "ingredient not in list"))</f>
        <v/>
      </c>
      <c r="N299" t="str">
        <f t="shared" si="48"/>
        <v/>
      </c>
      <c r="O299" s="77" t="str">
        <f>IF($D299="", "", IFERROR((VLOOKUP($D299,Ingredients!$A:$K,11,FALSE)*($F299/(VLOOKUP($D299,Ingredients!$A:$K,3,FALSE)))), "ingredient not in list"))</f>
        <v/>
      </c>
      <c r="P299" t="str">
        <f t="shared" si="49"/>
        <v/>
      </c>
      <c r="Q299" s="83" t="str">
        <f>IF($D299="", "", IFERROR((VLOOKUP($D299,Ingredients!$A:$H,6,FALSE)*($F299/(VLOOKUP($D299,Ingredients!$A:$H,3,FALSE)))), "ingredient not in list"))</f>
        <v/>
      </c>
      <c r="R299" s="3" t="str">
        <f>IF(AND(I299&lt;&gt;"",I300=""),SUM(I$1:I300)-SUM(R$1:R298),"")</f>
        <v/>
      </c>
      <c r="S299" t="str">
        <f>IF(AND(Q299&lt;&gt;"",Q300=""),SUM(Q$1:Q300)-SUM(S$1:S298),"")</f>
        <v/>
      </c>
      <c r="T299" s="74" t="str">
        <f>IF(AND(K299&lt;&gt;"",K300=""),SUM(K$1:K300)-SUM(T$1:T298),"")</f>
        <v/>
      </c>
      <c r="U299" s="74" t="str">
        <f>IF(AND(M299&lt;&gt;"",M300=""),SUM(M$1:M300)-SUM(U$1:U298),"")</f>
        <v/>
      </c>
      <c r="V299" s="74" t="str">
        <f>IF(AND(O299&lt;&gt;"",O300=""),SUM(O$1:O300)-SUM(V$1:V298),"")</f>
        <v/>
      </c>
      <c r="X299" s="3" t="str">
        <f t="shared" si="50"/>
        <v/>
      </c>
      <c r="Y299" s="21" t="str">
        <f t="shared" si="51"/>
        <v/>
      </c>
      <c r="Z299" s="74" t="str">
        <f t="shared" si="52"/>
        <v/>
      </c>
      <c r="AA299" s="74" t="str">
        <f t="shared" si="53"/>
        <v/>
      </c>
      <c r="AB299" s="74" t="str">
        <f t="shared" si="54"/>
        <v/>
      </c>
      <c r="AC299" s="132" t="s">
        <v>213</v>
      </c>
      <c r="AN299" s="32"/>
    </row>
    <row r="300" spans="1:40" ht="12.75" x14ac:dyDescent="0.2">
      <c r="A300" t="str">
        <f>IF(B300="","", IF(ISNA(MATCH(B300,'Meal Planning'!$C$2:$C$6,0)), "N", "Y"))</f>
        <v>N</v>
      </c>
      <c r="B300" t="str">
        <f t="array" ref="B300">IF(D300="","", INDEX($C300:C20298, MATCH(FALSE,ISBLANK($C300:C20298),0)))</f>
        <v>Rosemary Focaccia</v>
      </c>
      <c r="C300" s="10"/>
      <c r="D300" s="48" t="s">
        <v>52</v>
      </c>
      <c r="E300" s="49" t="str">
        <f t="shared" si="44"/>
        <v>|</v>
      </c>
      <c r="F300" s="65">
        <v>2</v>
      </c>
      <c r="G300" s="51" t="str">
        <f>IF(D300="","",IFERROR(VLOOKUP(D300,Ingredients!$A:$G,4,FALSE),"ingredient not in list"))</f>
        <v>cup</v>
      </c>
      <c r="H300" s="49" t="str">
        <f t="shared" si="45"/>
        <v>|</v>
      </c>
      <c r="I300" s="52">
        <f>IF(D300="", "", IFERROR((VLOOKUP(D300,Ingredients!$A:$H,8,FALSE)*(F300/(VLOOKUP(D300,Ingredients!$A:$H,3,FALSE)))), "ingredient not in list"))</f>
        <v>0.18490066225165563</v>
      </c>
      <c r="J300" s="49" t="str">
        <f t="shared" si="46"/>
        <v>|</v>
      </c>
      <c r="K300" s="79">
        <f>IF($D300="", "", IFERROR((VLOOKUP($D300,Ingredients!$A:$K,9,FALSE)*($F300/(VLOOKUP($D300,Ingredients!$A:$K,3,FALSE)))), "ingredient not in list"))</f>
        <v>24</v>
      </c>
      <c r="L300" s="49" t="str">
        <f t="shared" si="47"/>
        <v>|</v>
      </c>
      <c r="M300" s="79">
        <f>IF($D300="", "", IFERROR((VLOOKUP($D300,Ingredients!$A:$K,10,FALSE)*($F300/(VLOOKUP($D300,Ingredients!$A:$K,3,FALSE)))), "ingredient not in list"))</f>
        <v>176</v>
      </c>
      <c r="N300" s="49" t="str">
        <f t="shared" si="48"/>
        <v>|</v>
      </c>
      <c r="O300" s="79">
        <f>IF($D300="", "", IFERROR((VLOOKUP($D300,Ingredients!$A:$K,11,FALSE)*($F300/(VLOOKUP($D300,Ingredients!$A:$K,3,FALSE)))), "ingredient not in list"))</f>
        <v>0</v>
      </c>
      <c r="P300" s="49" t="str">
        <f t="shared" si="49"/>
        <v>|</v>
      </c>
      <c r="Q300" s="85">
        <f>IF($D300="", "", IFERROR((VLOOKUP($D300,Ingredients!$A:$H,6,FALSE)*($F300/(VLOOKUP($D300,Ingredients!$A:$H,3,FALSE)))), "ingredient not in list"))</f>
        <v>880</v>
      </c>
      <c r="R300" s="3" t="str">
        <f>IF(AND(I300&lt;&gt;"",I301=""),SUM(I$1:I301)-SUM(R$1:R299),"")</f>
        <v/>
      </c>
      <c r="S300" t="str">
        <f>IF(AND(Q300&lt;&gt;"",Q301=""),SUM(Q$1:Q301)-SUM(S$1:S299),"")</f>
        <v/>
      </c>
      <c r="T300" s="74" t="str">
        <f>IF(AND(K300&lt;&gt;"",K301=""),SUM(K$1:K301)-SUM(T$1:T299),"")</f>
        <v/>
      </c>
      <c r="U300" s="74" t="str">
        <f>IF(AND(M300&lt;&gt;"",M301=""),SUM(M$1:M301)-SUM(U$1:U299),"")</f>
        <v/>
      </c>
      <c r="V300" s="74" t="str">
        <f>IF(AND(O300&lt;&gt;"",O301=""),SUM(O$1:O301)-SUM(V$1:V299),"")</f>
        <v/>
      </c>
      <c r="X300" s="3" t="str">
        <f t="shared" si="50"/>
        <v/>
      </c>
      <c r="Y300" s="21" t="str">
        <f t="shared" si="51"/>
        <v/>
      </c>
      <c r="Z300" s="74" t="str">
        <f t="shared" si="52"/>
        <v/>
      </c>
      <c r="AA300" s="74" t="str">
        <f t="shared" si="53"/>
        <v/>
      </c>
      <c r="AB300" s="74" t="str">
        <f t="shared" si="54"/>
        <v/>
      </c>
      <c r="AC300" s="133"/>
    </row>
    <row r="301" spans="1:40" ht="12.75" x14ac:dyDescent="0.2">
      <c r="A301" t="str">
        <f>IF(B301="","", IF(ISNA(MATCH(B301,'Meal Planning'!$C$2:$C$6,0)), "N", "Y"))</f>
        <v>N</v>
      </c>
      <c r="B301" t="str">
        <f t="array" ref="B301">IF(D301="","", INDEX($C301:C20299, MATCH(FALSE,ISBLANK($C301:C20299),0)))</f>
        <v>Rosemary Focaccia</v>
      </c>
      <c r="C301" s="10"/>
      <c r="D301" s="53" t="s">
        <v>56</v>
      </c>
      <c r="E301" s="54" t="str">
        <f t="shared" si="44"/>
        <v>|</v>
      </c>
      <c r="F301" s="12">
        <v>1</v>
      </c>
      <c r="G301" s="55" t="str">
        <f>IF(D301="","",IFERROR(VLOOKUP(D301,Ingredients!$A:$G,4,FALSE),"ingredient not in list"))</f>
        <v>packet</v>
      </c>
      <c r="H301" s="54" t="str">
        <f t="shared" si="45"/>
        <v>|</v>
      </c>
      <c r="I301" s="56">
        <f>IF(D301="", "", IFERROR((VLOOKUP(D301,Ingredients!$A:$H,8,FALSE)*(F301/(VLOOKUP(D301,Ingredients!$A:$H,3,FALSE)))), "ingredient not in list"))</f>
        <v>0.33</v>
      </c>
      <c r="J301" s="54" t="str">
        <f t="shared" si="46"/>
        <v>|</v>
      </c>
      <c r="K301" s="80">
        <f>IF($D301="", "", IFERROR((VLOOKUP($D301,Ingredients!$A:$K,9,FALSE)*($F301/(VLOOKUP($D301,Ingredients!$A:$K,3,FALSE)))), "ingredient not in list"))</f>
        <v>2.68</v>
      </c>
      <c r="L301" s="54" t="str">
        <f t="shared" si="47"/>
        <v>|</v>
      </c>
      <c r="M301" s="80">
        <f>IF($D301="", "", IFERROR((VLOOKUP($D301,Ingredients!$A:$K,10,FALSE)*($F301/(VLOOKUP($D301,Ingredients!$A:$K,3,FALSE)))), "ingredient not in list"))</f>
        <v>2.67</v>
      </c>
      <c r="N301" s="54" t="str">
        <f t="shared" si="48"/>
        <v>|</v>
      </c>
      <c r="O301" s="80">
        <f>IF($D301="", "", IFERROR((VLOOKUP($D301,Ingredients!$A:$K,11,FALSE)*($F301/(VLOOKUP($D301,Ingredients!$A:$K,3,FALSE)))), "ingredient not in list"))</f>
        <v>0.32</v>
      </c>
      <c r="P301" s="54" t="str">
        <f t="shared" si="49"/>
        <v>|</v>
      </c>
      <c r="Q301" s="86">
        <f>IF($D301="", "", IFERROR((VLOOKUP($D301,Ingredients!$A:$H,6,FALSE)*($F301/(VLOOKUP($D301,Ingredients!$A:$H,3,FALSE)))), "ingredient not in list"))</f>
        <v>21</v>
      </c>
      <c r="R301" s="3" t="str">
        <f>IF(AND(I301&lt;&gt;"",I302=""),SUM(I$1:I302)-SUM(R$1:R300),"")</f>
        <v/>
      </c>
      <c r="S301" t="str">
        <f>IF(AND(Q301&lt;&gt;"",Q302=""),SUM(Q$1:Q302)-SUM(S$1:S300),"")</f>
        <v/>
      </c>
      <c r="T301" s="74" t="str">
        <f>IF(AND(K301&lt;&gt;"",K302=""),SUM(K$1:K302)-SUM(T$1:T300),"")</f>
        <v/>
      </c>
      <c r="U301" s="74" t="str">
        <f>IF(AND(M301&lt;&gt;"",M302=""),SUM(M$1:M302)-SUM(U$1:U300),"")</f>
        <v/>
      </c>
      <c r="V301" s="74" t="str">
        <f>IF(AND(O301&lt;&gt;"",O302=""),SUM(O$1:O302)-SUM(V$1:V300),"")</f>
        <v/>
      </c>
      <c r="X301" s="3" t="str">
        <f t="shared" si="50"/>
        <v/>
      </c>
      <c r="Y301" s="21" t="str">
        <f t="shared" si="51"/>
        <v/>
      </c>
      <c r="Z301" s="74" t="str">
        <f t="shared" si="52"/>
        <v/>
      </c>
      <c r="AA301" s="74" t="str">
        <f t="shared" si="53"/>
        <v/>
      </c>
      <c r="AB301" s="74" t="str">
        <f t="shared" si="54"/>
        <v/>
      </c>
      <c r="AC301" s="133"/>
    </row>
    <row r="302" spans="1:40" ht="12.75" x14ac:dyDescent="0.2">
      <c r="A302" t="str">
        <f>IF(B302="","", IF(ISNA(MATCH(B302,'Meal Planning'!$C$2:$C$6,0)), "N", "Y"))</f>
        <v>N</v>
      </c>
      <c r="B302" t="str">
        <f t="array" ref="B302">IF(D302="","", INDEX($C302:C20300, MATCH(FALSE,ISBLANK($C302:C20300),0)))</f>
        <v>Rosemary Focaccia</v>
      </c>
      <c r="C302" s="10"/>
      <c r="D302" s="53" t="s">
        <v>140</v>
      </c>
      <c r="E302" s="54" t="str">
        <f t="shared" si="44"/>
        <v>|</v>
      </c>
      <c r="F302" s="12">
        <v>3</v>
      </c>
      <c r="G302" s="55" t="str">
        <f>IF(D302="","",IFERROR(VLOOKUP(D302,Ingredients!$A:$G,4,FALSE),"ingredient not in list"))</f>
        <v>tbsp</v>
      </c>
      <c r="H302" s="54" t="str">
        <f t="shared" si="45"/>
        <v>|</v>
      </c>
      <c r="I302" s="56">
        <f>IF(D302="", "", IFERROR((VLOOKUP(D302,Ingredients!$A:$H,8,FALSE)*(F302/(VLOOKUP(D302,Ingredients!$A:$H,3,FALSE)))), "ingredient not in list"))</f>
        <v>0.30000000000000004</v>
      </c>
      <c r="J302" s="54" t="str">
        <f t="shared" si="46"/>
        <v>|</v>
      </c>
      <c r="K302" s="80">
        <f>IF($D302="", "", IFERROR((VLOOKUP($D302,Ingredients!$A:$K,9,FALSE)*($F302/(VLOOKUP($D302,Ingredients!$A:$K,3,FALSE)))), "ingredient not in list"))</f>
        <v>0</v>
      </c>
      <c r="L302" s="54" t="str">
        <f t="shared" si="47"/>
        <v>|</v>
      </c>
      <c r="M302" s="80">
        <f>IF($D302="", "", IFERROR((VLOOKUP($D302,Ingredients!$A:$K,10,FALSE)*($F302/(VLOOKUP($D302,Ingredients!$A:$K,3,FALSE)))), "ingredient not in list"))</f>
        <v>0</v>
      </c>
      <c r="N302" s="54" t="str">
        <f t="shared" si="48"/>
        <v>|</v>
      </c>
      <c r="O302" s="80">
        <f>IF($D302="", "", IFERROR((VLOOKUP($D302,Ingredients!$A:$K,11,FALSE)*($F302/(VLOOKUP($D302,Ingredients!$A:$K,3,FALSE)))), "ingredient not in list"))</f>
        <v>40.5</v>
      </c>
      <c r="P302" s="54" t="str">
        <f t="shared" si="49"/>
        <v>|</v>
      </c>
      <c r="Q302" s="86">
        <f>IF($D302="", "", IFERROR((VLOOKUP($D302,Ingredients!$A:$H,6,FALSE)*($F302/(VLOOKUP($D302,Ingredients!$A:$H,3,FALSE)))), "ingredient not in list"))</f>
        <v>360</v>
      </c>
      <c r="R302" s="3" t="str">
        <f>IF(AND(I302&lt;&gt;"",I303=""),SUM(I$1:I303)-SUM(R$1:R301),"")</f>
        <v/>
      </c>
      <c r="S302" t="str">
        <f>IF(AND(Q302&lt;&gt;"",Q303=""),SUM(Q$1:Q303)-SUM(S$1:S301),"")</f>
        <v/>
      </c>
      <c r="T302" s="74" t="str">
        <f>IF(AND(K302&lt;&gt;"",K303=""),SUM(K$1:K303)-SUM(T$1:T301),"")</f>
        <v/>
      </c>
      <c r="U302" s="74" t="str">
        <f>IF(AND(M302&lt;&gt;"",M303=""),SUM(M$1:M303)-SUM(U$1:U301),"")</f>
        <v/>
      </c>
      <c r="V302" s="74" t="str">
        <f>IF(AND(O302&lt;&gt;"",O303=""),SUM(O$1:O303)-SUM(V$1:V301),"")</f>
        <v/>
      </c>
      <c r="X302" s="3" t="str">
        <f t="shared" si="50"/>
        <v/>
      </c>
      <c r="Y302" s="21" t="str">
        <f t="shared" si="51"/>
        <v/>
      </c>
      <c r="Z302" s="74" t="str">
        <f t="shared" si="52"/>
        <v/>
      </c>
      <c r="AA302" s="74" t="str">
        <f t="shared" si="53"/>
        <v/>
      </c>
      <c r="AB302" s="74" t="str">
        <f t="shared" si="54"/>
        <v/>
      </c>
      <c r="AC302" s="133"/>
    </row>
    <row r="303" spans="1:40" ht="12.75" x14ac:dyDescent="0.2">
      <c r="A303" t="str">
        <f>IF(B303="","", IF(ISNA(MATCH(B303,'Meal Planning'!$C$2:$C$6,0)), "N", "Y"))</f>
        <v>N</v>
      </c>
      <c r="B303" t="str">
        <f t="array" ref="B303">IF(D303="","", INDEX($C303:C20301, MATCH(FALSE,ISBLANK($C303:C20301),0)))</f>
        <v>Rosemary Focaccia</v>
      </c>
      <c r="C303" s="10"/>
      <c r="D303" s="53" t="s">
        <v>200</v>
      </c>
      <c r="E303" s="54" t="str">
        <f t="shared" si="44"/>
        <v>|</v>
      </c>
      <c r="F303" s="12">
        <v>3</v>
      </c>
      <c r="G303" s="55" t="str">
        <f>IF(D303="","",IFERROR(VLOOKUP(D303,Ingredients!$A:$G,4,FALSE),"ingredient not in list"))</f>
        <v>leafs</v>
      </c>
      <c r="H303" s="54" t="str">
        <f t="shared" si="45"/>
        <v>|</v>
      </c>
      <c r="I303" s="56">
        <f>IF(D303="", "", IFERROR((VLOOKUP(D303,Ingredients!$A:$H,8,FALSE)*(F303/(VLOOKUP(D303,Ingredients!$A:$H,3,FALSE)))), "ingredient not in list"))</f>
        <v>0.33799999999999997</v>
      </c>
      <c r="J303" s="54" t="str">
        <f t="shared" si="46"/>
        <v>|</v>
      </c>
      <c r="K303" s="80">
        <f>IF($D303="", "", IFERROR((VLOOKUP($D303,Ingredients!$A:$K,9,FALSE)*($F303/(VLOOKUP($D303,Ingredients!$A:$K,3,FALSE)))), "ingredient not in list"))</f>
        <v>0.06</v>
      </c>
      <c r="L303" s="54" t="str">
        <f t="shared" si="47"/>
        <v>|</v>
      </c>
      <c r="M303" s="80">
        <f>IF($D303="", "", IFERROR((VLOOKUP($D303,Ingredients!$A:$K,10,FALSE)*($F303/(VLOOKUP($D303,Ingredients!$A:$K,3,FALSE)))), "ingredient not in list"))</f>
        <v>0.35</v>
      </c>
      <c r="N303" s="54" t="str">
        <f t="shared" si="48"/>
        <v>|</v>
      </c>
      <c r="O303" s="80">
        <f>IF($D303="", "", IFERROR((VLOOKUP($D303,Ingredients!$A:$K,11,FALSE)*($F303/(VLOOKUP($D303,Ingredients!$A:$K,3,FALSE)))), "ingredient not in list"))</f>
        <v>0.1</v>
      </c>
      <c r="P303" s="54" t="str">
        <f t="shared" si="49"/>
        <v>|</v>
      </c>
      <c r="Q303" s="86">
        <f>IF($D303="", "", IFERROR((VLOOKUP($D303,Ingredients!$A:$H,6,FALSE)*($F303/(VLOOKUP($D303,Ingredients!$A:$H,3,FALSE)))), "ingredient not in list"))</f>
        <v>2</v>
      </c>
      <c r="R303" s="3" t="str">
        <f>IF(AND(I303&lt;&gt;"",I304=""),SUM(I$1:I304)-SUM(R$1:R302),"")</f>
        <v/>
      </c>
      <c r="S303" t="str">
        <f>IF(AND(Q303&lt;&gt;"",Q304=""),SUM(Q$1:Q304)-SUM(S$1:S302),"")</f>
        <v/>
      </c>
      <c r="T303" s="74" t="str">
        <f>IF(AND(K303&lt;&gt;"",K304=""),SUM(K$1:K304)-SUM(T$1:T302),"")</f>
        <v/>
      </c>
      <c r="U303" s="74" t="str">
        <f>IF(AND(M303&lt;&gt;"",M304=""),SUM(M$1:M304)-SUM(U$1:U302),"")</f>
        <v/>
      </c>
      <c r="V303" s="74" t="str">
        <f>IF(AND(O303&lt;&gt;"",O304=""),SUM(O$1:O304)-SUM(V$1:V302),"")</f>
        <v/>
      </c>
      <c r="X303" s="3" t="str">
        <f t="shared" si="50"/>
        <v/>
      </c>
      <c r="Y303" s="21" t="str">
        <f t="shared" si="51"/>
        <v/>
      </c>
      <c r="Z303" s="74" t="str">
        <f t="shared" si="52"/>
        <v/>
      </c>
      <c r="AA303" s="74" t="str">
        <f t="shared" si="53"/>
        <v/>
      </c>
      <c r="AB303" s="74" t="str">
        <f t="shared" si="54"/>
        <v/>
      </c>
      <c r="AC303" s="133"/>
    </row>
    <row r="304" spans="1:40" ht="13.5" thickBot="1" x14ac:dyDescent="0.25">
      <c r="A304" t="str">
        <f>IF(B304="","", IF(ISNA(MATCH(B304,'Meal Planning'!$C$2:$C$6,0)), "N", "Y"))</f>
        <v>N</v>
      </c>
      <c r="B304" t="str">
        <f t="array" ref="B304">IF(D304="","", INDEX($C304:C20302, MATCH(FALSE,ISBLANK($C304:C20302),0)))</f>
        <v>Rosemary Focaccia</v>
      </c>
      <c r="C304" s="10"/>
      <c r="D304" s="53" t="s">
        <v>59</v>
      </c>
      <c r="E304" s="54" t="str">
        <f t="shared" si="44"/>
        <v>|</v>
      </c>
      <c r="F304" s="12">
        <v>4</v>
      </c>
      <c r="G304" s="55" t="str">
        <f>IF(D304="","",IFERROR(VLOOKUP(D304,Ingredients!$A:$G,4,FALSE),"ingredient not in list"))</f>
        <v>tsp</v>
      </c>
      <c r="H304" s="54" t="str">
        <f t="shared" si="45"/>
        <v>|</v>
      </c>
      <c r="I304" s="56">
        <f>IF(D304="", "", IFERROR((VLOOKUP(D304,Ingredients!$A:$H,8,FALSE)*(F304/(VLOOKUP(D304,Ingredients!$A:$H,3,FALSE)))), "ingredient not in list"))</f>
        <v>4.8879837067209775E-2</v>
      </c>
      <c r="J304" s="54" t="str">
        <f t="shared" si="46"/>
        <v>|</v>
      </c>
      <c r="K304" s="80">
        <f>IF($D304="", "", IFERROR((VLOOKUP($D304,Ingredients!$A:$K,9,FALSE)*($F304/(VLOOKUP($D304,Ingredients!$A:$K,3,FALSE)))), "ingredient not in list"))</f>
        <v>0</v>
      </c>
      <c r="L304" s="54" t="str">
        <f t="shared" si="47"/>
        <v>|</v>
      </c>
      <c r="M304" s="80">
        <f>IF($D304="", "", IFERROR((VLOOKUP($D304,Ingredients!$A:$K,10,FALSE)*($F304/(VLOOKUP($D304,Ingredients!$A:$K,3,FALSE)))), "ingredient not in list"))</f>
        <v>0</v>
      </c>
      <c r="N304" s="54" t="str">
        <f t="shared" si="48"/>
        <v>|</v>
      </c>
      <c r="O304" s="80">
        <f>IF($D304="", "", IFERROR((VLOOKUP($D304,Ingredients!$A:$K,11,FALSE)*($F304/(VLOOKUP($D304,Ingredients!$A:$K,3,FALSE)))), "ingredient not in list"))</f>
        <v>0</v>
      </c>
      <c r="P304" s="54" t="str">
        <f t="shared" si="49"/>
        <v>|</v>
      </c>
      <c r="Q304" s="86">
        <f>IF($D304="", "", IFERROR((VLOOKUP($D304,Ingredients!$A:$H,6,FALSE)*($F304/(VLOOKUP($D304,Ingredients!$A:$H,3,FALSE)))), "ingredient not in list"))</f>
        <v>0</v>
      </c>
      <c r="R304" s="3" t="str">
        <f>IF(AND(I304&lt;&gt;"",I305=""),SUM(I$1:I305)-SUM(R$1:R303),"")</f>
        <v/>
      </c>
      <c r="S304" t="str">
        <f>IF(AND(Q304&lt;&gt;"",Q305=""),SUM(Q$1:Q305)-SUM(S$1:S303),"")</f>
        <v/>
      </c>
      <c r="T304" s="74" t="str">
        <f>IF(AND(K304&lt;&gt;"",K305=""),SUM(K$1:K305)-SUM(T$1:T303),"")</f>
        <v/>
      </c>
      <c r="U304" s="74" t="str">
        <f>IF(AND(M304&lt;&gt;"",M305=""),SUM(M$1:M305)-SUM(U$1:U303),"")</f>
        <v/>
      </c>
      <c r="V304" s="74" t="str">
        <f>IF(AND(O304&lt;&gt;"",O305=""),SUM(O$1:O305)-SUM(V$1:V303),"")</f>
        <v/>
      </c>
      <c r="X304" s="3" t="str">
        <f>IF(W304="","",R304/W304)</f>
        <v/>
      </c>
      <c r="Y304" s="21" t="str">
        <f>IF(W304="","", S304/W304)</f>
        <v/>
      </c>
      <c r="Z304" s="74" t="str">
        <f t="shared" si="52"/>
        <v/>
      </c>
      <c r="AA304" s="74" t="str">
        <f t="shared" si="53"/>
        <v/>
      </c>
      <c r="AB304" s="74" t="str">
        <f t="shared" si="54"/>
        <v/>
      </c>
      <c r="AC304" s="133"/>
    </row>
    <row r="305" spans="1:29" ht="13.5" thickBot="1" x14ac:dyDescent="0.25">
      <c r="A305" t="str">
        <f>IF(B305="","", IF(ISNA(MATCH(B305,'Meal Planning'!$C$2:$C$6,0)), "N", "Y"))</f>
        <v>N</v>
      </c>
      <c r="B305" t="str">
        <f t="array" ref="B305">IF(D305="","", INDEX($C305:C20303, MATCH(FALSE,ISBLANK($C305:C20303),0)))</f>
        <v>Rosemary Focaccia</v>
      </c>
      <c r="C305" s="47" t="s">
        <v>212</v>
      </c>
      <c r="D305" s="57" t="s">
        <v>23</v>
      </c>
      <c r="E305" s="58" t="str">
        <f t="shared" si="44"/>
        <v>|</v>
      </c>
      <c r="F305" s="59">
        <v>2</v>
      </c>
      <c r="G305" s="60" t="str">
        <f>IF(D305="","",IFERROR(VLOOKUP(D305,Ingredients!$A:$G,4,FALSE),"ingredient not in list"))</f>
        <v>tbsp</v>
      </c>
      <c r="H305" s="58" t="str">
        <f t="shared" si="45"/>
        <v>|</v>
      </c>
      <c r="I305" s="61">
        <f>IF(D305="", "", IFERROR((VLOOKUP(D305,Ingredients!$A:$H,8,FALSE)*(F305/(VLOOKUP(D305,Ingredients!$A:$H,3,FALSE)))), "ingredient not in list"))</f>
        <v>0.43625000000000003</v>
      </c>
      <c r="J305" s="58" t="str">
        <f t="shared" si="46"/>
        <v>|</v>
      </c>
      <c r="K305" s="81">
        <f>IF($D305="", "", IFERROR((VLOOKUP($D305,Ingredients!$A:$K,9,FALSE)*($F305/(VLOOKUP($D305,Ingredients!$A:$K,3,FALSE)))), "ingredient not in list"))</f>
        <v>0.12</v>
      </c>
      <c r="L305" s="58" t="str">
        <f t="shared" si="47"/>
        <v>|</v>
      </c>
      <c r="M305" s="81">
        <f>IF($D305="", "", IFERROR((VLOOKUP($D305,Ingredients!$A:$K,10,FALSE)*($F305/(VLOOKUP($D305,Ingredients!$A:$K,3,FALSE)))), "ingredient not in list"))</f>
        <v>34.6</v>
      </c>
      <c r="N305" s="58" t="str">
        <f t="shared" si="48"/>
        <v>|</v>
      </c>
      <c r="O305" s="81">
        <f>IF($D305="", "", IFERROR((VLOOKUP($D305,Ingredients!$A:$K,11,FALSE)*($F305/(VLOOKUP($D305,Ingredients!$A:$K,3,FALSE)))), "ingredient not in list"))</f>
        <v>0</v>
      </c>
      <c r="P305" s="58" t="str">
        <f t="shared" si="49"/>
        <v>|</v>
      </c>
      <c r="Q305" s="87">
        <f>IF($D305="", "", IFERROR((VLOOKUP($D305,Ingredients!$A:$H,6,FALSE)*($F305/(VLOOKUP($D305,Ingredients!$A:$H,3,FALSE)))), "ingredient not in list"))</f>
        <v>120</v>
      </c>
      <c r="R305" s="3">
        <f>IF(AND(I305&lt;&gt;"",I306=""),SUM(I$1:I306)-SUM(R$1:R304),"")</f>
        <v>1.6380304993188872</v>
      </c>
      <c r="S305">
        <f>IF(AND(Q305&lt;&gt;"",Q306=""),SUM(Q$1:Q306)-SUM(S$1:S304),"")</f>
        <v>1383</v>
      </c>
      <c r="T305" s="74">
        <f>IF(AND(K305&lt;&gt;"",K306=""),SUM(K$1:K306)-SUM(T$1:T304),"")</f>
        <v>26.8599999999999</v>
      </c>
      <c r="U305" s="74">
        <f>IF(AND(M305&lt;&gt;"",M306=""),SUM(M$1:M306)-SUM(U$1:U304),"")</f>
        <v>213.6200000000008</v>
      </c>
      <c r="V305" s="74">
        <f>IF(AND(O305&lt;&gt;"",O306=""),SUM(O$1:O306)-SUM(V$1:V304),"")</f>
        <v>40.919999999999845</v>
      </c>
      <c r="W305" s="8">
        <v>10</v>
      </c>
      <c r="X305" s="3">
        <f>IF(W305="","",R305/W305)</f>
        <v>0.16380304993188871</v>
      </c>
      <c r="Y305" s="21">
        <f>IF(W305="","", S305/W305)</f>
        <v>138.30000000000001</v>
      </c>
      <c r="Z305" s="74">
        <f t="shared" si="52"/>
        <v>2.6859999999999902</v>
      </c>
      <c r="AA305" s="74">
        <f t="shared" si="53"/>
        <v>21.36200000000008</v>
      </c>
      <c r="AB305" s="74">
        <f t="shared" si="54"/>
        <v>4.0919999999999845</v>
      </c>
    </row>
    <row r="306" spans="1:29" ht="12.75" x14ac:dyDescent="0.2">
      <c r="A306" t="str">
        <f>IF(B306="","", IF(ISNA(MATCH(B306,'Meal Planning'!$C$2:$C$6,0)), "N", "Y"))</f>
        <v/>
      </c>
      <c r="B306" t="str">
        <f t="array" ref="B306">IF(D306="","", INDEX($C306:C20304, MATCH(FALSE,ISBLANK($C306:C20304),0)))</f>
        <v/>
      </c>
      <c r="C306" s="10"/>
      <c r="E306" t="str">
        <f t="shared" si="44"/>
        <v/>
      </c>
      <c r="F306" s="10"/>
      <c r="G306" s="1" t="str">
        <f>IF(D306="","",IFERROR(VLOOKUP(D306,Ingredients!$A:$G,4,FALSE),"ingredient not in list"))</f>
        <v/>
      </c>
      <c r="H306" t="str">
        <f t="shared" si="45"/>
        <v/>
      </c>
      <c r="I306" s="3" t="str">
        <f>IF(D306="", "", IFERROR((VLOOKUP(D306,Ingredients!$A:$H,8,FALSE)*(F306/(VLOOKUP(D306,Ingredients!$A:$H,3,FALSE)))), "ingredient not in list"))</f>
        <v/>
      </c>
      <c r="J306" t="str">
        <f t="shared" si="46"/>
        <v/>
      </c>
      <c r="K306" s="77" t="str">
        <f>IF($D306="", "", IFERROR((VLOOKUP($D306,Ingredients!$A:$K,9,FALSE)*($F306/(VLOOKUP($D306,Ingredients!$A:$K,3,FALSE)))), "ingredient not in list"))</f>
        <v/>
      </c>
      <c r="L306" t="str">
        <f t="shared" si="47"/>
        <v/>
      </c>
      <c r="M306" s="77" t="str">
        <f>IF($D306="", "", IFERROR((VLOOKUP($D306,Ingredients!$A:$K,10,FALSE)*($F306/(VLOOKUP($D306,Ingredients!$A:$K,3,FALSE)))), "ingredient not in list"))</f>
        <v/>
      </c>
      <c r="N306" t="str">
        <f t="shared" si="48"/>
        <v/>
      </c>
      <c r="O306" s="77" t="str">
        <f>IF($D306="", "", IFERROR((VLOOKUP($D306,Ingredients!$A:$K,11,FALSE)*($F306/(VLOOKUP($D306,Ingredients!$A:$K,3,FALSE)))), "ingredient not in list"))</f>
        <v/>
      </c>
      <c r="P306" t="str">
        <f t="shared" si="49"/>
        <v/>
      </c>
      <c r="Q306" s="83" t="str">
        <f>IF($D306="", "", IFERROR((VLOOKUP($D306,Ingredients!$A:$H,6,FALSE)*($F306/(VLOOKUP($D306,Ingredients!$A:$H,3,FALSE)))), "ingredient not in list"))</f>
        <v/>
      </c>
      <c r="R306" s="3" t="str">
        <f>IF(AND(I306&lt;&gt;"",I307=""),SUM(I$1:I307)-SUM(R$1:R305),"")</f>
        <v/>
      </c>
      <c r="S306" t="str">
        <f>IF(AND(Q306&lt;&gt;"",Q307=""),SUM(Q$1:Q307)-SUM(S$1:S305),"")</f>
        <v/>
      </c>
      <c r="T306" s="74" t="str">
        <f>IF(AND(K306&lt;&gt;"",K307=""),SUM(K$1:K307)-SUM(T$1:T305),"")</f>
        <v/>
      </c>
      <c r="U306" s="74" t="str">
        <f>IF(AND(M306&lt;&gt;"",M307=""),SUM(M$1:M307)-SUM(U$1:U305),"")</f>
        <v/>
      </c>
      <c r="V306" s="74" t="str">
        <f>IF(AND(O306&lt;&gt;"",O307=""),SUM(O$1:O307)-SUM(V$1:V305),"")</f>
        <v/>
      </c>
      <c r="X306" s="3" t="str">
        <f t="shared" si="50"/>
        <v/>
      </c>
      <c r="Y306" s="21" t="str">
        <f t="shared" si="51"/>
        <v/>
      </c>
      <c r="Z306" s="74" t="str">
        <f t="shared" si="52"/>
        <v/>
      </c>
      <c r="AA306" s="74" t="str">
        <f t="shared" si="53"/>
        <v/>
      </c>
      <c r="AB306" s="74" t="str">
        <f t="shared" si="54"/>
        <v/>
      </c>
      <c r="AC306" s="131"/>
    </row>
    <row r="307" spans="1:29" ht="12.75" x14ac:dyDescent="0.2">
      <c r="A307" t="str">
        <f>IF(B307="","", IF(ISNA(MATCH(B307,'Meal Planning'!$C$2:$C$6,0)), "N", "Y"))</f>
        <v>N</v>
      </c>
      <c r="B307" t="str">
        <f t="array" ref="B307">IF(D307="","", INDEX($C307:C20305, MATCH(FALSE,ISBLANK($C307:C20305),0)))</f>
        <v>Cheesy Potatoes</v>
      </c>
      <c r="C307" s="10"/>
      <c r="D307" s="48" t="s">
        <v>42</v>
      </c>
      <c r="E307" s="49" t="str">
        <f t="shared" si="44"/>
        <v>|</v>
      </c>
      <c r="F307" s="65">
        <v>6</v>
      </c>
      <c r="G307" s="51" t="str">
        <f>IF(D307="","",IFERROR(VLOOKUP(D307,Ingredients!$A:$G,4,FALSE),"ingredient not in list"))</f>
        <v>potato</v>
      </c>
      <c r="H307" s="49" t="str">
        <f t="shared" si="45"/>
        <v>|</v>
      </c>
      <c r="I307" s="52">
        <f>IF(D307="", "", IFERROR((VLOOKUP(D307,Ingredients!$A:$H,8,FALSE)*(F307/(VLOOKUP(D307,Ingredients!$A:$H,3,FALSE)))), "ingredient not in list"))</f>
        <v>4.8000000000000007</v>
      </c>
      <c r="J307" s="49" t="str">
        <f t="shared" si="46"/>
        <v>|</v>
      </c>
      <c r="K307" s="79">
        <f>IF($D307="", "", IFERROR((VLOOKUP($D307,Ingredients!$A:$K,9,FALSE)*($F307/(VLOOKUP($D307,Ingredients!$A:$K,3,FALSE)))), "ingredient not in list"))</f>
        <v>18</v>
      </c>
      <c r="L307" s="49" t="str">
        <f t="shared" si="47"/>
        <v>|</v>
      </c>
      <c r="M307" s="79">
        <f>IF($D307="", "", IFERROR((VLOOKUP($D307,Ingredients!$A:$K,10,FALSE)*($F307/(VLOOKUP($D307,Ingredients!$A:$K,3,FALSE)))), "ingredient not in list"))</f>
        <v>156</v>
      </c>
      <c r="N307" s="49" t="str">
        <f t="shared" si="48"/>
        <v>|</v>
      </c>
      <c r="O307" s="79">
        <f>IF($D307="", "", IFERROR((VLOOKUP($D307,Ingredients!$A:$K,11,FALSE)*($F307/(VLOOKUP($D307,Ingredients!$A:$K,3,FALSE)))), "ingredient not in list"))</f>
        <v>0</v>
      </c>
      <c r="P307" s="49" t="str">
        <f t="shared" si="49"/>
        <v>|</v>
      </c>
      <c r="Q307" s="85">
        <f>IF($D307="", "", IFERROR((VLOOKUP($D307,Ingredients!$A:$H,6,FALSE)*($F307/(VLOOKUP($D307,Ingredients!$A:$H,3,FALSE)))), "ingredient not in list"))</f>
        <v>1020</v>
      </c>
      <c r="R307" s="3" t="str">
        <f>IF(AND(I307&lt;&gt;"",I308=""),SUM(I$1:I308)-SUM(R$1:R306),"")</f>
        <v/>
      </c>
      <c r="S307" t="str">
        <f>IF(AND(Q307&lt;&gt;"",Q308=""),SUM(Q$1:Q308)-SUM(S$1:S306),"")</f>
        <v/>
      </c>
      <c r="T307" s="74" t="str">
        <f>IF(AND(K307&lt;&gt;"",K308=""),SUM(K$1:K308)-SUM(T$1:T306),"")</f>
        <v/>
      </c>
      <c r="U307" s="74" t="str">
        <f>IF(AND(M307&lt;&gt;"",M308=""),SUM(M$1:M308)-SUM(U$1:U306),"")</f>
        <v/>
      </c>
      <c r="V307" s="74" t="str">
        <f>IF(AND(O307&lt;&gt;"",O308=""),SUM(O$1:O308)-SUM(V$1:V306),"")</f>
        <v/>
      </c>
      <c r="X307" s="3" t="str">
        <f t="shared" si="50"/>
        <v/>
      </c>
      <c r="Y307" s="21" t="str">
        <f t="shared" si="51"/>
        <v/>
      </c>
      <c r="Z307" s="74" t="str">
        <f t="shared" si="52"/>
        <v/>
      </c>
      <c r="AA307" s="74" t="str">
        <f t="shared" si="53"/>
        <v/>
      </c>
      <c r="AB307" s="74" t="str">
        <f t="shared" si="54"/>
        <v/>
      </c>
      <c r="AC307" s="131"/>
    </row>
    <row r="308" spans="1:29" ht="12.75" x14ac:dyDescent="0.2">
      <c r="A308" t="str">
        <f>IF(B308="","", IF(ISNA(MATCH(B308,'Meal Planning'!$C$2:$C$6,0)), "N", "Y"))</f>
        <v>N</v>
      </c>
      <c r="B308" t="str">
        <f t="array" ref="B308">IF(D308="","", INDEX($C308:C20306, MATCH(FALSE,ISBLANK($C308:C20306),0)))</f>
        <v>Cheesy Potatoes</v>
      </c>
      <c r="C308" s="10"/>
      <c r="D308" s="53" t="s">
        <v>194</v>
      </c>
      <c r="E308" s="54" t="str">
        <f t="shared" si="44"/>
        <v>|</v>
      </c>
      <c r="F308" s="12">
        <v>1</v>
      </c>
      <c r="G308" s="55" t="str">
        <f>IF(D308="","",IFERROR(VLOOKUP(D308,Ingredients!$A:$G,4,FALSE),"ingredient not in list"))</f>
        <v>tbsp</v>
      </c>
      <c r="H308" s="54" t="str">
        <f t="shared" si="45"/>
        <v>|</v>
      </c>
      <c r="I308" s="56">
        <f>IF(D308="", "", IFERROR((VLOOKUP(D308,Ingredients!$A:$H,8,FALSE)*(F308/(VLOOKUP(D308,Ingredients!$A:$H,3,FALSE)))), "ingredient not in list"))</f>
        <v>3.09375E-2</v>
      </c>
      <c r="J308" s="54" t="str">
        <f t="shared" si="46"/>
        <v>|</v>
      </c>
      <c r="K308" s="80">
        <f>IF($D308="", "", IFERROR((VLOOKUP($D308,Ingredients!$A:$K,9,FALSE)*($F308/(VLOOKUP($D308,Ingredients!$A:$K,3,FALSE)))), "ingredient not in list"))</f>
        <v>0.09</v>
      </c>
      <c r="L308" s="54" t="str">
        <f t="shared" si="47"/>
        <v>|</v>
      </c>
      <c r="M308" s="80">
        <f>IF($D308="", "", IFERROR((VLOOKUP($D308,Ingredients!$A:$K,10,FALSE)*($F308/(VLOOKUP($D308,Ingredients!$A:$K,3,FALSE)))), "ingredient not in list"))</f>
        <v>0</v>
      </c>
      <c r="N308" s="54" t="str">
        <f t="shared" si="48"/>
        <v>|</v>
      </c>
      <c r="O308" s="80">
        <f>IF($D308="", "", IFERROR((VLOOKUP($D308,Ingredients!$A:$K,11,FALSE)*($F308/(VLOOKUP($D308,Ingredients!$A:$K,3,FALSE)))), "ingredient not in list"))</f>
        <v>8.4600000000000009</v>
      </c>
      <c r="P308" s="54" t="str">
        <f t="shared" si="49"/>
        <v>|</v>
      </c>
      <c r="Q308" s="86">
        <f>IF($D308="", "", IFERROR((VLOOKUP($D308,Ingredients!$A:$H,6,FALSE)*($F308/(VLOOKUP($D308,Ingredients!$A:$H,3,FALSE)))), "ingredient not in list"))</f>
        <v>100</v>
      </c>
      <c r="R308" s="3" t="str">
        <f>IF(AND(I308&lt;&gt;"",I309=""),SUM(I$1:I309)-SUM(R$1:R307),"")</f>
        <v/>
      </c>
      <c r="S308" t="str">
        <f>IF(AND(Q308&lt;&gt;"",Q309=""),SUM(Q$1:Q309)-SUM(S$1:S307),"")</f>
        <v/>
      </c>
      <c r="T308" s="74" t="str">
        <f>IF(AND(K308&lt;&gt;"",K309=""),SUM(K$1:K309)-SUM(T$1:T307),"")</f>
        <v/>
      </c>
      <c r="U308" s="74" t="str">
        <f>IF(AND(M308&lt;&gt;"",M309=""),SUM(M$1:M309)-SUM(U$1:U307),"")</f>
        <v/>
      </c>
      <c r="V308" s="74" t="str">
        <f>IF(AND(O308&lt;&gt;"",O309=""),SUM(O$1:O309)-SUM(V$1:V307),"")</f>
        <v/>
      </c>
      <c r="X308" s="3" t="str">
        <f t="shared" si="50"/>
        <v/>
      </c>
      <c r="Y308" s="21" t="str">
        <f t="shared" si="51"/>
        <v/>
      </c>
      <c r="Z308" s="74" t="str">
        <f t="shared" si="52"/>
        <v/>
      </c>
      <c r="AA308" s="74" t="str">
        <f t="shared" si="53"/>
        <v/>
      </c>
      <c r="AB308" s="74" t="str">
        <f t="shared" si="54"/>
        <v/>
      </c>
      <c r="AC308" s="131"/>
    </row>
    <row r="309" spans="1:29" ht="13.5" thickBot="1" x14ac:dyDescent="0.25">
      <c r="A309" t="str">
        <f>IF(B309="","", IF(ISNA(MATCH(B309,'Meal Planning'!$C$2:$C$6,0)), "N", "Y"))</f>
        <v>N</v>
      </c>
      <c r="B309" t="str">
        <f t="array" ref="B309">IF(D309="","", INDEX($C309:C20307, MATCH(FALSE,ISBLANK($C309:C20307),0)))</f>
        <v>Cheesy Potatoes</v>
      </c>
      <c r="C309" s="10"/>
      <c r="D309" s="53" t="s">
        <v>215</v>
      </c>
      <c r="E309" s="54" t="str">
        <f t="shared" si="44"/>
        <v>|</v>
      </c>
      <c r="F309" s="12">
        <v>2.6</v>
      </c>
      <c r="G309" s="55" t="str">
        <f>IF(D309="","",IFERROR(VLOOKUP(D309,Ingredients!$A:$G,4,FALSE),"ingredient not in list"))</f>
        <v>oz</v>
      </c>
      <c r="H309" s="54" t="str">
        <f t="shared" si="45"/>
        <v>|</v>
      </c>
      <c r="I309" s="56">
        <f>IF(D309="", "", IFERROR((VLOOKUP(D309,Ingredients!$A:$H,8,FALSE)*(F309/(VLOOKUP(D309,Ingredients!$A:$H,3,FALSE)))), "ingredient not in list"))</f>
        <v>0.86450000000000005</v>
      </c>
      <c r="J309" s="54" t="str">
        <f t="shared" si="46"/>
        <v>|</v>
      </c>
      <c r="K309" s="80">
        <f>IF($D309="", "", IFERROR((VLOOKUP($D309,Ingredients!$A:$K,9,FALSE)*($F309/(VLOOKUP($D309,Ingredients!$A:$K,3,FALSE)))), "ingredient not in list"))</f>
        <v>13</v>
      </c>
      <c r="L309" s="54" t="str">
        <f t="shared" si="47"/>
        <v>|</v>
      </c>
      <c r="M309" s="80">
        <f>IF($D309="", "", IFERROR((VLOOKUP($D309,Ingredients!$A:$K,10,FALSE)*($F309/(VLOOKUP($D309,Ingredients!$A:$K,3,FALSE)))), "ingredient not in list"))</f>
        <v>0</v>
      </c>
      <c r="N309" s="54" t="str">
        <f t="shared" si="48"/>
        <v>|</v>
      </c>
      <c r="O309" s="80">
        <f>IF($D309="", "", IFERROR((VLOOKUP($D309,Ingredients!$A:$K,11,FALSE)*($F309/(VLOOKUP($D309,Ingredients!$A:$K,3,FALSE)))), "ingredient not in list"))</f>
        <v>7.8000000000000007</v>
      </c>
      <c r="P309" s="54" t="str">
        <f t="shared" si="49"/>
        <v>|</v>
      </c>
      <c r="Q309" s="86">
        <f>IF($D309="", "", IFERROR((VLOOKUP($D309,Ingredients!$A:$H,6,FALSE)*($F309/(VLOOKUP($D309,Ingredients!$A:$H,3,FALSE)))), "ingredient not in list"))</f>
        <v>117</v>
      </c>
      <c r="R309" s="3" t="str">
        <f>IF(AND(I309&lt;&gt;"",I310=""),SUM(I$1:I310)-SUM(R$1:R308),"")</f>
        <v/>
      </c>
      <c r="S309" t="str">
        <f>IF(AND(Q309&lt;&gt;"",Q310=""),SUM(Q$1:Q310)-SUM(S$1:S308),"")</f>
        <v/>
      </c>
      <c r="T309" s="74" t="str">
        <f>IF(AND(K309&lt;&gt;"",K310=""),SUM(K$1:K310)-SUM(T$1:T308),"")</f>
        <v/>
      </c>
      <c r="U309" s="74" t="str">
        <f>IF(AND(M309&lt;&gt;"",M310=""),SUM(M$1:M310)-SUM(U$1:U308),"")</f>
        <v/>
      </c>
      <c r="V309" s="74" t="str">
        <f>IF(AND(O309&lt;&gt;"",O310=""),SUM(O$1:O310)-SUM(V$1:V308),"")</f>
        <v/>
      </c>
      <c r="X309" s="3" t="str">
        <f t="shared" si="50"/>
        <v/>
      </c>
      <c r="Y309" s="21" t="str">
        <f t="shared" si="51"/>
        <v/>
      </c>
      <c r="Z309" s="74" t="str">
        <f t="shared" si="52"/>
        <v/>
      </c>
      <c r="AA309" s="74" t="str">
        <f t="shared" si="53"/>
        <v/>
      </c>
      <c r="AB309" s="74" t="str">
        <f t="shared" si="54"/>
        <v/>
      </c>
      <c r="AC309" s="131"/>
    </row>
    <row r="310" spans="1:29" ht="13.5" thickBot="1" x14ac:dyDescent="0.25">
      <c r="A310" t="str">
        <f>IF(B310="","", IF(ISNA(MATCH(B310,'Meal Planning'!$C$2:$C$6,0)), "N", "Y"))</f>
        <v>N</v>
      </c>
      <c r="B310" t="str">
        <f t="array" ref="B310">IF(D310="","", INDEX($C310:C20308, MATCH(FALSE,ISBLANK($C310:C20308),0)))</f>
        <v>Cheesy Potatoes</v>
      </c>
      <c r="C310" s="47" t="s">
        <v>216</v>
      </c>
      <c r="D310" s="57" t="s">
        <v>30</v>
      </c>
      <c r="E310" s="58" t="str">
        <f t="shared" si="44"/>
        <v>|</v>
      </c>
      <c r="F310" s="59">
        <v>1.5</v>
      </c>
      <c r="G310" s="60" t="str">
        <f>IF(D310="","",IFERROR(VLOOKUP(D310,Ingredients!$A:$G,4,FALSE),"ingredient not in list"))</f>
        <v>cup</v>
      </c>
      <c r="H310" s="58" t="str">
        <f t="shared" si="45"/>
        <v>|</v>
      </c>
      <c r="I310" s="61">
        <f>IF(D310="", "", IFERROR((VLOOKUP(D310,Ingredients!$A:$H,8,FALSE)*(F310/(VLOOKUP(D310,Ingredients!$A:$H,3,FALSE)))), "ingredient not in list"))</f>
        <v>0.67714285714285716</v>
      </c>
      <c r="J310" s="58" t="str">
        <f t="shared" si="46"/>
        <v>|</v>
      </c>
      <c r="K310" s="81">
        <f>IF($D310="", "", IFERROR((VLOOKUP($D310,Ingredients!$A:$K,9,FALSE)*($F310/(VLOOKUP($D310,Ingredients!$A:$K,3,FALSE)))), "ingredient not in list"))</f>
        <v>6</v>
      </c>
      <c r="L310" s="58" t="str">
        <f t="shared" si="47"/>
        <v>|</v>
      </c>
      <c r="M310" s="81">
        <f>IF($D310="", "", IFERROR((VLOOKUP($D310,Ingredients!$A:$K,10,FALSE)*($F310/(VLOOKUP($D310,Ingredients!$A:$K,3,FALSE)))), "ingredient not in list"))</f>
        <v>33</v>
      </c>
      <c r="N310" s="58" t="str">
        <f t="shared" si="48"/>
        <v>|</v>
      </c>
      <c r="O310" s="81">
        <f>IF($D310="", "", IFERROR((VLOOKUP($D310,Ingredients!$A:$K,11,FALSE)*($F310/(VLOOKUP($D310,Ingredients!$A:$K,3,FALSE)))), "ingredient not in list"))</f>
        <v>1.5</v>
      </c>
      <c r="P310" s="58" t="str">
        <f t="shared" si="49"/>
        <v>|</v>
      </c>
      <c r="Q310" s="87">
        <f>IF($D310="", "", IFERROR((VLOOKUP($D310,Ingredients!$A:$H,6,FALSE)*($F310/(VLOOKUP($D310,Ingredients!$A:$H,3,FALSE)))), "ingredient not in list"))</f>
        <v>180</v>
      </c>
      <c r="R310" s="3">
        <f>IF(AND(I310&lt;&gt;"",I311=""),SUM(I$1:I311)-SUM(R$1:R309),"")</f>
        <v>6.3725803571428514</v>
      </c>
      <c r="S310">
        <f>IF(AND(Q310&lt;&gt;"",Q311=""),SUM(Q$1:Q311)-SUM(S$1:S309),"")</f>
        <v>1417</v>
      </c>
      <c r="T310" s="74">
        <f>IF(AND(K310&lt;&gt;"",K311=""),SUM(K$1:K311)-SUM(T$1:T309),"")</f>
        <v>37.089999999999918</v>
      </c>
      <c r="U310" s="74">
        <f>IF(AND(M310&lt;&gt;"",M311=""),SUM(M$1:M311)-SUM(U$1:U309),"")</f>
        <v>189</v>
      </c>
      <c r="V310" s="74">
        <f>IF(AND(O310&lt;&gt;"",O311=""),SUM(O$1:O311)-SUM(V$1:V309),"")</f>
        <v>17.759999999999991</v>
      </c>
      <c r="W310" s="8">
        <v>6</v>
      </c>
      <c r="X310" s="3">
        <f t="shared" si="50"/>
        <v>1.0620967261904752</v>
      </c>
      <c r="Y310" s="21">
        <f t="shared" si="51"/>
        <v>236.16666666666666</v>
      </c>
      <c r="Z310" s="74">
        <f t="shared" si="52"/>
        <v>6.1816666666666533</v>
      </c>
      <c r="AA310" s="74">
        <f t="shared" si="53"/>
        <v>31.5</v>
      </c>
      <c r="AB310" s="74">
        <f t="shared" si="54"/>
        <v>2.9599999999999986</v>
      </c>
    </row>
    <row r="311" spans="1:29" ht="12.75" x14ac:dyDescent="0.2">
      <c r="A311" t="str">
        <f>IF(B311="","", IF(ISNA(MATCH(B311,'Meal Planning'!$C$2:$C$6,0)), "N", "Y"))</f>
        <v/>
      </c>
      <c r="B311" t="str">
        <f t="array" ref="B311">IF(D311="","", INDEX($C311:C20309, MATCH(FALSE,ISBLANK($C311:C20309),0)))</f>
        <v/>
      </c>
      <c r="C311" s="10"/>
      <c r="E311" t="str">
        <f t="shared" si="44"/>
        <v/>
      </c>
      <c r="F311" s="10"/>
      <c r="G311" s="1" t="str">
        <f>IF(D311="","",IFERROR(VLOOKUP(D311,Ingredients!$A:$G,4,FALSE),"ingredient not in list"))</f>
        <v/>
      </c>
      <c r="H311" t="str">
        <f t="shared" si="45"/>
        <v/>
      </c>
      <c r="I311" s="3" t="str">
        <f>IF(D311="", "", IFERROR((VLOOKUP(D311,Ingredients!$A:$H,8,FALSE)*(F311/(VLOOKUP(D311,Ingredients!$A:$H,3,FALSE)))), "ingredient not in list"))</f>
        <v/>
      </c>
      <c r="J311" t="str">
        <f t="shared" si="46"/>
        <v/>
      </c>
      <c r="K311" s="77" t="str">
        <f>IF($D311="", "", IFERROR((VLOOKUP($D311,Ingredients!$A:$K,9,FALSE)*($F311/(VLOOKUP($D311,Ingredients!$A:$K,3,FALSE)))), "ingredient not in list"))</f>
        <v/>
      </c>
      <c r="L311" t="str">
        <f t="shared" si="47"/>
        <v/>
      </c>
      <c r="M311" s="77" t="str">
        <f>IF($D311="", "", IFERROR((VLOOKUP($D311,Ingredients!$A:$K,10,FALSE)*($F311/(VLOOKUP($D311,Ingredients!$A:$K,3,FALSE)))), "ingredient not in list"))</f>
        <v/>
      </c>
      <c r="N311" t="str">
        <f t="shared" si="48"/>
        <v/>
      </c>
      <c r="O311" s="77" t="str">
        <f>IF($D311="", "", IFERROR((VLOOKUP($D311,Ingredients!$A:$K,11,FALSE)*($F311/(VLOOKUP($D311,Ingredients!$A:$K,3,FALSE)))), "ingredient not in list"))</f>
        <v/>
      </c>
      <c r="P311" t="str">
        <f t="shared" si="49"/>
        <v/>
      </c>
      <c r="Q311" s="83" t="str">
        <f>IF($D311="", "", IFERROR((VLOOKUP($D311,Ingredients!$A:$H,6,FALSE)*($F311/(VLOOKUP($D311,Ingredients!$A:$H,3,FALSE)))), "ingredient not in list"))</f>
        <v/>
      </c>
      <c r="R311" s="3" t="str">
        <f>IF(AND(I311&lt;&gt;"",I312=""),SUM(I$1:I312)-SUM(R$1:R310),"")</f>
        <v/>
      </c>
      <c r="S311" t="str">
        <f>IF(AND(Q311&lt;&gt;"",Q312=""),SUM(Q$1:Q312)-SUM(S$1:S310),"")</f>
        <v/>
      </c>
      <c r="T311" s="74" t="str">
        <f>IF(AND(K311&lt;&gt;"",K312=""),SUM(K$1:K312)-SUM(T$1:T310),"")</f>
        <v/>
      </c>
      <c r="U311" s="74" t="str">
        <f>IF(AND(M311&lt;&gt;"",M312=""),SUM(M$1:M312)-SUM(U$1:U310),"")</f>
        <v/>
      </c>
      <c r="V311" s="74" t="str">
        <f>IF(AND(O311&lt;&gt;"",O312=""),SUM(O$1:O312)-SUM(V$1:V310),"")</f>
        <v/>
      </c>
      <c r="X311" s="3" t="str">
        <f t="shared" si="50"/>
        <v/>
      </c>
      <c r="Y311" s="21" t="str">
        <f t="shared" si="51"/>
        <v/>
      </c>
      <c r="Z311" s="74" t="str">
        <f t="shared" si="52"/>
        <v/>
      </c>
      <c r="AA311" s="74" t="str">
        <f t="shared" si="53"/>
        <v/>
      </c>
      <c r="AB311" s="74" t="str">
        <f t="shared" si="54"/>
        <v/>
      </c>
      <c r="AC311" s="131"/>
    </row>
    <row r="312" spans="1:29" ht="12.75" x14ac:dyDescent="0.2">
      <c r="A312" t="str">
        <f>IF(B312="","", IF(ISNA(MATCH(B312,'Meal Planning'!$C$2:$C$6,0)), "N", "Y"))</f>
        <v>N</v>
      </c>
      <c r="B312" t="str">
        <f t="array" ref="B312">IF(D312="","", INDEX($C312:C20310, MATCH(FALSE,ISBLANK($C312:C20310),0)))</f>
        <v>Lo Mein</v>
      </c>
      <c r="C312" s="10"/>
      <c r="D312" s="48" t="s">
        <v>98</v>
      </c>
      <c r="E312" s="49" t="str">
        <f t="shared" si="44"/>
        <v>|</v>
      </c>
      <c r="F312" s="65">
        <v>16</v>
      </c>
      <c r="G312" s="51" t="str">
        <f>IF(D312="","",IFERROR(VLOOKUP(D312,Ingredients!$A:$G,4,FALSE),"ingredient not in list"))</f>
        <v>oz</v>
      </c>
      <c r="H312" s="49" t="str">
        <f t="shared" si="45"/>
        <v>|</v>
      </c>
      <c r="I312" s="52">
        <f>IF(D312="", "", IFERROR((VLOOKUP(D312,Ingredients!$A:$H,8,FALSE)*(F312/(VLOOKUP(D312,Ingredients!$A:$H,3,FALSE)))), "ingredient not in list"))</f>
        <v>1.79</v>
      </c>
      <c r="J312" s="49" t="str">
        <f t="shared" si="46"/>
        <v>|</v>
      </c>
      <c r="K312" s="79">
        <f>IF($D312="", "", IFERROR((VLOOKUP($D312,Ingredients!$A:$K,9,FALSE)*($F312/(VLOOKUP($D312,Ingredients!$A:$K,3,FALSE)))), "ingredient not in list"))</f>
        <v>72</v>
      </c>
      <c r="L312" s="49" t="str">
        <f t="shared" si="47"/>
        <v>|</v>
      </c>
      <c r="M312" s="79">
        <f>IF($D312="", "", IFERROR((VLOOKUP($D312,Ingredients!$A:$K,10,FALSE)*($F312/(VLOOKUP($D312,Ingredients!$A:$K,3,FALSE)))), "ingredient not in list"))</f>
        <v>312</v>
      </c>
      <c r="N312" s="49" t="str">
        <f t="shared" si="48"/>
        <v>|</v>
      </c>
      <c r="O312" s="79">
        <f>IF($D312="", "", IFERROR((VLOOKUP($D312,Ingredients!$A:$K,11,FALSE)*($F312/(VLOOKUP($D312,Ingredients!$A:$K,3,FALSE)))), "ingredient not in list"))</f>
        <v>12</v>
      </c>
      <c r="P312" s="49" t="str">
        <f t="shared" si="49"/>
        <v>|</v>
      </c>
      <c r="Q312" s="85">
        <f>IF($D312="", "", IFERROR((VLOOKUP($D312,Ingredients!$A:$H,6,FALSE)*($F312/(VLOOKUP($D312,Ingredients!$A:$H,3,FALSE)))), "ingredient not in list"))</f>
        <v>1440</v>
      </c>
      <c r="R312" s="3" t="str">
        <f>IF(AND(I312&lt;&gt;"",I313=""),SUM(I$1:I313)-SUM(R$1:R311),"")</f>
        <v/>
      </c>
      <c r="S312" t="str">
        <f>IF(AND(Q312&lt;&gt;"",Q313=""),SUM(Q$1:Q313)-SUM(S$1:S311),"")</f>
        <v/>
      </c>
      <c r="T312" s="74" t="str">
        <f>IF(AND(K312&lt;&gt;"",K313=""),SUM(K$1:K313)-SUM(T$1:T311),"")</f>
        <v/>
      </c>
      <c r="U312" s="74" t="str">
        <f>IF(AND(M312&lt;&gt;"",M313=""),SUM(M$1:M313)-SUM(U$1:U311),"")</f>
        <v/>
      </c>
      <c r="V312" s="74" t="str">
        <f>IF(AND(O312&lt;&gt;"",O313=""),SUM(O$1:O313)-SUM(V$1:V311),"")</f>
        <v/>
      </c>
      <c r="X312" s="3" t="str">
        <f t="shared" si="50"/>
        <v/>
      </c>
      <c r="Y312" s="21" t="str">
        <f t="shared" si="51"/>
        <v/>
      </c>
      <c r="Z312" s="74" t="str">
        <f t="shared" si="52"/>
        <v/>
      </c>
      <c r="AA312" s="74" t="str">
        <f t="shared" si="53"/>
        <v/>
      </c>
      <c r="AB312" s="74" t="str">
        <f t="shared" si="54"/>
        <v/>
      </c>
      <c r="AC312" s="131"/>
    </row>
    <row r="313" spans="1:29" ht="12.75" x14ac:dyDescent="0.2">
      <c r="A313" t="str">
        <f>IF(B313="","", IF(ISNA(MATCH(B313,'Meal Planning'!$C$2:$C$6,0)), "N", "Y"))</f>
        <v>N</v>
      </c>
      <c r="B313" t="str">
        <f t="array" ref="B313">IF(D313="","", INDEX($C313:C20311, MATCH(FALSE,ISBLANK($C313:C20311),0)))</f>
        <v>Lo Mein</v>
      </c>
      <c r="C313" s="10"/>
      <c r="D313" s="53" t="s">
        <v>35</v>
      </c>
      <c r="E313" s="54" t="str">
        <f t="shared" si="44"/>
        <v>|</v>
      </c>
      <c r="F313" s="12">
        <v>1</v>
      </c>
      <c r="G313" s="55" t="str">
        <f>IF(D313="","",IFERROR(VLOOKUP(D313,Ingredients!$A:$G,4,FALSE),"ingredient not in list"))</f>
        <v>pepper</v>
      </c>
      <c r="H313" s="54" t="str">
        <f t="shared" si="45"/>
        <v>|</v>
      </c>
      <c r="I313" s="56">
        <f>IF(D313="", "", IFERROR((VLOOKUP(D313,Ingredients!$A:$H,8,FALSE)*(F313/(VLOOKUP(D313,Ingredients!$A:$H,3,FALSE)))), "ingredient not in list"))</f>
        <v>0.99</v>
      </c>
      <c r="J313" s="54" t="str">
        <f t="shared" si="46"/>
        <v>|</v>
      </c>
      <c r="K313" s="80">
        <f>IF($D313="", "", IFERROR((VLOOKUP($D313,Ingredients!$A:$K,9,FALSE)*($F313/(VLOOKUP($D313,Ingredients!$A:$K,3,FALSE)))), "ingredient not in list"))</f>
        <v>1</v>
      </c>
      <c r="L313" s="54" t="str">
        <f t="shared" si="47"/>
        <v>|</v>
      </c>
      <c r="M313" s="80">
        <f>IF($D313="", "", IFERROR((VLOOKUP($D313,Ingredients!$A:$K,10,FALSE)*($F313/(VLOOKUP($D313,Ingredients!$A:$K,3,FALSE)))), "ingredient not in list"))</f>
        <v>8</v>
      </c>
      <c r="N313" s="54" t="str">
        <f t="shared" si="48"/>
        <v>|</v>
      </c>
      <c r="O313" s="80">
        <f>IF($D313="", "", IFERROR((VLOOKUP($D313,Ingredients!$A:$K,11,FALSE)*($F313/(VLOOKUP($D313,Ingredients!$A:$K,3,FALSE)))), "ingredient not in list"))</f>
        <v>0</v>
      </c>
      <c r="P313" s="54" t="str">
        <f t="shared" si="49"/>
        <v>|</v>
      </c>
      <c r="Q313" s="86">
        <f>IF($D313="", "", IFERROR((VLOOKUP($D313,Ingredients!$A:$H,6,FALSE)*($F313/(VLOOKUP($D313,Ingredients!$A:$H,3,FALSE)))), "ingredient not in list"))</f>
        <v>37</v>
      </c>
      <c r="R313" s="3" t="str">
        <f>IF(AND(I313&lt;&gt;"",I314=""),SUM(I$1:I314)-SUM(R$1:R312),"")</f>
        <v/>
      </c>
      <c r="S313" t="str">
        <f>IF(AND(Q313&lt;&gt;"",Q314=""),SUM(Q$1:Q314)-SUM(S$1:S312),"")</f>
        <v/>
      </c>
      <c r="T313" s="74" t="str">
        <f>IF(AND(K313&lt;&gt;"",K314=""),SUM(K$1:K314)-SUM(T$1:T312),"")</f>
        <v/>
      </c>
      <c r="U313" s="74" t="str">
        <f>IF(AND(M313&lt;&gt;"",M314=""),SUM(M$1:M314)-SUM(U$1:U312),"")</f>
        <v/>
      </c>
      <c r="V313" s="74" t="str">
        <f>IF(AND(O313&lt;&gt;"",O314=""),SUM(O$1:O314)-SUM(V$1:V312),"")</f>
        <v/>
      </c>
      <c r="X313" s="3" t="str">
        <f t="shared" si="50"/>
        <v/>
      </c>
      <c r="Y313" s="21" t="str">
        <f t="shared" si="51"/>
        <v/>
      </c>
      <c r="Z313" s="74" t="str">
        <f t="shared" si="52"/>
        <v/>
      </c>
      <c r="AA313" s="74" t="str">
        <f t="shared" si="53"/>
        <v/>
      </c>
      <c r="AB313" s="74" t="str">
        <f t="shared" si="54"/>
        <v/>
      </c>
      <c r="AC313" s="131"/>
    </row>
    <row r="314" spans="1:29" ht="12.75" x14ac:dyDescent="0.2">
      <c r="A314" t="str">
        <f>IF(B314="","", IF(ISNA(MATCH(B314,'Meal Planning'!$C$2:$C$6,0)), "N", "Y"))</f>
        <v>N</v>
      </c>
      <c r="B314" t="str">
        <f t="array" ref="B314">IF(D314="","", INDEX($C314:C20312, MATCH(FALSE,ISBLANK($C314:C20312),0)))</f>
        <v>Lo Mein</v>
      </c>
      <c r="C314" s="10"/>
      <c r="D314" s="53" t="s">
        <v>174</v>
      </c>
      <c r="E314" s="54" t="str">
        <f t="shared" si="44"/>
        <v>|</v>
      </c>
      <c r="F314" s="12">
        <v>7</v>
      </c>
      <c r="G314" s="55" t="str">
        <f>IF(D314="","",IFERROR(VLOOKUP(D314,Ingredients!$A:$G,4,FALSE),"ingredient not in list"))</f>
        <v>carrot</v>
      </c>
      <c r="H314" s="54" t="str">
        <f t="shared" si="45"/>
        <v>|</v>
      </c>
      <c r="I314" s="56">
        <f>IF(D314="", "", IFERROR((VLOOKUP(D314,Ingredients!$A:$H,8,FALSE)*(F314/(VLOOKUP(D314,Ingredients!$A:$H,3,FALSE)))), "ingredient not in list"))</f>
        <v>0.77875000000000005</v>
      </c>
      <c r="J314" s="54" t="str">
        <f t="shared" si="46"/>
        <v>|</v>
      </c>
      <c r="K314" s="80">
        <f>IF($D314="", "", IFERROR((VLOOKUP($D314,Ingredients!$A:$K,9,FALSE)*($F314/(VLOOKUP($D314,Ingredients!$A:$K,3,FALSE)))), "ingredient not in list"))</f>
        <v>3.9899999999999998</v>
      </c>
      <c r="L314" s="54" t="str">
        <f t="shared" si="47"/>
        <v>|</v>
      </c>
      <c r="M314" s="80">
        <f>IF($D314="", "", IFERROR((VLOOKUP($D314,Ingredients!$A:$K,10,FALSE)*($F314/(VLOOKUP($D314,Ingredients!$A:$K,3,FALSE)))), "ingredient not in list"))</f>
        <v>40.879999999999995</v>
      </c>
      <c r="N314" s="54" t="str">
        <f t="shared" si="48"/>
        <v>|</v>
      </c>
      <c r="O314" s="80">
        <f>IF($D314="", "", IFERROR((VLOOKUP($D314,Ingredients!$A:$K,11,FALSE)*($F314/(VLOOKUP($D314,Ingredients!$A:$K,3,FALSE)))), "ingredient not in list"))</f>
        <v>1.05</v>
      </c>
      <c r="P314" s="54" t="str">
        <f t="shared" si="49"/>
        <v>|</v>
      </c>
      <c r="Q314" s="86">
        <f>IF($D314="", "", IFERROR((VLOOKUP($D314,Ingredients!$A:$H,6,FALSE)*($F314/(VLOOKUP($D314,Ingredients!$A:$H,3,FALSE)))), "ingredient not in list"))</f>
        <v>175</v>
      </c>
      <c r="R314" s="3" t="str">
        <f>IF(AND(I314&lt;&gt;"",I315=""),SUM(I$1:I315)-SUM(R$1:R313),"")</f>
        <v/>
      </c>
      <c r="S314" t="str">
        <f>IF(AND(Q314&lt;&gt;"",Q315=""),SUM(Q$1:Q315)-SUM(S$1:S313),"")</f>
        <v/>
      </c>
      <c r="T314" s="74" t="str">
        <f>IF(AND(K314&lt;&gt;"",K315=""),SUM(K$1:K315)-SUM(T$1:T313),"")</f>
        <v/>
      </c>
      <c r="U314" s="74" t="str">
        <f>IF(AND(M314&lt;&gt;"",M315=""),SUM(M$1:M315)-SUM(U$1:U313),"")</f>
        <v/>
      </c>
      <c r="V314" s="74" t="str">
        <f>IF(AND(O314&lt;&gt;"",O315=""),SUM(O$1:O315)-SUM(V$1:V313),"")</f>
        <v/>
      </c>
      <c r="X314" s="3" t="str">
        <f t="shared" si="50"/>
        <v/>
      </c>
      <c r="Y314" s="21" t="str">
        <f t="shared" si="51"/>
        <v/>
      </c>
      <c r="Z314" s="74" t="str">
        <f t="shared" si="52"/>
        <v/>
      </c>
      <c r="AA314" s="74" t="str">
        <f t="shared" si="53"/>
        <v/>
      </c>
      <c r="AB314" s="74" t="str">
        <f t="shared" si="54"/>
        <v/>
      </c>
      <c r="AC314" s="131"/>
    </row>
    <row r="315" spans="1:29" ht="12.75" x14ac:dyDescent="0.2">
      <c r="A315" t="str">
        <f>IF(B315="","", IF(ISNA(MATCH(B315,'Meal Planning'!$C$2:$C$6,0)), "N", "Y"))</f>
        <v>N</v>
      </c>
      <c r="B315" t="str">
        <f t="array" ref="B315">IF(D315="","", INDEX($C315:C20313, MATCH(FALSE,ISBLANK($C315:C20313),0)))</f>
        <v>Lo Mein</v>
      </c>
      <c r="C315" s="10"/>
      <c r="D315" s="53" t="s">
        <v>25</v>
      </c>
      <c r="E315" s="54" t="str">
        <f t="shared" si="44"/>
        <v>|</v>
      </c>
      <c r="F315" s="12">
        <v>3</v>
      </c>
      <c r="G315" s="55" t="str">
        <f>IF(D315="","",IFERROR(VLOOKUP(D315,Ingredients!$A:$G,4,FALSE),"ingredient not in list"))</f>
        <v>green onion</v>
      </c>
      <c r="H315" s="54" t="str">
        <f t="shared" si="45"/>
        <v>|</v>
      </c>
      <c r="I315" s="56">
        <f>IF(D315="", "", IFERROR((VLOOKUP(D315,Ingredients!$A:$H,8,FALSE)*(F315/(VLOOKUP(D315,Ingredients!$A:$H,3,FALSE)))), "ingredient not in list"))</f>
        <v>0.25800000000000001</v>
      </c>
      <c r="J315" s="54" t="str">
        <f t="shared" si="46"/>
        <v>|</v>
      </c>
      <c r="K315" s="80">
        <f>IF($D315="", "", IFERROR((VLOOKUP($D315,Ingredients!$A:$K,9,FALSE)*($F315/(VLOOKUP($D315,Ingredients!$A:$K,3,FALSE)))), "ingredient not in list"))</f>
        <v>3</v>
      </c>
      <c r="L315" s="54" t="str">
        <f t="shared" si="47"/>
        <v>|</v>
      </c>
      <c r="M315" s="80">
        <f>IF($D315="", "", IFERROR((VLOOKUP($D315,Ingredients!$A:$K,10,FALSE)*($F315/(VLOOKUP($D315,Ingredients!$A:$K,3,FALSE)))), "ingredient not in list"))</f>
        <v>6</v>
      </c>
      <c r="N315" s="54" t="str">
        <f t="shared" si="48"/>
        <v>|</v>
      </c>
      <c r="O315" s="80">
        <f>IF($D315="", "", IFERROR((VLOOKUP($D315,Ingredients!$A:$K,11,FALSE)*($F315/(VLOOKUP($D315,Ingredients!$A:$K,3,FALSE)))), "ingredient not in list"))</f>
        <v>0</v>
      </c>
      <c r="P315" s="54" t="str">
        <f t="shared" si="49"/>
        <v>|</v>
      </c>
      <c r="Q315" s="86">
        <f>IF($D315="", "", IFERROR((VLOOKUP($D315,Ingredients!$A:$H,6,FALSE)*($F315/(VLOOKUP($D315,Ingredients!$A:$H,3,FALSE)))), "ingredient not in list"))</f>
        <v>15</v>
      </c>
      <c r="R315" s="3" t="str">
        <f>IF(AND(I315&lt;&gt;"",I316=""),SUM(I$1:I316)-SUM(R$1:R314),"")</f>
        <v/>
      </c>
      <c r="S315" t="str">
        <f>IF(AND(Q315&lt;&gt;"",Q316=""),SUM(Q$1:Q316)-SUM(S$1:S314),"")</f>
        <v/>
      </c>
      <c r="T315" s="74" t="str">
        <f>IF(AND(K315&lt;&gt;"",K316=""),SUM(K$1:K316)-SUM(T$1:T314),"")</f>
        <v/>
      </c>
      <c r="U315" s="74" t="str">
        <f>IF(AND(M315&lt;&gt;"",M316=""),SUM(M$1:M316)-SUM(U$1:U314),"")</f>
        <v/>
      </c>
      <c r="V315" s="74" t="str">
        <f>IF(AND(O315&lt;&gt;"",O316=""),SUM(O$1:O316)-SUM(V$1:V314),"")</f>
        <v/>
      </c>
      <c r="X315" s="3" t="str">
        <f t="shared" si="50"/>
        <v/>
      </c>
      <c r="Y315" s="21" t="str">
        <f t="shared" si="51"/>
        <v/>
      </c>
      <c r="Z315" s="74" t="str">
        <f t="shared" si="52"/>
        <v/>
      </c>
      <c r="AA315" s="74" t="str">
        <f t="shared" si="53"/>
        <v/>
      </c>
      <c r="AB315" s="74" t="str">
        <f t="shared" si="54"/>
        <v/>
      </c>
      <c r="AC315" s="131"/>
    </row>
    <row r="316" spans="1:29" ht="12.75" x14ac:dyDescent="0.2">
      <c r="A316" t="str">
        <f>IF(B316="","", IF(ISNA(MATCH(B316,'Meal Planning'!$C$2:$C$6,0)), "N", "Y"))</f>
        <v>N</v>
      </c>
      <c r="B316" t="str">
        <f t="array" ref="B316">IF(D316="","", INDEX($C316:C20314, MATCH(FALSE,ISBLANK($C316:C20314),0)))</f>
        <v>Lo Mein</v>
      </c>
      <c r="C316" s="10"/>
      <c r="D316" s="53" t="s">
        <v>133</v>
      </c>
      <c r="E316" s="54" t="str">
        <f t="shared" si="44"/>
        <v>|</v>
      </c>
      <c r="F316" s="12">
        <v>3</v>
      </c>
      <c r="G316" s="55" t="str">
        <f>IF(D316="","",IFERROR(VLOOKUP(D316,Ingredients!$A:$G,4,FALSE),"ingredient not in list"))</f>
        <v>clove</v>
      </c>
      <c r="H316" s="54" t="str">
        <f t="shared" si="45"/>
        <v>|</v>
      </c>
      <c r="I316" s="56">
        <f>IF(D316="", "", IFERROR((VLOOKUP(D316,Ingredients!$A:$H,8,FALSE)*(F316/(VLOOKUP(D316,Ingredients!$A:$H,3,FALSE)))), "ingredient not in list"))</f>
        <v>0.10349999999999998</v>
      </c>
      <c r="J316" s="54" t="str">
        <f t="shared" si="46"/>
        <v>|</v>
      </c>
      <c r="K316" s="80">
        <f>IF($D316="", "", IFERROR((VLOOKUP($D316,Ingredients!$A:$K,9,FALSE)*($F316/(VLOOKUP($D316,Ingredients!$A:$K,3,FALSE)))), "ingredient not in list"))</f>
        <v>0.57000000000000006</v>
      </c>
      <c r="L316" s="54" t="str">
        <f t="shared" si="47"/>
        <v>|</v>
      </c>
      <c r="M316" s="80">
        <f>IF($D316="", "", IFERROR((VLOOKUP($D316,Ingredients!$A:$K,10,FALSE)*($F316/(VLOOKUP($D316,Ingredients!$A:$K,3,FALSE)))), "ingredient not in list"))</f>
        <v>2.9699999999999998</v>
      </c>
      <c r="N316" s="54" t="str">
        <f t="shared" si="48"/>
        <v>|</v>
      </c>
      <c r="O316" s="80">
        <f>IF($D316="", "", IFERROR((VLOOKUP($D316,Ingredients!$A:$K,11,FALSE)*($F316/(VLOOKUP($D316,Ingredients!$A:$K,3,FALSE)))), "ingredient not in list"))</f>
        <v>0.06</v>
      </c>
      <c r="P316" s="54" t="str">
        <f t="shared" si="49"/>
        <v>|</v>
      </c>
      <c r="Q316" s="86">
        <f>IF($D316="", "", IFERROR((VLOOKUP($D316,Ingredients!$A:$H,6,FALSE)*($F316/(VLOOKUP($D316,Ingredients!$A:$H,3,FALSE)))), "ingredient not in list"))</f>
        <v>12</v>
      </c>
      <c r="R316" s="3" t="str">
        <f>IF(AND(I316&lt;&gt;"",I317=""),SUM(I$1:I317)-SUM(R$1:R315),"")</f>
        <v/>
      </c>
      <c r="S316" t="str">
        <f>IF(AND(Q316&lt;&gt;"",Q317=""),SUM(Q$1:Q317)-SUM(S$1:S315),"")</f>
        <v/>
      </c>
      <c r="T316" s="74" t="str">
        <f>IF(AND(K316&lt;&gt;"",K317=""),SUM(K$1:K317)-SUM(T$1:T315),"")</f>
        <v/>
      </c>
      <c r="U316" s="74" t="str">
        <f>IF(AND(M316&lt;&gt;"",M317=""),SUM(M$1:M317)-SUM(U$1:U315),"")</f>
        <v/>
      </c>
      <c r="V316" s="74" t="str">
        <f>IF(AND(O316&lt;&gt;"",O317=""),SUM(O$1:O317)-SUM(V$1:V315),"")</f>
        <v/>
      </c>
      <c r="X316" s="3" t="str">
        <f t="shared" si="50"/>
        <v/>
      </c>
      <c r="Y316" s="21" t="str">
        <f t="shared" si="51"/>
        <v/>
      </c>
      <c r="Z316" s="74" t="str">
        <f t="shared" si="52"/>
        <v/>
      </c>
      <c r="AA316" s="74" t="str">
        <f t="shared" si="53"/>
        <v/>
      </c>
      <c r="AB316" s="74" t="str">
        <f t="shared" si="54"/>
        <v/>
      </c>
      <c r="AC316" s="131"/>
    </row>
    <row r="317" spans="1:29" ht="12.75" x14ac:dyDescent="0.2">
      <c r="A317" t="str">
        <f>IF(B317="","", IF(ISNA(MATCH(B317,'Meal Planning'!$C$2:$C$6,0)), "N", "Y"))</f>
        <v>N</v>
      </c>
      <c r="B317" t="str">
        <f t="array" ref="B317">IF(D317="","", INDEX($C317:C20315, MATCH(FALSE,ISBLANK($C317:C20315),0)))</f>
        <v>Lo Mein</v>
      </c>
      <c r="C317" s="10"/>
      <c r="D317" s="53" t="s">
        <v>59</v>
      </c>
      <c r="E317" s="54" t="str">
        <f t="shared" si="44"/>
        <v>|</v>
      </c>
      <c r="F317" s="12">
        <v>3</v>
      </c>
      <c r="G317" s="55" t="str">
        <f>IF(D317="","",IFERROR(VLOOKUP(D317,Ingredients!$A:$G,4,FALSE),"ingredient not in list"))</f>
        <v>tsp</v>
      </c>
      <c r="H317" s="54" t="str">
        <f t="shared" si="45"/>
        <v>|</v>
      </c>
      <c r="I317" s="56">
        <f>IF(D317="", "", IFERROR((VLOOKUP(D317,Ingredients!$A:$H,8,FALSE)*(F317/(VLOOKUP(D317,Ingredients!$A:$H,3,FALSE)))), "ingredient not in list"))</f>
        <v>3.6659877800407331E-2</v>
      </c>
      <c r="J317" s="54" t="str">
        <f t="shared" si="46"/>
        <v>|</v>
      </c>
      <c r="K317" s="80">
        <f>IF($D317="", "", IFERROR((VLOOKUP($D317,Ingredients!$A:$K,9,FALSE)*($F317/(VLOOKUP($D317,Ingredients!$A:$K,3,FALSE)))), "ingredient not in list"))</f>
        <v>0</v>
      </c>
      <c r="L317" s="54" t="str">
        <f t="shared" si="47"/>
        <v>|</v>
      </c>
      <c r="M317" s="80">
        <f>IF($D317="", "", IFERROR((VLOOKUP($D317,Ingredients!$A:$K,10,FALSE)*($F317/(VLOOKUP($D317,Ingredients!$A:$K,3,FALSE)))), "ingredient not in list"))</f>
        <v>0</v>
      </c>
      <c r="N317" s="54" t="str">
        <f t="shared" si="48"/>
        <v>|</v>
      </c>
      <c r="O317" s="80">
        <f>IF($D317="", "", IFERROR((VLOOKUP($D317,Ingredients!$A:$K,11,FALSE)*($F317/(VLOOKUP($D317,Ingredients!$A:$K,3,FALSE)))), "ingredient not in list"))</f>
        <v>0</v>
      </c>
      <c r="P317" s="54" t="str">
        <f t="shared" si="49"/>
        <v>|</v>
      </c>
      <c r="Q317" s="86">
        <f>IF($D317="", "", IFERROR((VLOOKUP($D317,Ingredients!$A:$H,6,FALSE)*($F317/(VLOOKUP($D317,Ingredients!$A:$H,3,FALSE)))), "ingredient not in list"))</f>
        <v>0</v>
      </c>
      <c r="R317" s="3" t="str">
        <f>IF(AND(I317&lt;&gt;"",I318=""),SUM(I$1:I318)-SUM(R$1:R316),"")</f>
        <v/>
      </c>
      <c r="S317" t="str">
        <f>IF(AND(Q317&lt;&gt;"",Q318=""),SUM(Q$1:Q318)-SUM(S$1:S316),"")</f>
        <v/>
      </c>
      <c r="T317" s="74" t="str">
        <f>IF(AND(K317&lt;&gt;"",K318=""),SUM(K$1:K318)-SUM(T$1:T316),"")</f>
        <v/>
      </c>
      <c r="U317" s="74" t="str">
        <f>IF(AND(M317&lt;&gt;"",M318=""),SUM(M$1:M318)-SUM(U$1:U316),"")</f>
        <v/>
      </c>
      <c r="V317" s="74" t="str">
        <f>IF(AND(O317&lt;&gt;"",O318=""),SUM(O$1:O318)-SUM(V$1:V316),"")</f>
        <v/>
      </c>
      <c r="X317" s="3" t="str">
        <f t="shared" si="50"/>
        <v/>
      </c>
      <c r="Y317" s="21" t="str">
        <f t="shared" si="51"/>
        <v/>
      </c>
      <c r="Z317" s="74" t="str">
        <f t="shared" si="52"/>
        <v/>
      </c>
      <c r="AA317" s="74" t="str">
        <f t="shared" si="53"/>
        <v/>
      </c>
      <c r="AB317" s="74" t="str">
        <f t="shared" si="54"/>
        <v/>
      </c>
      <c r="AC317" s="131"/>
    </row>
    <row r="318" spans="1:29" ht="12.75" x14ac:dyDescent="0.2">
      <c r="A318" t="str">
        <f>IF(B318="","", IF(ISNA(MATCH(B318,'Meal Planning'!$C$2:$C$6,0)), "N", "Y"))</f>
        <v>N</v>
      </c>
      <c r="B318" t="str">
        <f t="array" ref="B318">IF(D318="","", INDEX($C318:C20316, MATCH(FALSE,ISBLANK($C318:C20316),0)))</f>
        <v>Lo Mein</v>
      </c>
      <c r="C318" s="10"/>
      <c r="D318" s="53" t="s">
        <v>163</v>
      </c>
      <c r="E318" s="54" t="str">
        <f t="shared" si="44"/>
        <v>|</v>
      </c>
      <c r="F318" s="12">
        <v>3</v>
      </c>
      <c r="G318" s="55" t="str">
        <f>IF(D318="","",IFERROR(VLOOKUP(D318,Ingredients!$A:$G,4,FALSE),"ingredient not in list"))</f>
        <v>tsp</v>
      </c>
      <c r="H318" s="54" t="str">
        <f t="shared" si="45"/>
        <v>|</v>
      </c>
      <c r="I318" s="56">
        <f>IF(D318="", "", IFERROR((VLOOKUP(D318,Ingredients!$A:$H,8,FALSE)*(F318/(VLOOKUP(D318,Ingredients!$A:$H,3,FALSE)))), "ingredient not in list"))</f>
        <v>8.4507042253521125E-2</v>
      </c>
      <c r="J318" s="54" t="str">
        <f t="shared" si="46"/>
        <v>|</v>
      </c>
      <c r="K318" s="80">
        <f>IF($D318="", "", IFERROR((VLOOKUP($D318,Ingredients!$A:$K,9,FALSE)*($F318/(VLOOKUP($D318,Ingredients!$A:$K,3,FALSE)))), "ingredient not in list"))</f>
        <v>0</v>
      </c>
      <c r="L318" s="54" t="str">
        <f t="shared" si="47"/>
        <v>|</v>
      </c>
      <c r="M318" s="80">
        <f>IF($D318="", "", IFERROR((VLOOKUP($D318,Ingredients!$A:$K,10,FALSE)*($F318/(VLOOKUP($D318,Ingredients!$A:$K,3,FALSE)))), "ingredient not in list"))</f>
        <v>0.18</v>
      </c>
      <c r="N318" s="54" t="str">
        <f t="shared" si="48"/>
        <v>|</v>
      </c>
      <c r="O318" s="80">
        <f>IF($D318="", "", IFERROR((VLOOKUP($D318,Ingredients!$A:$K,11,FALSE)*($F318/(VLOOKUP($D318,Ingredients!$A:$K,3,FALSE)))), "ingredient not in list"))</f>
        <v>0</v>
      </c>
      <c r="P318" s="54" t="str">
        <f t="shared" si="49"/>
        <v>|</v>
      </c>
      <c r="Q318" s="86">
        <f>IF($D318="", "", IFERROR((VLOOKUP($D318,Ingredients!$A:$H,6,FALSE)*($F318/(VLOOKUP($D318,Ingredients!$A:$H,3,FALSE)))), "ingredient not in list"))</f>
        <v>3</v>
      </c>
      <c r="R318" s="3" t="str">
        <f>IF(AND(I318&lt;&gt;"",I319=""),SUM(I$1:I319)-SUM(R$1:R317),"")</f>
        <v/>
      </c>
      <c r="S318" t="str">
        <f>IF(AND(Q318&lt;&gt;"",Q319=""),SUM(Q$1:Q319)-SUM(S$1:S317),"")</f>
        <v/>
      </c>
      <c r="T318" s="74" t="str">
        <f>IF(AND(K318&lt;&gt;"",K319=""),SUM(K$1:K319)-SUM(T$1:T317),"")</f>
        <v/>
      </c>
      <c r="U318" s="74" t="str">
        <f>IF(AND(M318&lt;&gt;"",M319=""),SUM(M$1:M319)-SUM(U$1:U317),"")</f>
        <v/>
      </c>
      <c r="V318" s="74" t="str">
        <f>IF(AND(O318&lt;&gt;"",O319=""),SUM(O$1:O319)-SUM(V$1:V317),"")</f>
        <v/>
      </c>
      <c r="X318" s="3" t="str">
        <f t="shared" si="50"/>
        <v/>
      </c>
      <c r="Y318" s="21" t="str">
        <f t="shared" si="51"/>
        <v/>
      </c>
      <c r="Z318" s="74" t="str">
        <f t="shared" si="52"/>
        <v/>
      </c>
      <c r="AA318" s="74" t="str">
        <f t="shared" si="53"/>
        <v/>
      </c>
      <c r="AB318" s="74" t="str">
        <f t="shared" si="54"/>
        <v/>
      </c>
      <c r="AC318" s="131"/>
    </row>
    <row r="319" spans="1:29" ht="12.75" x14ac:dyDescent="0.2">
      <c r="A319" t="str">
        <f>IF(B319="","", IF(ISNA(MATCH(B319,'Meal Planning'!$C$2:$C$6,0)), "N", "Y"))</f>
        <v>N</v>
      </c>
      <c r="B319" t="str">
        <f t="array" ref="B319">IF(D319="","", INDEX($C319:C20317, MATCH(FALSE,ISBLANK($C319:C20317),0)))</f>
        <v>Lo Mein</v>
      </c>
      <c r="C319" s="10"/>
      <c r="D319" s="53" t="s">
        <v>38</v>
      </c>
      <c r="E319" s="54" t="str">
        <f t="shared" si="44"/>
        <v>|</v>
      </c>
      <c r="F319" s="12">
        <v>6</v>
      </c>
      <c r="G319" s="55" t="str">
        <f>IF(D319="","",IFERROR(VLOOKUP(D319,Ingredients!$A:$G,4,FALSE),"ingredient not in list"))</f>
        <v>tsp</v>
      </c>
      <c r="H319" s="54" t="str">
        <f t="shared" si="45"/>
        <v>|</v>
      </c>
      <c r="I319" s="56">
        <f>IF(D319="", "", IFERROR((VLOOKUP(D319,Ingredients!$A:$H,8,FALSE)*(F319/(VLOOKUP(D319,Ingredients!$A:$H,3,FALSE)))), "ingredient not in list"))</f>
        <v>0.15929203539823009</v>
      </c>
      <c r="J319" s="54" t="str">
        <f t="shared" si="46"/>
        <v>|</v>
      </c>
      <c r="K319" s="80">
        <f>IF($D319="", "", IFERROR((VLOOKUP($D319,Ingredients!$A:$K,9,FALSE)*($F319/(VLOOKUP($D319,Ingredients!$A:$K,3,FALSE)))), "ingredient not in list"))</f>
        <v>0</v>
      </c>
      <c r="L319" s="54" t="str">
        <f t="shared" si="47"/>
        <v>|</v>
      </c>
      <c r="M319" s="80">
        <f>IF($D319="", "", IFERROR((VLOOKUP($D319,Ingredients!$A:$K,10,FALSE)*($F319/(VLOOKUP($D319,Ingredients!$A:$K,3,FALSE)))), "ingredient not in list"))</f>
        <v>18</v>
      </c>
      <c r="N319" s="54" t="str">
        <f t="shared" si="48"/>
        <v>|</v>
      </c>
      <c r="O319" s="80">
        <f>IF($D319="", "", IFERROR((VLOOKUP($D319,Ingredients!$A:$K,11,FALSE)*($F319/(VLOOKUP($D319,Ingredients!$A:$K,3,FALSE)))), "ingredient not in list"))</f>
        <v>0</v>
      </c>
      <c r="P319" s="54" t="str">
        <f t="shared" si="49"/>
        <v>|</v>
      </c>
      <c r="Q319" s="86">
        <f>IF($D319="", "", IFERROR((VLOOKUP($D319,Ingredients!$A:$H,6,FALSE)*($F319/(VLOOKUP($D319,Ingredients!$A:$H,3,FALSE)))), "ingredient not in list"))</f>
        <v>90</v>
      </c>
      <c r="R319" s="3" t="str">
        <f>IF(AND(I319&lt;&gt;"",I320=""),SUM(I$1:I320)-SUM(R$1:R318),"")</f>
        <v/>
      </c>
      <c r="S319" t="str">
        <f>IF(AND(Q319&lt;&gt;"",Q320=""),SUM(Q$1:Q320)-SUM(S$1:S318),"")</f>
        <v/>
      </c>
      <c r="T319" s="74" t="str">
        <f>IF(AND(K319&lt;&gt;"",K320=""),SUM(K$1:K320)-SUM(T$1:T318),"")</f>
        <v/>
      </c>
      <c r="U319" s="74" t="str">
        <f>IF(AND(M319&lt;&gt;"",M320=""),SUM(M$1:M320)-SUM(U$1:U318),"")</f>
        <v/>
      </c>
      <c r="V319" s="74" t="str">
        <f>IF(AND(O319&lt;&gt;"",O320=""),SUM(O$1:O320)-SUM(V$1:V318),"")</f>
        <v/>
      </c>
      <c r="X319" s="3" t="str">
        <f t="shared" si="50"/>
        <v/>
      </c>
      <c r="Y319" s="21" t="str">
        <f t="shared" si="51"/>
        <v/>
      </c>
      <c r="Z319" s="74" t="str">
        <f t="shared" si="52"/>
        <v/>
      </c>
      <c r="AA319" s="74" t="str">
        <f t="shared" si="53"/>
        <v/>
      </c>
      <c r="AB319" s="74" t="str">
        <f t="shared" si="54"/>
        <v/>
      </c>
      <c r="AC319" s="131"/>
    </row>
    <row r="320" spans="1:29" ht="12.75" x14ac:dyDescent="0.2">
      <c r="A320" t="str">
        <f>IF(B320="","", IF(ISNA(MATCH(B320,'Meal Planning'!$C$2:$C$6,0)), "N", "Y"))</f>
        <v>N</v>
      </c>
      <c r="B320" t="str">
        <f t="array" ref="B320">IF(D320="","", INDEX($C320:C20318, MATCH(FALSE,ISBLANK($C320:C20318),0)))</f>
        <v>Lo Mein</v>
      </c>
      <c r="C320" s="10"/>
      <c r="D320" s="53" t="s">
        <v>57</v>
      </c>
      <c r="E320" s="54" t="str">
        <f t="shared" si="44"/>
        <v>|</v>
      </c>
      <c r="F320" s="12">
        <v>2</v>
      </c>
      <c r="G320" s="55" t="str">
        <f>IF(D320="","",IFERROR(VLOOKUP(D320,Ingredients!$A:$G,4,FALSE),"ingredient not in list"))</f>
        <v>tbsp</v>
      </c>
      <c r="H320" s="54" t="str">
        <f t="shared" si="45"/>
        <v>|</v>
      </c>
      <c r="I320" s="56">
        <f>IF(D320="", "", IFERROR((VLOOKUP(D320,Ingredients!$A:$H,8,FALSE)*(F320/(VLOOKUP(D320,Ingredients!$A:$H,3,FALSE)))), "ingredient not in list"))</f>
        <v>0.10416666666666667</v>
      </c>
      <c r="J320" s="54" t="str">
        <f t="shared" si="46"/>
        <v>|</v>
      </c>
      <c r="K320" s="80">
        <f>IF($D320="", "", IFERROR((VLOOKUP($D320,Ingredients!$A:$K,9,FALSE)*($F320/(VLOOKUP($D320,Ingredients!$A:$K,3,FALSE)))), "ingredient not in list"))</f>
        <v>0</v>
      </c>
      <c r="L320" s="54" t="str">
        <f t="shared" si="47"/>
        <v>|</v>
      </c>
      <c r="M320" s="80">
        <f>IF($D320="", "", IFERROR((VLOOKUP($D320,Ingredients!$A:$K,10,FALSE)*($F320/(VLOOKUP($D320,Ingredients!$A:$K,3,FALSE)))), "ingredient not in list"))</f>
        <v>0</v>
      </c>
      <c r="N320" s="54" t="str">
        <f t="shared" si="48"/>
        <v>|</v>
      </c>
      <c r="O320" s="80">
        <f>IF($D320="", "", IFERROR((VLOOKUP($D320,Ingredients!$A:$K,11,FALSE)*($F320/(VLOOKUP($D320,Ingredients!$A:$K,3,FALSE)))), "ingredient not in list"))</f>
        <v>27.2</v>
      </c>
      <c r="P320" s="54" t="str">
        <f t="shared" si="49"/>
        <v>|</v>
      </c>
      <c r="Q320" s="86">
        <f>IF($D320="", "", IFERROR((VLOOKUP($D320,Ingredients!$A:$H,6,FALSE)*($F320/(VLOOKUP($D320,Ingredients!$A:$H,3,FALSE)))), "ingredient not in list"))</f>
        <v>260</v>
      </c>
      <c r="R320" s="3" t="str">
        <f>IF(AND(I320&lt;&gt;"",I321=""),SUM(I$1:I321)-SUM(R$1:R319),"")</f>
        <v/>
      </c>
      <c r="S320" t="str">
        <f>IF(AND(Q320&lt;&gt;"",Q321=""),SUM(Q$1:Q321)-SUM(S$1:S319),"")</f>
        <v/>
      </c>
      <c r="T320" s="74" t="str">
        <f>IF(AND(K320&lt;&gt;"",K321=""),SUM(K$1:K321)-SUM(T$1:T319),"")</f>
        <v/>
      </c>
      <c r="U320" s="74" t="str">
        <f>IF(AND(M320&lt;&gt;"",M321=""),SUM(M$1:M321)-SUM(U$1:U319),"")</f>
        <v/>
      </c>
      <c r="V320" s="74" t="str">
        <f>IF(AND(O320&lt;&gt;"",O321=""),SUM(O$1:O321)-SUM(V$1:V319),"")</f>
        <v/>
      </c>
      <c r="X320" s="3" t="str">
        <f t="shared" si="50"/>
        <v/>
      </c>
      <c r="Y320" s="21" t="str">
        <f t="shared" si="51"/>
        <v/>
      </c>
      <c r="Z320" s="74" t="str">
        <f t="shared" si="52"/>
        <v/>
      </c>
      <c r="AA320" s="74" t="str">
        <f t="shared" si="53"/>
        <v/>
      </c>
      <c r="AB320" s="74" t="str">
        <f t="shared" si="54"/>
        <v/>
      </c>
      <c r="AC320" s="131"/>
    </row>
    <row r="321" spans="1:29" ht="12.75" x14ac:dyDescent="0.2">
      <c r="A321" t="str">
        <f>IF(B321="","", IF(ISNA(MATCH(B321,'Meal Planning'!$C$2:$C$6,0)), "N", "Y"))</f>
        <v>N</v>
      </c>
      <c r="B321" t="str">
        <f t="array" ref="B321">IF(D321="","", INDEX($C321:C20319, MATCH(FALSE,ISBLANK($C321:C20319),0)))</f>
        <v>Lo Mein</v>
      </c>
      <c r="C321" s="10"/>
      <c r="D321" s="53" t="s">
        <v>21</v>
      </c>
      <c r="E321" s="54" t="str">
        <f t="shared" si="44"/>
        <v>|</v>
      </c>
      <c r="F321" s="12">
        <v>6</v>
      </c>
      <c r="G321" s="55" t="str">
        <f>IF(D321="","",IFERROR(VLOOKUP(D321,Ingredients!$A:$G,4,FALSE),"ingredient not in list"))</f>
        <v>tbsp</v>
      </c>
      <c r="H321" s="54" t="str">
        <f t="shared" si="45"/>
        <v>|</v>
      </c>
      <c r="I321" s="56">
        <f>IF(D321="", "", IFERROR((VLOOKUP(D321,Ingredients!$A:$H,8,FALSE)*(F321/(VLOOKUP(D321,Ingredients!$A:$H,3,FALSE)))), "ingredient not in list"))</f>
        <v>1.2000000000000002</v>
      </c>
      <c r="J321" s="54" t="str">
        <f t="shared" si="46"/>
        <v>|</v>
      </c>
      <c r="K321" s="80">
        <f>IF($D321="", "", IFERROR((VLOOKUP($D321,Ingredients!$A:$K,9,FALSE)*($F321/(VLOOKUP($D321,Ingredients!$A:$K,3,FALSE)))), "ingredient not in list"))</f>
        <v>6</v>
      </c>
      <c r="L321" s="54" t="str">
        <f t="shared" si="47"/>
        <v>|</v>
      </c>
      <c r="M321" s="80">
        <f>IF($D321="", "", IFERROR((VLOOKUP($D321,Ingredients!$A:$K,10,FALSE)*($F321/(VLOOKUP($D321,Ingredients!$A:$K,3,FALSE)))), "ingredient not in list"))</f>
        <v>6</v>
      </c>
      <c r="N321" s="54" t="str">
        <f t="shared" si="48"/>
        <v>|</v>
      </c>
      <c r="O321" s="80">
        <f>IF($D321="", "", IFERROR((VLOOKUP($D321,Ingredients!$A:$K,11,FALSE)*($F321/(VLOOKUP($D321,Ingredients!$A:$K,3,FALSE)))), "ingredient not in list"))</f>
        <v>0</v>
      </c>
      <c r="P321" s="54" t="str">
        <f t="shared" si="49"/>
        <v>|</v>
      </c>
      <c r="Q321" s="86">
        <f>IF($D321="", "", IFERROR((VLOOKUP($D321,Ingredients!$A:$H,6,FALSE)*($F321/(VLOOKUP($D321,Ingredients!$A:$H,3,FALSE)))), "ingredient not in list"))</f>
        <v>90</v>
      </c>
      <c r="R321" s="3" t="str">
        <f>IF(AND(I321&lt;&gt;"",I322=""),SUM(I$1:I322)-SUM(R$1:R320),"")</f>
        <v/>
      </c>
      <c r="S321" t="str">
        <f>IF(AND(Q321&lt;&gt;"",Q322=""),SUM(Q$1:Q322)-SUM(S$1:S320),"")</f>
        <v/>
      </c>
      <c r="T321" s="74" t="str">
        <f>IF(AND(K321&lt;&gt;"",K322=""),SUM(K$1:K322)-SUM(T$1:T320),"")</f>
        <v/>
      </c>
      <c r="U321" s="74" t="str">
        <f>IF(AND(M321&lt;&gt;"",M322=""),SUM(M$1:M322)-SUM(U$1:U320),"")</f>
        <v/>
      </c>
      <c r="V321" s="74" t="str">
        <f>IF(AND(O321&lt;&gt;"",O322=""),SUM(O$1:O322)-SUM(V$1:V320),"")</f>
        <v/>
      </c>
      <c r="X321" s="3" t="str">
        <f t="shared" si="50"/>
        <v/>
      </c>
      <c r="Y321" s="21" t="str">
        <f t="shared" si="51"/>
        <v/>
      </c>
      <c r="Z321" s="74" t="str">
        <f t="shared" si="52"/>
        <v/>
      </c>
      <c r="AA321" s="74" t="str">
        <f t="shared" si="53"/>
        <v/>
      </c>
      <c r="AB321" s="74" t="str">
        <f t="shared" si="54"/>
        <v/>
      </c>
      <c r="AC321" s="131"/>
    </row>
    <row r="322" spans="1:29" ht="12.75" x14ac:dyDescent="0.2">
      <c r="A322" t="str">
        <f>IF(B322="","", IF(ISNA(MATCH(B322,'Meal Planning'!$C$2:$C$6,0)), "N", "Y"))</f>
        <v>N</v>
      </c>
      <c r="B322" t="str">
        <f t="array" ref="B322">IF(D322="","", INDEX($C322:C20320, MATCH(FALSE,ISBLANK($C322:C20320),0)))</f>
        <v>Lo Mein</v>
      </c>
      <c r="C322" s="10"/>
      <c r="D322" s="53" t="s">
        <v>217</v>
      </c>
      <c r="E322" s="54" t="str">
        <f t="shared" si="44"/>
        <v>|</v>
      </c>
      <c r="F322" s="12">
        <v>1</v>
      </c>
      <c r="G322" s="55" t="str">
        <f>IF(D322="","",IFERROR(VLOOKUP(D322,Ingredients!$A:$G,4,FALSE),"ingredient not in list"))</f>
        <v>tbsp</v>
      </c>
      <c r="H322" s="54" t="str">
        <f t="shared" si="45"/>
        <v>|</v>
      </c>
      <c r="I322" s="56">
        <f>IF(D322="", "", IFERROR((VLOOKUP(D322,Ingredients!$A:$H,8,FALSE)*(F322/(VLOOKUP(D322,Ingredients!$A:$H,3,FALSE)))), "ingredient not in list"))</f>
        <v>0.19950000000000001</v>
      </c>
      <c r="J322" s="54" t="str">
        <f t="shared" si="46"/>
        <v>|</v>
      </c>
      <c r="K322" s="80">
        <f>IF($D322="", "", IFERROR((VLOOKUP($D322,Ingredients!$A:$K,9,FALSE)*($F322/(VLOOKUP($D322,Ingredients!$A:$K,3,FALSE)))), "ingredient not in list"))</f>
        <v>0</v>
      </c>
      <c r="L322" s="54" t="str">
        <f t="shared" si="47"/>
        <v>|</v>
      </c>
      <c r="M322" s="80">
        <f>IF($D322="", "", IFERROR((VLOOKUP($D322,Ingredients!$A:$K,10,FALSE)*($F322/(VLOOKUP($D322,Ingredients!$A:$K,3,FALSE)))), "ingredient not in list"))</f>
        <v>9</v>
      </c>
      <c r="N322" s="54" t="str">
        <f t="shared" si="48"/>
        <v>|</v>
      </c>
      <c r="O322" s="80">
        <f>IF($D322="", "", IFERROR((VLOOKUP($D322,Ingredients!$A:$K,11,FALSE)*($F322/(VLOOKUP($D322,Ingredients!$A:$K,3,FALSE)))), "ingredient not in list"))</f>
        <v>0</v>
      </c>
      <c r="P322" s="54" t="str">
        <f t="shared" si="49"/>
        <v>|</v>
      </c>
      <c r="Q322" s="86">
        <f>IF($D322="", "", IFERROR((VLOOKUP($D322,Ingredients!$A:$H,6,FALSE)*($F322/(VLOOKUP($D322,Ingredients!$A:$H,3,FALSE)))), "ingredient not in list"))</f>
        <v>35</v>
      </c>
      <c r="R322" s="3" t="str">
        <f>IF(AND(I322&lt;&gt;"",I323=""),SUM(I$1:I323)-SUM(R$1:R321),"")</f>
        <v/>
      </c>
      <c r="S322" t="str">
        <f>IF(AND(Q322&lt;&gt;"",Q323=""),SUM(Q$1:Q323)-SUM(S$1:S321),"")</f>
        <v/>
      </c>
      <c r="T322" s="74" t="str">
        <f>IF(AND(K322&lt;&gt;"",K323=""),SUM(K$1:K323)-SUM(T$1:T321),"")</f>
        <v/>
      </c>
      <c r="U322" s="74" t="str">
        <f>IF(AND(M322&lt;&gt;"",M323=""),SUM(M$1:M323)-SUM(U$1:U321),"")</f>
        <v/>
      </c>
      <c r="V322" s="74" t="str">
        <f>IF(AND(O322&lt;&gt;"",O323=""),SUM(O$1:O323)-SUM(V$1:V321),"")</f>
        <v/>
      </c>
      <c r="X322" s="3" t="str">
        <f t="shared" si="50"/>
        <v/>
      </c>
      <c r="Y322" s="21" t="str">
        <f t="shared" si="51"/>
        <v/>
      </c>
      <c r="Z322" s="74" t="str">
        <f t="shared" si="52"/>
        <v/>
      </c>
      <c r="AA322" s="74" t="str">
        <f t="shared" si="53"/>
        <v/>
      </c>
      <c r="AB322" s="74" t="str">
        <f t="shared" si="54"/>
        <v/>
      </c>
      <c r="AC322" s="131"/>
    </row>
    <row r="323" spans="1:29" ht="13.5" thickBot="1" x14ac:dyDescent="0.25">
      <c r="A323" t="str">
        <f>IF(B323="","", IF(ISNA(MATCH(B323,'Meal Planning'!$C$2:$C$6,0)), "N", "Y"))</f>
        <v>N</v>
      </c>
      <c r="B323" t="str">
        <f t="array" ref="B323">IF(D323="","", INDEX($C323:C20321, MATCH(FALSE,ISBLANK($C323:C20321),0)))</f>
        <v>Lo Mein</v>
      </c>
      <c r="C323" s="10"/>
      <c r="D323" s="53" t="s">
        <v>218</v>
      </c>
      <c r="E323" s="54" t="str">
        <f t="shared" si="44"/>
        <v>|</v>
      </c>
      <c r="F323" s="12">
        <v>0.3</v>
      </c>
      <c r="G323" s="55" t="str">
        <f>IF(D323="","",IFERROR(VLOOKUP(D323,Ingredients!$A:$G,4,FALSE),"ingredient not in list"))</f>
        <v>tbsp</v>
      </c>
      <c r="H323" s="54" t="str">
        <f t="shared" si="45"/>
        <v>|</v>
      </c>
      <c r="I323" s="56">
        <f>IF(D323="", "", IFERROR((VLOOKUP(D323,Ingredients!$A:$H,8,FALSE)*(F323/(VLOOKUP(D323,Ingredients!$A:$H,3,FALSE)))), "ingredient not in list"))</f>
        <v>0.11219999999999999</v>
      </c>
      <c r="J323" s="54" t="str">
        <f t="shared" si="46"/>
        <v>|</v>
      </c>
      <c r="K323" s="80">
        <f>IF($D323="", "", IFERROR((VLOOKUP($D323,Ingredients!$A:$K,9,FALSE)*($F323/(VLOOKUP($D323,Ingredients!$A:$K,3,FALSE)))), "ingredient not in list"))</f>
        <v>0</v>
      </c>
      <c r="L323" s="54" t="str">
        <f t="shared" si="47"/>
        <v>|</v>
      </c>
      <c r="M323" s="80">
        <f>IF($D323="", "", IFERROR((VLOOKUP($D323,Ingredients!$A:$K,10,FALSE)*($F323/(VLOOKUP($D323,Ingredients!$A:$K,3,FALSE)))), "ingredient not in list"))</f>
        <v>0</v>
      </c>
      <c r="N323" s="54" t="str">
        <f t="shared" si="48"/>
        <v>|</v>
      </c>
      <c r="O323" s="80">
        <f>IF($D323="", "", IFERROR((VLOOKUP($D323,Ingredients!$A:$K,11,FALSE)*($F323/(VLOOKUP($D323,Ingredients!$A:$K,3,FALSE)))), "ingredient not in list"))</f>
        <v>4.08</v>
      </c>
      <c r="P323" s="54" t="str">
        <f t="shared" si="49"/>
        <v>|</v>
      </c>
      <c r="Q323" s="86">
        <f>IF($D323="", "", IFERROR((VLOOKUP($D323,Ingredients!$A:$H,6,FALSE)*($F323/(VLOOKUP($D323,Ingredients!$A:$H,3,FALSE)))), "ingredient not in list"))</f>
        <v>39</v>
      </c>
      <c r="R323" s="3" t="str">
        <f>IF(AND(I323&lt;&gt;"",I324=""),SUM(I$1:I324)-SUM(R$1:R322),"")</f>
        <v/>
      </c>
      <c r="S323" t="str">
        <f>IF(AND(Q323&lt;&gt;"",Q324=""),SUM(Q$1:Q324)-SUM(S$1:S322),"")</f>
        <v/>
      </c>
      <c r="T323" s="74" t="str">
        <f>IF(AND(K323&lt;&gt;"",K324=""),SUM(K$1:K324)-SUM(T$1:T322),"")</f>
        <v/>
      </c>
      <c r="U323" s="74" t="str">
        <f>IF(AND(M323&lt;&gt;"",M324=""),SUM(M$1:M324)-SUM(U$1:U322),"")</f>
        <v/>
      </c>
      <c r="V323" s="74" t="str">
        <f>IF(AND(O323&lt;&gt;"",O324=""),SUM(O$1:O324)-SUM(V$1:V322),"")</f>
        <v/>
      </c>
      <c r="X323" s="3" t="str">
        <f t="shared" si="50"/>
        <v/>
      </c>
      <c r="Y323" s="21" t="str">
        <f t="shared" si="51"/>
        <v/>
      </c>
      <c r="Z323" s="74" t="str">
        <f t="shared" si="52"/>
        <v/>
      </c>
      <c r="AA323" s="74" t="str">
        <f t="shared" si="53"/>
        <v/>
      </c>
      <c r="AB323" s="74" t="str">
        <f t="shared" si="54"/>
        <v/>
      </c>
      <c r="AC323" s="131"/>
    </row>
    <row r="324" spans="1:29" ht="13.5" thickBot="1" x14ac:dyDescent="0.25">
      <c r="A324" t="str">
        <f>IF(B324="","", IF(ISNA(MATCH(B324,'Meal Planning'!$C$2:$C$6,0)), "N", "Y"))</f>
        <v>N</v>
      </c>
      <c r="B324" t="str">
        <f t="array" ref="B324">IF(D324="","", INDEX($C324:C20322, MATCH(FALSE,ISBLANK($C324:C20322),0)))</f>
        <v>Lo Mein</v>
      </c>
      <c r="C324" s="47" t="s">
        <v>219</v>
      </c>
      <c r="D324" s="57" t="s">
        <v>135</v>
      </c>
      <c r="E324" s="58" t="str">
        <f t="shared" si="44"/>
        <v>|</v>
      </c>
      <c r="F324" s="59">
        <v>1</v>
      </c>
      <c r="G324" s="60" t="str">
        <f>IF(D324="","",IFERROR(VLOOKUP(D324,Ingredients!$A:$G,4,FALSE),"ingredient not in list"))</f>
        <v>cup</v>
      </c>
      <c r="H324" s="58" t="str">
        <f t="shared" si="45"/>
        <v>|</v>
      </c>
      <c r="I324" s="61">
        <f>IF(D324="", "", IFERROR((VLOOKUP(D324,Ingredients!$A:$H,8,FALSE)*(F324/(VLOOKUP(D324,Ingredients!$A:$H,3,FALSE)))), "ingredient not in list"))</f>
        <v>0.24833333333333332</v>
      </c>
      <c r="J324" s="58" t="str">
        <f t="shared" si="46"/>
        <v>|</v>
      </c>
      <c r="K324" s="81">
        <f>IF($D324="", "", IFERROR((VLOOKUP($D324,Ingredients!$A:$K,9,FALSE)*($F324/(VLOOKUP($D324,Ingredients!$A:$K,3,FALSE)))), "ingredient not in list"))</f>
        <v>2</v>
      </c>
      <c r="L324" s="58" t="str">
        <f t="shared" si="47"/>
        <v>|</v>
      </c>
      <c r="M324" s="81">
        <f>IF($D324="", "", IFERROR((VLOOKUP($D324,Ingredients!$A:$K,10,FALSE)*($F324/(VLOOKUP($D324,Ingredients!$A:$K,3,FALSE)))), "ingredient not in list"))</f>
        <v>3</v>
      </c>
      <c r="N324" s="58" t="str">
        <f t="shared" si="48"/>
        <v>|</v>
      </c>
      <c r="O324" s="81">
        <f>IF($D324="", "", IFERROR((VLOOKUP($D324,Ingredients!$A:$K,11,FALSE)*($F324/(VLOOKUP($D324,Ingredients!$A:$K,3,FALSE)))), "ingredient not in list"))</f>
        <v>0</v>
      </c>
      <c r="P324" s="58" t="str">
        <f t="shared" si="49"/>
        <v>|</v>
      </c>
      <c r="Q324" s="87">
        <f>IF($D324="", "", IFERROR((VLOOKUP($D324,Ingredients!$A:$H,6,FALSE)*($F324/(VLOOKUP($D324,Ingredients!$A:$H,3,FALSE)))), "ingredient not in list"))</f>
        <v>20</v>
      </c>
      <c r="R324" s="3">
        <f>IF(AND(I324&lt;&gt;"",I325=""),SUM(I$1:I325)-SUM(R$1:R323),"")</f>
        <v>6.0649089554521822</v>
      </c>
      <c r="S324">
        <f>IF(AND(Q324&lt;&gt;"",Q325=""),SUM(Q$1:Q325)-SUM(S$1:S323),"")</f>
        <v>2216</v>
      </c>
      <c r="T324" s="74">
        <f>IF(AND(K324&lt;&gt;"",K325=""),SUM(K$1:K325)-SUM(T$1:T323),"")</f>
        <v>88.559999999999945</v>
      </c>
      <c r="U324" s="74">
        <f>IF(AND(M324&lt;&gt;"",M325=""),SUM(M$1:M325)-SUM(U$1:U323),"")</f>
        <v>406.02999999999884</v>
      </c>
      <c r="V324" s="74">
        <f>IF(AND(O324&lt;&gt;"",O325=""),SUM(O$1:O325)-SUM(V$1:V323),"")</f>
        <v>44.389999999999873</v>
      </c>
      <c r="W324" s="8">
        <v>5</v>
      </c>
      <c r="X324" s="3">
        <f t="shared" si="50"/>
        <v>1.2129817910904364</v>
      </c>
      <c r="Y324" s="21">
        <f t="shared" si="51"/>
        <v>443.2</v>
      </c>
      <c r="Z324" s="74">
        <f t="shared" si="52"/>
        <v>17.711999999999989</v>
      </c>
      <c r="AA324" s="74">
        <f t="shared" si="53"/>
        <v>81.205999999999761</v>
      </c>
      <c r="AB324" s="74">
        <f t="shared" si="54"/>
        <v>8.8779999999999752</v>
      </c>
      <c r="AC324" s="21"/>
    </row>
    <row r="325" spans="1:29" ht="12.75" x14ac:dyDescent="0.2">
      <c r="A325" t="str">
        <f>IF(B325="","", IF(ISNA(MATCH(B325,'Meal Planning'!$C$2:$C$6,0)), "N", "Y"))</f>
        <v/>
      </c>
      <c r="B325" t="str">
        <f t="array" ref="B325">IF(D325="","", INDEX($C325:C20323, MATCH(FALSE,ISBLANK($C325:C20323),0)))</f>
        <v/>
      </c>
      <c r="C325" s="10"/>
      <c r="E325" t="str">
        <f t="shared" si="44"/>
        <v/>
      </c>
      <c r="F325" s="10"/>
      <c r="G325" s="1" t="str">
        <f>IF(D325="","",IFERROR(VLOOKUP(D325,Ingredients!$A:$G,4,FALSE),"ingredient not in list"))</f>
        <v/>
      </c>
      <c r="H325" t="str">
        <f t="shared" si="45"/>
        <v/>
      </c>
      <c r="I325" s="3" t="str">
        <f>IF(D325="", "", IFERROR((VLOOKUP(D325,Ingredients!$A:$H,8,FALSE)*(F325/(VLOOKUP(D325,Ingredients!$A:$H,3,FALSE)))), "ingredient not in list"))</f>
        <v/>
      </c>
      <c r="J325" t="str">
        <f t="shared" si="46"/>
        <v/>
      </c>
      <c r="K325" s="77" t="str">
        <f>IF($D325="", "", IFERROR((VLOOKUP($D325,Ingredients!$A:$K,9,FALSE)*($F325/(VLOOKUP($D325,Ingredients!$A:$K,3,FALSE)))), "ingredient not in list"))</f>
        <v/>
      </c>
      <c r="L325" t="str">
        <f t="shared" si="47"/>
        <v/>
      </c>
      <c r="M325" s="77" t="str">
        <f>IF($D325="", "", IFERROR((VLOOKUP($D325,Ingredients!$A:$K,10,FALSE)*($F325/(VLOOKUP($D325,Ingredients!$A:$K,3,FALSE)))), "ingredient not in list"))</f>
        <v/>
      </c>
      <c r="N325" t="str">
        <f t="shared" si="48"/>
        <v/>
      </c>
      <c r="O325" s="77" t="str">
        <f>IF($D325="", "", IFERROR((VLOOKUP($D325,Ingredients!$A:$K,11,FALSE)*($F325/(VLOOKUP($D325,Ingredients!$A:$K,3,FALSE)))), "ingredient not in list"))</f>
        <v/>
      </c>
      <c r="P325" t="str">
        <f t="shared" si="49"/>
        <v/>
      </c>
      <c r="Q325" s="83" t="str">
        <f>IF($D325="", "", IFERROR((VLOOKUP($D325,Ingredients!$A:$H,6,FALSE)*($F325/(VLOOKUP($D325,Ingredients!$A:$H,3,FALSE)))), "ingredient not in list"))</f>
        <v/>
      </c>
      <c r="R325" s="3" t="str">
        <f>IF(AND(I325&lt;&gt;"",I326=""),SUM(I$1:I326)-SUM(R$1:R324),"")</f>
        <v/>
      </c>
      <c r="S325" t="str">
        <f>IF(AND(Q325&lt;&gt;"",Q326=""),SUM(Q$1:Q326)-SUM(S$1:S324),"")</f>
        <v/>
      </c>
      <c r="T325" s="74" t="str">
        <f>IF(AND(K325&lt;&gt;"",K326=""),SUM(K$1:K326)-SUM(T$1:T324),"")</f>
        <v/>
      </c>
      <c r="U325" s="74" t="str">
        <f>IF(AND(M325&lt;&gt;"",M326=""),SUM(M$1:M326)-SUM(U$1:U324),"")</f>
        <v/>
      </c>
      <c r="V325" s="74" t="str">
        <f>IF(AND(O325&lt;&gt;"",O326=""),SUM(O$1:O326)-SUM(V$1:V324),"")</f>
        <v/>
      </c>
      <c r="X325" s="3" t="str">
        <f t="shared" si="50"/>
        <v/>
      </c>
      <c r="Y325" s="21" t="str">
        <f t="shared" si="51"/>
        <v/>
      </c>
      <c r="Z325" s="74" t="str">
        <f t="shared" si="52"/>
        <v/>
      </c>
      <c r="AA325" s="74" t="str">
        <f t="shared" si="53"/>
        <v/>
      </c>
      <c r="AB325" s="74" t="str">
        <f t="shared" si="54"/>
        <v/>
      </c>
      <c r="AC325" s="131"/>
    </row>
    <row r="326" spans="1:29" ht="12.75" x14ac:dyDescent="0.2">
      <c r="A326" t="str">
        <f>IF(B326="","", IF(ISNA(MATCH(B326,'Meal Planning'!$C$2:$C$6,0)), "N", "Y"))</f>
        <v>N</v>
      </c>
      <c r="B326" t="str">
        <f t="array" ref="B326">IF(D326="","", INDEX($C326:C20324, MATCH(FALSE,ISBLANK($C326:C20324),0)))</f>
        <v>Veggie Wrap Lunch</v>
      </c>
      <c r="C326" s="10"/>
      <c r="D326" s="48" t="s">
        <v>220</v>
      </c>
      <c r="E326" s="49" t="str">
        <f t="shared" si="44"/>
        <v>|</v>
      </c>
      <c r="F326" s="65">
        <v>10</v>
      </c>
      <c r="G326" s="51" t="str">
        <f>IF(D326="","",IFERROR(VLOOKUP(D326,Ingredients!$A:$G,4,FALSE),"ingredient not in list"))</f>
        <v>tortilla</v>
      </c>
      <c r="H326" s="49" t="str">
        <f t="shared" si="45"/>
        <v>|</v>
      </c>
      <c r="I326" s="52">
        <f>IF(D326="", "", IFERROR((VLOOKUP(D326,Ingredients!$A:$H,8,FALSE)*(F326/(VLOOKUP(D326,Ingredients!$A:$H,3,FALSE)))), "ingredient not in list"))</f>
        <v>2.9875000000000003</v>
      </c>
      <c r="J326" s="49" t="str">
        <f t="shared" si="46"/>
        <v>|</v>
      </c>
      <c r="K326" s="79">
        <f>IF($D326="", "", IFERROR((VLOOKUP($D326,Ingredients!$A:$K,9,FALSE)*($F326/(VLOOKUP($D326,Ingredients!$A:$K,3,FALSE)))), "ingredient not in list"))</f>
        <v>30</v>
      </c>
      <c r="L326" s="49" t="str">
        <f t="shared" si="47"/>
        <v>|</v>
      </c>
      <c r="M326" s="79">
        <f>IF($D326="", "", IFERROR((VLOOKUP($D326,Ingredients!$A:$K,10,FALSE)*($F326/(VLOOKUP($D326,Ingredients!$A:$K,3,FALSE)))), "ingredient not in list"))</f>
        <v>180</v>
      </c>
      <c r="N326" s="49" t="str">
        <f t="shared" si="48"/>
        <v>|</v>
      </c>
      <c r="O326" s="79">
        <f>IF($D326="", "", IFERROR((VLOOKUP($D326,Ingredients!$A:$K,11,FALSE)*($F326/(VLOOKUP($D326,Ingredients!$A:$K,3,FALSE)))), "ingredient not in list"))</f>
        <v>30</v>
      </c>
      <c r="P326" s="49" t="str">
        <f t="shared" si="49"/>
        <v>|</v>
      </c>
      <c r="Q326" s="85">
        <f>IF($D326="", "", IFERROR((VLOOKUP($D326,Ingredients!$A:$H,6,FALSE)*($F326/(VLOOKUP($D326,Ingredients!$A:$H,3,FALSE)))), "ingredient not in list"))</f>
        <v>1100</v>
      </c>
      <c r="R326" s="3" t="str">
        <f>IF(AND(I326&lt;&gt;"",I327=""),SUM(I$1:I327)-SUM(R$1:R325),"")</f>
        <v/>
      </c>
      <c r="S326" t="str">
        <f>IF(AND(Q326&lt;&gt;"",Q327=""),SUM(Q$1:Q327)-SUM(S$1:S325),"")</f>
        <v/>
      </c>
      <c r="T326" s="74" t="str">
        <f>IF(AND(K326&lt;&gt;"",K327=""),SUM(K$1:K327)-SUM(T$1:T325),"")</f>
        <v/>
      </c>
      <c r="U326" s="74" t="str">
        <f>IF(AND(M326&lt;&gt;"",M327=""),SUM(M$1:M327)-SUM(U$1:U325),"")</f>
        <v/>
      </c>
      <c r="V326" s="74" t="str">
        <f>IF(AND(O326&lt;&gt;"",O327=""),SUM(O$1:O327)-SUM(V$1:V325),"")</f>
        <v/>
      </c>
      <c r="X326" s="3" t="str">
        <f t="shared" si="50"/>
        <v/>
      </c>
      <c r="Y326" s="21" t="str">
        <f t="shared" si="51"/>
        <v/>
      </c>
      <c r="Z326" s="74" t="str">
        <f t="shared" si="52"/>
        <v/>
      </c>
      <c r="AA326" s="74" t="str">
        <f t="shared" si="53"/>
        <v/>
      </c>
      <c r="AB326" s="74" t="str">
        <f t="shared" si="54"/>
        <v/>
      </c>
      <c r="AC326" s="131"/>
    </row>
    <row r="327" spans="1:29" ht="12.75" x14ac:dyDescent="0.2">
      <c r="A327" t="str">
        <f>IF(B327="","", IF(ISNA(MATCH(B327,'Meal Planning'!$C$2:$C$6,0)), "N", "Y"))</f>
        <v>N</v>
      </c>
      <c r="B327" t="str">
        <f t="array" ref="B327">IF(D327="","", INDEX($C327:C20325, MATCH(FALSE,ISBLANK($C327:C20325),0)))</f>
        <v>Veggie Wrap Lunch</v>
      </c>
      <c r="C327" s="10"/>
      <c r="D327" s="53" t="s">
        <v>221</v>
      </c>
      <c r="E327" s="54" t="str">
        <f t="shared" si="44"/>
        <v>|</v>
      </c>
      <c r="F327" s="12">
        <v>10</v>
      </c>
      <c r="G327" s="55" t="str">
        <f>IF(D327="","",IFERROR(VLOOKUP(D327,Ingredients!$A:$G,4,FALSE),"ingredient not in list"))</f>
        <v>tbsp</v>
      </c>
      <c r="H327" s="54" t="str">
        <f t="shared" si="45"/>
        <v>|</v>
      </c>
      <c r="I327" s="56">
        <f>IF(D327="", "", IFERROR((VLOOKUP(D327,Ingredients!$A:$H,8,FALSE)*(F327/(VLOOKUP(D327,Ingredients!$A:$H,3,FALSE)))), "ingredient not in list"))</f>
        <v>1.2468750000000002</v>
      </c>
      <c r="J327" s="54" t="str">
        <f t="shared" si="46"/>
        <v>|</v>
      </c>
      <c r="K327" s="80">
        <f>IF($D327="", "", IFERROR((VLOOKUP($D327,Ingredients!$A:$K,9,FALSE)*($F327/(VLOOKUP($D327,Ingredients!$A:$K,3,FALSE)))), "ingredient not in list"))</f>
        <v>10</v>
      </c>
      <c r="L327" s="54" t="str">
        <f t="shared" si="47"/>
        <v>|</v>
      </c>
      <c r="M327" s="80">
        <f>IF($D327="", "", IFERROR((VLOOKUP($D327,Ingredients!$A:$K,10,FALSE)*($F327/(VLOOKUP($D327,Ingredients!$A:$K,3,FALSE)))), "ingredient not in list"))</f>
        <v>30</v>
      </c>
      <c r="N327" s="54" t="str">
        <f t="shared" si="48"/>
        <v>|</v>
      </c>
      <c r="O327" s="80">
        <f>IF($D327="", "", IFERROR((VLOOKUP($D327,Ingredients!$A:$K,11,FALSE)*($F327/(VLOOKUP($D327,Ingredients!$A:$K,3,FALSE)))), "ingredient not in list"))</f>
        <v>25</v>
      </c>
      <c r="P327" s="54" t="str">
        <f t="shared" si="49"/>
        <v>|</v>
      </c>
      <c r="Q327" s="86">
        <f>IF($D327="", "", IFERROR((VLOOKUP($D327,Ingredients!$A:$H,6,FALSE)*($F327/(VLOOKUP($D327,Ingredients!$A:$H,3,FALSE)))), "ingredient not in list"))</f>
        <v>400</v>
      </c>
      <c r="R327" s="3" t="str">
        <f>IF(AND(I327&lt;&gt;"",I328=""),SUM(I$1:I328)-SUM(R$1:R326),"")</f>
        <v/>
      </c>
      <c r="S327" t="str">
        <f>IF(AND(Q327&lt;&gt;"",Q328=""),SUM(Q$1:Q328)-SUM(S$1:S326),"")</f>
        <v/>
      </c>
      <c r="T327" s="74" t="str">
        <f>IF(AND(K327&lt;&gt;"",K328=""),SUM(K$1:K328)-SUM(T$1:T326),"")</f>
        <v/>
      </c>
      <c r="U327" s="74" t="str">
        <f>IF(AND(M327&lt;&gt;"",M328=""),SUM(M$1:M328)-SUM(U$1:U326),"")</f>
        <v/>
      </c>
      <c r="V327" s="74" t="str">
        <f>IF(AND(O327&lt;&gt;"",O328=""),SUM(O$1:O328)-SUM(V$1:V326),"")</f>
        <v/>
      </c>
      <c r="X327" s="3" t="str">
        <f t="shared" si="50"/>
        <v/>
      </c>
      <c r="Y327" s="21" t="str">
        <f t="shared" si="51"/>
        <v/>
      </c>
      <c r="Z327" s="74" t="str">
        <f t="shared" si="52"/>
        <v/>
      </c>
      <c r="AA327" s="74" t="str">
        <f t="shared" si="53"/>
        <v/>
      </c>
      <c r="AB327" s="74" t="str">
        <f t="shared" si="54"/>
        <v/>
      </c>
      <c r="AC327" s="131"/>
    </row>
    <row r="328" spans="1:29" ht="12.75" x14ac:dyDescent="0.2">
      <c r="A328" t="str">
        <f>IF(B328="","", IF(ISNA(MATCH(B328,'Meal Planning'!$C$2:$C$6,0)), "N", "Y"))</f>
        <v>N</v>
      </c>
      <c r="B328" t="str">
        <f t="array" ref="B328">IF(D328="","", INDEX($C328:C20326, MATCH(FALSE,ISBLANK($C328:C20326),0)))</f>
        <v>Veggie Wrap Lunch</v>
      </c>
      <c r="C328" s="10"/>
      <c r="D328" s="53" t="s">
        <v>222</v>
      </c>
      <c r="E328" s="54" t="str">
        <f t="shared" si="44"/>
        <v>|</v>
      </c>
      <c r="F328" s="12">
        <v>10</v>
      </c>
      <c r="G328" s="55" t="str">
        <f>IF(D328="","",IFERROR(VLOOKUP(D328,Ingredients!$A:$G,4,FALSE),"ingredient not in list"))</f>
        <v>tbsp</v>
      </c>
      <c r="H328" s="54" t="str">
        <f t="shared" si="45"/>
        <v>|</v>
      </c>
      <c r="I328" s="56">
        <f>IF(D328="", "", IFERROR((VLOOKUP(D328,Ingredients!$A:$H,8,FALSE)*(F328/(VLOOKUP(D328,Ingredients!$A:$H,3,FALSE)))), "ingredient not in list"))</f>
        <v>1.2468750000000002</v>
      </c>
      <c r="J328" s="54" t="str">
        <f t="shared" si="46"/>
        <v>|</v>
      </c>
      <c r="K328" s="80">
        <f>IF($D328="", "", IFERROR((VLOOKUP($D328,Ingredients!$A:$K,9,FALSE)*($F328/(VLOOKUP($D328,Ingredients!$A:$K,3,FALSE)))), "ingredient not in list"))</f>
        <v>5</v>
      </c>
      <c r="L328" s="54" t="str">
        <f t="shared" si="47"/>
        <v>|</v>
      </c>
      <c r="M328" s="80">
        <f>IF($D328="", "", IFERROR((VLOOKUP($D328,Ingredients!$A:$K,10,FALSE)*($F328/(VLOOKUP($D328,Ingredients!$A:$K,3,FALSE)))), "ingredient not in list"))</f>
        <v>10</v>
      </c>
      <c r="N328" s="54" t="str">
        <f t="shared" si="48"/>
        <v>|</v>
      </c>
      <c r="O328" s="80">
        <f>IF($D328="", "", IFERROR((VLOOKUP($D328,Ingredients!$A:$K,11,FALSE)*($F328/(VLOOKUP($D328,Ingredients!$A:$K,3,FALSE)))), "ingredient not in list"))</f>
        <v>10</v>
      </c>
      <c r="P328" s="54" t="str">
        <f t="shared" si="49"/>
        <v>|</v>
      </c>
      <c r="Q328" s="86">
        <f>IF($D328="", "", IFERROR((VLOOKUP($D328,Ingredients!$A:$H,6,FALSE)*($F328/(VLOOKUP($D328,Ingredients!$A:$H,3,FALSE)))), "ingredient not in list"))</f>
        <v>150</v>
      </c>
      <c r="R328" s="3" t="str">
        <f>IF(AND(I328&lt;&gt;"",I329=""),SUM(I$1:I329)-SUM(R$1:R327),"")</f>
        <v/>
      </c>
      <c r="S328" t="str">
        <f>IF(AND(Q328&lt;&gt;"",Q329=""),SUM(Q$1:Q329)-SUM(S$1:S327),"")</f>
        <v/>
      </c>
      <c r="T328" s="74" t="str">
        <f>IF(AND(K328&lt;&gt;"",K329=""),SUM(K$1:K329)-SUM(T$1:T327),"")</f>
        <v/>
      </c>
      <c r="U328" s="74" t="str">
        <f>IF(AND(M328&lt;&gt;"",M329=""),SUM(M$1:M329)-SUM(U$1:U327),"")</f>
        <v/>
      </c>
      <c r="V328" s="74" t="str">
        <f>IF(AND(O328&lt;&gt;"",O329=""),SUM(O$1:O329)-SUM(V$1:V327),"")</f>
        <v/>
      </c>
      <c r="X328" s="3" t="str">
        <f t="shared" si="50"/>
        <v/>
      </c>
      <c r="Y328" s="21" t="str">
        <f t="shared" si="51"/>
        <v/>
      </c>
      <c r="Z328" s="74" t="str">
        <f t="shared" si="52"/>
        <v/>
      </c>
      <c r="AA328" s="74" t="str">
        <f t="shared" si="53"/>
        <v/>
      </c>
      <c r="AB328" s="74" t="str">
        <f t="shared" si="54"/>
        <v/>
      </c>
      <c r="AC328" s="131"/>
    </row>
    <row r="329" spans="1:29" ht="12.75" x14ac:dyDescent="0.2">
      <c r="A329" t="str">
        <f>IF(B329="","", IF(ISNA(MATCH(B329,'Meal Planning'!$C$2:$C$6,0)), "N", "Y"))</f>
        <v>N</v>
      </c>
      <c r="B329" t="str">
        <f t="array" ref="B329">IF(D329="","", INDEX($C329:C20327, MATCH(FALSE,ISBLANK($C329:C20327),0)))</f>
        <v>Veggie Wrap Lunch</v>
      </c>
      <c r="C329" s="10"/>
      <c r="D329" s="53" t="s">
        <v>61</v>
      </c>
      <c r="E329" s="54" t="str">
        <f t="shared" ref="E329:E392" si="55">IF($D329="","", "|")</f>
        <v>|</v>
      </c>
      <c r="F329" s="12">
        <v>4</v>
      </c>
      <c r="G329" s="55" t="str">
        <f>IF(D329="","",IFERROR(VLOOKUP(D329,Ingredients!$A:$G,4,FALSE),"ingredient not in list"))</f>
        <v>tomato</v>
      </c>
      <c r="H329" s="54" t="str">
        <f t="shared" ref="H329:H392" si="56">IF($D329="","", "|")</f>
        <v>|</v>
      </c>
      <c r="I329" s="56">
        <f>IF(D329="", "", IFERROR((VLOOKUP(D329,Ingredients!$A:$H,8,FALSE)*(F329/(VLOOKUP(D329,Ingredients!$A:$H,3,FALSE)))), "ingredient not in list"))</f>
        <v>1.1599999999999999</v>
      </c>
      <c r="J329" s="54" t="str">
        <f t="shared" ref="J329:J392" si="57">IF($D329="","", "|")</f>
        <v>|</v>
      </c>
      <c r="K329" s="80">
        <f>IF($D329="", "", IFERROR((VLOOKUP($D329,Ingredients!$A:$K,9,FALSE)*($F329/(VLOOKUP($D329,Ingredients!$A:$K,3,FALSE)))), "ingredient not in list"))</f>
        <v>4</v>
      </c>
      <c r="L329" s="54" t="str">
        <f t="shared" ref="L329:L392" si="58">IF($D329="","", "|")</f>
        <v>|</v>
      </c>
      <c r="M329" s="80">
        <f>IF($D329="", "", IFERROR((VLOOKUP($D329,Ingredients!$A:$K,10,FALSE)*($F329/(VLOOKUP($D329,Ingredients!$A:$K,3,FALSE)))), "ingredient not in list"))</f>
        <v>8</v>
      </c>
      <c r="N329" s="54" t="str">
        <f t="shared" ref="N329:N392" si="59">IF($D329="","", "|")</f>
        <v>|</v>
      </c>
      <c r="O329" s="80">
        <f>IF($D329="", "", IFERROR((VLOOKUP($D329,Ingredients!$A:$K,11,FALSE)*($F329/(VLOOKUP($D329,Ingredients!$A:$K,3,FALSE)))), "ingredient not in list"))</f>
        <v>4</v>
      </c>
      <c r="P329" s="54" t="str">
        <f t="shared" ref="P329:P392" si="60">IF($D329="","", "|")</f>
        <v>|</v>
      </c>
      <c r="Q329" s="86">
        <f>IF($D329="", "", IFERROR((VLOOKUP($D329,Ingredients!$A:$H,6,FALSE)*($F329/(VLOOKUP($D329,Ingredients!$A:$H,3,FALSE)))), "ingredient not in list"))</f>
        <v>140</v>
      </c>
      <c r="R329" s="3" t="str">
        <f>IF(AND(I329&lt;&gt;"",I330=""),SUM(I$1:I330)-SUM(R$1:R328),"")</f>
        <v/>
      </c>
      <c r="S329" t="str">
        <f>IF(AND(Q329&lt;&gt;"",Q330=""),SUM(Q$1:Q330)-SUM(S$1:S328),"")</f>
        <v/>
      </c>
      <c r="T329" s="74" t="str">
        <f>IF(AND(K329&lt;&gt;"",K330=""),SUM(K$1:K330)-SUM(T$1:T328),"")</f>
        <v/>
      </c>
      <c r="U329" s="74" t="str">
        <f>IF(AND(M329&lt;&gt;"",M330=""),SUM(M$1:M330)-SUM(U$1:U328),"")</f>
        <v/>
      </c>
      <c r="V329" s="74" t="str">
        <f>IF(AND(O329&lt;&gt;"",O330=""),SUM(O$1:O330)-SUM(V$1:V328),"")</f>
        <v/>
      </c>
      <c r="X329" s="3" t="str">
        <f t="shared" si="50"/>
        <v/>
      </c>
      <c r="Y329" s="21" t="str">
        <f t="shared" si="51"/>
        <v/>
      </c>
      <c r="Z329" s="74" t="str">
        <f t="shared" si="52"/>
        <v/>
      </c>
      <c r="AA329" s="74" t="str">
        <f t="shared" si="53"/>
        <v/>
      </c>
      <c r="AB329" s="74" t="str">
        <f t="shared" si="54"/>
        <v/>
      </c>
      <c r="AC329" s="131"/>
    </row>
    <row r="330" spans="1:29" ht="12.75" x14ac:dyDescent="0.2">
      <c r="A330" t="str">
        <f>IF(B330="","", IF(ISNA(MATCH(B330,'Meal Planning'!$C$2:$C$6,0)), "N", "Y"))</f>
        <v>N</v>
      </c>
      <c r="B330" t="str">
        <f t="array" ref="B330">IF(D330="","", INDEX($C330:C20328, MATCH(FALSE,ISBLANK($C330:C20328),0)))</f>
        <v>Veggie Wrap Lunch</v>
      </c>
      <c r="C330" s="10"/>
      <c r="D330" s="53" t="s">
        <v>49</v>
      </c>
      <c r="E330" s="54" t="str">
        <f t="shared" si="55"/>
        <v>|</v>
      </c>
      <c r="F330" s="12">
        <v>0.5</v>
      </c>
      <c r="G330" s="55" t="str">
        <f>IF(D330="","",IFERROR(VLOOKUP(D330,Ingredients!$A:$G,4,FALSE),"ingredient not in list"))</f>
        <v>cup</v>
      </c>
      <c r="H330" s="54" t="str">
        <f t="shared" si="56"/>
        <v>|</v>
      </c>
      <c r="I330" s="56">
        <f>IF(D330="", "", IFERROR((VLOOKUP(D330,Ingredients!$A:$H,8,FALSE)*(F330/(VLOOKUP(D330,Ingredients!$A:$H,3,FALSE)))), "ingredient not in list"))</f>
        <v>0.57000000000000006</v>
      </c>
      <c r="J330" s="54" t="str">
        <f t="shared" si="57"/>
        <v>|</v>
      </c>
      <c r="K330" s="80">
        <f>IF($D330="", "", IFERROR((VLOOKUP($D330,Ingredients!$A:$K,9,FALSE)*($F330/(VLOOKUP($D330,Ingredients!$A:$K,3,FALSE)))), "ingredient not in list"))</f>
        <v>2</v>
      </c>
      <c r="L330" s="54" t="str">
        <f t="shared" si="58"/>
        <v>|</v>
      </c>
      <c r="M330" s="80">
        <f>IF($D330="", "", IFERROR((VLOOKUP($D330,Ingredients!$A:$K,10,FALSE)*($F330/(VLOOKUP($D330,Ingredients!$A:$K,3,FALSE)))), "ingredient not in list"))</f>
        <v>64</v>
      </c>
      <c r="N330" s="54" t="str">
        <f t="shared" si="59"/>
        <v>|</v>
      </c>
      <c r="O330" s="80">
        <f>IF($D330="", "", IFERROR((VLOOKUP($D330,Ingredients!$A:$K,11,FALSE)*($F330/(VLOOKUP($D330,Ingredients!$A:$K,3,FALSE)))), "ingredient not in list"))</f>
        <v>0</v>
      </c>
      <c r="P330" s="54" t="str">
        <f t="shared" si="60"/>
        <v>|</v>
      </c>
      <c r="Q330" s="86">
        <f>IF($D330="", "", IFERROR((VLOOKUP($D330,Ingredients!$A:$H,6,FALSE)*($F330/(VLOOKUP($D330,Ingredients!$A:$H,3,FALSE)))), "ingredient not in list"))</f>
        <v>240</v>
      </c>
      <c r="R330" s="3" t="str">
        <f>IF(AND(I330&lt;&gt;"",I331=""),SUM(I$1:I331)-SUM(R$1:R329),"")</f>
        <v/>
      </c>
      <c r="S330" t="str">
        <f>IF(AND(Q330&lt;&gt;"",Q331=""),SUM(Q$1:Q331)-SUM(S$1:S329),"")</f>
        <v/>
      </c>
      <c r="T330" s="74" t="str">
        <f>IF(AND(K330&lt;&gt;"",K331=""),SUM(K$1:K331)-SUM(T$1:T329),"")</f>
        <v/>
      </c>
      <c r="U330" s="74" t="str">
        <f>IF(AND(M330&lt;&gt;"",M331=""),SUM(M$1:M331)-SUM(U$1:U329),"")</f>
        <v/>
      </c>
      <c r="V330" s="74" t="str">
        <f>IF(AND(O330&lt;&gt;"",O331=""),SUM(O$1:O331)-SUM(V$1:V329),"")</f>
        <v/>
      </c>
      <c r="X330" s="3" t="str">
        <f t="shared" ref="X330:X393" si="61">IF(W330="","",R330/W330)</f>
        <v/>
      </c>
      <c r="Y330" s="21" t="str">
        <f t="shared" ref="Y330:Y393" si="62">IF(W330="","", S330/W330)</f>
        <v/>
      </c>
      <c r="Z330" s="74" t="str">
        <f t="shared" ref="Z330:Z393" si="63">IF(T330="","", T330/W330)</f>
        <v/>
      </c>
      <c r="AA330" s="74" t="str">
        <f t="shared" ref="AA330:AA393" si="64">IF(U330="","", U330/W330)</f>
        <v/>
      </c>
      <c r="AB330" s="74" t="str">
        <f t="shared" ref="AB330:AB393" si="65">IF(V330="","", V330/W330)</f>
        <v/>
      </c>
      <c r="AC330" s="131"/>
    </row>
    <row r="331" spans="1:29" ht="12.75" x14ac:dyDescent="0.2">
      <c r="A331" t="str">
        <f>IF(B331="","", IF(ISNA(MATCH(B331,'Meal Planning'!$C$2:$C$6,0)), "N", "Y"))</f>
        <v>N</v>
      </c>
      <c r="B331" t="str">
        <f t="array" ref="B331">IF(D331="","", INDEX($C331:C20329, MATCH(FALSE,ISBLANK($C331:C20329),0)))</f>
        <v>Veggie Wrap Lunch</v>
      </c>
      <c r="C331" s="10"/>
      <c r="D331" s="53" t="s">
        <v>223</v>
      </c>
      <c r="E331" s="54" t="str">
        <f t="shared" si="55"/>
        <v>|</v>
      </c>
      <c r="F331" s="12">
        <v>5</v>
      </c>
      <c r="G331" s="55" t="str">
        <f>IF(D331="","",IFERROR(VLOOKUP(D331,Ingredients!$A:$G,4,FALSE),"ingredient not in list"))</f>
        <v>cup</v>
      </c>
      <c r="H331" s="54" t="str">
        <f t="shared" si="56"/>
        <v>|</v>
      </c>
      <c r="I331" s="56">
        <f>IF(D331="", "", IFERROR((VLOOKUP(D331,Ingredients!$A:$H,8,FALSE)*(F331/(VLOOKUP(D331,Ingredients!$A:$H,3,FALSE)))), "ingredient not in list"))</f>
        <v>1.6583333333333332</v>
      </c>
      <c r="J331" s="54" t="str">
        <f t="shared" si="57"/>
        <v>|</v>
      </c>
      <c r="K331" s="80">
        <f>IF($D331="", "", IFERROR((VLOOKUP($D331,Ingredients!$A:$K,9,FALSE)*($F331/(VLOOKUP($D331,Ingredients!$A:$K,3,FALSE)))), "ingredient not in list"))</f>
        <v>2.5</v>
      </c>
      <c r="L331" s="54" t="str">
        <f t="shared" si="58"/>
        <v>|</v>
      </c>
      <c r="M331" s="80">
        <f>IF($D331="", "", IFERROR((VLOOKUP($D331,Ingredients!$A:$K,10,FALSE)*($F331/(VLOOKUP($D331,Ingredients!$A:$K,3,FALSE)))), "ingredient not in list"))</f>
        <v>15</v>
      </c>
      <c r="N331" s="54" t="str">
        <f t="shared" si="59"/>
        <v>|</v>
      </c>
      <c r="O331" s="80">
        <f>IF($D331="", "", IFERROR((VLOOKUP($D331,Ingredients!$A:$K,11,FALSE)*($F331/(VLOOKUP($D331,Ingredients!$A:$K,3,FALSE)))), "ingredient not in list"))</f>
        <v>0</v>
      </c>
      <c r="P331" s="54" t="str">
        <f t="shared" si="60"/>
        <v>|</v>
      </c>
      <c r="Q331" s="86">
        <f>IF($D331="", "", IFERROR((VLOOKUP($D331,Ingredients!$A:$H,6,FALSE)*($F331/(VLOOKUP($D331,Ingredients!$A:$H,3,FALSE)))), "ingredient not in list"))</f>
        <v>75</v>
      </c>
      <c r="R331" s="3" t="str">
        <f>IF(AND(I331&lt;&gt;"",I332=""),SUM(I$1:I332)-SUM(R$1:R330),"")</f>
        <v/>
      </c>
      <c r="S331" t="str">
        <f>IF(AND(Q331&lt;&gt;"",Q332=""),SUM(Q$1:Q332)-SUM(S$1:S330),"")</f>
        <v/>
      </c>
      <c r="T331" s="74" t="str">
        <f>IF(AND(K331&lt;&gt;"",K332=""),SUM(K$1:K332)-SUM(T$1:T330),"")</f>
        <v/>
      </c>
      <c r="U331" s="74" t="str">
        <f>IF(AND(M331&lt;&gt;"",M332=""),SUM(M$1:M332)-SUM(U$1:U330),"")</f>
        <v/>
      </c>
      <c r="V331" s="74" t="str">
        <f>IF(AND(O331&lt;&gt;"",O332=""),SUM(O$1:O332)-SUM(V$1:V330),"")</f>
        <v/>
      </c>
      <c r="X331" s="3" t="str">
        <f t="shared" si="61"/>
        <v/>
      </c>
      <c r="Y331" s="21" t="str">
        <f t="shared" si="62"/>
        <v/>
      </c>
      <c r="Z331" s="74" t="str">
        <f t="shared" si="63"/>
        <v/>
      </c>
      <c r="AA331" s="74" t="str">
        <f t="shared" si="64"/>
        <v/>
      </c>
      <c r="AB331" s="74" t="str">
        <f t="shared" si="65"/>
        <v/>
      </c>
      <c r="AC331" s="131"/>
    </row>
    <row r="332" spans="1:29" ht="13.5" thickBot="1" x14ac:dyDescent="0.25">
      <c r="A332" t="str">
        <f>IF(B332="","", IF(ISNA(MATCH(B332,'Meal Planning'!$C$2:$C$6,0)), "N", "Y"))</f>
        <v>N</v>
      </c>
      <c r="B332" t="str">
        <f t="array" ref="B332">IF(D332="","", INDEX($C332:C20330, MATCH(FALSE,ISBLANK($C332:C20330),0)))</f>
        <v>Veggie Wrap Lunch</v>
      </c>
      <c r="C332" s="10"/>
      <c r="D332" s="53" t="s">
        <v>58</v>
      </c>
      <c r="E332" s="54" t="str">
        <f t="shared" si="55"/>
        <v>|</v>
      </c>
      <c r="F332" s="12">
        <v>5</v>
      </c>
      <c r="G332" s="55" t="str">
        <f>IF(D332="","",IFERROR(VLOOKUP(D332,Ingredients!$A:$G,4,FALSE),"ingredient not in list"))</f>
        <v>egg</v>
      </c>
      <c r="H332" s="54" t="str">
        <f t="shared" si="56"/>
        <v>|</v>
      </c>
      <c r="I332" s="56">
        <f>IF(D332="", "", IFERROR((VLOOKUP(D332,Ingredients!$A:$H,8,FALSE)*(F332/(VLOOKUP(D332,Ingredients!$A:$H,3,FALSE)))), "ingredient not in list"))</f>
        <v>0.53749999999999998</v>
      </c>
      <c r="J332" s="54" t="str">
        <f t="shared" si="57"/>
        <v>|</v>
      </c>
      <c r="K332" s="80">
        <f>IF($D332="", "", IFERROR((VLOOKUP($D332,Ingredients!$A:$K,9,FALSE)*($F332/(VLOOKUP($D332,Ingredients!$A:$K,3,FALSE)))), "ingredient not in list"))</f>
        <v>31.45</v>
      </c>
      <c r="L332" s="54" t="str">
        <f t="shared" si="58"/>
        <v>|</v>
      </c>
      <c r="M332" s="80">
        <f>IF($D332="", "", IFERROR((VLOOKUP($D332,Ingredients!$A:$K,10,FALSE)*($F332/(VLOOKUP($D332,Ingredients!$A:$K,3,FALSE)))), "ingredient not in list"))</f>
        <v>1.9</v>
      </c>
      <c r="N332" s="54" t="str">
        <f t="shared" si="59"/>
        <v>|</v>
      </c>
      <c r="O332" s="80">
        <f>IF($D332="", "", IFERROR((VLOOKUP($D332,Ingredients!$A:$K,11,FALSE)*($F332/(VLOOKUP($D332,Ingredients!$A:$K,3,FALSE)))), "ingredient not in list"))</f>
        <v>24.849999999999998</v>
      </c>
      <c r="P332" s="54" t="str">
        <f t="shared" si="60"/>
        <v>|</v>
      </c>
      <c r="Q332" s="86">
        <f>IF($D332="", "", IFERROR((VLOOKUP($D332,Ingredients!$A:$H,6,FALSE)*($F332/(VLOOKUP($D332,Ingredients!$A:$H,3,FALSE)))), "ingredient not in list"))</f>
        <v>360</v>
      </c>
      <c r="R332" s="3" t="str">
        <f>IF(AND(I332&lt;&gt;"",I333=""),SUM(I$1:I333)-SUM(R$1:R331),"")</f>
        <v/>
      </c>
      <c r="S332" t="str">
        <f>IF(AND(Q332&lt;&gt;"",Q333=""),SUM(Q$1:Q333)-SUM(S$1:S331),"")</f>
        <v/>
      </c>
      <c r="T332" s="74" t="str">
        <f>IF(AND(K332&lt;&gt;"",K333=""),SUM(K$1:K333)-SUM(T$1:T331),"")</f>
        <v/>
      </c>
      <c r="U332" s="74" t="str">
        <f>IF(AND(M332&lt;&gt;"",M333=""),SUM(M$1:M333)-SUM(U$1:U331),"")</f>
        <v/>
      </c>
      <c r="V332" s="74" t="str">
        <f>IF(AND(O332&lt;&gt;"",O333=""),SUM(O$1:O333)-SUM(V$1:V331),"")</f>
        <v/>
      </c>
      <c r="X332" s="3" t="str">
        <f t="shared" si="61"/>
        <v/>
      </c>
      <c r="Y332" s="21" t="str">
        <f t="shared" si="62"/>
        <v/>
      </c>
      <c r="Z332" s="74" t="str">
        <f t="shared" si="63"/>
        <v/>
      </c>
      <c r="AA332" s="74" t="str">
        <f t="shared" si="64"/>
        <v/>
      </c>
      <c r="AB332" s="74" t="str">
        <f t="shared" si="65"/>
        <v/>
      </c>
      <c r="AC332" s="131"/>
    </row>
    <row r="333" spans="1:29" ht="13.5" thickBot="1" x14ac:dyDescent="0.25">
      <c r="A333" t="str">
        <f>IF(B333="","", IF(ISNA(MATCH(B333,'Meal Planning'!$C$2:$C$6,0)), "N", "Y"))</f>
        <v>N</v>
      </c>
      <c r="B333" t="str">
        <f t="array" ref="B333">IF(D333="","", INDEX($C333:C20331, MATCH(FALSE,ISBLANK($C333:C20331),0)))</f>
        <v>Veggie Wrap Lunch</v>
      </c>
      <c r="C333" s="47" t="s">
        <v>224</v>
      </c>
      <c r="D333" s="57" t="s">
        <v>62</v>
      </c>
      <c r="E333" s="58" t="str">
        <f t="shared" si="55"/>
        <v>|</v>
      </c>
      <c r="F333" s="59">
        <v>10</v>
      </c>
      <c r="G333" s="60" t="str">
        <f>IF(D333="","",IFERROR(VLOOKUP(D333,Ingredients!$A:$G,4,FALSE),"ingredient not in list"))</f>
        <v>oz</v>
      </c>
      <c r="H333" s="58" t="str">
        <f t="shared" si="56"/>
        <v>|</v>
      </c>
      <c r="I333" s="61">
        <f>IF(D333="", "", IFERROR((VLOOKUP(D333,Ingredients!$A:$H,8,FALSE)*(F333/(VLOOKUP(D333,Ingredients!$A:$H,3,FALSE)))), "ingredient not in list"))</f>
        <v>2.4874999999999998</v>
      </c>
      <c r="J333" s="58" t="str">
        <f t="shared" si="57"/>
        <v>|</v>
      </c>
      <c r="K333" s="81">
        <f>IF($D333="", "", IFERROR((VLOOKUP($D333,Ingredients!$A:$K,9,FALSE)*($F333/(VLOOKUP($D333,Ingredients!$A:$K,3,FALSE)))), "ingredient not in list"))</f>
        <v>10</v>
      </c>
      <c r="L333" s="58" t="str">
        <f t="shared" si="58"/>
        <v>|</v>
      </c>
      <c r="M333" s="81">
        <f>IF($D333="", "", IFERROR((VLOOKUP($D333,Ingredients!$A:$K,10,FALSE)*($F333/(VLOOKUP($D333,Ingredients!$A:$K,3,FALSE)))), "ingredient not in list"))</f>
        <v>80</v>
      </c>
      <c r="N333" s="58" t="str">
        <f t="shared" si="59"/>
        <v>|</v>
      </c>
      <c r="O333" s="81">
        <f>IF($D333="", "", IFERROR((VLOOKUP($D333,Ingredients!$A:$K,11,FALSE)*($F333/(VLOOKUP($D333,Ingredients!$A:$K,3,FALSE)))), "ingredient not in list"))</f>
        <v>0</v>
      </c>
      <c r="P333" s="58" t="str">
        <f t="shared" si="60"/>
        <v>|</v>
      </c>
      <c r="Q333" s="87">
        <f>IF($D333="", "", IFERROR((VLOOKUP($D333,Ingredients!$A:$H,6,FALSE)*($F333/(VLOOKUP($D333,Ingredients!$A:$H,3,FALSE)))), "ingredient not in list"))</f>
        <v>350</v>
      </c>
      <c r="R333" s="3">
        <f>IF(AND(I333&lt;&gt;"",I334=""),SUM(I$1:I334)-SUM(R$1:R332),"")</f>
        <v>11.894583333333316</v>
      </c>
      <c r="S333">
        <f>IF(AND(Q333&lt;&gt;"",Q334=""),SUM(Q$1:Q334)-SUM(S$1:S332),"")</f>
        <v>2815</v>
      </c>
      <c r="T333" s="74">
        <f>IF(AND(K333&lt;&gt;"",K334=""),SUM(K$1:K334)-SUM(T$1:T332),"")</f>
        <v>94.949999999999818</v>
      </c>
      <c r="U333" s="74">
        <f>IF(AND(M333&lt;&gt;"",M334=""),SUM(M$1:M334)-SUM(U$1:U332),"")</f>
        <v>388.89999999999964</v>
      </c>
      <c r="V333" s="74">
        <f>IF(AND(O333&lt;&gt;"",O334=""),SUM(O$1:O334)-SUM(V$1:V332),"")</f>
        <v>93.849999999999909</v>
      </c>
      <c r="W333" s="8">
        <v>5</v>
      </c>
      <c r="X333" s="3">
        <f t="shared" si="61"/>
        <v>2.378916666666663</v>
      </c>
      <c r="Y333" s="21">
        <f t="shared" si="62"/>
        <v>563</v>
      </c>
      <c r="Z333" s="74">
        <f t="shared" si="63"/>
        <v>18.989999999999963</v>
      </c>
      <c r="AA333" s="74">
        <f t="shared" si="64"/>
        <v>77.77999999999993</v>
      </c>
      <c r="AB333" s="74">
        <f t="shared" si="65"/>
        <v>18.769999999999982</v>
      </c>
    </row>
    <row r="334" spans="1:29" ht="12.75" x14ac:dyDescent="0.2">
      <c r="A334" t="str">
        <f>IF(B334="","", IF(ISNA(MATCH(B334,'Meal Planning'!$C$2:$C$6,0)), "N", "Y"))</f>
        <v/>
      </c>
      <c r="B334" t="str">
        <f t="array" ref="B334">IF(D334="","", INDEX($C334:C20332, MATCH(FALSE,ISBLANK($C334:C20332),0)))</f>
        <v/>
      </c>
      <c r="C334" s="10"/>
      <c r="E334" t="str">
        <f t="shared" si="55"/>
        <v/>
      </c>
      <c r="F334" s="10"/>
      <c r="G334" s="1" t="str">
        <f>IF(D334="","",IFERROR(VLOOKUP(D334,Ingredients!$A:$G,4,FALSE),"ingredient not in list"))</f>
        <v/>
      </c>
      <c r="H334" t="str">
        <f t="shared" si="56"/>
        <v/>
      </c>
      <c r="I334" s="3" t="str">
        <f>IF(D334="", "", IFERROR((VLOOKUP(D334,Ingredients!$A:$H,8,FALSE)*(F334/(VLOOKUP(D334,Ingredients!$A:$H,3,FALSE)))), "ingredient not in list"))</f>
        <v/>
      </c>
      <c r="J334" t="str">
        <f t="shared" si="57"/>
        <v/>
      </c>
      <c r="K334" s="77" t="str">
        <f>IF($D334="", "", IFERROR((VLOOKUP($D334,Ingredients!$A:$K,9,FALSE)*($F334/(VLOOKUP($D334,Ingredients!$A:$K,3,FALSE)))), "ingredient not in list"))</f>
        <v/>
      </c>
      <c r="L334" t="str">
        <f t="shared" si="58"/>
        <v/>
      </c>
      <c r="M334" s="77" t="str">
        <f>IF($D334="", "", IFERROR((VLOOKUP($D334,Ingredients!$A:$K,10,FALSE)*($F334/(VLOOKUP($D334,Ingredients!$A:$K,3,FALSE)))), "ingredient not in list"))</f>
        <v/>
      </c>
      <c r="N334" t="str">
        <f t="shared" si="59"/>
        <v/>
      </c>
      <c r="O334" s="77" t="str">
        <f>IF($D334="", "", IFERROR((VLOOKUP($D334,Ingredients!$A:$K,11,FALSE)*($F334/(VLOOKUP($D334,Ingredients!$A:$K,3,FALSE)))), "ingredient not in list"))</f>
        <v/>
      </c>
      <c r="P334" t="str">
        <f t="shared" si="60"/>
        <v/>
      </c>
      <c r="Q334" s="83" t="str">
        <f>IF($D334="", "", IFERROR((VLOOKUP($D334,Ingredients!$A:$H,6,FALSE)*($F334/(VLOOKUP($D334,Ingredients!$A:$H,3,FALSE)))), "ingredient not in list"))</f>
        <v/>
      </c>
      <c r="R334" s="3" t="str">
        <f>IF(AND(I334&lt;&gt;"",I335=""),SUM(I$1:I335)-SUM(R$1:R333),"")</f>
        <v/>
      </c>
      <c r="S334" t="str">
        <f>IF(AND(Q334&lt;&gt;"",Q335=""),SUM(Q$1:Q335)-SUM(S$1:S333),"")</f>
        <v/>
      </c>
      <c r="T334" s="74" t="str">
        <f>IF(AND(K334&lt;&gt;"",K335=""),SUM(K$1:K335)-SUM(T$1:T333),"")</f>
        <v/>
      </c>
      <c r="U334" s="74" t="str">
        <f>IF(AND(M334&lt;&gt;"",M335=""),SUM(M$1:M335)-SUM(U$1:U333),"")</f>
        <v/>
      </c>
      <c r="V334" s="74" t="str">
        <f>IF(AND(O334&lt;&gt;"",O335=""),SUM(O$1:O335)-SUM(V$1:V333),"")</f>
        <v/>
      </c>
      <c r="X334" s="3" t="str">
        <f t="shared" si="61"/>
        <v/>
      </c>
      <c r="Y334" s="21" t="str">
        <f t="shared" si="62"/>
        <v/>
      </c>
      <c r="Z334" s="74" t="str">
        <f t="shared" si="63"/>
        <v/>
      </c>
      <c r="AA334" s="74" t="str">
        <f t="shared" si="64"/>
        <v/>
      </c>
      <c r="AB334" s="74" t="str">
        <f t="shared" si="65"/>
        <v/>
      </c>
      <c r="AC334" s="131"/>
    </row>
    <row r="335" spans="1:29" ht="12.75" x14ac:dyDescent="0.2">
      <c r="A335" t="str">
        <f>IF(B335="","", IF(ISNA(MATCH(B335,'Meal Planning'!$C$2:$C$6,0)), "N", "Y"))</f>
        <v>N</v>
      </c>
      <c r="B335" t="str">
        <f t="array" ref="B335">IF(D335="","", INDEX($C335:C20333, MATCH(FALSE,ISBLANK($C335:C20333),0)))</f>
        <v>Pumpkin Bread</v>
      </c>
      <c r="C335" s="10"/>
      <c r="D335" s="48" t="s">
        <v>195</v>
      </c>
      <c r="E335" s="49" t="str">
        <f t="shared" si="55"/>
        <v>|</v>
      </c>
      <c r="F335" s="65">
        <v>1.75</v>
      </c>
      <c r="G335" s="51" t="str">
        <f>IF(D335="","",IFERROR(VLOOKUP(D335,Ingredients!$A:$G,4,FALSE),"ingredient not in list"))</f>
        <v>cup</v>
      </c>
      <c r="H335" s="49" t="str">
        <f t="shared" si="56"/>
        <v>|</v>
      </c>
      <c r="I335" s="52">
        <f>IF(D335="", "", IFERROR((VLOOKUP(D335,Ingredients!$A:$H,8,FALSE)*(F335/(VLOOKUP(D335,Ingredients!$A:$H,3,FALSE)))), "ingredient not in list"))</f>
        <v>1.69</v>
      </c>
      <c r="J335" s="49" t="str">
        <f t="shared" si="57"/>
        <v>|</v>
      </c>
      <c r="K335" s="79">
        <f>IF($D335="", "", IFERROR((VLOOKUP($D335,Ingredients!$A:$K,9,FALSE)*($F335/(VLOOKUP($D335,Ingredients!$A:$K,3,FALSE)))), "ingredient not in list"))</f>
        <v>4.7250000000000005</v>
      </c>
      <c r="L335" s="49" t="str">
        <f t="shared" si="58"/>
        <v>|</v>
      </c>
      <c r="M335" s="79">
        <f>IF($D335="", "", IFERROR((VLOOKUP($D335,Ingredients!$A:$K,10,FALSE)*($F335/(VLOOKUP($D335,Ingredients!$A:$K,3,FALSE)))), "ingredient not in list"))</f>
        <v>34.737500000000004</v>
      </c>
      <c r="N335" s="49" t="str">
        <f t="shared" si="59"/>
        <v>|</v>
      </c>
      <c r="O335" s="79">
        <f>IF($D335="", "", IFERROR((VLOOKUP($D335,Ingredients!$A:$K,11,FALSE)*($F335/(VLOOKUP($D335,Ingredients!$A:$K,3,FALSE)))), "ingredient not in list"))</f>
        <v>7.665</v>
      </c>
      <c r="P335" s="49" t="str">
        <f t="shared" si="60"/>
        <v>|</v>
      </c>
      <c r="Q335" s="85">
        <f>IF($D335="", "", IFERROR((VLOOKUP($D335,Ingredients!$A:$H,6,FALSE)*($F335/(VLOOKUP($D335,Ingredients!$A:$H,3,FALSE)))), "ingredient not in list"))</f>
        <v>175</v>
      </c>
      <c r="R335" s="3" t="str">
        <f>IF(AND(I335&lt;&gt;"",I336=""),SUM(I$1:I336)-SUM(R$1:R334),"")</f>
        <v/>
      </c>
      <c r="S335" t="str">
        <f>IF(AND(Q335&lt;&gt;"",Q336=""),SUM(Q$1:Q336)-SUM(S$1:S334),"")</f>
        <v/>
      </c>
      <c r="T335" s="74" t="str">
        <f>IF(AND(K335&lt;&gt;"",K336=""),SUM(K$1:K336)-SUM(T$1:T334),"")</f>
        <v/>
      </c>
      <c r="U335" s="74" t="str">
        <f>IF(AND(M335&lt;&gt;"",M336=""),SUM(M$1:M336)-SUM(U$1:U334),"")</f>
        <v/>
      </c>
      <c r="V335" s="74" t="str">
        <f>IF(AND(O335&lt;&gt;"",O336=""),SUM(O$1:O336)-SUM(V$1:V334),"")</f>
        <v/>
      </c>
      <c r="X335" s="3" t="str">
        <f t="shared" si="61"/>
        <v/>
      </c>
      <c r="Y335" s="21" t="str">
        <f t="shared" si="62"/>
        <v/>
      </c>
      <c r="Z335" s="74" t="str">
        <f t="shared" si="63"/>
        <v/>
      </c>
      <c r="AA335" s="74" t="str">
        <f t="shared" si="64"/>
        <v/>
      </c>
      <c r="AB335" s="74" t="str">
        <f t="shared" si="65"/>
        <v/>
      </c>
      <c r="AC335" s="131"/>
    </row>
    <row r="336" spans="1:29" ht="12.75" x14ac:dyDescent="0.2">
      <c r="A336" t="str">
        <f>IF(B336="","", IF(ISNA(MATCH(B336,'Meal Planning'!$C$2:$C$6,0)), "N", "Y"))</f>
        <v>N</v>
      </c>
      <c r="B336" t="str">
        <f t="array" ref="B336">IF(D336="","", INDEX($C336:C20334, MATCH(FALSE,ISBLANK($C336:C20334),0)))</f>
        <v>Pumpkin Bread</v>
      </c>
      <c r="C336" s="10"/>
      <c r="D336" s="53" t="s">
        <v>52</v>
      </c>
      <c r="E336" s="54" t="str">
        <f t="shared" si="55"/>
        <v>|</v>
      </c>
      <c r="F336" s="12">
        <v>3.5</v>
      </c>
      <c r="G336" s="55" t="str">
        <f>IF(D336="","",IFERROR(VLOOKUP(D336,Ingredients!$A:$G,4,FALSE),"ingredient not in list"))</f>
        <v>cup</v>
      </c>
      <c r="H336" s="54" t="str">
        <f t="shared" si="56"/>
        <v>|</v>
      </c>
      <c r="I336" s="56">
        <f>IF(D336="", "", IFERROR((VLOOKUP(D336,Ingredients!$A:$H,8,FALSE)*(F336/(VLOOKUP(D336,Ingredients!$A:$H,3,FALSE)))), "ingredient not in list"))</f>
        <v>0.32357615894039737</v>
      </c>
      <c r="J336" s="54" t="str">
        <f t="shared" si="57"/>
        <v>|</v>
      </c>
      <c r="K336" s="80">
        <f>IF($D336="", "", IFERROR((VLOOKUP($D336,Ingredients!$A:$K,9,FALSE)*($F336/(VLOOKUP($D336,Ingredients!$A:$K,3,FALSE)))), "ingredient not in list"))</f>
        <v>42</v>
      </c>
      <c r="L336" s="54" t="str">
        <f t="shared" si="58"/>
        <v>|</v>
      </c>
      <c r="M336" s="80">
        <f>IF($D336="", "", IFERROR((VLOOKUP($D336,Ingredients!$A:$K,10,FALSE)*($F336/(VLOOKUP($D336,Ingredients!$A:$K,3,FALSE)))), "ingredient not in list"))</f>
        <v>308</v>
      </c>
      <c r="N336" s="54" t="str">
        <f t="shared" si="59"/>
        <v>|</v>
      </c>
      <c r="O336" s="80">
        <f>IF($D336="", "", IFERROR((VLOOKUP($D336,Ingredients!$A:$K,11,FALSE)*($F336/(VLOOKUP($D336,Ingredients!$A:$K,3,FALSE)))), "ingredient not in list"))</f>
        <v>0</v>
      </c>
      <c r="P336" s="54" t="str">
        <f t="shared" si="60"/>
        <v>|</v>
      </c>
      <c r="Q336" s="86">
        <f>IF($D336="", "", IFERROR((VLOOKUP($D336,Ingredients!$A:$H,6,FALSE)*($F336/(VLOOKUP($D336,Ingredients!$A:$H,3,FALSE)))), "ingredient not in list"))</f>
        <v>1540</v>
      </c>
      <c r="R336" s="3" t="str">
        <f>IF(AND(I336&lt;&gt;"",I337=""),SUM(I$1:I337)-SUM(R$1:R335),"")</f>
        <v/>
      </c>
      <c r="S336" t="str">
        <f>IF(AND(Q336&lt;&gt;"",Q337=""),SUM(Q$1:Q337)-SUM(S$1:S335),"")</f>
        <v/>
      </c>
      <c r="T336" s="74" t="str">
        <f>IF(AND(K336&lt;&gt;"",K337=""),SUM(K$1:K337)-SUM(T$1:T335),"")</f>
        <v/>
      </c>
      <c r="U336" s="74" t="str">
        <f>IF(AND(M336&lt;&gt;"",M337=""),SUM(M$1:M337)-SUM(U$1:U335),"")</f>
        <v/>
      </c>
      <c r="V336" s="74" t="str">
        <f>IF(AND(O336&lt;&gt;"",O337=""),SUM(O$1:O337)-SUM(V$1:V335),"")</f>
        <v/>
      </c>
      <c r="X336" s="3" t="str">
        <f t="shared" si="61"/>
        <v/>
      </c>
      <c r="Y336" s="21" t="str">
        <f t="shared" si="62"/>
        <v/>
      </c>
      <c r="Z336" s="74" t="str">
        <f t="shared" si="63"/>
        <v/>
      </c>
      <c r="AA336" s="74" t="str">
        <f t="shared" si="64"/>
        <v/>
      </c>
      <c r="AB336" s="74" t="str">
        <f t="shared" si="65"/>
        <v/>
      </c>
      <c r="AC336" s="131"/>
    </row>
    <row r="337" spans="1:39" ht="12.75" x14ac:dyDescent="0.2">
      <c r="A337" t="str">
        <f>IF(B337="","", IF(ISNA(MATCH(B337,'Meal Planning'!$C$2:$C$6,0)), "N", "Y"))</f>
        <v>N</v>
      </c>
      <c r="B337" t="str">
        <f t="array" ref="B337">IF(D337="","", INDEX($C337:C20335, MATCH(FALSE,ISBLANK($C337:C20335),0)))</f>
        <v>Pumpkin Bread</v>
      </c>
      <c r="C337" s="10"/>
      <c r="D337" s="53" t="s">
        <v>138</v>
      </c>
      <c r="E337" s="54" t="str">
        <f t="shared" si="55"/>
        <v>|</v>
      </c>
      <c r="F337" s="12">
        <v>144</v>
      </c>
      <c r="G337" s="55" t="str">
        <f>IF(D337="","",IFERROR(VLOOKUP(D337,Ingredients!$A:$G,4,FALSE),"ingredient not in list"))</f>
        <v>tsp</v>
      </c>
      <c r="H337" s="54" t="str">
        <f t="shared" si="56"/>
        <v>|</v>
      </c>
      <c r="I337" s="56">
        <f>IF(D337="", "", IFERROR((VLOOKUP(D337,Ingredients!$A:$H,8,FALSE)*(F337/(VLOOKUP(D337,Ingredients!$A:$H,3,FALSE)))), "ingredient not in list"))</f>
        <v>0.63118942731277539</v>
      </c>
      <c r="J337" s="54" t="str">
        <f t="shared" si="57"/>
        <v>|</v>
      </c>
      <c r="K337" s="80">
        <f>IF($D337="", "", IFERROR((VLOOKUP($D337,Ingredients!$A:$K,9,FALSE)*($F337/(VLOOKUP($D337,Ingredients!$A:$K,3,FALSE)))), "ingredient not in list"))</f>
        <v>0</v>
      </c>
      <c r="L337" s="54" t="str">
        <f t="shared" si="58"/>
        <v>|</v>
      </c>
      <c r="M337" s="80">
        <f>IF($D337="", "", IFERROR((VLOOKUP($D337,Ingredients!$A:$K,10,FALSE)*($F337/(VLOOKUP($D337,Ingredients!$A:$K,3,FALSE)))), "ingredient not in list"))</f>
        <v>604.80000000000007</v>
      </c>
      <c r="N337" s="54" t="str">
        <f t="shared" si="59"/>
        <v>|</v>
      </c>
      <c r="O337" s="80">
        <f>IF($D337="", "", IFERROR((VLOOKUP($D337,Ingredients!$A:$K,11,FALSE)*($F337/(VLOOKUP($D337,Ingredients!$A:$K,3,FALSE)))), "ingredient not in list"))</f>
        <v>0</v>
      </c>
      <c r="P337" s="54" t="str">
        <f t="shared" si="60"/>
        <v>|</v>
      </c>
      <c r="Q337" s="86">
        <f>IF($D337="", "", IFERROR((VLOOKUP($D337,Ingredients!$A:$H,6,FALSE)*($F337/(VLOOKUP($D337,Ingredients!$A:$H,3,FALSE)))), "ingredient not in list"))</f>
        <v>2160</v>
      </c>
      <c r="R337" s="3" t="str">
        <f>IF(AND(I337&lt;&gt;"",I338=""),SUM(I$1:I338)-SUM(R$1:R336),"")</f>
        <v/>
      </c>
      <c r="S337" t="str">
        <f>IF(AND(Q337&lt;&gt;"",Q338=""),SUM(Q$1:Q338)-SUM(S$1:S336),"")</f>
        <v/>
      </c>
      <c r="T337" s="74" t="str">
        <f>IF(AND(K337&lt;&gt;"",K338=""),SUM(K$1:K338)-SUM(T$1:T336),"")</f>
        <v/>
      </c>
      <c r="U337" s="74" t="str">
        <f>IF(AND(M337&lt;&gt;"",M338=""),SUM(M$1:M338)-SUM(U$1:U336),"")</f>
        <v/>
      </c>
      <c r="V337" s="74" t="str">
        <f>IF(AND(O337&lt;&gt;"",O338=""),SUM(O$1:O338)-SUM(V$1:V336),"")</f>
        <v/>
      </c>
      <c r="X337" s="3" t="str">
        <f t="shared" si="61"/>
        <v/>
      </c>
      <c r="Y337" s="21" t="str">
        <f t="shared" si="62"/>
        <v/>
      </c>
      <c r="Z337" s="74" t="str">
        <f t="shared" si="63"/>
        <v/>
      </c>
      <c r="AA337" s="74" t="str">
        <f t="shared" si="64"/>
        <v/>
      </c>
      <c r="AB337" s="74" t="str">
        <f t="shared" si="65"/>
        <v/>
      </c>
      <c r="AC337" s="131"/>
    </row>
    <row r="338" spans="1:39" ht="12.75" x14ac:dyDescent="0.2">
      <c r="A338" t="str">
        <f>IF(B338="","", IF(ISNA(MATCH(B338,'Meal Planning'!$C$2:$C$6,0)), "N", "Y"))</f>
        <v>N</v>
      </c>
      <c r="B338" t="str">
        <f t="array" ref="B338">IF(D338="","", INDEX($C338:C20336, MATCH(FALSE,ISBLANK($C338:C20336),0)))</f>
        <v>Pumpkin Bread</v>
      </c>
      <c r="C338" s="10"/>
      <c r="D338" s="53" t="s">
        <v>57</v>
      </c>
      <c r="E338" s="54" t="str">
        <f t="shared" si="55"/>
        <v>|</v>
      </c>
      <c r="F338" s="12">
        <v>16</v>
      </c>
      <c r="G338" s="55" t="str">
        <f>IF(D338="","",IFERROR(VLOOKUP(D338,Ingredients!$A:$G,4,FALSE),"ingredient not in list"))</f>
        <v>tbsp</v>
      </c>
      <c r="H338" s="54" t="str">
        <f t="shared" si="56"/>
        <v>|</v>
      </c>
      <c r="I338" s="56">
        <f>IF(D338="", "", IFERROR((VLOOKUP(D338,Ingredients!$A:$H,8,FALSE)*(F338/(VLOOKUP(D338,Ingredients!$A:$H,3,FALSE)))), "ingredient not in list"))</f>
        <v>0.83333333333333337</v>
      </c>
      <c r="J338" s="54" t="str">
        <f t="shared" si="57"/>
        <v>|</v>
      </c>
      <c r="K338" s="80">
        <f>IF($D338="", "", IFERROR((VLOOKUP($D338,Ingredients!$A:$K,9,FALSE)*($F338/(VLOOKUP($D338,Ingredients!$A:$K,3,FALSE)))), "ingredient not in list"))</f>
        <v>0</v>
      </c>
      <c r="L338" s="54" t="str">
        <f t="shared" si="58"/>
        <v>|</v>
      </c>
      <c r="M338" s="80">
        <f>IF($D338="", "", IFERROR((VLOOKUP($D338,Ingredients!$A:$K,10,FALSE)*($F338/(VLOOKUP($D338,Ingredients!$A:$K,3,FALSE)))), "ingredient not in list"))</f>
        <v>0</v>
      </c>
      <c r="N338" s="54" t="str">
        <f t="shared" si="59"/>
        <v>|</v>
      </c>
      <c r="O338" s="80">
        <f>IF($D338="", "", IFERROR((VLOOKUP($D338,Ingredients!$A:$K,11,FALSE)*($F338/(VLOOKUP($D338,Ingredients!$A:$K,3,FALSE)))), "ingredient not in list"))</f>
        <v>217.6</v>
      </c>
      <c r="P338" s="54" t="str">
        <f t="shared" si="60"/>
        <v>|</v>
      </c>
      <c r="Q338" s="86">
        <f>IF($D338="", "", IFERROR((VLOOKUP($D338,Ingredients!$A:$H,6,FALSE)*($F338/(VLOOKUP($D338,Ingredients!$A:$H,3,FALSE)))), "ingredient not in list"))</f>
        <v>2080</v>
      </c>
      <c r="R338" s="3" t="str">
        <f>IF(AND(I338&lt;&gt;"",I339=""),SUM(I$1:I339)-SUM(R$1:R337),"")</f>
        <v/>
      </c>
      <c r="S338" t="str">
        <f>IF(AND(Q338&lt;&gt;"",Q339=""),SUM(Q$1:Q339)-SUM(S$1:S337),"")</f>
        <v/>
      </c>
      <c r="T338" s="74" t="str">
        <f>IF(AND(K338&lt;&gt;"",K339=""),SUM(K$1:K339)-SUM(T$1:T337),"")</f>
        <v/>
      </c>
      <c r="U338" s="74" t="str">
        <f>IF(AND(M338&lt;&gt;"",M339=""),SUM(M$1:M339)-SUM(U$1:U337),"")</f>
        <v/>
      </c>
      <c r="V338" s="74" t="str">
        <f>IF(AND(O338&lt;&gt;"",O339=""),SUM(O$1:O339)-SUM(V$1:V337),"")</f>
        <v/>
      </c>
      <c r="X338" s="3" t="str">
        <f t="shared" si="61"/>
        <v/>
      </c>
      <c r="Y338" s="21" t="str">
        <f t="shared" si="62"/>
        <v/>
      </c>
      <c r="Z338" s="74" t="str">
        <f t="shared" si="63"/>
        <v/>
      </c>
      <c r="AA338" s="74" t="str">
        <f t="shared" si="64"/>
        <v/>
      </c>
      <c r="AB338" s="74" t="str">
        <f t="shared" si="65"/>
        <v/>
      </c>
      <c r="AC338" s="131"/>
    </row>
    <row r="339" spans="1:39" ht="12.75" x14ac:dyDescent="0.2">
      <c r="A339" t="str">
        <f>IF(B339="","", IF(ISNA(MATCH(B339,'Meal Planning'!$C$2:$C$6,0)), "N", "Y"))</f>
        <v>N</v>
      </c>
      <c r="B339" t="str">
        <f t="array" ref="B339">IF(D339="","", INDEX($C339:C20337, MATCH(FALSE,ISBLANK($C339:C20337),0)))</f>
        <v>Pumpkin Bread</v>
      </c>
      <c r="C339" s="10"/>
      <c r="D339" s="53" t="s">
        <v>59</v>
      </c>
      <c r="E339" s="54" t="str">
        <f t="shared" si="55"/>
        <v>|</v>
      </c>
      <c r="F339" s="12">
        <v>2</v>
      </c>
      <c r="G339" s="55" t="str">
        <f>IF(D339="","",IFERROR(VLOOKUP(D339,Ingredients!$A:$G,4,FALSE),"ingredient not in list"))</f>
        <v>tsp</v>
      </c>
      <c r="H339" s="54" t="str">
        <f t="shared" si="56"/>
        <v>|</v>
      </c>
      <c r="I339" s="56">
        <f>IF(D339="", "", IFERROR((VLOOKUP(D339,Ingredients!$A:$H,8,FALSE)*(F339/(VLOOKUP(D339,Ingredients!$A:$H,3,FALSE)))), "ingredient not in list"))</f>
        <v>2.4439918533604887E-2</v>
      </c>
      <c r="J339" s="54" t="str">
        <f t="shared" si="57"/>
        <v>|</v>
      </c>
      <c r="K339" s="80">
        <f>IF($D339="", "", IFERROR((VLOOKUP($D339,Ingredients!$A:$K,9,FALSE)*($F339/(VLOOKUP($D339,Ingredients!$A:$K,3,FALSE)))), "ingredient not in list"))</f>
        <v>0</v>
      </c>
      <c r="L339" s="54" t="str">
        <f t="shared" si="58"/>
        <v>|</v>
      </c>
      <c r="M339" s="80">
        <f>IF($D339="", "", IFERROR((VLOOKUP($D339,Ingredients!$A:$K,10,FALSE)*($F339/(VLOOKUP($D339,Ingredients!$A:$K,3,FALSE)))), "ingredient not in list"))</f>
        <v>0</v>
      </c>
      <c r="N339" s="54" t="str">
        <f t="shared" si="59"/>
        <v>|</v>
      </c>
      <c r="O339" s="80">
        <f>IF($D339="", "", IFERROR((VLOOKUP($D339,Ingredients!$A:$K,11,FALSE)*($F339/(VLOOKUP($D339,Ingredients!$A:$K,3,FALSE)))), "ingredient not in list"))</f>
        <v>0</v>
      </c>
      <c r="P339" s="54" t="str">
        <f t="shared" si="60"/>
        <v>|</v>
      </c>
      <c r="Q339" s="86">
        <f>IF($D339="", "", IFERROR((VLOOKUP($D339,Ingredients!$A:$H,6,FALSE)*($F339/(VLOOKUP($D339,Ingredients!$A:$H,3,FALSE)))), "ingredient not in list"))</f>
        <v>0</v>
      </c>
      <c r="R339" s="3" t="str">
        <f>IF(AND(I339&lt;&gt;"",I340=""),SUM(I$1:I340)-SUM(R$1:R338),"")</f>
        <v/>
      </c>
      <c r="S339" t="str">
        <f>IF(AND(Q339&lt;&gt;"",Q340=""),SUM(Q$1:Q340)-SUM(S$1:S338),"")</f>
        <v/>
      </c>
      <c r="T339" s="74" t="str">
        <f>IF(AND(K339&lt;&gt;"",K340=""),SUM(K$1:K340)-SUM(T$1:T338),"")</f>
        <v/>
      </c>
      <c r="U339" s="74" t="str">
        <f>IF(AND(M339&lt;&gt;"",M340=""),SUM(M$1:M340)-SUM(U$1:U338),"")</f>
        <v/>
      </c>
      <c r="V339" s="74" t="str">
        <f>IF(AND(O339&lt;&gt;"",O340=""),SUM(O$1:O340)-SUM(V$1:V338),"")</f>
        <v/>
      </c>
      <c r="X339" s="3" t="str">
        <f t="shared" si="61"/>
        <v/>
      </c>
      <c r="Y339" s="21" t="str">
        <f t="shared" si="62"/>
        <v/>
      </c>
      <c r="Z339" s="74" t="str">
        <f t="shared" si="63"/>
        <v/>
      </c>
      <c r="AA339" s="74" t="str">
        <f t="shared" si="64"/>
        <v/>
      </c>
      <c r="AB339" s="74" t="str">
        <f t="shared" si="65"/>
        <v/>
      </c>
      <c r="AC339" s="131"/>
    </row>
    <row r="340" spans="1:39" ht="12.75" x14ac:dyDescent="0.2">
      <c r="A340" t="str">
        <f>IF(B340="","", IF(ISNA(MATCH(B340,'Meal Planning'!$C$2:$C$6,0)), "N", "Y"))</f>
        <v>N</v>
      </c>
      <c r="B340" t="str">
        <f t="array" ref="B340">IF(D340="","", INDEX($C340:C20338, MATCH(FALSE,ISBLANK($C340:C20338),0)))</f>
        <v>Pumpkin Bread</v>
      </c>
      <c r="C340" s="10"/>
      <c r="D340" s="53" t="s">
        <v>45</v>
      </c>
      <c r="E340" s="54" t="str">
        <f t="shared" si="55"/>
        <v>|</v>
      </c>
      <c r="F340" s="12">
        <v>2</v>
      </c>
      <c r="G340" s="55" t="str">
        <f>IF(D340="","",IFERROR(VLOOKUP(D340,Ingredients!$A:$G,4,FALSE),"ingredient not in list"))</f>
        <v>tsp</v>
      </c>
      <c r="H340" s="54" t="str">
        <f t="shared" si="56"/>
        <v>|</v>
      </c>
      <c r="I340" s="56">
        <f>IF(D340="", "", IFERROR((VLOOKUP(D340,Ingredients!$A:$H,8,FALSE)*(F340/(VLOOKUP(D340,Ingredients!$A:$H,3,FALSE)))), "ingredient not in list"))</f>
        <v>6.2663185378590072E-2</v>
      </c>
      <c r="J340" s="54" t="str">
        <f t="shared" si="57"/>
        <v>|</v>
      </c>
      <c r="K340" s="80">
        <f>IF($D340="", "", IFERROR((VLOOKUP($D340,Ingredients!$A:$K,9,FALSE)*($F340/(VLOOKUP($D340,Ingredients!$A:$K,3,FALSE)))), "ingredient not in list"))</f>
        <v>0</v>
      </c>
      <c r="L340" s="54" t="str">
        <f t="shared" si="58"/>
        <v>|</v>
      </c>
      <c r="M340" s="80">
        <f>IF($D340="", "", IFERROR((VLOOKUP($D340,Ingredients!$A:$K,10,FALSE)*($F340/(VLOOKUP($D340,Ingredients!$A:$K,3,FALSE)))), "ingredient not in list"))</f>
        <v>0</v>
      </c>
      <c r="N340" s="54" t="str">
        <f t="shared" si="59"/>
        <v>|</v>
      </c>
      <c r="O340" s="80">
        <f>IF($D340="", "", IFERROR((VLOOKUP($D340,Ingredients!$A:$K,11,FALSE)*($F340/(VLOOKUP($D340,Ingredients!$A:$K,3,FALSE)))), "ingredient not in list"))</f>
        <v>0</v>
      </c>
      <c r="P340" s="54" t="str">
        <f t="shared" si="60"/>
        <v>|</v>
      </c>
      <c r="Q340" s="86">
        <f>IF($D340="", "", IFERROR((VLOOKUP($D340,Ingredients!$A:$H,6,FALSE)*($F340/(VLOOKUP($D340,Ingredients!$A:$H,3,FALSE)))), "ingredient not in list"))</f>
        <v>0</v>
      </c>
      <c r="R340" s="3" t="str">
        <f>IF(AND(I340&lt;&gt;"",I341=""),SUM(I$1:I341)-SUM(R$1:R339),"")</f>
        <v/>
      </c>
      <c r="S340" t="str">
        <f>IF(AND(Q340&lt;&gt;"",Q341=""),SUM(Q$1:Q341)-SUM(S$1:S339),"")</f>
        <v/>
      </c>
      <c r="T340" s="74" t="str">
        <f>IF(AND(K340&lt;&gt;"",K341=""),SUM(K$1:K341)-SUM(T$1:T339),"")</f>
        <v/>
      </c>
      <c r="U340" s="74" t="str">
        <f>IF(AND(M340&lt;&gt;"",M341=""),SUM(M$1:M341)-SUM(U$1:U339),"")</f>
        <v/>
      </c>
      <c r="V340" s="74" t="str">
        <f>IF(AND(O340&lt;&gt;"",O341=""),SUM(O$1:O341)-SUM(V$1:V339),"")</f>
        <v/>
      </c>
      <c r="X340" s="3" t="str">
        <f t="shared" si="61"/>
        <v/>
      </c>
      <c r="Y340" s="21" t="str">
        <f t="shared" si="62"/>
        <v/>
      </c>
      <c r="Z340" s="74" t="str">
        <f t="shared" si="63"/>
        <v/>
      </c>
      <c r="AA340" s="74" t="str">
        <f t="shared" si="64"/>
        <v/>
      </c>
      <c r="AB340" s="74" t="str">
        <f t="shared" si="65"/>
        <v/>
      </c>
      <c r="AC340" s="131"/>
    </row>
    <row r="341" spans="1:39" ht="12.75" x14ac:dyDescent="0.2">
      <c r="A341" t="str">
        <f>IF(B341="","", IF(ISNA(MATCH(B341,'Meal Planning'!$C$2:$C$6,0)), "N", "Y"))</f>
        <v>N</v>
      </c>
      <c r="B341" t="str">
        <f t="array" ref="B341">IF(D341="","", INDEX($C341:C20339, MATCH(FALSE,ISBLANK($C341:C20339),0)))</f>
        <v>Pumpkin Bread</v>
      </c>
      <c r="C341" s="10"/>
      <c r="D341" s="53" t="s">
        <v>58</v>
      </c>
      <c r="E341" s="54" t="str">
        <f t="shared" si="55"/>
        <v>|</v>
      </c>
      <c r="F341" s="12">
        <v>4</v>
      </c>
      <c r="G341" s="55" t="str">
        <f>IF(D341="","",IFERROR(VLOOKUP(D341,Ingredients!$A:$G,4,FALSE),"ingredient not in list"))</f>
        <v>egg</v>
      </c>
      <c r="H341" s="54" t="str">
        <f t="shared" si="56"/>
        <v>|</v>
      </c>
      <c r="I341" s="56">
        <f>IF(D341="", "", IFERROR((VLOOKUP(D341,Ingredients!$A:$H,8,FALSE)*(F341/(VLOOKUP(D341,Ingredients!$A:$H,3,FALSE)))), "ingredient not in list"))</f>
        <v>0.43</v>
      </c>
      <c r="J341" s="54" t="str">
        <f t="shared" si="57"/>
        <v>|</v>
      </c>
      <c r="K341" s="80">
        <f>IF($D341="", "", IFERROR((VLOOKUP($D341,Ingredients!$A:$K,9,FALSE)*($F341/(VLOOKUP($D341,Ingredients!$A:$K,3,FALSE)))), "ingredient not in list"))</f>
        <v>25.16</v>
      </c>
      <c r="L341" s="54" t="str">
        <f t="shared" si="58"/>
        <v>|</v>
      </c>
      <c r="M341" s="80">
        <f>IF($D341="", "", IFERROR((VLOOKUP($D341,Ingredients!$A:$K,10,FALSE)*($F341/(VLOOKUP($D341,Ingredients!$A:$K,3,FALSE)))), "ingredient not in list"))</f>
        <v>1.52</v>
      </c>
      <c r="N341" s="54" t="str">
        <f t="shared" si="59"/>
        <v>|</v>
      </c>
      <c r="O341" s="80">
        <f>IF($D341="", "", IFERROR((VLOOKUP($D341,Ingredients!$A:$K,11,FALSE)*($F341/(VLOOKUP($D341,Ingredients!$A:$K,3,FALSE)))), "ingredient not in list"))</f>
        <v>19.88</v>
      </c>
      <c r="P341" s="54" t="str">
        <f t="shared" si="60"/>
        <v>|</v>
      </c>
      <c r="Q341" s="86">
        <f>IF($D341="", "", IFERROR((VLOOKUP($D341,Ingredients!$A:$H,6,FALSE)*($F341/(VLOOKUP($D341,Ingredients!$A:$H,3,FALSE)))), "ingredient not in list"))</f>
        <v>288</v>
      </c>
      <c r="R341" s="3" t="str">
        <f>IF(AND(I341&lt;&gt;"",I342=""),SUM(I$1:I342)-SUM(R$1:R340),"")</f>
        <v/>
      </c>
      <c r="S341" t="str">
        <f>IF(AND(Q341&lt;&gt;"",Q342=""),SUM(Q$1:Q342)-SUM(S$1:S340),"")</f>
        <v/>
      </c>
      <c r="T341" s="74" t="str">
        <f>IF(AND(K341&lt;&gt;"",K342=""),SUM(K$1:K342)-SUM(T$1:T340),"")</f>
        <v/>
      </c>
      <c r="U341" s="74" t="str">
        <f>IF(AND(M341&lt;&gt;"",M342=""),SUM(M$1:M342)-SUM(U$1:U340),"")</f>
        <v/>
      </c>
      <c r="V341" s="74" t="str">
        <f>IF(AND(O341&lt;&gt;"",O342=""),SUM(O$1:O342)-SUM(V$1:V340),"")</f>
        <v/>
      </c>
      <c r="X341" s="3" t="str">
        <f t="shared" si="61"/>
        <v/>
      </c>
      <c r="Y341" s="21" t="str">
        <f t="shared" si="62"/>
        <v/>
      </c>
      <c r="Z341" s="74" t="str">
        <f t="shared" si="63"/>
        <v/>
      </c>
      <c r="AA341" s="74" t="str">
        <f t="shared" si="64"/>
        <v/>
      </c>
      <c r="AB341" s="74" t="str">
        <f t="shared" si="65"/>
        <v/>
      </c>
      <c r="AC341" s="131"/>
    </row>
    <row r="342" spans="1:39" ht="12.75" x14ac:dyDescent="0.2">
      <c r="A342" t="str">
        <f>IF(B342="","", IF(ISNA(MATCH(B342,'Meal Planning'!$C$2:$C$6,0)), "N", "Y"))</f>
        <v>N</v>
      </c>
      <c r="B342" t="str">
        <f t="array" ref="B342">IF(D342="","", INDEX($C342:C20340, MATCH(FALSE,ISBLANK($C342:C20340),0)))</f>
        <v>Pumpkin Bread</v>
      </c>
      <c r="C342" s="10"/>
      <c r="D342" s="53" t="s">
        <v>103</v>
      </c>
      <c r="E342" s="54" t="str">
        <f t="shared" si="55"/>
        <v>|</v>
      </c>
      <c r="F342" s="12">
        <v>1</v>
      </c>
      <c r="G342" s="55" t="str">
        <f>IF(D342="","",IFERROR(VLOOKUP(D342,Ingredients!$A:$G,4,FALSE),"ingredient not in list"))</f>
        <v>tsp</v>
      </c>
      <c r="H342" s="54" t="str">
        <f t="shared" si="56"/>
        <v>|</v>
      </c>
      <c r="I342" s="56">
        <f>IF(D342="", "", IFERROR((VLOOKUP(D342,Ingredients!$A:$H,8,FALSE)*(F342/(VLOOKUP(D342,Ingredients!$A:$H,3,FALSE)))), "ingredient not in list"))</f>
        <v>0.10647887323943661</v>
      </c>
      <c r="J342" s="54" t="str">
        <f t="shared" si="57"/>
        <v>|</v>
      </c>
      <c r="K342" s="80">
        <f>IF($D342="", "", IFERROR((VLOOKUP($D342,Ingredients!$A:$K,9,FALSE)*($F342/(VLOOKUP($D342,Ingredients!$A:$K,3,FALSE)))), "ingredient not in list"))</f>
        <v>0.13</v>
      </c>
      <c r="L342" s="54" t="str">
        <f t="shared" si="58"/>
        <v>|</v>
      </c>
      <c r="M342" s="80">
        <f>IF($D342="", "", IFERROR((VLOOKUP($D342,Ingredients!$A:$K,10,FALSE)*($F342/(VLOOKUP($D342,Ingredients!$A:$K,3,FALSE)))), "ingredient not in list"))</f>
        <v>1.08</v>
      </c>
      <c r="N342" s="54" t="str">
        <f t="shared" si="59"/>
        <v>|</v>
      </c>
      <c r="O342" s="80">
        <f>IF($D342="", "", IFERROR((VLOOKUP($D342,Ingredients!$A:$K,11,FALSE)*($F342/(VLOOKUP($D342,Ingredients!$A:$K,3,FALSE)))), "ingredient not in list"))</f>
        <v>0.8</v>
      </c>
      <c r="P342" s="54" t="str">
        <f t="shared" si="60"/>
        <v>|</v>
      </c>
      <c r="Q342" s="86">
        <f>IF($D342="", "", IFERROR((VLOOKUP($D342,Ingredients!$A:$H,6,FALSE)*($F342/(VLOOKUP($D342,Ingredients!$A:$H,3,FALSE)))), "ingredient not in list"))</f>
        <v>12</v>
      </c>
      <c r="R342" s="3" t="str">
        <f>IF(AND(I342&lt;&gt;"",I343=""),SUM(I$1:I343)-SUM(R$1:R341),"")</f>
        <v/>
      </c>
      <c r="S342" t="str">
        <f>IF(AND(Q342&lt;&gt;"",Q343=""),SUM(Q$1:Q343)-SUM(S$1:S341),"")</f>
        <v/>
      </c>
      <c r="T342" s="74" t="str">
        <f>IF(AND(K342&lt;&gt;"",K343=""),SUM(K$1:K343)-SUM(T$1:T341),"")</f>
        <v/>
      </c>
      <c r="U342" s="74" t="str">
        <f>IF(AND(M342&lt;&gt;"",M343=""),SUM(M$1:M343)-SUM(U$1:U341),"")</f>
        <v/>
      </c>
      <c r="V342" s="74" t="str">
        <f>IF(AND(O342&lt;&gt;"",O343=""),SUM(O$1:O343)-SUM(V$1:V341),"")</f>
        <v/>
      </c>
      <c r="X342" s="3" t="str">
        <f t="shared" si="61"/>
        <v/>
      </c>
      <c r="Y342" s="21" t="str">
        <f t="shared" si="62"/>
        <v/>
      </c>
      <c r="Z342" s="74" t="str">
        <f t="shared" si="63"/>
        <v/>
      </c>
      <c r="AA342" s="74" t="str">
        <f t="shared" si="64"/>
        <v/>
      </c>
      <c r="AB342" s="74" t="str">
        <f t="shared" si="65"/>
        <v/>
      </c>
      <c r="AC342" s="131"/>
    </row>
    <row r="343" spans="1:39" ht="12.75" x14ac:dyDescent="0.2">
      <c r="A343" t="str">
        <f>IF(B343="","", IF(ISNA(MATCH(B343,'Meal Planning'!$C$2:$C$6,0)), "N", "Y"))</f>
        <v>N</v>
      </c>
      <c r="B343" t="str">
        <f t="array" ref="B343">IF(D343="","", INDEX($C343:C20341, MATCH(FALSE,ISBLANK($C343:C20341),0)))</f>
        <v>Pumpkin Bread</v>
      </c>
      <c r="C343" s="10"/>
      <c r="D343" s="53" t="s">
        <v>225</v>
      </c>
      <c r="E343" s="54" t="str">
        <f t="shared" si="55"/>
        <v>|</v>
      </c>
      <c r="F343" s="12">
        <v>1</v>
      </c>
      <c r="G343" s="55" t="str">
        <f>IF(D343="","",IFERROR(VLOOKUP(D343,Ingredients!$A:$G,4,FALSE),"ingredient not in list"))</f>
        <v>tsp</v>
      </c>
      <c r="H343" s="54" t="str">
        <f t="shared" si="56"/>
        <v>|</v>
      </c>
      <c r="I343" s="56">
        <f>IF(D343="", "", IFERROR((VLOOKUP(D343,Ingredients!$A:$H,8,FALSE)*(F343/(VLOOKUP(D343,Ingredients!$A:$H,3,FALSE)))), "ingredient not in list"))</f>
        <v>0.10647887323943661</v>
      </c>
      <c r="J343" s="54" t="str">
        <f t="shared" si="57"/>
        <v>|</v>
      </c>
      <c r="K343" s="80">
        <f>IF($D343="", "", IFERROR((VLOOKUP($D343,Ingredients!$A:$K,9,FALSE)*($F343/(VLOOKUP($D343,Ingredients!$A:$K,3,FALSE)))), "ingredient not in list"))</f>
        <v>0.12</v>
      </c>
      <c r="L343" s="54" t="str">
        <f t="shared" si="58"/>
        <v>|</v>
      </c>
      <c r="M343" s="80">
        <f>IF($D343="", "", IFERROR((VLOOKUP($D343,Ingredients!$A:$K,10,FALSE)*($F343/(VLOOKUP($D343,Ingredients!$A:$K,3,FALSE)))), "ingredient not in list"))</f>
        <v>-1.37</v>
      </c>
      <c r="N343" s="54" t="str">
        <f t="shared" si="59"/>
        <v>|</v>
      </c>
      <c r="O343" s="80">
        <f>IF($D343="", "", IFERROR((VLOOKUP($D343,Ingredients!$A:$K,11,FALSE)*($F343/(VLOOKUP($D343,Ingredients!$A:$K,3,FALSE)))), "ingredient not in list"))</f>
        <v>0.17</v>
      </c>
      <c r="P343" s="54" t="str">
        <f t="shared" si="60"/>
        <v>|</v>
      </c>
      <c r="Q343" s="86">
        <f>IF($D343="", "", IFERROR((VLOOKUP($D343,Ingredients!$A:$H,6,FALSE)*($F343/(VLOOKUP($D343,Ingredients!$A:$H,3,FALSE)))), "ingredient not in list"))</f>
        <v>5</v>
      </c>
      <c r="R343" s="3" t="str">
        <f>IF(AND(I343&lt;&gt;"",I344=""),SUM(I$1:I344)-SUM(R$1:R342),"")</f>
        <v/>
      </c>
      <c r="S343" t="str">
        <f>IF(AND(Q343&lt;&gt;"",Q344=""),SUM(Q$1:Q344)-SUM(S$1:S342),"")</f>
        <v/>
      </c>
      <c r="T343" s="74" t="str">
        <f>IF(AND(K343&lt;&gt;"",K344=""),SUM(K$1:K344)-SUM(T$1:T342),"")</f>
        <v/>
      </c>
      <c r="U343" s="74" t="str">
        <f>IF(AND(M343&lt;&gt;"",M344=""),SUM(M$1:M344)-SUM(U$1:U342),"")</f>
        <v/>
      </c>
      <c r="V343" s="74" t="str">
        <f>IF(AND(O343&lt;&gt;"",O344=""),SUM(O$1:O344)-SUM(V$1:V342),"")</f>
        <v/>
      </c>
      <c r="X343" s="3" t="str">
        <f t="shared" si="61"/>
        <v/>
      </c>
      <c r="Y343" s="21" t="str">
        <f t="shared" si="62"/>
        <v/>
      </c>
      <c r="Z343" s="74" t="str">
        <f t="shared" si="63"/>
        <v/>
      </c>
      <c r="AA343" s="74" t="str">
        <f t="shared" si="64"/>
        <v/>
      </c>
      <c r="AB343" s="74" t="str">
        <f t="shared" si="65"/>
        <v/>
      </c>
      <c r="AC343" s="131"/>
    </row>
    <row r="344" spans="1:39" ht="13.5" thickBot="1" x14ac:dyDescent="0.25">
      <c r="A344" t="str">
        <f>IF(B344="","", IF(ISNA(MATCH(B344,'Meal Planning'!$C$2:$C$6,0)), "N", "Y"))</f>
        <v>N</v>
      </c>
      <c r="B344" t="str">
        <f t="array" ref="B344">IF(D344="","", INDEX($C344:C20342, MATCH(FALSE,ISBLANK($C344:C20342),0)))</f>
        <v>Pumpkin Bread</v>
      </c>
      <c r="C344" s="10"/>
      <c r="D344" s="53" t="s">
        <v>46</v>
      </c>
      <c r="E344" s="54" t="str">
        <f t="shared" si="55"/>
        <v>|</v>
      </c>
      <c r="F344" s="12">
        <v>1</v>
      </c>
      <c r="G344" s="55" t="str">
        <f>IF(D344="","",IFERROR(VLOOKUP(D344,Ingredients!$A:$G,4,FALSE),"ingredient not in list"))</f>
        <v>tsp</v>
      </c>
      <c r="H344" s="54" t="str">
        <f t="shared" si="56"/>
        <v>|</v>
      </c>
      <c r="I344" s="56">
        <f>IF(D344="", "", IFERROR((VLOOKUP(D344,Ingredients!$A:$H,8,FALSE)*(F344/(VLOOKUP(D344,Ingredients!$A:$H,3,FALSE)))), "ingredient not in list"))</f>
        <v>0.11267605633802817</v>
      </c>
      <c r="J344" s="54" t="str">
        <f t="shared" si="57"/>
        <v>|</v>
      </c>
      <c r="K344" s="80">
        <f>IF($D344="", "", IFERROR((VLOOKUP($D344,Ingredients!$A:$K,9,FALSE)*($F344/(VLOOKUP($D344,Ingredients!$A:$K,3,FALSE)))), "ingredient not in list"))</f>
        <v>0.09</v>
      </c>
      <c r="L344" s="54" t="str">
        <f t="shared" si="58"/>
        <v>|</v>
      </c>
      <c r="M344" s="80">
        <f>IF($D344="", "", IFERROR((VLOOKUP($D344,Ingredients!$A:$K,10,FALSE)*($F344/(VLOOKUP($D344,Ingredients!$A:$K,3,FALSE)))), "ingredient not in list"))</f>
        <v>1.84</v>
      </c>
      <c r="N344" s="54" t="str">
        <f t="shared" si="59"/>
        <v>|</v>
      </c>
      <c r="O344" s="80">
        <f>IF($D344="", "", IFERROR((VLOOKUP($D344,Ingredients!$A:$K,11,FALSE)*($F344/(VLOOKUP($D344,Ingredients!$A:$K,3,FALSE)))), "ingredient not in list"))</f>
        <v>7.0000000000000007E-2</v>
      </c>
      <c r="P344" s="54" t="str">
        <f t="shared" si="60"/>
        <v>|</v>
      </c>
      <c r="Q344" s="86">
        <f>IF($D344="", "", IFERROR((VLOOKUP($D344,Ingredients!$A:$H,6,FALSE)*($F344/(VLOOKUP($D344,Ingredients!$A:$H,3,FALSE)))), "ingredient not in list"))</f>
        <v>6</v>
      </c>
      <c r="R344" s="3" t="str">
        <f>IF(AND(I344&lt;&gt;"",I345=""),SUM(I$1:I345)-SUM(R$1:R343),"")</f>
        <v/>
      </c>
      <c r="S344" t="str">
        <f>IF(AND(Q344&lt;&gt;"",Q345=""),SUM(Q$1:Q345)-SUM(S$1:S343),"")</f>
        <v/>
      </c>
      <c r="T344" s="74" t="str">
        <f>IF(AND(K344&lt;&gt;"",K345=""),SUM(K$1:K345)-SUM(T$1:T343),"")</f>
        <v/>
      </c>
      <c r="U344" s="74" t="str">
        <f>IF(AND(M344&lt;&gt;"",M345=""),SUM(M$1:M345)-SUM(U$1:U343),"")</f>
        <v/>
      </c>
      <c r="V344" s="74" t="str">
        <f>IF(AND(O344&lt;&gt;"",O345=""),SUM(O$1:O345)-SUM(V$1:V343),"")</f>
        <v/>
      </c>
      <c r="X344" s="3" t="str">
        <f t="shared" si="61"/>
        <v/>
      </c>
      <c r="Y344" s="21" t="str">
        <f t="shared" si="62"/>
        <v/>
      </c>
      <c r="Z344" s="74" t="str">
        <f t="shared" si="63"/>
        <v/>
      </c>
      <c r="AA344" s="74" t="str">
        <f t="shared" si="64"/>
        <v/>
      </c>
      <c r="AB344" s="74" t="str">
        <f t="shared" si="65"/>
        <v/>
      </c>
      <c r="AC344" s="131"/>
    </row>
    <row r="345" spans="1:39" ht="13.5" thickBot="1" x14ac:dyDescent="0.25">
      <c r="A345" t="str">
        <f>IF(B345="","", IF(ISNA(MATCH(B345,'Meal Planning'!$C$2:$C$6,0)), "N", "Y"))</f>
        <v>N</v>
      </c>
      <c r="B345" t="str">
        <f t="array" ref="B345">IF(D345="","", INDEX($C345:C20343, MATCH(FALSE,ISBLANK($C345:C20343),0)))</f>
        <v>Pumpkin Bread</v>
      </c>
      <c r="C345" s="47" t="s">
        <v>226</v>
      </c>
      <c r="D345" s="57" t="s">
        <v>105</v>
      </c>
      <c r="E345" s="58" t="str">
        <f t="shared" si="55"/>
        <v>|</v>
      </c>
      <c r="F345" s="59">
        <v>0.5</v>
      </c>
      <c r="G345" s="60" t="str">
        <f>IF(D345="","",IFERROR(VLOOKUP(D345,Ingredients!$A:$G,4,FALSE),"ingredient not in list"))</f>
        <v>tsp</v>
      </c>
      <c r="H345" s="58" t="str">
        <f t="shared" si="56"/>
        <v>|</v>
      </c>
      <c r="I345" s="61">
        <f>IF(D345="", "", IFERROR((VLOOKUP(D345,Ingredients!$A:$H,8,FALSE)*(F345/(VLOOKUP(D345,Ingredients!$A:$H,3,FALSE)))), "ingredient not in list"))</f>
        <v>5.3239436619718306E-2</v>
      </c>
      <c r="J345" s="58" t="str">
        <f t="shared" si="57"/>
        <v>|</v>
      </c>
      <c r="K345" s="81">
        <f>IF($D345="", "", IFERROR((VLOOKUP($D345,Ingredients!$A:$K,9,FALSE)*($F345/(VLOOKUP($D345,Ingredients!$A:$K,3,FALSE)))), "ingredient not in list"))</f>
        <v>6.5000000000000002E-2</v>
      </c>
      <c r="L345" s="58" t="str">
        <f t="shared" si="58"/>
        <v>|</v>
      </c>
      <c r="M345" s="81">
        <f>IF($D345="", "", IFERROR((VLOOKUP($D345,Ingredients!$A:$K,10,FALSE)*($F345/(VLOOKUP($D345,Ingredients!$A:$K,3,FALSE)))), "ingredient not in list"))</f>
        <v>0.64500000000000002</v>
      </c>
      <c r="N345" s="58" t="str">
        <f t="shared" si="59"/>
        <v>|</v>
      </c>
      <c r="O345" s="81">
        <f>IF($D345="", "", IFERROR((VLOOKUP($D345,Ingredients!$A:$K,11,FALSE)*($F345/(VLOOKUP($D345,Ingredients!$A:$K,3,FALSE)))), "ingredient not in list"))</f>
        <v>0.21</v>
      </c>
      <c r="P345" s="58" t="str">
        <f t="shared" si="60"/>
        <v>|</v>
      </c>
      <c r="Q345" s="87">
        <f>IF($D345="", "", IFERROR((VLOOKUP($D345,Ingredients!$A:$H,6,FALSE)*($F345/(VLOOKUP($D345,Ingredients!$A:$H,3,FALSE)))), "ingredient not in list"))</f>
        <v>3.5</v>
      </c>
      <c r="R345" s="3">
        <f>IF(AND(I345&lt;&gt;"",I346=""),SUM(I$1:I346)-SUM(R$1:R344),"")</f>
        <v>4.374075262935321</v>
      </c>
      <c r="S345">
        <f>IF(AND(Q345&lt;&gt;"",Q346=""),SUM(Q$1:Q346)-SUM(S$1:S344),"")</f>
        <v>6269.5</v>
      </c>
      <c r="T345" s="74">
        <f>IF(AND(K345&lt;&gt;"",K346=""),SUM(K$1:K346)-SUM(T$1:T344),"")</f>
        <v>72.289999999999964</v>
      </c>
      <c r="U345" s="74">
        <f>IF(AND(M345&lt;&gt;"",M346=""),SUM(M$1:M346)-SUM(U$1:U344),"")</f>
        <v>951.25249999999869</v>
      </c>
      <c r="V345" s="74">
        <f>IF(AND(O345&lt;&gt;"",O346=""),SUM(O$1:O346)-SUM(V$1:V344),"")</f>
        <v>246.39499999999998</v>
      </c>
      <c r="W345" s="8">
        <v>32</v>
      </c>
      <c r="X345" s="3">
        <f t="shared" si="61"/>
        <v>0.13668985196672878</v>
      </c>
      <c r="Y345" s="21">
        <f t="shared" si="62"/>
        <v>195.921875</v>
      </c>
      <c r="Z345" s="74">
        <f t="shared" si="63"/>
        <v>2.2590624999999989</v>
      </c>
      <c r="AA345" s="74">
        <f t="shared" si="64"/>
        <v>29.726640624999959</v>
      </c>
      <c r="AB345" s="74">
        <f t="shared" si="65"/>
        <v>7.6998437499999994</v>
      </c>
      <c r="AF345" s="33"/>
      <c r="AL345" s="32"/>
      <c r="AM345" s="22"/>
    </row>
    <row r="346" spans="1:39" ht="12.75" x14ac:dyDescent="0.2">
      <c r="A346" t="str">
        <f>IF(B346="","", IF(ISNA(MATCH(B346,'Meal Planning'!$C$2:$C$6,0)), "N", "Y"))</f>
        <v/>
      </c>
      <c r="B346" t="str">
        <f t="array" ref="B346">IF(D346="","", INDEX($C346:C20344, MATCH(FALSE,ISBLANK($C346:C20344),0)))</f>
        <v/>
      </c>
      <c r="C346" s="10"/>
      <c r="E346" t="str">
        <f t="shared" si="55"/>
        <v/>
      </c>
      <c r="F346" s="10"/>
      <c r="G346" s="1" t="str">
        <f>IF(D346="","",IFERROR(VLOOKUP(D346,Ingredients!$A:$G,4,FALSE),"ingredient not in list"))</f>
        <v/>
      </c>
      <c r="H346" t="str">
        <f t="shared" si="56"/>
        <v/>
      </c>
      <c r="I346" s="3" t="str">
        <f>IF(D346="", "", IFERROR((VLOOKUP(D346,Ingredients!$A:$H,8,FALSE)*(F346/(VLOOKUP(D346,Ingredients!$A:$H,3,FALSE)))), "ingredient not in list"))</f>
        <v/>
      </c>
      <c r="J346" t="str">
        <f t="shared" si="57"/>
        <v/>
      </c>
      <c r="K346" s="77" t="str">
        <f>IF($D346="", "", IFERROR((VLOOKUP($D346,Ingredients!$A:$K,9,FALSE)*($F346/(VLOOKUP($D346,Ingredients!$A:$K,3,FALSE)))), "ingredient not in list"))</f>
        <v/>
      </c>
      <c r="L346" t="str">
        <f t="shared" si="58"/>
        <v/>
      </c>
      <c r="M346" s="77" t="str">
        <f>IF($D346="", "", IFERROR((VLOOKUP($D346,Ingredients!$A:$K,10,FALSE)*($F346/(VLOOKUP($D346,Ingredients!$A:$K,3,FALSE)))), "ingredient not in list"))</f>
        <v/>
      </c>
      <c r="N346" t="str">
        <f t="shared" si="59"/>
        <v/>
      </c>
      <c r="O346" s="77" t="str">
        <f>IF($D346="", "", IFERROR((VLOOKUP($D346,Ingredients!$A:$K,11,FALSE)*($F346/(VLOOKUP($D346,Ingredients!$A:$K,3,FALSE)))), "ingredient not in list"))</f>
        <v/>
      </c>
      <c r="P346" t="str">
        <f t="shared" si="60"/>
        <v/>
      </c>
      <c r="Q346" s="83" t="str">
        <f>IF($D346="", "", IFERROR((VLOOKUP($D346,Ingredients!$A:$H,6,FALSE)*($F346/(VLOOKUP($D346,Ingredients!$A:$H,3,FALSE)))), "ingredient not in list"))</f>
        <v/>
      </c>
      <c r="R346" s="3" t="str">
        <f>IF(AND(I346&lt;&gt;"",I347=""),SUM(I$1:I347)-SUM(R$1:R345),"")</f>
        <v/>
      </c>
      <c r="S346" t="str">
        <f>IF(AND(Q346&lt;&gt;"",Q347=""),SUM(Q$1:Q347)-SUM(S$1:S345),"")</f>
        <v/>
      </c>
      <c r="T346" s="74" t="str">
        <f>IF(AND(K346&lt;&gt;"",K347=""),SUM(K$1:K347)-SUM(T$1:T345),"")</f>
        <v/>
      </c>
      <c r="U346" s="74" t="str">
        <f>IF(AND(M346&lt;&gt;"",M347=""),SUM(M$1:M347)-SUM(U$1:U345),"")</f>
        <v/>
      </c>
      <c r="V346" s="74" t="str">
        <f>IF(AND(O346&lt;&gt;"",O347=""),SUM(O$1:O347)-SUM(V$1:V345),"")</f>
        <v/>
      </c>
      <c r="X346" s="3" t="str">
        <f t="shared" si="61"/>
        <v/>
      </c>
      <c r="Y346" s="21" t="str">
        <f t="shared" si="62"/>
        <v/>
      </c>
      <c r="Z346" s="74" t="str">
        <f t="shared" si="63"/>
        <v/>
      </c>
      <c r="AA346" s="74" t="str">
        <f t="shared" si="64"/>
        <v/>
      </c>
      <c r="AB346" s="74" t="str">
        <f t="shared" si="65"/>
        <v/>
      </c>
      <c r="AC346" s="131"/>
      <c r="AL346" s="32"/>
      <c r="AM346" s="22"/>
    </row>
    <row r="347" spans="1:39" ht="12.75" x14ac:dyDescent="0.2">
      <c r="A347" t="str">
        <f>IF(B347="","", IF(ISNA(MATCH(B347,'Meal Planning'!$C$2:$C$6,0)), "N", "Y"))</f>
        <v>N</v>
      </c>
      <c r="B347" t="str">
        <f t="array" ref="B347">IF(D347="","", INDEX($C347:C20345, MATCH(FALSE,ISBLANK($C347:C20345),0)))</f>
        <v>Pork Dumplings</v>
      </c>
      <c r="C347" s="10"/>
      <c r="D347" s="48" t="s">
        <v>52</v>
      </c>
      <c r="E347" s="49" t="str">
        <f t="shared" si="55"/>
        <v>|</v>
      </c>
      <c r="F347" s="65">
        <v>2.5</v>
      </c>
      <c r="G347" s="51" t="str">
        <f>IF(D347="","",IFERROR(VLOOKUP(D347,Ingredients!$A:$G,4,FALSE),"ingredient not in list"))</f>
        <v>cup</v>
      </c>
      <c r="H347" s="49" t="str">
        <f t="shared" si="56"/>
        <v>|</v>
      </c>
      <c r="I347" s="52">
        <f>IF(D347="", "", IFERROR((VLOOKUP(D347,Ingredients!$A:$H,8,FALSE)*(F347/(VLOOKUP(D347,Ingredients!$A:$H,3,FALSE)))), "ingredient not in list"))</f>
        <v>0.23112582781456953</v>
      </c>
      <c r="J347" s="49" t="str">
        <f t="shared" si="57"/>
        <v>|</v>
      </c>
      <c r="K347" s="79">
        <f>IF($D347="", "", IFERROR((VLOOKUP($D347,Ingredients!$A:$K,9,FALSE)*($F347/(VLOOKUP($D347,Ingredients!$A:$K,3,FALSE)))), "ingredient not in list"))</f>
        <v>30</v>
      </c>
      <c r="L347" s="49" t="str">
        <f t="shared" si="58"/>
        <v>|</v>
      </c>
      <c r="M347" s="79">
        <f>IF($D347="", "", IFERROR((VLOOKUP($D347,Ingredients!$A:$K,10,FALSE)*($F347/(VLOOKUP($D347,Ingredients!$A:$K,3,FALSE)))), "ingredient not in list"))</f>
        <v>220</v>
      </c>
      <c r="N347" s="49" t="str">
        <f t="shared" si="59"/>
        <v>|</v>
      </c>
      <c r="O347" s="79">
        <f>IF($D347="", "", IFERROR((VLOOKUP($D347,Ingredients!$A:$K,11,FALSE)*($F347/(VLOOKUP($D347,Ingredients!$A:$K,3,FALSE)))), "ingredient not in list"))</f>
        <v>0</v>
      </c>
      <c r="P347" s="49" t="str">
        <f t="shared" si="60"/>
        <v>|</v>
      </c>
      <c r="Q347" s="85">
        <f>IF($D347="", "", IFERROR((VLOOKUP($D347,Ingredients!$A:$H,6,FALSE)*($F347/(VLOOKUP($D347,Ingredients!$A:$H,3,FALSE)))), "ingredient not in list"))</f>
        <v>1100</v>
      </c>
      <c r="R347" s="3" t="str">
        <f>IF(AND(I347&lt;&gt;"",I348=""),SUM(I$1:I348)-SUM(R$1:R346),"")</f>
        <v/>
      </c>
      <c r="S347" t="str">
        <f>IF(AND(Q347&lt;&gt;"",Q348=""),SUM(Q$1:Q348)-SUM(S$1:S346),"")</f>
        <v/>
      </c>
      <c r="T347" s="74" t="str">
        <f>IF(AND(K347&lt;&gt;"",K348=""),SUM(K$1:K348)-SUM(T$1:T346),"")</f>
        <v/>
      </c>
      <c r="U347" s="74" t="str">
        <f>IF(AND(M347&lt;&gt;"",M348=""),SUM(M$1:M348)-SUM(U$1:U346),"")</f>
        <v/>
      </c>
      <c r="V347" s="74" t="str">
        <f>IF(AND(O347&lt;&gt;"",O348=""),SUM(O$1:O348)-SUM(V$1:V346),"")</f>
        <v/>
      </c>
      <c r="X347" s="3" t="str">
        <f t="shared" si="61"/>
        <v/>
      </c>
      <c r="Y347" s="21" t="str">
        <f t="shared" si="62"/>
        <v/>
      </c>
      <c r="Z347" s="74" t="str">
        <f t="shared" si="63"/>
        <v/>
      </c>
      <c r="AA347" s="74" t="str">
        <f t="shared" si="64"/>
        <v/>
      </c>
      <c r="AB347" s="74" t="str">
        <f t="shared" si="65"/>
        <v/>
      </c>
      <c r="AC347" s="131"/>
      <c r="AL347" s="32"/>
      <c r="AM347" s="22"/>
    </row>
    <row r="348" spans="1:39" ht="12.75" x14ac:dyDescent="0.2">
      <c r="A348" t="str">
        <f>IF(B348="","", IF(ISNA(MATCH(B348,'Meal Planning'!$C$2:$C$6,0)), "N", "Y"))</f>
        <v>N</v>
      </c>
      <c r="B348" t="str">
        <f t="array" ref="B348">IF(D348="","", INDEX($C348:C20346, MATCH(FALSE,ISBLANK($C348:C20346),0)))</f>
        <v>Pork Dumplings</v>
      </c>
      <c r="C348" s="10"/>
      <c r="D348" s="53" t="s">
        <v>25</v>
      </c>
      <c r="E348" s="54" t="str">
        <f t="shared" si="55"/>
        <v>|</v>
      </c>
      <c r="F348" s="12">
        <v>3</v>
      </c>
      <c r="G348" s="55" t="str">
        <f>IF(D348="","",IFERROR(VLOOKUP(D348,Ingredients!$A:$G,4,FALSE),"ingredient not in list"))</f>
        <v>green onion</v>
      </c>
      <c r="H348" s="54" t="str">
        <f t="shared" si="56"/>
        <v>|</v>
      </c>
      <c r="I348" s="56">
        <f>IF(D348="", "", IFERROR((VLOOKUP(D348,Ingredients!$A:$H,8,FALSE)*(F348/(VLOOKUP(D348,Ingredients!$A:$H,3,FALSE)))), "ingredient not in list"))</f>
        <v>0.25800000000000001</v>
      </c>
      <c r="J348" s="54" t="str">
        <f t="shared" si="57"/>
        <v>|</v>
      </c>
      <c r="K348" s="80">
        <f>IF($D348="", "", IFERROR((VLOOKUP($D348,Ingredients!$A:$K,9,FALSE)*($F348/(VLOOKUP($D348,Ingredients!$A:$K,3,FALSE)))), "ingredient not in list"))</f>
        <v>3</v>
      </c>
      <c r="L348" s="54" t="str">
        <f t="shared" si="58"/>
        <v>|</v>
      </c>
      <c r="M348" s="80">
        <f>IF($D348="", "", IFERROR((VLOOKUP($D348,Ingredients!$A:$K,10,FALSE)*($F348/(VLOOKUP($D348,Ingredients!$A:$K,3,FALSE)))), "ingredient not in list"))</f>
        <v>6</v>
      </c>
      <c r="N348" s="54" t="str">
        <f t="shared" si="59"/>
        <v>|</v>
      </c>
      <c r="O348" s="80">
        <f>IF($D348="", "", IFERROR((VLOOKUP($D348,Ingredients!$A:$K,11,FALSE)*($F348/(VLOOKUP($D348,Ingredients!$A:$K,3,FALSE)))), "ingredient not in list"))</f>
        <v>0</v>
      </c>
      <c r="P348" s="54" t="str">
        <f t="shared" si="60"/>
        <v>|</v>
      </c>
      <c r="Q348" s="86">
        <f>IF($D348="", "", IFERROR((VLOOKUP($D348,Ingredients!$A:$H,6,FALSE)*($F348/(VLOOKUP($D348,Ingredients!$A:$H,3,FALSE)))), "ingredient not in list"))</f>
        <v>15</v>
      </c>
      <c r="R348" s="3" t="str">
        <f>IF(AND(I348&lt;&gt;"",I349=""),SUM(I$1:I349)-SUM(R$1:R347),"")</f>
        <v/>
      </c>
      <c r="S348" t="str">
        <f>IF(AND(Q348&lt;&gt;"",Q349=""),SUM(Q$1:Q349)-SUM(S$1:S347),"")</f>
        <v/>
      </c>
      <c r="T348" s="74" t="str">
        <f>IF(AND(K348&lt;&gt;"",K349=""),SUM(K$1:K349)-SUM(T$1:T347),"")</f>
        <v/>
      </c>
      <c r="U348" s="74" t="str">
        <f>IF(AND(M348&lt;&gt;"",M349=""),SUM(M$1:M349)-SUM(U$1:U347),"")</f>
        <v/>
      </c>
      <c r="V348" s="74" t="str">
        <f>IF(AND(O348&lt;&gt;"",O349=""),SUM(O$1:O349)-SUM(V$1:V347),"")</f>
        <v/>
      </c>
      <c r="X348" s="3" t="str">
        <f t="shared" si="61"/>
        <v/>
      </c>
      <c r="Y348" s="21" t="str">
        <f t="shared" si="62"/>
        <v/>
      </c>
      <c r="Z348" s="74" t="str">
        <f t="shared" si="63"/>
        <v/>
      </c>
      <c r="AA348" s="74" t="str">
        <f t="shared" si="64"/>
        <v/>
      </c>
      <c r="AB348" s="74" t="str">
        <f t="shared" si="65"/>
        <v/>
      </c>
      <c r="AC348" s="131"/>
      <c r="AL348" s="32"/>
      <c r="AM348" s="22"/>
    </row>
    <row r="349" spans="1:39" ht="12.75" x14ac:dyDescent="0.2">
      <c r="A349" t="str">
        <f>IF(B349="","", IF(ISNA(MATCH(B349,'Meal Planning'!$C$2:$C$6,0)), "N", "Y"))</f>
        <v>N</v>
      </c>
      <c r="B349" t="str">
        <f t="array" ref="B349">IF(D349="","", INDEX($C349:C20347, MATCH(FALSE,ISBLANK($C349:C20347),0)))</f>
        <v>Pork Dumplings</v>
      </c>
      <c r="C349" s="10"/>
      <c r="D349" s="53" t="s">
        <v>229</v>
      </c>
      <c r="E349" s="54" t="str">
        <f t="shared" si="55"/>
        <v>|</v>
      </c>
      <c r="F349" s="12">
        <v>1</v>
      </c>
      <c r="G349" s="55" t="str">
        <f>IF(D349="","",IFERROR(VLOOKUP(D349,Ingredients!$A:$G,4,FALSE),"ingredient not in list"))</f>
        <v>pound</v>
      </c>
      <c r="H349" s="54" t="str">
        <f t="shared" si="56"/>
        <v>|</v>
      </c>
      <c r="I349" s="56">
        <f>IF(D349="", "", IFERROR((VLOOKUP(D349,Ingredients!$A:$H,8,FALSE)*(F349/(VLOOKUP(D349,Ingredients!$A:$H,3,FALSE)))), "ingredient not in list"))</f>
        <v>4.5</v>
      </c>
      <c r="J349" s="54" t="str">
        <f t="shared" si="57"/>
        <v>|</v>
      </c>
      <c r="K349" s="80">
        <f>IF($D349="", "", IFERROR((VLOOKUP($D349,Ingredients!$A:$K,9,FALSE)*($F349/(VLOOKUP($D349,Ingredients!$A:$K,3,FALSE)))), "ingredient not in list"))</f>
        <v>70</v>
      </c>
      <c r="L349" s="54" t="str">
        <f t="shared" si="58"/>
        <v>|</v>
      </c>
      <c r="M349" s="80">
        <f>IF($D349="", "", IFERROR((VLOOKUP($D349,Ingredients!$A:$K,10,FALSE)*($F349/(VLOOKUP($D349,Ingredients!$A:$K,3,FALSE)))), "ingredient not in list"))</f>
        <v>0</v>
      </c>
      <c r="N349" s="54" t="str">
        <f t="shared" si="59"/>
        <v>|</v>
      </c>
      <c r="O349" s="80">
        <f>IF($D349="", "", IFERROR((VLOOKUP($D349,Ingredients!$A:$K,11,FALSE)*($F349/(VLOOKUP($D349,Ingredients!$A:$K,3,FALSE)))), "ingredient not in list"))</f>
        <v>90</v>
      </c>
      <c r="P349" s="54" t="str">
        <f t="shared" si="60"/>
        <v>|</v>
      </c>
      <c r="Q349" s="86">
        <f>IF($D349="", "", IFERROR((VLOOKUP($D349,Ingredients!$A:$H,6,FALSE)*($F349/(VLOOKUP($D349,Ingredients!$A:$H,3,FALSE)))), "ingredient not in list"))</f>
        <v>700</v>
      </c>
      <c r="R349" s="3" t="str">
        <f>IF(AND(I349&lt;&gt;"",I350=""),SUM(I$1:I350)-SUM(R$1:R348),"")</f>
        <v/>
      </c>
      <c r="S349" t="str">
        <f>IF(AND(Q349&lt;&gt;"",Q350=""),SUM(Q$1:Q350)-SUM(S$1:S348),"")</f>
        <v/>
      </c>
      <c r="T349" s="74" t="str">
        <f>IF(AND(K349&lt;&gt;"",K350=""),SUM(K$1:K350)-SUM(T$1:T348),"")</f>
        <v/>
      </c>
      <c r="U349" s="74" t="str">
        <f>IF(AND(M349&lt;&gt;"",M350=""),SUM(M$1:M350)-SUM(U$1:U348),"")</f>
        <v/>
      </c>
      <c r="V349" s="74" t="str">
        <f>IF(AND(O349&lt;&gt;"",O350=""),SUM(O$1:O350)-SUM(V$1:V348),"")</f>
        <v/>
      </c>
      <c r="X349" s="3" t="str">
        <f t="shared" si="61"/>
        <v/>
      </c>
      <c r="Y349" s="21" t="str">
        <f t="shared" si="62"/>
        <v/>
      </c>
      <c r="Z349" s="74" t="str">
        <f t="shared" si="63"/>
        <v/>
      </c>
      <c r="AA349" s="74" t="str">
        <f t="shared" si="64"/>
        <v/>
      </c>
      <c r="AB349" s="74" t="str">
        <f t="shared" si="65"/>
        <v/>
      </c>
      <c r="AC349" s="131"/>
      <c r="AL349" s="32"/>
      <c r="AM349" s="22"/>
    </row>
    <row r="350" spans="1:39" ht="12.75" x14ac:dyDescent="0.2">
      <c r="A350" t="str">
        <f>IF(B350="","", IF(ISNA(MATCH(B350,'Meal Planning'!$C$2:$C$6,0)), "N", "Y"))</f>
        <v>N</v>
      </c>
      <c r="B350" t="str">
        <f t="array" ref="B350">IF(D350="","", INDEX($C350:C20348, MATCH(FALSE,ISBLANK($C350:C20348),0)))</f>
        <v>Pork Dumplings</v>
      </c>
      <c r="C350" s="10"/>
      <c r="D350" s="53" t="s">
        <v>131</v>
      </c>
      <c r="E350" s="54" t="str">
        <f t="shared" si="55"/>
        <v>|</v>
      </c>
      <c r="F350" s="12">
        <v>0.25</v>
      </c>
      <c r="G350" s="55" t="str">
        <f>IF(D350="","",IFERROR(VLOOKUP(D350,Ingredients!$A:$G,4,FALSE),"ingredient not in list"))</f>
        <v>inch</v>
      </c>
      <c r="H350" s="54" t="str">
        <f t="shared" si="56"/>
        <v>|</v>
      </c>
      <c r="I350" s="56">
        <f>IF(D350="", "", IFERROR((VLOOKUP(D350,Ingredients!$A:$H,8,FALSE)*(F350/(VLOOKUP(D350,Ingredients!$A:$H,3,FALSE)))), "ingredient not in list"))</f>
        <v>0.05</v>
      </c>
      <c r="J350" s="54" t="str">
        <f t="shared" si="57"/>
        <v>|</v>
      </c>
      <c r="K350" s="80">
        <f>IF($D350="", "", IFERROR((VLOOKUP($D350,Ingredients!$A:$K,9,FALSE)*($F350/(VLOOKUP($D350,Ingredients!$A:$K,3,FALSE)))), "ingredient not in list"))</f>
        <v>0</v>
      </c>
      <c r="L350" s="54" t="str">
        <f t="shared" si="58"/>
        <v>|</v>
      </c>
      <c r="M350" s="80">
        <f>IF($D350="", "", IFERROR((VLOOKUP($D350,Ingredients!$A:$K,10,FALSE)*($F350/(VLOOKUP($D350,Ingredients!$A:$K,3,FALSE)))), "ingredient not in list"))</f>
        <v>0</v>
      </c>
      <c r="N350" s="54" t="str">
        <f t="shared" si="59"/>
        <v>|</v>
      </c>
      <c r="O350" s="80">
        <f>IF($D350="", "", IFERROR((VLOOKUP($D350,Ingredients!$A:$K,11,FALSE)*($F350/(VLOOKUP($D350,Ingredients!$A:$K,3,FALSE)))), "ingredient not in list"))</f>
        <v>0</v>
      </c>
      <c r="P350" s="54" t="str">
        <f t="shared" si="60"/>
        <v>|</v>
      </c>
      <c r="Q350" s="86">
        <f>IF($D350="", "", IFERROR((VLOOKUP($D350,Ingredients!$A:$H,6,FALSE)*($F350/(VLOOKUP($D350,Ingredients!$A:$H,3,FALSE)))), "ingredient not in list"))</f>
        <v>3.75</v>
      </c>
      <c r="R350" s="3" t="str">
        <f>IF(AND(I350&lt;&gt;"",I351=""),SUM(I$1:I351)-SUM(R$1:R349),"")</f>
        <v/>
      </c>
      <c r="S350" t="str">
        <f>IF(AND(Q350&lt;&gt;"",Q351=""),SUM(Q$1:Q351)-SUM(S$1:S349),"")</f>
        <v/>
      </c>
      <c r="T350" s="74" t="str">
        <f>IF(AND(K350&lt;&gt;"",K351=""),SUM(K$1:K351)-SUM(T$1:T349),"")</f>
        <v/>
      </c>
      <c r="U350" s="74" t="str">
        <f>IF(AND(M350&lt;&gt;"",M351=""),SUM(M$1:M351)-SUM(U$1:U349),"")</f>
        <v/>
      </c>
      <c r="V350" s="74" t="str">
        <f>IF(AND(O350&lt;&gt;"",O351=""),SUM(O$1:O351)-SUM(V$1:V349),"")</f>
        <v/>
      </c>
      <c r="X350" s="3" t="str">
        <f t="shared" si="61"/>
        <v/>
      </c>
      <c r="Y350" s="21" t="str">
        <f t="shared" si="62"/>
        <v/>
      </c>
      <c r="Z350" s="74" t="str">
        <f t="shared" si="63"/>
        <v/>
      </c>
      <c r="AA350" s="74" t="str">
        <f t="shared" si="64"/>
        <v/>
      </c>
      <c r="AB350" s="74" t="str">
        <f t="shared" si="65"/>
        <v/>
      </c>
      <c r="AC350" s="131"/>
      <c r="AF350" s="33"/>
      <c r="AL350" s="32"/>
      <c r="AM350" s="22"/>
    </row>
    <row r="351" spans="1:39" ht="12.75" x14ac:dyDescent="0.2">
      <c r="A351" t="str">
        <f>IF(B351="","", IF(ISNA(MATCH(B351,'Meal Planning'!$C$2:$C$6,0)), "N", "Y"))</f>
        <v>N</v>
      </c>
      <c r="B351" t="str">
        <f t="array" ref="B351">IF(D351="","", INDEX($C351:C20349, MATCH(FALSE,ISBLANK($C351:C20349),0)))</f>
        <v>Pork Dumplings</v>
      </c>
      <c r="C351" s="10"/>
      <c r="D351" s="53" t="s">
        <v>217</v>
      </c>
      <c r="E351" s="54" t="str">
        <f t="shared" si="55"/>
        <v>|</v>
      </c>
      <c r="F351" s="12">
        <v>2</v>
      </c>
      <c r="G351" s="55" t="str">
        <f>IF(D351="","",IFERROR(VLOOKUP(D351,Ingredients!$A:$G,4,FALSE),"ingredient not in list"))</f>
        <v>tbsp</v>
      </c>
      <c r="H351" s="54" t="str">
        <f t="shared" si="56"/>
        <v>|</v>
      </c>
      <c r="I351" s="56">
        <f>IF(D351="", "", IFERROR((VLOOKUP(D351,Ingredients!$A:$H,8,FALSE)*(F351/(VLOOKUP(D351,Ingredients!$A:$H,3,FALSE)))), "ingredient not in list"))</f>
        <v>0.39900000000000002</v>
      </c>
      <c r="J351" s="54" t="str">
        <f t="shared" si="57"/>
        <v>|</v>
      </c>
      <c r="K351" s="80">
        <f>IF($D351="", "", IFERROR((VLOOKUP($D351,Ingredients!$A:$K,9,FALSE)*($F351/(VLOOKUP($D351,Ingredients!$A:$K,3,FALSE)))), "ingredient not in list"))</f>
        <v>0</v>
      </c>
      <c r="L351" s="54" t="str">
        <f t="shared" si="58"/>
        <v>|</v>
      </c>
      <c r="M351" s="80">
        <f>IF($D351="", "", IFERROR((VLOOKUP($D351,Ingredients!$A:$K,10,FALSE)*($F351/(VLOOKUP($D351,Ingredients!$A:$K,3,FALSE)))), "ingredient not in list"))</f>
        <v>18</v>
      </c>
      <c r="N351" s="54" t="str">
        <f t="shared" si="59"/>
        <v>|</v>
      </c>
      <c r="O351" s="80">
        <f>IF($D351="", "", IFERROR((VLOOKUP($D351,Ingredients!$A:$K,11,FALSE)*($F351/(VLOOKUP($D351,Ingredients!$A:$K,3,FALSE)))), "ingredient not in list"))</f>
        <v>0</v>
      </c>
      <c r="P351" s="54" t="str">
        <f t="shared" si="60"/>
        <v>|</v>
      </c>
      <c r="Q351" s="86">
        <f>IF($D351="", "", IFERROR((VLOOKUP($D351,Ingredients!$A:$H,6,FALSE)*($F351/(VLOOKUP($D351,Ingredients!$A:$H,3,FALSE)))), "ingredient not in list"))</f>
        <v>70</v>
      </c>
      <c r="R351" s="3" t="str">
        <f>IF(AND(I351&lt;&gt;"",I352=""),SUM(I$1:I352)-SUM(R$1:R350),"")</f>
        <v/>
      </c>
      <c r="S351" t="str">
        <f>IF(AND(Q351&lt;&gt;"",Q352=""),SUM(Q$1:Q352)-SUM(S$1:S350),"")</f>
        <v/>
      </c>
      <c r="T351" s="74" t="str">
        <f>IF(AND(K351&lt;&gt;"",K352=""),SUM(K$1:K352)-SUM(T$1:T350),"")</f>
        <v/>
      </c>
      <c r="U351" s="74" t="str">
        <f>IF(AND(M351&lt;&gt;"",M352=""),SUM(M$1:M352)-SUM(U$1:U350),"")</f>
        <v/>
      </c>
      <c r="V351" s="74" t="str">
        <f>IF(AND(O351&lt;&gt;"",O352=""),SUM(O$1:O352)-SUM(V$1:V350),"")</f>
        <v/>
      </c>
      <c r="X351" s="3" t="str">
        <f t="shared" si="61"/>
        <v/>
      </c>
      <c r="Y351" s="21" t="str">
        <f t="shared" si="62"/>
        <v/>
      </c>
      <c r="Z351" s="74" t="str">
        <f t="shared" si="63"/>
        <v/>
      </c>
      <c r="AA351" s="74" t="str">
        <f t="shared" si="64"/>
        <v/>
      </c>
      <c r="AB351" s="74" t="str">
        <f t="shared" si="65"/>
        <v/>
      </c>
      <c r="AC351" s="131"/>
      <c r="AL351" s="32"/>
      <c r="AM351" s="22"/>
    </row>
    <row r="352" spans="1:39" ht="12.75" x14ac:dyDescent="0.2">
      <c r="A352" t="str">
        <f>IF(B352="","", IF(ISNA(MATCH(B352,'Meal Planning'!$C$2:$C$6,0)), "N", "Y"))</f>
        <v>N</v>
      </c>
      <c r="B352" t="str">
        <f t="array" ref="B352">IF(D352="","", INDEX($C352:C20350, MATCH(FALSE,ISBLANK($C352:C20350),0)))</f>
        <v>Pork Dumplings</v>
      </c>
      <c r="C352" s="10"/>
      <c r="D352" s="53" t="s">
        <v>227</v>
      </c>
      <c r="E352" s="54" t="str">
        <f t="shared" si="55"/>
        <v>|</v>
      </c>
      <c r="F352" s="12">
        <v>3</v>
      </c>
      <c r="G352" s="55" t="str">
        <f>IF(D352="","",IFERROR(VLOOKUP(D352,Ingredients!$A:$G,4,FALSE),"ingredient not in list"))</f>
        <v>leaf</v>
      </c>
      <c r="H352" s="54" t="str">
        <f t="shared" si="56"/>
        <v>|</v>
      </c>
      <c r="I352" s="56">
        <f>IF(D352="", "", IFERROR((VLOOKUP(D352,Ingredients!$A:$H,8,FALSE)*(F352/(VLOOKUP(D352,Ingredients!$A:$H,3,FALSE)))), "ingredient not in list"))</f>
        <v>1.2000000000000002</v>
      </c>
      <c r="J352" s="54" t="str">
        <f t="shared" si="57"/>
        <v>|</v>
      </c>
      <c r="K352" s="80">
        <f>IF($D352="", "", IFERROR((VLOOKUP($D352,Ingredients!$A:$K,9,FALSE)*($F352/(VLOOKUP($D352,Ingredients!$A:$K,3,FALSE)))), "ingredient not in list"))</f>
        <v>0.89999999999999991</v>
      </c>
      <c r="L352" s="54" t="str">
        <f t="shared" si="58"/>
        <v>|</v>
      </c>
      <c r="M352" s="80">
        <f>IF($D352="", "", IFERROR((VLOOKUP($D352,Ingredients!$A:$K,10,FALSE)*($F352/(VLOOKUP($D352,Ingredients!$A:$K,3,FALSE)))), "ingredient not in list"))</f>
        <v>3</v>
      </c>
      <c r="N352" s="54" t="str">
        <f t="shared" si="59"/>
        <v>|</v>
      </c>
      <c r="O352" s="80">
        <f>IF($D352="", "", IFERROR((VLOOKUP($D352,Ingredients!$A:$K,11,FALSE)*($F352/(VLOOKUP($D352,Ingredients!$A:$K,3,FALSE)))), "ingredient not in list"))</f>
        <v>0.15000000000000002</v>
      </c>
      <c r="P352" s="54" t="str">
        <f t="shared" si="60"/>
        <v>|</v>
      </c>
      <c r="Q352" s="86">
        <f>IF($D352="", "", IFERROR((VLOOKUP($D352,Ingredients!$A:$H,6,FALSE)*($F352/(VLOOKUP($D352,Ingredients!$A:$H,3,FALSE)))), "ingredient not in list"))</f>
        <v>15</v>
      </c>
      <c r="R352" s="3" t="str">
        <f>IF(AND(I352&lt;&gt;"",I353=""),SUM(I$1:I353)-SUM(R$1:R351),"")</f>
        <v/>
      </c>
      <c r="S352" t="str">
        <f>IF(AND(Q352&lt;&gt;"",Q353=""),SUM(Q$1:Q353)-SUM(S$1:S351),"")</f>
        <v/>
      </c>
      <c r="T352" s="74" t="str">
        <f>IF(AND(K352&lt;&gt;"",K353=""),SUM(K$1:K353)-SUM(T$1:T351),"")</f>
        <v/>
      </c>
      <c r="U352" s="74" t="str">
        <f>IF(AND(M352&lt;&gt;"",M353=""),SUM(M$1:M353)-SUM(U$1:U351),"")</f>
        <v/>
      </c>
      <c r="V352" s="74" t="str">
        <f>IF(AND(O352&lt;&gt;"",O353=""),SUM(O$1:O353)-SUM(V$1:V351),"")</f>
        <v/>
      </c>
      <c r="X352" s="3" t="str">
        <f t="shared" si="61"/>
        <v/>
      </c>
      <c r="Y352" s="21" t="str">
        <f t="shared" si="62"/>
        <v/>
      </c>
      <c r="Z352" s="74" t="str">
        <f t="shared" si="63"/>
        <v/>
      </c>
      <c r="AA352" s="74" t="str">
        <f t="shared" si="64"/>
        <v/>
      </c>
      <c r="AB352" s="74" t="str">
        <f t="shared" si="65"/>
        <v/>
      </c>
      <c r="AC352" s="131"/>
      <c r="AL352" s="32"/>
      <c r="AM352" s="22"/>
    </row>
    <row r="353" spans="1:39" ht="12.75" x14ac:dyDescent="0.2">
      <c r="A353" t="str">
        <f>IF(B353="","", IF(ISNA(MATCH(B353,'Meal Planning'!$C$2:$C$6,0)), "N", "Y"))</f>
        <v>N</v>
      </c>
      <c r="B353" t="str">
        <f t="array" ref="B353">IF(D353="","", INDEX($C353:C20351, MATCH(FALSE,ISBLANK($C353:C20351),0)))</f>
        <v>Pork Dumplings</v>
      </c>
      <c r="C353" s="10"/>
      <c r="D353" s="53" t="s">
        <v>59</v>
      </c>
      <c r="E353" s="54" t="str">
        <f t="shared" si="55"/>
        <v>|</v>
      </c>
      <c r="F353" s="12">
        <v>2</v>
      </c>
      <c r="G353" s="55" t="str">
        <f>IF(D353="","",IFERROR(VLOOKUP(D353,Ingredients!$A:$G,4,FALSE),"ingredient not in list"))</f>
        <v>tsp</v>
      </c>
      <c r="H353" s="54" t="str">
        <f t="shared" si="56"/>
        <v>|</v>
      </c>
      <c r="I353" s="56">
        <f>IF(D353="", "", IFERROR((VLOOKUP(D353,Ingredients!$A:$H,8,FALSE)*(F353/(VLOOKUP(D353,Ingredients!$A:$H,3,FALSE)))), "ingredient not in list"))</f>
        <v>2.4439918533604887E-2</v>
      </c>
      <c r="J353" s="54" t="str">
        <f t="shared" si="57"/>
        <v>|</v>
      </c>
      <c r="K353" s="80">
        <f>IF($D353="", "", IFERROR((VLOOKUP($D353,Ingredients!$A:$K,9,FALSE)*($F353/(VLOOKUP($D353,Ingredients!$A:$K,3,FALSE)))), "ingredient not in list"))</f>
        <v>0</v>
      </c>
      <c r="L353" s="54" t="str">
        <f t="shared" si="58"/>
        <v>|</v>
      </c>
      <c r="M353" s="80">
        <f>IF($D353="", "", IFERROR((VLOOKUP($D353,Ingredients!$A:$K,10,FALSE)*($F353/(VLOOKUP($D353,Ingredients!$A:$K,3,FALSE)))), "ingredient not in list"))</f>
        <v>0</v>
      </c>
      <c r="N353" s="54" t="str">
        <f t="shared" si="59"/>
        <v>|</v>
      </c>
      <c r="O353" s="80">
        <f>IF($D353="", "", IFERROR((VLOOKUP($D353,Ingredients!$A:$K,11,FALSE)*($F353/(VLOOKUP($D353,Ingredients!$A:$K,3,FALSE)))), "ingredient not in list"))</f>
        <v>0</v>
      </c>
      <c r="P353" s="54" t="str">
        <f t="shared" si="60"/>
        <v>|</v>
      </c>
      <c r="Q353" s="86">
        <f>IF($D353="", "", IFERROR((VLOOKUP($D353,Ingredients!$A:$H,6,FALSE)*($F353/(VLOOKUP($D353,Ingredients!$A:$H,3,FALSE)))), "ingredient not in list"))</f>
        <v>0</v>
      </c>
      <c r="R353" s="3" t="str">
        <f>IF(AND(I353&lt;&gt;"",I354=""),SUM(I$1:I354)-SUM(R$1:R352),"")</f>
        <v/>
      </c>
      <c r="S353" t="str">
        <f>IF(AND(Q353&lt;&gt;"",Q354=""),SUM(Q$1:Q354)-SUM(S$1:S352),"")</f>
        <v/>
      </c>
      <c r="T353" s="74" t="str">
        <f>IF(AND(K353&lt;&gt;"",K354=""),SUM(K$1:K354)-SUM(T$1:T352),"")</f>
        <v/>
      </c>
      <c r="U353" s="74" t="str">
        <f>IF(AND(M353&lt;&gt;"",M354=""),SUM(M$1:M354)-SUM(U$1:U352),"")</f>
        <v/>
      </c>
      <c r="V353" s="74" t="str">
        <f>IF(AND(O353&lt;&gt;"",O354=""),SUM(O$1:O354)-SUM(V$1:V352),"")</f>
        <v/>
      </c>
      <c r="X353" s="3" t="str">
        <f t="shared" si="61"/>
        <v/>
      </c>
      <c r="Y353" s="21" t="str">
        <f t="shared" si="62"/>
        <v/>
      </c>
      <c r="Z353" s="74" t="str">
        <f t="shared" si="63"/>
        <v/>
      </c>
      <c r="AA353" s="74" t="str">
        <f t="shared" si="64"/>
        <v/>
      </c>
      <c r="AB353" s="74" t="str">
        <f t="shared" si="65"/>
        <v/>
      </c>
      <c r="AC353" s="131"/>
      <c r="AL353" s="32"/>
      <c r="AM353" s="22"/>
    </row>
    <row r="354" spans="1:39" ht="12.75" x14ac:dyDescent="0.2">
      <c r="A354" t="str">
        <f>IF(B354="","", IF(ISNA(MATCH(B354,'Meal Planning'!$C$2:$C$6,0)), "N", "Y"))</f>
        <v>N</v>
      </c>
      <c r="B354" t="str">
        <f t="array" ref="B354">IF(D354="","", INDEX($C354:C20352, MATCH(FALSE,ISBLANK($C354:C20352),0)))</f>
        <v>Pork Dumplings</v>
      </c>
      <c r="C354" s="10"/>
      <c r="D354" s="53" t="s">
        <v>163</v>
      </c>
      <c r="E354" s="54" t="str">
        <f t="shared" si="55"/>
        <v>|</v>
      </c>
      <c r="F354" s="12">
        <v>2</v>
      </c>
      <c r="G354" s="55" t="str">
        <f>IF(D354="","",IFERROR(VLOOKUP(D354,Ingredients!$A:$G,4,FALSE),"ingredient not in list"))</f>
        <v>tsp</v>
      </c>
      <c r="H354" s="54" t="str">
        <f t="shared" si="56"/>
        <v>|</v>
      </c>
      <c r="I354" s="56">
        <f>IF(D354="", "", IFERROR((VLOOKUP(D354,Ingredients!$A:$H,8,FALSE)*(F354/(VLOOKUP(D354,Ingredients!$A:$H,3,FALSE)))), "ingredient not in list"))</f>
        <v>5.6338028169014086E-2</v>
      </c>
      <c r="J354" s="54" t="str">
        <f t="shared" si="57"/>
        <v>|</v>
      </c>
      <c r="K354" s="80">
        <f>IF($D354="", "", IFERROR((VLOOKUP($D354,Ingredients!$A:$K,9,FALSE)*($F354/(VLOOKUP($D354,Ingredients!$A:$K,3,FALSE)))), "ingredient not in list"))</f>
        <v>0</v>
      </c>
      <c r="L354" s="54" t="str">
        <f t="shared" si="58"/>
        <v>|</v>
      </c>
      <c r="M354" s="80">
        <f>IF($D354="", "", IFERROR((VLOOKUP($D354,Ingredients!$A:$K,10,FALSE)*($F354/(VLOOKUP($D354,Ingredients!$A:$K,3,FALSE)))), "ingredient not in list"))</f>
        <v>0.12</v>
      </c>
      <c r="N354" s="54" t="str">
        <f t="shared" si="59"/>
        <v>|</v>
      </c>
      <c r="O354" s="80">
        <f>IF($D354="", "", IFERROR((VLOOKUP($D354,Ingredients!$A:$K,11,FALSE)*($F354/(VLOOKUP($D354,Ingredients!$A:$K,3,FALSE)))), "ingredient not in list"))</f>
        <v>0</v>
      </c>
      <c r="P354" s="54" t="str">
        <f t="shared" si="60"/>
        <v>|</v>
      </c>
      <c r="Q354" s="86">
        <f>IF($D354="", "", IFERROR((VLOOKUP($D354,Ingredients!$A:$H,6,FALSE)*($F354/(VLOOKUP($D354,Ingredients!$A:$H,3,FALSE)))), "ingredient not in list"))</f>
        <v>2</v>
      </c>
      <c r="R354" s="3" t="str">
        <f>IF(AND(I354&lt;&gt;"",I355=""),SUM(I$1:I355)-SUM(R$1:R353),"")</f>
        <v/>
      </c>
      <c r="S354" t="str">
        <f>IF(AND(Q354&lt;&gt;"",Q355=""),SUM(Q$1:Q355)-SUM(S$1:S353),"")</f>
        <v/>
      </c>
      <c r="T354" s="74" t="str">
        <f>IF(AND(K354&lt;&gt;"",K355=""),SUM(K$1:K355)-SUM(T$1:T353),"")</f>
        <v/>
      </c>
      <c r="U354" s="74" t="str">
        <f>IF(AND(M354&lt;&gt;"",M355=""),SUM(M$1:M355)-SUM(U$1:U353),"")</f>
        <v/>
      </c>
      <c r="V354" s="74" t="str">
        <f>IF(AND(O354&lt;&gt;"",O355=""),SUM(O$1:O355)-SUM(V$1:V353),"")</f>
        <v/>
      </c>
      <c r="X354" s="3" t="str">
        <f t="shared" si="61"/>
        <v/>
      </c>
      <c r="Y354" s="21" t="str">
        <f t="shared" si="62"/>
        <v/>
      </c>
      <c r="Z354" s="74" t="str">
        <f t="shared" si="63"/>
        <v/>
      </c>
      <c r="AA354" s="74" t="str">
        <f t="shared" si="64"/>
        <v/>
      </c>
      <c r="AB354" s="74" t="str">
        <f t="shared" si="65"/>
        <v/>
      </c>
      <c r="AC354" s="131"/>
      <c r="AL354" s="32"/>
      <c r="AM354" s="22"/>
    </row>
    <row r="355" spans="1:39" ht="12.75" x14ac:dyDescent="0.2">
      <c r="A355" t="str">
        <f>IF(B355="","", IF(ISNA(MATCH(B355,'Meal Planning'!$C$2:$C$6,0)), "N", "Y"))</f>
        <v>N</v>
      </c>
      <c r="B355" t="str">
        <f t="array" ref="B355">IF(D355="","", INDEX($C355:C20353, MATCH(FALSE,ISBLANK($C355:C20353),0)))</f>
        <v>Pork Dumplings</v>
      </c>
      <c r="C355" s="10"/>
      <c r="D355" s="53" t="s">
        <v>133</v>
      </c>
      <c r="E355" s="54" t="str">
        <f t="shared" si="55"/>
        <v>|</v>
      </c>
      <c r="F355" s="12">
        <v>3</v>
      </c>
      <c r="G355" s="55" t="str">
        <f>IF(D355="","",IFERROR(VLOOKUP(D355,Ingredients!$A:$G,4,FALSE),"ingredient not in list"))</f>
        <v>clove</v>
      </c>
      <c r="H355" s="54" t="str">
        <f t="shared" si="56"/>
        <v>|</v>
      </c>
      <c r="I355" s="56">
        <f>IF(D355="", "", IFERROR((VLOOKUP(D355,Ingredients!$A:$H,8,FALSE)*(F355/(VLOOKUP(D355,Ingredients!$A:$H,3,FALSE)))), "ingredient not in list"))</f>
        <v>0.10349999999999998</v>
      </c>
      <c r="J355" s="54" t="str">
        <f t="shared" si="57"/>
        <v>|</v>
      </c>
      <c r="K355" s="80">
        <f>IF($D355="", "", IFERROR((VLOOKUP($D355,Ingredients!$A:$K,9,FALSE)*($F355/(VLOOKUP($D355,Ingredients!$A:$K,3,FALSE)))), "ingredient not in list"))</f>
        <v>0.57000000000000006</v>
      </c>
      <c r="L355" s="54" t="str">
        <f t="shared" si="58"/>
        <v>|</v>
      </c>
      <c r="M355" s="80">
        <f>IF($D355="", "", IFERROR((VLOOKUP($D355,Ingredients!$A:$K,10,FALSE)*($F355/(VLOOKUP($D355,Ingredients!$A:$K,3,FALSE)))), "ingredient not in list"))</f>
        <v>2.9699999999999998</v>
      </c>
      <c r="N355" s="54" t="str">
        <f t="shared" si="59"/>
        <v>|</v>
      </c>
      <c r="O355" s="80">
        <f>IF($D355="", "", IFERROR((VLOOKUP($D355,Ingredients!$A:$K,11,FALSE)*($F355/(VLOOKUP($D355,Ingredients!$A:$K,3,FALSE)))), "ingredient not in list"))</f>
        <v>0.06</v>
      </c>
      <c r="P355" s="54" t="str">
        <f t="shared" si="60"/>
        <v>|</v>
      </c>
      <c r="Q355" s="86">
        <f>IF($D355="", "", IFERROR((VLOOKUP($D355,Ingredients!$A:$H,6,FALSE)*($F355/(VLOOKUP($D355,Ingredients!$A:$H,3,FALSE)))), "ingredient not in list"))</f>
        <v>12</v>
      </c>
      <c r="R355" s="3" t="str">
        <f>IF(AND(I355&lt;&gt;"",I356=""),SUM(I$1:I356)-SUM(R$1:R354),"")</f>
        <v/>
      </c>
      <c r="S355" t="str">
        <f>IF(AND(Q355&lt;&gt;"",Q356=""),SUM(Q$1:Q356)-SUM(S$1:S354),"")</f>
        <v/>
      </c>
      <c r="T355" s="74" t="str">
        <f>IF(AND(K355&lt;&gt;"",K356=""),SUM(K$1:K356)-SUM(T$1:T354),"")</f>
        <v/>
      </c>
      <c r="U355" s="74" t="str">
        <f>IF(AND(M355&lt;&gt;"",M356=""),SUM(M$1:M356)-SUM(U$1:U354),"")</f>
        <v/>
      </c>
      <c r="V355" s="74" t="str">
        <f>IF(AND(O355&lt;&gt;"",O356=""),SUM(O$1:O356)-SUM(V$1:V354),"")</f>
        <v/>
      </c>
      <c r="X355" s="3" t="str">
        <f t="shared" si="61"/>
        <v/>
      </c>
      <c r="Y355" s="21" t="str">
        <f t="shared" si="62"/>
        <v/>
      </c>
      <c r="Z355" s="74" t="str">
        <f t="shared" si="63"/>
        <v/>
      </c>
      <c r="AA355" s="74" t="str">
        <f t="shared" si="64"/>
        <v/>
      </c>
      <c r="AB355" s="74" t="str">
        <f t="shared" si="65"/>
        <v/>
      </c>
      <c r="AC355" s="131"/>
      <c r="AL355" s="32"/>
      <c r="AM355" s="22"/>
    </row>
    <row r="356" spans="1:39" ht="12.75" x14ac:dyDescent="0.2">
      <c r="A356" t="str">
        <f>IF(B356="","", IF(ISNA(MATCH(B356,'Meal Planning'!$C$2:$C$6,0)), "N", "Y"))</f>
        <v>N</v>
      </c>
      <c r="B356" t="str">
        <f t="array" ref="B356">IF(D356="","", INDEX($C356:C20354, MATCH(FALSE,ISBLANK($C356:C20354),0)))</f>
        <v>Pork Dumplings</v>
      </c>
      <c r="C356" s="10"/>
      <c r="D356" s="53" t="s">
        <v>218</v>
      </c>
      <c r="E356" s="54" t="str">
        <f t="shared" si="55"/>
        <v>|</v>
      </c>
      <c r="F356" s="12">
        <v>0.33</v>
      </c>
      <c r="G356" s="55" t="str">
        <f>IF(D356="","",IFERROR(VLOOKUP(D356,Ingredients!$A:$G,4,FALSE),"ingredient not in list"))</f>
        <v>tbsp</v>
      </c>
      <c r="H356" s="54" t="str">
        <f t="shared" si="56"/>
        <v>|</v>
      </c>
      <c r="I356" s="56">
        <f>IF(D356="", "", IFERROR((VLOOKUP(D356,Ingredients!$A:$H,8,FALSE)*(F356/(VLOOKUP(D356,Ingredients!$A:$H,3,FALSE)))), "ingredient not in list"))</f>
        <v>0.12342</v>
      </c>
      <c r="J356" s="54" t="str">
        <f t="shared" si="57"/>
        <v>|</v>
      </c>
      <c r="K356" s="80">
        <f>IF($D356="", "", IFERROR((VLOOKUP($D356,Ingredients!$A:$K,9,FALSE)*($F356/(VLOOKUP($D356,Ingredients!$A:$K,3,FALSE)))), "ingredient not in list"))</f>
        <v>0</v>
      </c>
      <c r="L356" s="54" t="str">
        <f t="shared" si="58"/>
        <v>|</v>
      </c>
      <c r="M356" s="80">
        <f>IF($D356="", "", IFERROR((VLOOKUP($D356,Ingredients!$A:$K,10,FALSE)*($F356/(VLOOKUP($D356,Ingredients!$A:$K,3,FALSE)))), "ingredient not in list"))</f>
        <v>0</v>
      </c>
      <c r="N356" s="54" t="str">
        <f t="shared" si="59"/>
        <v>|</v>
      </c>
      <c r="O356" s="80">
        <f>IF($D356="", "", IFERROR((VLOOKUP($D356,Ingredients!$A:$K,11,FALSE)*($F356/(VLOOKUP($D356,Ingredients!$A:$K,3,FALSE)))), "ingredient not in list"))</f>
        <v>4.4880000000000004</v>
      </c>
      <c r="P356" s="54" t="str">
        <f t="shared" si="60"/>
        <v>|</v>
      </c>
      <c r="Q356" s="86">
        <f>IF($D356="", "", IFERROR((VLOOKUP($D356,Ingredients!$A:$H,6,FALSE)*($F356/(VLOOKUP($D356,Ingredients!$A:$H,3,FALSE)))), "ingredient not in list"))</f>
        <v>42.9</v>
      </c>
      <c r="R356" s="3" t="str">
        <f>IF(AND(I356&lt;&gt;"",I357=""),SUM(I$1:I357)-SUM(R$1:R355),"")</f>
        <v/>
      </c>
      <c r="S356" t="str">
        <f>IF(AND(Q356&lt;&gt;"",Q357=""),SUM(Q$1:Q357)-SUM(S$1:S355),"")</f>
        <v/>
      </c>
      <c r="T356" s="74" t="str">
        <f>IF(AND(K356&lt;&gt;"",K357=""),SUM(K$1:K357)-SUM(T$1:T355),"")</f>
        <v/>
      </c>
      <c r="U356" s="74" t="str">
        <f>IF(AND(M356&lt;&gt;"",M357=""),SUM(M$1:M357)-SUM(U$1:U355),"")</f>
        <v/>
      </c>
      <c r="V356" s="74" t="str">
        <f>IF(AND(O356&lt;&gt;"",O357=""),SUM(O$1:O357)-SUM(V$1:V355),"")</f>
        <v/>
      </c>
      <c r="X356" s="3" t="str">
        <f t="shared" si="61"/>
        <v/>
      </c>
      <c r="Y356" s="21" t="str">
        <f t="shared" si="62"/>
        <v/>
      </c>
      <c r="Z356" s="74" t="str">
        <f t="shared" si="63"/>
        <v/>
      </c>
      <c r="AA356" s="74" t="str">
        <f t="shared" si="64"/>
        <v/>
      </c>
      <c r="AB356" s="74" t="str">
        <f t="shared" si="65"/>
        <v/>
      </c>
      <c r="AC356" s="131"/>
      <c r="AL356" s="32"/>
      <c r="AM356" s="22"/>
    </row>
    <row r="357" spans="1:39" ht="12.75" x14ac:dyDescent="0.2">
      <c r="A357" t="str">
        <f>IF(B357="","", IF(ISNA(MATCH(B357,'Meal Planning'!$C$2:$C$6,0)), "N", "Y"))</f>
        <v>N</v>
      </c>
      <c r="B357" t="str">
        <f t="array" ref="B357">IF(D357="","", INDEX($C357:C20355, MATCH(FALSE,ISBLANK($C357:C20355),0)))</f>
        <v>Pork Dumplings</v>
      </c>
      <c r="C357" s="10"/>
      <c r="D357" s="53" t="s">
        <v>57</v>
      </c>
      <c r="E357" s="54" t="str">
        <f t="shared" si="55"/>
        <v>|</v>
      </c>
      <c r="F357" s="12">
        <v>7</v>
      </c>
      <c r="G357" s="55" t="str">
        <f>IF(D357="","",IFERROR(VLOOKUP(D357,Ingredients!$A:$G,4,FALSE),"ingredient not in list"))</f>
        <v>tbsp</v>
      </c>
      <c r="H357" s="54" t="str">
        <f t="shared" si="56"/>
        <v>|</v>
      </c>
      <c r="I357" s="56">
        <f>IF(D357="", "", IFERROR((VLOOKUP(D357,Ingredients!$A:$H,8,FALSE)*(F357/(VLOOKUP(D357,Ingredients!$A:$H,3,FALSE)))), "ingredient not in list"))</f>
        <v>0.36458333333333337</v>
      </c>
      <c r="J357" s="54" t="str">
        <f t="shared" si="57"/>
        <v>|</v>
      </c>
      <c r="K357" s="80">
        <f>IF($D357="", "", IFERROR((VLOOKUP($D357,Ingredients!$A:$K,9,FALSE)*($F357/(VLOOKUP($D357,Ingredients!$A:$K,3,FALSE)))), "ingredient not in list"))</f>
        <v>0</v>
      </c>
      <c r="L357" s="54" t="str">
        <f t="shared" si="58"/>
        <v>|</v>
      </c>
      <c r="M357" s="80">
        <f>IF($D357="", "", IFERROR((VLOOKUP($D357,Ingredients!$A:$K,10,FALSE)*($F357/(VLOOKUP($D357,Ingredients!$A:$K,3,FALSE)))), "ingredient not in list"))</f>
        <v>0</v>
      </c>
      <c r="N357" s="54" t="str">
        <f t="shared" si="59"/>
        <v>|</v>
      </c>
      <c r="O357" s="80">
        <f>IF($D357="", "", IFERROR((VLOOKUP($D357,Ingredients!$A:$K,11,FALSE)*($F357/(VLOOKUP($D357,Ingredients!$A:$K,3,FALSE)))), "ingredient not in list"))</f>
        <v>95.2</v>
      </c>
      <c r="P357" s="54" t="str">
        <f t="shared" si="60"/>
        <v>|</v>
      </c>
      <c r="Q357" s="86">
        <f>IF($D357="", "", IFERROR((VLOOKUP($D357,Ingredients!$A:$H,6,FALSE)*($F357/(VLOOKUP($D357,Ingredients!$A:$H,3,FALSE)))), "ingredient not in list"))</f>
        <v>910</v>
      </c>
      <c r="R357" s="3" t="str">
        <f>IF(AND(I357&lt;&gt;"",I358=""),SUM(I$1:I358)-SUM(R$1:R356),"")</f>
        <v/>
      </c>
      <c r="S357" t="str">
        <f>IF(AND(Q357&lt;&gt;"",Q358=""),SUM(Q$1:Q358)-SUM(S$1:S356),"")</f>
        <v/>
      </c>
      <c r="T357" s="74" t="str">
        <f>IF(AND(K357&lt;&gt;"",K358=""),SUM(K$1:K358)-SUM(T$1:T356),"")</f>
        <v/>
      </c>
      <c r="U357" s="74" t="str">
        <f>IF(AND(M357&lt;&gt;"",M358=""),SUM(M$1:M358)-SUM(U$1:U356),"")</f>
        <v/>
      </c>
      <c r="V357" s="74" t="str">
        <f>IF(AND(O357&lt;&gt;"",O358=""),SUM(O$1:O358)-SUM(V$1:V356),"")</f>
        <v/>
      </c>
      <c r="X357" s="3" t="str">
        <f t="shared" si="61"/>
        <v/>
      </c>
      <c r="Y357" s="21" t="str">
        <f t="shared" si="62"/>
        <v/>
      </c>
      <c r="Z357" s="74" t="str">
        <f t="shared" si="63"/>
        <v/>
      </c>
      <c r="AA357" s="74" t="str">
        <f t="shared" si="64"/>
        <v/>
      </c>
      <c r="AB357" s="74" t="str">
        <f t="shared" si="65"/>
        <v/>
      </c>
      <c r="AC357" s="131"/>
      <c r="AL357" s="32"/>
      <c r="AM357" s="22"/>
    </row>
    <row r="358" spans="1:39" ht="13.5" thickBot="1" x14ac:dyDescent="0.25">
      <c r="A358" t="str">
        <f>IF(B358="","", IF(ISNA(MATCH(B358,'Meal Planning'!$C$2:$C$6,0)), "N", "Y"))</f>
        <v>N</v>
      </c>
      <c r="B358" t="str">
        <f t="array" ref="B358">IF(D358="","", INDEX($C358:C20356, MATCH(FALSE,ISBLANK($C358:C20356),0)))</f>
        <v>Pork Dumplings</v>
      </c>
      <c r="C358" s="10"/>
      <c r="D358" s="53" t="s">
        <v>21</v>
      </c>
      <c r="E358" s="54" t="str">
        <f t="shared" si="55"/>
        <v>|</v>
      </c>
      <c r="F358" s="12">
        <v>3</v>
      </c>
      <c r="G358" s="55" t="str">
        <f>IF(D358="","",IFERROR(VLOOKUP(D358,Ingredients!$A:$G,4,FALSE),"ingredient not in list"))</f>
        <v>tbsp</v>
      </c>
      <c r="H358" s="54" t="str">
        <f t="shared" si="56"/>
        <v>|</v>
      </c>
      <c r="I358" s="56">
        <f>IF(D358="", "", IFERROR((VLOOKUP(D358,Ingredients!$A:$H,8,FALSE)*(F358/(VLOOKUP(D358,Ingredients!$A:$H,3,FALSE)))), "ingredient not in list"))</f>
        <v>0.60000000000000009</v>
      </c>
      <c r="J358" s="54" t="str">
        <f t="shared" si="57"/>
        <v>|</v>
      </c>
      <c r="K358" s="80">
        <f>IF($D358="", "", IFERROR((VLOOKUP($D358,Ingredients!$A:$K,9,FALSE)*($F358/(VLOOKUP($D358,Ingredients!$A:$K,3,FALSE)))), "ingredient not in list"))</f>
        <v>3</v>
      </c>
      <c r="L358" s="54" t="str">
        <f t="shared" si="58"/>
        <v>|</v>
      </c>
      <c r="M358" s="80">
        <f>IF($D358="", "", IFERROR((VLOOKUP($D358,Ingredients!$A:$K,10,FALSE)*($F358/(VLOOKUP($D358,Ingredients!$A:$K,3,FALSE)))), "ingredient not in list"))</f>
        <v>3</v>
      </c>
      <c r="N358" s="54" t="str">
        <f t="shared" si="59"/>
        <v>|</v>
      </c>
      <c r="O358" s="80">
        <f>IF($D358="", "", IFERROR((VLOOKUP($D358,Ingredients!$A:$K,11,FALSE)*($F358/(VLOOKUP($D358,Ingredients!$A:$K,3,FALSE)))), "ingredient not in list"))</f>
        <v>0</v>
      </c>
      <c r="P358" s="54" t="str">
        <f t="shared" si="60"/>
        <v>|</v>
      </c>
      <c r="Q358" s="86">
        <f>IF($D358="", "", IFERROR((VLOOKUP($D358,Ingredients!$A:$H,6,FALSE)*($F358/(VLOOKUP($D358,Ingredients!$A:$H,3,FALSE)))), "ingredient not in list"))</f>
        <v>45</v>
      </c>
      <c r="R358" s="3" t="str">
        <f>IF(AND(I358&lt;&gt;"",I359=""),SUM(I$1:I359)-SUM(R$1:R357),"")</f>
        <v/>
      </c>
      <c r="S358" t="str">
        <f>IF(AND(Q358&lt;&gt;"",Q359=""),SUM(Q$1:Q359)-SUM(S$1:S357),"")</f>
        <v/>
      </c>
      <c r="T358" s="74" t="str">
        <f>IF(AND(K358&lt;&gt;"",K359=""),SUM(K$1:K359)-SUM(T$1:T357),"")</f>
        <v/>
      </c>
      <c r="U358" s="74" t="str">
        <f>IF(AND(M358&lt;&gt;"",M359=""),SUM(M$1:M359)-SUM(U$1:U357),"")</f>
        <v/>
      </c>
      <c r="V358" s="74" t="str">
        <f>IF(AND(O358&lt;&gt;"",O359=""),SUM(O$1:O359)-SUM(V$1:V357),"")</f>
        <v/>
      </c>
      <c r="X358" s="3" t="str">
        <f t="shared" si="61"/>
        <v/>
      </c>
      <c r="Y358" s="21" t="str">
        <f t="shared" si="62"/>
        <v/>
      </c>
      <c r="Z358" s="74" t="str">
        <f t="shared" si="63"/>
        <v/>
      </c>
      <c r="AA358" s="74" t="str">
        <f t="shared" si="64"/>
        <v/>
      </c>
      <c r="AB358" s="74" t="str">
        <f t="shared" si="65"/>
        <v/>
      </c>
      <c r="AC358" s="131"/>
      <c r="AL358" s="32"/>
      <c r="AM358" s="22"/>
    </row>
    <row r="359" spans="1:39" ht="13.5" thickBot="1" x14ac:dyDescent="0.25">
      <c r="A359" t="str">
        <f>IF(B359="","", IF(ISNA(MATCH(B359,'Meal Planning'!$C$2:$C$6,0)), "N", "Y"))</f>
        <v>N</v>
      </c>
      <c r="B359" t="str">
        <f t="array" ref="B359">IF(D359="","", INDEX($C359:C20357, MATCH(FALSE,ISBLANK($C359:C20357),0)))</f>
        <v>Pork Dumplings</v>
      </c>
      <c r="C359" s="47" t="s">
        <v>228</v>
      </c>
      <c r="D359" s="57" t="s">
        <v>40</v>
      </c>
      <c r="E359" s="58" t="str">
        <f t="shared" si="55"/>
        <v>|</v>
      </c>
      <c r="F359" s="59">
        <v>3</v>
      </c>
      <c r="G359" s="60" t="str">
        <f>IF(D359="","",IFERROR(VLOOKUP(D359,Ingredients!$A:$G,4,FALSE),"ingredient not in list"))</f>
        <v>tbsp</v>
      </c>
      <c r="H359" s="58" t="str">
        <f t="shared" si="56"/>
        <v>|</v>
      </c>
      <c r="I359" s="61">
        <f>IF(D359="", "", IFERROR((VLOOKUP(D359,Ingredients!$A:$H,8,FALSE)*(F359/(VLOOKUP(D359,Ingredients!$A:$H,3,FALSE)))), "ingredient not in list"))</f>
        <v>0.5</v>
      </c>
      <c r="J359" s="58" t="str">
        <f t="shared" si="57"/>
        <v>|</v>
      </c>
      <c r="K359" s="81">
        <f>IF($D359="", "", IFERROR((VLOOKUP($D359,Ingredients!$A:$K,9,FALSE)*($F359/(VLOOKUP($D359,Ingredients!$A:$K,3,FALSE)))), "ingredient not in list"))</f>
        <v>0</v>
      </c>
      <c r="L359" s="58" t="str">
        <f t="shared" si="58"/>
        <v>|</v>
      </c>
      <c r="M359" s="81">
        <f>IF($D359="", "", IFERROR((VLOOKUP($D359,Ingredients!$A:$K,10,FALSE)*($F359/(VLOOKUP($D359,Ingredients!$A:$K,3,FALSE)))), "ingredient not in list"))</f>
        <v>0</v>
      </c>
      <c r="N359" s="58" t="str">
        <f t="shared" si="59"/>
        <v>|</v>
      </c>
      <c r="O359" s="81">
        <f>IF($D359="", "", IFERROR((VLOOKUP($D359,Ingredients!$A:$K,11,FALSE)*($F359/(VLOOKUP($D359,Ingredients!$A:$K,3,FALSE)))), "ingredient not in list"))</f>
        <v>0</v>
      </c>
      <c r="P359" s="58" t="str">
        <f t="shared" si="60"/>
        <v>|</v>
      </c>
      <c r="Q359" s="87">
        <f>IF($D359="", "", IFERROR((VLOOKUP($D359,Ingredients!$A:$H,6,FALSE)*($F359/(VLOOKUP($D359,Ingredients!$A:$H,3,FALSE)))), "ingredient not in list"))</f>
        <v>0</v>
      </c>
      <c r="R359" s="3">
        <f>IF(AND(I359&lt;&gt;"",I360=""),SUM(I$1:I360)-SUM(R$1:R358),"")</f>
        <v>8.4104071078505456</v>
      </c>
      <c r="S359">
        <f>IF(AND(Q359&lt;&gt;"",Q360=""),SUM(Q$1:Q360)-SUM(S$1:S358),"")</f>
        <v>2915.6499999999942</v>
      </c>
      <c r="T359" s="74">
        <f>IF(AND(K359&lt;&gt;"",K360=""),SUM(K$1:K360)-SUM(T$1:T358),"")</f>
        <v>107.47000000000025</v>
      </c>
      <c r="U359" s="74">
        <f>IF(AND(M359&lt;&gt;"",M360=""),SUM(M$1:M360)-SUM(U$1:U358),"")</f>
        <v>253.09000000000015</v>
      </c>
      <c r="V359" s="74">
        <f>IF(AND(O359&lt;&gt;"",O360=""),SUM(O$1:O360)-SUM(V$1:V358),"")</f>
        <v>189.89800000000014</v>
      </c>
      <c r="W359" s="8">
        <v>30</v>
      </c>
      <c r="X359" s="3">
        <f t="shared" si="61"/>
        <v>0.28034690359501818</v>
      </c>
      <c r="Y359" s="21">
        <f t="shared" si="62"/>
        <v>97.188333333333134</v>
      </c>
      <c r="Z359" s="74">
        <f t="shared" si="63"/>
        <v>3.582333333333342</v>
      </c>
      <c r="AA359" s="74">
        <f t="shared" si="64"/>
        <v>8.436333333333339</v>
      </c>
      <c r="AB359" s="74">
        <f t="shared" si="65"/>
        <v>6.3299333333333383</v>
      </c>
      <c r="AL359" s="32"/>
      <c r="AM359" s="22"/>
    </row>
    <row r="360" spans="1:39" ht="12.75" x14ac:dyDescent="0.2">
      <c r="A360" t="str">
        <f>IF(B360="","", IF(ISNA(MATCH(B360,'Meal Planning'!$C$2:$C$6,0)), "N", "Y"))</f>
        <v/>
      </c>
      <c r="B360" t="str">
        <f t="array" ref="B360">IF(D360="","", INDEX($C360:C20358, MATCH(FALSE,ISBLANK($C360:C20358),0)))</f>
        <v/>
      </c>
      <c r="C360" s="10"/>
      <c r="E360" t="str">
        <f t="shared" si="55"/>
        <v/>
      </c>
      <c r="F360" s="10"/>
      <c r="G360" s="1" t="str">
        <f>IF(D360="","",IFERROR(VLOOKUP(D360,Ingredients!$A:$G,4,FALSE),"ingredient not in list"))</f>
        <v/>
      </c>
      <c r="H360" t="str">
        <f t="shared" si="56"/>
        <v/>
      </c>
      <c r="I360" s="3" t="str">
        <f>IF(D360="", "", IFERROR((VLOOKUP(D360,Ingredients!$A:$H,8,FALSE)*(F360/(VLOOKUP(D360,Ingredients!$A:$H,3,FALSE)))), "ingredient not in list"))</f>
        <v/>
      </c>
      <c r="J360" t="str">
        <f t="shared" si="57"/>
        <v/>
      </c>
      <c r="K360" s="77" t="str">
        <f>IF($D360="", "", IFERROR((VLOOKUP($D360,Ingredients!$A:$K,9,FALSE)*($F360/(VLOOKUP($D360,Ingredients!$A:$K,3,FALSE)))), "ingredient not in list"))</f>
        <v/>
      </c>
      <c r="L360" t="str">
        <f t="shared" si="58"/>
        <v/>
      </c>
      <c r="M360" s="77" t="str">
        <f>IF($D360="", "", IFERROR((VLOOKUP($D360,Ingredients!$A:$K,10,FALSE)*($F360/(VLOOKUP($D360,Ingredients!$A:$K,3,FALSE)))), "ingredient not in list"))</f>
        <v/>
      </c>
      <c r="N360" t="str">
        <f t="shared" si="59"/>
        <v/>
      </c>
      <c r="O360" s="77" t="str">
        <f>IF($D360="", "", IFERROR((VLOOKUP($D360,Ingredients!$A:$K,11,FALSE)*($F360/(VLOOKUP($D360,Ingredients!$A:$K,3,FALSE)))), "ingredient not in list"))</f>
        <v/>
      </c>
      <c r="P360" t="str">
        <f t="shared" si="60"/>
        <v/>
      </c>
      <c r="Q360" s="83" t="str">
        <f>IF($D360="", "", IFERROR((VLOOKUP($D360,Ingredients!$A:$H,6,FALSE)*($F360/(VLOOKUP($D360,Ingredients!$A:$H,3,FALSE)))), "ingredient not in list"))</f>
        <v/>
      </c>
      <c r="R360" s="3" t="str">
        <f>IF(AND(I360&lt;&gt;"",I361=""),SUM(I$1:I361)-SUM(R$1:R359),"")</f>
        <v/>
      </c>
      <c r="S360" t="str">
        <f>IF(AND(Q360&lt;&gt;"",Q361=""),SUM(Q$1:Q361)-SUM(S$1:S359),"")</f>
        <v/>
      </c>
      <c r="T360" s="74" t="str">
        <f>IF(AND(K360&lt;&gt;"",K361=""),SUM(K$1:K361)-SUM(T$1:T359),"")</f>
        <v/>
      </c>
      <c r="U360" s="74" t="str">
        <f>IF(AND(M360&lt;&gt;"",M361=""),SUM(M$1:M361)-SUM(U$1:U359),"")</f>
        <v/>
      </c>
      <c r="V360" s="74" t="str">
        <f>IF(AND(O360&lt;&gt;"",O361=""),SUM(O$1:O361)-SUM(V$1:V359),"")</f>
        <v/>
      </c>
      <c r="X360" s="3" t="str">
        <f t="shared" si="61"/>
        <v/>
      </c>
      <c r="Y360" s="21" t="str">
        <f t="shared" si="62"/>
        <v/>
      </c>
      <c r="Z360" s="74" t="str">
        <f t="shared" si="63"/>
        <v/>
      </c>
      <c r="AA360" s="74" t="str">
        <f t="shared" si="64"/>
        <v/>
      </c>
      <c r="AB360" s="74" t="str">
        <f t="shared" si="65"/>
        <v/>
      </c>
      <c r="AC360" s="131"/>
      <c r="AL360" s="32"/>
      <c r="AM360" s="22"/>
    </row>
    <row r="361" spans="1:39" ht="12.75" x14ac:dyDescent="0.2">
      <c r="A361" t="str">
        <f>IF(B361="","", IF(ISNA(MATCH(B361,'Meal Planning'!$C$2:$C$6,0)), "N", "Y"))</f>
        <v>N</v>
      </c>
      <c r="B361" t="str">
        <f t="array" ref="B361">IF(D361="","", INDEX($C361:C20359, MATCH(FALSE,ISBLANK($C361:C20359),0)))</f>
        <v>Cole Slaw</v>
      </c>
      <c r="C361" s="10"/>
      <c r="D361" s="48" t="s">
        <v>223</v>
      </c>
      <c r="E361" s="49" t="str">
        <f t="shared" si="55"/>
        <v>|</v>
      </c>
      <c r="F361" s="65">
        <v>6</v>
      </c>
      <c r="G361" s="51" t="str">
        <f>IF(D361="","",IFERROR(VLOOKUP(D361,Ingredients!$A:$G,4,FALSE),"ingredient not in list"))</f>
        <v>cup</v>
      </c>
      <c r="H361" s="49" t="str">
        <f t="shared" si="56"/>
        <v>|</v>
      </c>
      <c r="I361" s="52">
        <f>IF(D361="", "", IFERROR((VLOOKUP(D361,Ingredients!$A:$H,8,FALSE)*(F361/(VLOOKUP(D361,Ingredients!$A:$H,3,FALSE)))), "ingredient not in list"))</f>
        <v>1.99</v>
      </c>
      <c r="J361" s="49" t="str">
        <f t="shared" si="57"/>
        <v>|</v>
      </c>
      <c r="K361" s="79">
        <f>IF($D361="", "", IFERROR((VLOOKUP($D361,Ingredients!$A:$K,9,FALSE)*($F361/(VLOOKUP($D361,Ingredients!$A:$K,3,FALSE)))), "ingredient not in list"))</f>
        <v>3</v>
      </c>
      <c r="L361" s="49" t="str">
        <f t="shared" si="58"/>
        <v>|</v>
      </c>
      <c r="M361" s="79">
        <f>IF($D361="", "", IFERROR((VLOOKUP($D361,Ingredients!$A:$K,10,FALSE)*($F361/(VLOOKUP($D361,Ingredients!$A:$K,3,FALSE)))), "ingredient not in list"))</f>
        <v>18</v>
      </c>
      <c r="N361" s="49" t="str">
        <f t="shared" si="59"/>
        <v>|</v>
      </c>
      <c r="O361" s="79">
        <f>IF($D361="", "", IFERROR((VLOOKUP($D361,Ingredients!$A:$K,11,FALSE)*($F361/(VLOOKUP($D361,Ingredients!$A:$K,3,FALSE)))), "ingredient not in list"))</f>
        <v>0</v>
      </c>
      <c r="P361" s="49" t="str">
        <f t="shared" si="60"/>
        <v>|</v>
      </c>
      <c r="Q361" s="85">
        <f>IF($D361="", "", IFERROR((VLOOKUP($D361,Ingredients!$A:$H,6,FALSE)*($F361/(VLOOKUP($D361,Ingredients!$A:$H,3,FALSE)))), "ingredient not in list"))</f>
        <v>90</v>
      </c>
      <c r="R361" s="3" t="str">
        <f>IF(AND(I361&lt;&gt;"",I362=""),SUM(I$1:I362)-SUM(R$1:R360),"")</f>
        <v/>
      </c>
      <c r="S361" t="str">
        <f>IF(AND(Q361&lt;&gt;"",Q362=""),SUM(Q$1:Q362)-SUM(S$1:S360),"")</f>
        <v/>
      </c>
      <c r="T361" s="74" t="str">
        <f>IF(AND(K361&lt;&gt;"",K362=""),SUM(K$1:K362)-SUM(T$1:T360),"")</f>
        <v/>
      </c>
      <c r="U361" s="74" t="str">
        <f>IF(AND(M361&lt;&gt;"",M362=""),SUM(M$1:M362)-SUM(U$1:U360),"")</f>
        <v/>
      </c>
      <c r="V361" s="74" t="str">
        <f>IF(AND(O361&lt;&gt;"",O362=""),SUM(O$1:O362)-SUM(V$1:V360),"")</f>
        <v/>
      </c>
      <c r="X361" s="3" t="str">
        <f t="shared" si="61"/>
        <v/>
      </c>
      <c r="Y361" s="21" t="str">
        <f t="shared" si="62"/>
        <v/>
      </c>
      <c r="Z361" s="74" t="str">
        <f t="shared" si="63"/>
        <v/>
      </c>
      <c r="AA361" s="74" t="str">
        <f t="shared" si="64"/>
        <v/>
      </c>
      <c r="AB361" s="74" t="str">
        <f t="shared" si="65"/>
        <v/>
      </c>
      <c r="AC361" s="131"/>
      <c r="AL361" s="32"/>
      <c r="AM361" s="22"/>
    </row>
    <row r="362" spans="1:39" ht="12.75" x14ac:dyDescent="0.2">
      <c r="A362" t="str">
        <f>IF(B362="","", IF(ISNA(MATCH(B362,'Meal Planning'!$C$2:$C$6,0)), "N", "Y"))</f>
        <v>N</v>
      </c>
      <c r="B362" t="str">
        <f t="array" ref="B362">IF(D362="","", INDEX($C362:C20360, MATCH(FALSE,ISBLANK($C362:C20360),0)))</f>
        <v>Cole Slaw</v>
      </c>
      <c r="C362" s="10"/>
      <c r="D362" s="53" t="s">
        <v>231</v>
      </c>
      <c r="E362" s="54" t="str">
        <f t="shared" si="55"/>
        <v>|</v>
      </c>
      <c r="F362" s="12">
        <v>4</v>
      </c>
      <c r="G362" s="55" t="str">
        <f>IF(D362="","",IFERROR(VLOOKUP(D362,Ingredients!$A:$G,4,FALSE),"ingredient not in list"))</f>
        <v>cup</v>
      </c>
      <c r="H362" s="54" t="str">
        <f t="shared" si="56"/>
        <v>|</v>
      </c>
      <c r="I362" s="56">
        <f>IF(D362="", "", IFERROR((VLOOKUP(D362,Ingredients!$A:$H,8,FALSE)*(F362/(VLOOKUP(D362,Ingredients!$A:$H,3,FALSE)))), "ingredient not in list"))</f>
        <v>1.99</v>
      </c>
      <c r="J362" s="54" t="str">
        <f t="shared" si="57"/>
        <v>|</v>
      </c>
      <c r="K362" s="80">
        <f>IF($D362="", "", IFERROR((VLOOKUP($D362,Ingredients!$A:$K,9,FALSE)*($F362/(VLOOKUP($D362,Ingredients!$A:$K,3,FALSE)))), "ingredient not in list"))</f>
        <v>8</v>
      </c>
      <c r="L362" s="54" t="str">
        <f t="shared" si="58"/>
        <v>|</v>
      </c>
      <c r="M362" s="80">
        <f>IF($D362="", "", IFERROR((VLOOKUP($D362,Ingredients!$A:$K,10,FALSE)*($F362/(VLOOKUP($D362,Ingredients!$A:$K,3,FALSE)))), "ingredient not in list"))</f>
        <v>20</v>
      </c>
      <c r="N362" s="54" t="str">
        <f t="shared" si="59"/>
        <v>|</v>
      </c>
      <c r="O362" s="80">
        <f>IF($D362="", "", IFERROR((VLOOKUP($D362,Ingredients!$A:$K,11,FALSE)*($F362/(VLOOKUP($D362,Ingredients!$A:$K,3,FALSE)))), "ingredient not in list"))</f>
        <v>0</v>
      </c>
      <c r="P362" s="54" t="str">
        <f t="shared" si="60"/>
        <v>|</v>
      </c>
      <c r="Q362" s="86">
        <f>IF($D362="", "", IFERROR((VLOOKUP($D362,Ingredients!$A:$H,6,FALSE)*($F362/(VLOOKUP($D362,Ingredients!$A:$H,3,FALSE)))), "ingredient not in list"))</f>
        <v>100</v>
      </c>
      <c r="R362" s="3" t="str">
        <f>IF(AND(I362&lt;&gt;"",I363=""),SUM(I$1:I363)-SUM(R$1:R361),"")</f>
        <v/>
      </c>
      <c r="S362" t="str">
        <f>IF(AND(Q362&lt;&gt;"",Q363=""),SUM(Q$1:Q363)-SUM(S$1:S361),"")</f>
        <v/>
      </c>
      <c r="T362" s="74" t="str">
        <f>IF(AND(K362&lt;&gt;"",K363=""),SUM(K$1:K363)-SUM(T$1:T361),"")</f>
        <v/>
      </c>
      <c r="U362" s="74" t="str">
        <f>IF(AND(M362&lt;&gt;"",M363=""),SUM(M$1:M363)-SUM(U$1:U361),"")</f>
        <v/>
      </c>
      <c r="V362" s="74" t="str">
        <f>IF(AND(O362&lt;&gt;"",O363=""),SUM(O$1:O363)-SUM(V$1:V361),"")</f>
        <v/>
      </c>
      <c r="X362" s="3" t="str">
        <f t="shared" si="61"/>
        <v/>
      </c>
      <c r="Y362" s="21" t="str">
        <f t="shared" si="62"/>
        <v/>
      </c>
      <c r="Z362" s="74" t="str">
        <f t="shared" si="63"/>
        <v/>
      </c>
      <c r="AA362" s="74" t="str">
        <f t="shared" si="64"/>
        <v/>
      </c>
      <c r="AB362" s="74" t="str">
        <f t="shared" si="65"/>
        <v/>
      </c>
      <c r="AC362" s="131"/>
      <c r="AL362" s="32"/>
      <c r="AM362" s="22"/>
    </row>
    <row r="363" spans="1:39" ht="12.75" x14ac:dyDescent="0.2">
      <c r="A363" t="str">
        <f>IF(B363="","", IF(ISNA(MATCH(B363,'Meal Planning'!$C$2:$C$6,0)), "N", "Y"))</f>
        <v>N</v>
      </c>
      <c r="B363" t="str">
        <f t="array" ref="B363">IF(D363="","", INDEX($C363:C20361, MATCH(FALSE,ISBLANK($C363:C20361),0)))</f>
        <v>Cole Slaw</v>
      </c>
      <c r="C363" s="10"/>
      <c r="D363" s="53" t="s">
        <v>157</v>
      </c>
      <c r="E363" s="54" t="str">
        <f t="shared" si="55"/>
        <v>|</v>
      </c>
      <c r="F363" s="12">
        <v>0.5</v>
      </c>
      <c r="G363" s="55" t="str">
        <f>IF(D363="","",IFERROR(VLOOKUP(D363,Ingredients!$A:$G,4,FALSE),"ingredient not in list"))</f>
        <v>lemon</v>
      </c>
      <c r="H363" s="54" t="str">
        <f t="shared" si="56"/>
        <v>|</v>
      </c>
      <c r="I363" s="56">
        <f>IF(D363="", "", IFERROR((VLOOKUP(D363,Ingredients!$A:$H,8,FALSE)*(F363/(VLOOKUP(D363,Ingredients!$A:$H,3,FALSE)))), "ingredient not in list"))</f>
        <v>0.245</v>
      </c>
      <c r="J363" s="54" t="str">
        <f t="shared" si="57"/>
        <v>|</v>
      </c>
      <c r="K363" s="80">
        <f>IF($D363="", "", IFERROR((VLOOKUP($D363,Ingredients!$A:$K,9,FALSE)*($F363/(VLOOKUP($D363,Ingredients!$A:$K,3,FALSE)))), "ingredient not in list"))</f>
        <v>0.32</v>
      </c>
      <c r="L363" s="54" t="str">
        <f t="shared" si="58"/>
        <v>|</v>
      </c>
      <c r="M363" s="80">
        <f>IF($D363="", "", IFERROR((VLOOKUP($D363,Ingredients!$A:$K,10,FALSE)*($F363/(VLOOKUP($D363,Ingredients!$A:$K,3,FALSE)))), "ingredient not in list"))</f>
        <v>2.7050000000000001</v>
      </c>
      <c r="N363" s="54" t="str">
        <f t="shared" si="59"/>
        <v>|</v>
      </c>
      <c r="O363" s="80">
        <f>IF($D363="", "", IFERROR((VLOOKUP($D363,Ingredients!$A:$K,11,FALSE)*($F363/(VLOOKUP($D363,Ingredients!$A:$K,3,FALSE)))), "ingredient not in list"))</f>
        <v>8.5000000000000006E-2</v>
      </c>
      <c r="P363" s="54" t="str">
        <f t="shared" si="60"/>
        <v>|</v>
      </c>
      <c r="Q363" s="86">
        <f>IF($D363="", "", IFERROR((VLOOKUP($D363,Ingredients!$A:$H,6,FALSE)*($F363/(VLOOKUP($D363,Ingredients!$A:$H,3,FALSE)))), "ingredient not in list"))</f>
        <v>8.5</v>
      </c>
      <c r="R363" s="3" t="str">
        <f>IF(AND(I363&lt;&gt;"",I364=""),SUM(I$1:I364)-SUM(R$1:R362),"")</f>
        <v/>
      </c>
      <c r="S363" t="str">
        <f>IF(AND(Q363&lt;&gt;"",Q364=""),SUM(Q$1:Q364)-SUM(S$1:S362),"")</f>
        <v/>
      </c>
      <c r="T363" s="74" t="str">
        <f>IF(AND(K363&lt;&gt;"",K364=""),SUM(K$1:K364)-SUM(T$1:T362),"")</f>
        <v/>
      </c>
      <c r="U363" s="74" t="str">
        <f>IF(AND(M363&lt;&gt;"",M364=""),SUM(M$1:M364)-SUM(U$1:U362),"")</f>
        <v/>
      </c>
      <c r="V363" s="74" t="str">
        <f>IF(AND(O363&lt;&gt;"",O364=""),SUM(O$1:O364)-SUM(V$1:V362),"")</f>
        <v/>
      </c>
      <c r="X363" s="3" t="str">
        <f t="shared" si="61"/>
        <v/>
      </c>
      <c r="Y363" s="21" t="str">
        <f t="shared" si="62"/>
        <v/>
      </c>
      <c r="Z363" s="74" t="str">
        <f t="shared" si="63"/>
        <v/>
      </c>
      <c r="AA363" s="74" t="str">
        <f t="shared" si="64"/>
        <v/>
      </c>
      <c r="AB363" s="74" t="str">
        <f t="shared" si="65"/>
        <v/>
      </c>
      <c r="AC363" s="131"/>
      <c r="AL363" s="32"/>
      <c r="AM363" s="22"/>
    </row>
    <row r="364" spans="1:39" ht="12.75" x14ac:dyDescent="0.2">
      <c r="A364" t="str">
        <f>IF(B364="","", IF(ISNA(MATCH(B364,'Meal Planning'!$C$2:$C$6,0)), "N", "Y"))</f>
        <v>N</v>
      </c>
      <c r="B364" t="str">
        <f t="array" ref="B364">IF(D364="","", INDEX($C364:C20362, MATCH(FALSE,ISBLANK($C364:C20362),0)))</f>
        <v>Cole Slaw</v>
      </c>
      <c r="C364" s="10"/>
      <c r="D364" s="53" t="s">
        <v>233</v>
      </c>
      <c r="E364" s="54" t="str">
        <f t="shared" si="55"/>
        <v>|</v>
      </c>
      <c r="F364" s="12">
        <v>1</v>
      </c>
      <c r="G364" s="55" t="str">
        <f>IF(D364="","",IFERROR(VLOOKUP(D364,Ingredients!$A:$G,4,FALSE),"ingredient not in list"))</f>
        <v>tsp</v>
      </c>
      <c r="H364" s="54" t="str">
        <f t="shared" si="56"/>
        <v>|</v>
      </c>
      <c r="I364" s="56">
        <f>IF(D364="", "", IFERROR((VLOOKUP(D364,Ingredients!$A:$H,8,FALSE)*(F364/(VLOOKUP(D364,Ingredients!$A:$H,3,FALSE)))), "ingredient not in list"))</f>
        <v>0.29949999999999999</v>
      </c>
      <c r="J364" s="54" t="str">
        <f t="shared" si="57"/>
        <v>|</v>
      </c>
      <c r="K364" s="80">
        <f>IF($D364="", "", IFERROR((VLOOKUP($D364,Ingredients!$A:$K,9,FALSE)*($F364/(VLOOKUP($D364,Ingredients!$A:$K,3,FALSE)))), "ingredient not in list"))</f>
        <v>0.36</v>
      </c>
      <c r="L364" s="54" t="str">
        <f t="shared" si="58"/>
        <v>|</v>
      </c>
      <c r="M364" s="80">
        <f>IF($D364="", "", IFERROR((VLOOKUP($D364,Ingredients!$A:$K,10,FALSE)*($F364/(VLOOKUP($D364,Ingredients!$A:$K,3,FALSE)))), "ingredient not in list"))</f>
        <v>0.83</v>
      </c>
      <c r="N364" s="54" t="str">
        <f t="shared" si="59"/>
        <v>|</v>
      </c>
      <c r="O364" s="80">
        <f>IF($D364="", "", IFERROR((VLOOKUP($D364,Ingredients!$A:$K,11,FALSE)*($F364/(VLOOKUP($D364,Ingredients!$A:$K,3,FALSE)))), "ingredient not in list"))</f>
        <v>0.51</v>
      </c>
      <c r="P364" s="54" t="str">
        <f t="shared" si="60"/>
        <v>|</v>
      </c>
      <c r="Q364" s="86">
        <f>IF($D364="", "", IFERROR((VLOOKUP($D364,Ingredients!$A:$H,6,FALSE)*($F364/(VLOOKUP($D364,Ingredients!$A:$H,3,FALSE)))), "ingredient not in list"))</f>
        <v>8</v>
      </c>
      <c r="R364" s="3" t="str">
        <f>IF(AND(I364&lt;&gt;"",I365=""),SUM(I$1:I365)-SUM(R$1:R363),"")</f>
        <v/>
      </c>
      <c r="S364" t="str">
        <f>IF(AND(Q364&lt;&gt;"",Q365=""),SUM(Q$1:Q365)-SUM(S$1:S363),"")</f>
        <v/>
      </c>
      <c r="T364" s="74" t="str">
        <f>IF(AND(K364&lt;&gt;"",K365=""),SUM(K$1:K365)-SUM(T$1:T363),"")</f>
        <v/>
      </c>
      <c r="U364" s="74" t="str">
        <f>IF(AND(M364&lt;&gt;"",M365=""),SUM(M$1:M365)-SUM(U$1:U363),"")</f>
        <v/>
      </c>
      <c r="V364" s="74" t="str">
        <f>IF(AND(O364&lt;&gt;"",O365=""),SUM(O$1:O365)-SUM(V$1:V363),"")</f>
        <v/>
      </c>
      <c r="X364" s="3" t="str">
        <f t="shared" si="61"/>
        <v/>
      </c>
      <c r="Y364" s="21" t="str">
        <f t="shared" si="62"/>
        <v/>
      </c>
      <c r="Z364" s="74" t="str">
        <f t="shared" si="63"/>
        <v/>
      </c>
      <c r="AA364" s="74" t="str">
        <f t="shared" si="64"/>
        <v/>
      </c>
      <c r="AB364" s="74" t="str">
        <f t="shared" si="65"/>
        <v/>
      </c>
      <c r="AC364" s="131"/>
      <c r="AL364" s="32"/>
      <c r="AM364" s="22"/>
    </row>
    <row r="365" spans="1:39" ht="12.75" x14ac:dyDescent="0.2">
      <c r="A365" t="str">
        <f>IF(B365="","", IF(ISNA(MATCH(B365,'Meal Planning'!$C$2:$C$6,0)), "N", "Y"))</f>
        <v>N</v>
      </c>
      <c r="B365" t="str">
        <f t="array" ref="B365">IF(D365="","", INDEX($C365:C20363, MATCH(FALSE,ISBLANK($C365:C20363),0)))</f>
        <v>Cole Slaw</v>
      </c>
      <c r="C365" s="10"/>
      <c r="D365" s="53" t="s">
        <v>59</v>
      </c>
      <c r="E365" s="54" t="str">
        <f t="shared" si="55"/>
        <v>|</v>
      </c>
      <c r="F365" s="12">
        <v>2</v>
      </c>
      <c r="G365" s="55" t="str">
        <f>IF(D365="","",IFERROR(VLOOKUP(D365,Ingredients!$A:$G,4,FALSE),"ingredient not in list"))</f>
        <v>tsp</v>
      </c>
      <c r="H365" s="54" t="str">
        <f t="shared" si="56"/>
        <v>|</v>
      </c>
      <c r="I365" s="56">
        <f>IF(D365="", "", IFERROR((VLOOKUP(D365,Ingredients!$A:$H,8,FALSE)*(F365/(VLOOKUP(D365,Ingredients!$A:$H,3,FALSE)))), "ingredient not in list"))</f>
        <v>2.4439918533604887E-2</v>
      </c>
      <c r="J365" s="54" t="str">
        <f t="shared" si="57"/>
        <v>|</v>
      </c>
      <c r="K365" s="80">
        <f>IF($D365="", "", IFERROR((VLOOKUP($D365,Ingredients!$A:$K,9,FALSE)*($F365/(VLOOKUP($D365,Ingredients!$A:$K,3,FALSE)))), "ingredient not in list"))</f>
        <v>0</v>
      </c>
      <c r="L365" s="54" t="str">
        <f t="shared" si="58"/>
        <v>|</v>
      </c>
      <c r="M365" s="80">
        <f>IF($D365="", "", IFERROR((VLOOKUP($D365,Ingredients!$A:$K,10,FALSE)*($F365/(VLOOKUP($D365,Ingredients!$A:$K,3,FALSE)))), "ingredient not in list"))</f>
        <v>0</v>
      </c>
      <c r="N365" s="54" t="str">
        <f t="shared" si="59"/>
        <v>|</v>
      </c>
      <c r="O365" s="80">
        <f>IF($D365="", "", IFERROR((VLOOKUP($D365,Ingredients!$A:$K,11,FALSE)*($F365/(VLOOKUP($D365,Ingredients!$A:$K,3,FALSE)))), "ingredient not in list"))</f>
        <v>0</v>
      </c>
      <c r="P365" s="54" t="str">
        <f t="shared" si="60"/>
        <v>|</v>
      </c>
      <c r="Q365" s="86">
        <f>IF($D365="", "", IFERROR((VLOOKUP($D365,Ingredients!$A:$H,6,FALSE)*($F365/(VLOOKUP($D365,Ingredients!$A:$H,3,FALSE)))), "ingredient not in list"))</f>
        <v>0</v>
      </c>
      <c r="R365" s="3" t="str">
        <f>IF(AND(I365&lt;&gt;"",I366=""),SUM(I$1:I366)-SUM(R$1:R364),"")</f>
        <v/>
      </c>
      <c r="S365" t="str">
        <f>IF(AND(Q365&lt;&gt;"",Q366=""),SUM(Q$1:Q366)-SUM(S$1:S364),"")</f>
        <v/>
      </c>
      <c r="T365" s="74" t="str">
        <f>IF(AND(K365&lt;&gt;"",K366=""),SUM(K$1:K366)-SUM(T$1:T364),"")</f>
        <v/>
      </c>
      <c r="U365" s="74" t="str">
        <f>IF(AND(M365&lt;&gt;"",M366=""),SUM(M$1:M366)-SUM(U$1:U364),"")</f>
        <v/>
      </c>
      <c r="V365" s="74" t="str">
        <f>IF(AND(O365&lt;&gt;"",O366=""),SUM(O$1:O366)-SUM(V$1:V364),"")</f>
        <v/>
      </c>
      <c r="X365" s="3" t="str">
        <f t="shared" si="61"/>
        <v/>
      </c>
      <c r="Y365" s="21" t="str">
        <f t="shared" si="62"/>
        <v/>
      </c>
      <c r="Z365" s="74" t="str">
        <f t="shared" si="63"/>
        <v/>
      </c>
      <c r="AA365" s="74" t="str">
        <f t="shared" si="64"/>
        <v/>
      </c>
      <c r="AB365" s="74" t="str">
        <f t="shared" si="65"/>
        <v/>
      </c>
      <c r="AC365" s="131"/>
      <c r="AL365" s="32"/>
      <c r="AM365" s="22"/>
    </row>
    <row r="366" spans="1:39" ht="12.75" x14ac:dyDescent="0.2">
      <c r="A366" t="str">
        <f>IF(B366="","", IF(ISNA(MATCH(B366,'Meal Planning'!$C$2:$C$6,0)), "N", "Y"))</f>
        <v>N</v>
      </c>
      <c r="B366" t="str">
        <f t="array" ref="B366">IF(D366="","", INDEX($C366:C20364, MATCH(FALSE,ISBLANK($C366:C20364),0)))</f>
        <v>Cole Slaw</v>
      </c>
      <c r="C366" s="10"/>
      <c r="D366" s="53" t="s">
        <v>163</v>
      </c>
      <c r="E366" s="54" t="str">
        <f t="shared" si="55"/>
        <v>|</v>
      </c>
      <c r="F366" s="12">
        <v>2</v>
      </c>
      <c r="G366" s="55" t="str">
        <f>IF(D366="","",IFERROR(VLOOKUP(D366,Ingredients!$A:$G,4,FALSE),"ingredient not in list"))</f>
        <v>tsp</v>
      </c>
      <c r="H366" s="54" t="str">
        <f t="shared" si="56"/>
        <v>|</v>
      </c>
      <c r="I366" s="56">
        <f>IF(D366="", "", IFERROR((VLOOKUP(D366,Ingredients!$A:$H,8,FALSE)*(F366/(VLOOKUP(D366,Ingredients!$A:$H,3,FALSE)))), "ingredient not in list"))</f>
        <v>5.6338028169014086E-2</v>
      </c>
      <c r="J366" s="54" t="str">
        <f t="shared" si="57"/>
        <v>|</v>
      </c>
      <c r="K366" s="80">
        <f>IF($D366="", "", IFERROR((VLOOKUP($D366,Ingredients!$A:$K,9,FALSE)*($F366/(VLOOKUP($D366,Ingredients!$A:$K,3,FALSE)))), "ingredient not in list"))</f>
        <v>0</v>
      </c>
      <c r="L366" s="54" t="str">
        <f t="shared" si="58"/>
        <v>|</v>
      </c>
      <c r="M366" s="80">
        <f>IF($D366="", "", IFERROR((VLOOKUP($D366,Ingredients!$A:$K,10,FALSE)*($F366/(VLOOKUP($D366,Ingredients!$A:$K,3,FALSE)))), "ingredient not in list"))</f>
        <v>0.12</v>
      </c>
      <c r="N366" s="54" t="str">
        <f t="shared" si="59"/>
        <v>|</v>
      </c>
      <c r="O366" s="80">
        <f>IF($D366="", "", IFERROR((VLOOKUP($D366,Ingredients!$A:$K,11,FALSE)*($F366/(VLOOKUP($D366,Ingredients!$A:$K,3,FALSE)))), "ingredient not in list"))</f>
        <v>0</v>
      </c>
      <c r="P366" s="54" t="str">
        <f t="shared" si="60"/>
        <v>|</v>
      </c>
      <c r="Q366" s="86">
        <f>IF($D366="", "", IFERROR((VLOOKUP($D366,Ingredients!$A:$H,6,FALSE)*($F366/(VLOOKUP($D366,Ingredients!$A:$H,3,FALSE)))), "ingredient not in list"))</f>
        <v>2</v>
      </c>
      <c r="R366" s="3" t="str">
        <f>IF(AND(I366&lt;&gt;"",I367=""),SUM(I$1:I367)-SUM(R$1:R365),"")</f>
        <v/>
      </c>
      <c r="S366" t="str">
        <f>IF(AND(Q366&lt;&gt;"",Q367=""),SUM(Q$1:Q367)-SUM(S$1:S365),"")</f>
        <v/>
      </c>
      <c r="T366" s="74" t="str">
        <f>IF(AND(K366&lt;&gt;"",K367=""),SUM(K$1:K367)-SUM(T$1:T365),"")</f>
        <v/>
      </c>
      <c r="U366" s="74" t="str">
        <f>IF(AND(M366&lt;&gt;"",M367=""),SUM(M$1:M367)-SUM(U$1:U365),"")</f>
        <v/>
      </c>
      <c r="V366" s="74" t="str">
        <f>IF(AND(O366&lt;&gt;"",O367=""),SUM(O$1:O367)-SUM(V$1:V365),"")</f>
        <v/>
      </c>
      <c r="X366" s="3" t="str">
        <f t="shared" si="61"/>
        <v/>
      </c>
      <c r="Y366" s="21" t="str">
        <f t="shared" si="62"/>
        <v/>
      </c>
      <c r="Z366" s="74" t="str">
        <f t="shared" si="63"/>
        <v/>
      </c>
      <c r="AA366" s="74" t="str">
        <f t="shared" si="64"/>
        <v/>
      </c>
      <c r="AB366" s="74" t="str">
        <f t="shared" si="65"/>
        <v/>
      </c>
      <c r="AC366" s="131"/>
      <c r="AL366" s="32"/>
      <c r="AM366" s="22"/>
    </row>
    <row r="367" spans="1:39" ht="12.75" x14ac:dyDescent="0.2">
      <c r="A367" t="str">
        <f>IF(B367="","", IF(ISNA(MATCH(B367,'Meal Planning'!$C$2:$C$6,0)), "N", "Y"))</f>
        <v>N</v>
      </c>
      <c r="B367" t="str">
        <f t="array" ref="B367">IF(D367="","", INDEX($C367:C20365, MATCH(FALSE,ISBLANK($C367:C20365),0)))</f>
        <v>Cole Slaw</v>
      </c>
      <c r="C367" s="10"/>
      <c r="D367" s="53" t="s">
        <v>49</v>
      </c>
      <c r="E367" s="54" t="str">
        <f t="shared" si="55"/>
        <v>|</v>
      </c>
      <c r="F367" s="12">
        <v>0.25</v>
      </c>
      <c r="G367" s="55" t="str">
        <f>IF(D367="","",IFERROR(VLOOKUP(D367,Ingredients!$A:$G,4,FALSE),"ingredient not in list"))</f>
        <v>cup</v>
      </c>
      <c r="H367" s="54" t="str">
        <f t="shared" si="56"/>
        <v>|</v>
      </c>
      <c r="I367" s="56">
        <f>IF(D367="", "", IFERROR((VLOOKUP(D367,Ingredients!$A:$H,8,FALSE)*(F367/(VLOOKUP(D367,Ingredients!$A:$H,3,FALSE)))), "ingredient not in list"))</f>
        <v>0.28500000000000003</v>
      </c>
      <c r="J367" s="54" t="str">
        <f t="shared" si="57"/>
        <v>|</v>
      </c>
      <c r="K367" s="80">
        <f>IF($D367="", "", IFERROR((VLOOKUP($D367,Ingredients!$A:$K,9,FALSE)*($F367/(VLOOKUP($D367,Ingredients!$A:$K,3,FALSE)))), "ingredient not in list"))</f>
        <v>1</v>
      </c>
      <c r="L367" s="54" t="str">
        <f t="shared" si="58"/>
        <v>|</v>
      </c>
      <c r="M367" s="80">
        <f>IF($D367="", "", IFERROR((VLOOKUP($D367,Ingredients!$A:$K,10,FALSE)*($F367/(VLOOKUP($D367,Ingredients!$A:$K,3,FALSE)))), "ingredient not in list"))</f>
        <v>32</v>
      </c>
      <c r="N367" s="54" t="str">
        <f t="shared" si="59"/>
        <v>|</v>
      </c>
      <c r="O367" s="80">
        <f>IF($D367="", "", IFERROR((VLOOKUP($D367,Ingredients!$A:$K,11,FALSE)*($F367/(VLOOKUP($D367,Ingredients!$A:$K,3,FALSE)))), "ingredient not in list"))</f>
        <v>0</v>
      </c>
      <c r="P367" s="54" t="str">
        <f t="shared" si="60"/>
        <v>|</v>
      </c>
      <c r="Q367" s="86">
        <f>IF($D367="", "", IFERROR((VLOOKUP($D367,Ingredients!$A:$H,6,FALSE)*($F367/(VLOOKUP($D367,Ingredients!$A:$H,3,FALSE)))), "ingredient not in list"))</f>
        <v>120</v>
      </c>
      <c r="R367" s="3" t="str">
        <f>IF(AND(I367&lt;&gt;"",I368=""),SUM(I$1:I368)-SUM(R$1:R366),"")</f>
        <v/>
      </c>
      <c r="S367" t="str">
        <f>IF(AND(Q367&lt;&gt;"",Q368=""),SUM(Q$1:Q368)-SUM(S$1:S366),"")</f>
        <v/>
      </c>
      <c r="T367" s="74" t="str">
        <f>IF(AND(K367&lt;&gt;"",K368=""),SUM(K$1:K368)-SUM(T$1:T366),"")</f>
        <v/>
      </c>
      <c r="U367" s="74" t="str">
        <f>IF(AND(M367&lt;&gt;"",M368=""),SUM(M$1:M368)-SUM(U$1:U366),"")</f>
        <v/>
      </c>
      <c r="V367" s="74" t="str">
        <f>IF(AND(O367&lt;&gt;"",O368=""),SUM(O$1:O368)-SUM(V$1:V366),"")</f>
        <v/>
      </c>
      <c r="X367" s="3" t="str">
        <f t="shared" si="61"/>
        <v/>
      </c>
      <c r="Y367" s="21" t="str">
        <f t="shared" si="62"/>
        <v/>
      </c>
      <c r="Z367" s="74" t="str">
        <f t="shared" si="63"/>
        <v/>
      </c>
      <c r="AA367" s="74" t="str">
        <f t="shared" si="64"/>
        <v/>
      </c>
      <c r="AB367" s="74" t="str">
        <f t="shared" si="65"/>
        <v/>
      </c>
      <c r="AC367" s="131"/>
      <c r="AF367" s="33"/>
      <c r="AL367" s="32"/>
      <c r="AM367" s="22"/>
    </row>
    <row r="368" spans="1:39" ht="12.75" x14ac:dyDescent="0.2">
      <c r="A368" t="str">
        <f>IF(B368="","", IF(ISNA(MATCH(B368,'Meal Planning'!$C$2:$C$6,0)), "N", "Y"))</f>
        <v>N</v>
      </c>
      <c r="B368" t="str">
        <f t="array" ref="B368">IF(D368="","", INDEX($C368:C20366, MATCH(FALSE,ISBLANK($C368:C20366),0)))</f>
        <v>Cole Slaw</v>
      </c>
      <c r="C368" s="10"/>
      <c r="D368" s="53" t="s">
        <v>232</v>
      </c>
      <c r="E368" s="54" t="str">
        <f t="shared" si="55"/>
        <v>|</v>
      </c>
      <c r="F368" s="12">
        <v>5</v>
      </c>
      <c r="G368" s="55" t="str">
        <f>IF(D368="","",IFERROR(VLOOKUP(D368,Ingredients!$A:$G,4,FALSE),"ingredient not in list"))</f>
        <v>tbsp</v>
      </c>
      <c r="H368" s="54" t="str">
        <f t="shared" si="56"/>
        <v>|</v>
      </c>
      <c r="I368" s="56">
        <f>IF(D368="", "", IFERROR((VLOOKUP(D368,Ingredients!$A:$H,8,FALSE)*(F368/(VLOOKUP(D368,Ingredients!$A:$H,3,FALSE)))), "ingredient not in list"))</f>
        <v>0.34696969696969698</v>
      </c>
      <c r="J368" s="54" t="str">
        <f t="shared" si="57"/>
        <v>|</v>
      </c>
      <c r="K368" s="80">
        <f>IF($D368="", "", IFERROR((VLOOKUP($D368,Ingredients!$A:$K,9,FALSE)*($F368/(VLOOKUP($D368,Ingredients!$A:$K,3,FALSE)))), "ingredient not in list"))</f>
        <v>0</v>
      </c>
      <c r="L368" s="54" t="str">
        <f t="shared" si="58"/>
        <v>|</v>
      </c>
      <c r="M368" s="80">
        <f>IF($D368="", "", IFERROR((VLOOKUP($D368,Ingredients!$A:$K,10,FALSE)*($F368/(VLOOKUP($D368,Ingredients!$A:$K,3,FALSE)))), "ingredient not in list"))</f>
        <v>0</v>
      </c>
      <c r="N368" s="54" t="str">
        <f t="shared" si="59"/>
        <v>|</v>
      </c>
      <c r="O368" s="80">
        <f>IF($D368="", "", IFERROR((VLOOKUP($D368,Ingredients!$A:$K,11,FALSE)*($F368/(VLOOKUP($D368,Ingredients!$A:$K,3,FALSE)))), "ingredient not in list"))</f>
        <v>0</v>
      </c>
      <c r="P368" s="54" t="str">
        <f t="shared" si="60"/>
        <v>|</v>
      </c>
      <c r="Q368" s="86">
        <f>IF($D368="", "", IFERROR((VLOOKUP($D368,Ingredients!$A:$H,6,FALSE)*($F368/(VLOOKUP($D368,Ingredients!$A:$H,3,FALSE)))), "ingredient not in list"))</f>
        <v>25</v>
      </c>
      <c r="R368" s="3" t="str">
        <f>IF(AND(I368&lt;&gt;"",I369=""),SUM(I$1:I369)-SUM(R$1:R367),"")</f>
        <v/>
      </c>
      <c r="S368" t="str">
        <f>IF(AND(Q368&lt;&gt;"",Q369=""),SUM(Q$1:Q369)-SUM(S$1:S367),"")</f>
        <v/>
      </c>
      <c r="T368" s="74" t="str">
        <f>IF(AND(K368&lt;&gt;"",K369=""),SUM(K$1:K369)-SUM(T$1:T367),"")</f>
        <v/>
      </c>
      <c r="U368" s="74" t="str">
        <f>IF(AND(M368&lt;&gt;"",M369=""),SUM(M$1:M369)-SUM(U$1:U367),"")</f>
        <v/>
      </c>
      <c r="V368" s="74" t="str">
        <f>IF(AND(O368&lt;&gt;"",O369=""),SUM(O$1:O369)-SUM(V$1:V367),"")</f>
        <v/>
      </c>
      <c r="X368" s="3" t="str">
        <f t="shared" si="61"/>
        <v/>
      </c>
      <c r="Y368" s="21" t="str">
        <f t="shared" si="62"/>
        <v/>
      </c>
      <c r="Z368" s="74" t="str">
        <f t="shared" si="63"/>
        <v/>
      </c>
      <c r="AA368" s="74" t="str">
        <f t="shared" si="64"/>
        <v/>
      </c>
      <c r="AB368" s="74" t="str">
        <f t="shared" si="65"/>
        <v/>
      </c>
      <c r="AC368" s="131"/>
      <c r="AF368" s="33"/>
      <c r="AL368" s="32"/>
      <c r="AM368" s="22"/>
    </row>
    <row r="369" spans="1:39" ht="13.5" thickBot="1" x14ac:dyDescent="0.25">
      <c r="A369" t="str">
        <f>IF(B369="","", IF(ISNA(MATCH(B369,'Meal Planning'!$C$2:$C$6,0)), "N", "Y"))</f>
        <v>N</v>
      </c>
      <c r="B369" t="str">
        <f t="array" ref="B369">IF(D369="","", INDEX($C369:C20367, MATCH(FALSE,ISBLANK($C369:C20367),0)))</f>
        <v>Cole Slaw</v>
      </c>
      <c r="C369" s="10"/>
      <c r="D369" s="53" t="s">
        <v>138</v>
      </c>
      <c r="E369" s="54" t="str">
        <f t="shared" si="55"/>
        <v>|</v>
      </c>
      <c r="F369" s="12">
        <v>3</v>
      </c>
      <c r="G369" s="55" t="str">
        <f>IF(D369="","",IFERROR(VLOOKUP(D369,Ingredients!$A:$G,4,FALSE),"ingredient not in list"))</f>
        <v>tsp</v>
      </c>
      <c r="H369" s="54" t="str">
        <f t="shared" si="56"/>
        <v>|</v>
      </c>
      <c r="I369" s="56">
        <f>IF(D369="", "", IFERROR((VLOOKUP(D369,Ingredients!$A:$H,8,FALSE)*(F369/(VLOOKUP(D369,Ingredients!$A:$H,3,FALSE)))), "ingredient not in list"))</f>
        <v>1.3149779735682821E-2</v>
      </c>
      <c r="J369" s="54" t="str">
        <f t="shared" si="57"/>
        <v>|</v>
      </c>
      <c r="K369" s="80">
        <f>IF($D369="", "", IFERROR((VLOOKUP($D369,Ingredients!$A:$K,9,FALSE)*($F369/(VLOOKUP($D369,Ingredients!$A:$K,3,FALSE)))), "ingredient not in list"))</f>
        <v>0</v>
      </c>
      <c r="L369" s="54" t="str">
        <f t="shared" si="58"/>
        <v>|</v>
      </c>
      <c r="M369" s="80">
        <f>IF($D369="", "", IFERROR((VLOOKUP($D369,Ingredients!$A:$K,10,FALSE)*($F369/(VLOOKUP($D369,Ingredients!$A:$K,3,FALSE)))), "ingredient not in list"))</f>
        <v>12.600000000000001</v>
      </c>
      <c r="N369" s="54" t="str">
        <f t="shared" si="59"/>
        <v>|</v>
      </c>
      <c r="O369" s="80">
        <f>IF($D369="", "", IFERROR((VLOOKUP($D369,Ingredients!$A:$K,11,FALSE)*($F369/(VLOOKUP($D369,Ingredients!$A:$K,3,FALSE)))), "ingredient not in list"))</f>
        <v>0</v>
      </c>
      <c r="P369" s="54" t="str">
        <f t="shared" si="60"/>
        <v>|</v>
      </c>
      <c r="Q369" s="86">
        <f>IF($D369="", "", IFERROR((VLOOKUP($D369,Ingredients!$A:$H,6,FALSE)*($F369/(VLOOKUP($D369,Ingredients!$A:$H,3,FALSE)))), "ingredient not in list"))</f>
        <v>45</v>
      </c>
      <c r="R369" s="3" t="str">
        <f>IF(AND(I369&lt;&gt;"",I370=""),SUM(I$1:I370)-SUM(R$1:R368),"")</f>
        <v/>
      </c>
      <c r="S369" t="str">
        <f>IF(AND(Q369&lt;&gt;"",Q370=""),SUM(Q$1:Q370)-SUM(S$1:S368),"")</f>
        <v/>
      </c>
      <c r="T369" s="74" t="str">
        <f>IF(AND(K369&lt;&gt;"",K370=""),SUM(K$1:K370)-SUM(T$1:T368),"")</f>
        <v/>
      </c>
      <c r="U369" s="74" t="str">
        <f>IF(AND(M369&lt;&gt;"",M370=""),SUM(M$1:M370)-SUM(U$1:U368),"")</f>
        <v/>
      </c>
      <c r="V369" s="74" t="str">
        <f>IF(AND(O369&lt;&gt;"",O370=""),SUM(O$1:O370)-SUM(V$1:V368),"")</f>
        <v/>
      </c>
      <c r="X369" s="3" t="str">
        <f t="shared" si="61"/>
        <v/>
      </c>
      <c r="Y369" s="21" t="str">
        <f t="shared" si="62"/>
        <v/>
      </c>
      <c r="Z369" s="74" t="str">
        <f t="shared" si="63"/>
        <v/>
      </c>
      <c r="AA369" s="74" t="str">
        <f t="shared" si="64"/>
        <v/>
      </c>
      <c r="AB369" s="74" t="str">
        <f t="shared" si="65"/>
        <v/>
      </c>
      <c r="AC369" s="131"/>
      <c r="AF369" s="2"/>
      <c r="AL369" s="32"/>
      <c r="AM369" s="22"/>
    </row>
    <row r="370" spans="1:39" ht="13.5" thickBot="1" x14ac:dyDescent="0.25">
      <c r="A370" t="str">
        <f>IF(B370="","", IF(ISNA(MATCH(B370,'Meal Planning'!$C$2:$C$6,0)), "N", "Y"))</f>
        <v>N</v>
      </c>
      <c r="B370" t="str">
        <f t="array" ref="B370">IF(D370="","", INDEX($C370:C20368, MATCH(FALSE,ISBLANK($C370:C20368),0)))</f>
        <v>Cole Slaw</v>
      </c>
      <c r="C370" s="47" t="s">
        <v>238</v>
      </c>
      <c r="D370" s="57" t="s">
        <v>156</v>
      </c>
      <c r="E370" s="58" t="str">
        <f t="shared" si="55"/>
        <v>|</v>
      </c>
      <c r="F370" s="59">
        <v>12</v>
      </c>
      <c r="G370" s="60" t="str">
        <f>IF(D370="","",IFERROR(VLOOKUP(D370,Ingredients!$A:$G,4,FALSE),"ingredient not in list"))</f>
        <v>tbsp</v>
      </c>
      <c r="H370" s="58" t="str">
        <f t="shared" si="56"/>
        <v>|</v>
      </c>
      <c r="I370" s="61">
        <f>IF(D370="", "", IFERROR((VLOOKUP(D370,Ingredients!$A:$H,8,FALSE)*(F370/(VLOOKUP(D370,Ingredients!$A:$H,3,FALSE)))), "ingredient not in list"))</f>
        <v>1.3960000000000001</v>
      </c>
      <c r="J370" s="58" t="str">
        <f t="shared" si="57"/>
        <v>|</v>
      </c>
      <c r="K370" s="81">
        <f>IF($D370="", "", IFERROR((VLOOKUP($D370,Ingredients!$A:$K,9,FALSE)*($F370/(VLOOKUP($D370,Ingredients!$A:$K,3,FALSE)))), "ingredient not in list"))</f>
        <v>0</v>
      </c>
      <c r="L370" s="58" t="str">
        <f t="shared" si="58"/>
        <v>|</v>
      </c>
      <c r="M370" s="81">
        <f>IF($D370="", "", IFERROR((VLOOKUP($D370,Ingredients!$A:$K,10,FALSE)*($F370/(VLOOKUP($D370,Ingredients!$A:$K,3,FALSE)))), "ingredient not in list"))</f>
        <v>24</v>
      </c>
      <c r="N370" s="58" t="str">
        <f t="shared" si="59"/>
        <v>|</v>
      </c>
      <c r="O370" s="81">
        <f>IF($D370="", "", IFERROR((VLOOKUP($D370,Ingredients!$A:$K,11,FALSE)*($F370/(VLOOKUP($D370,Ingredients!$A:$K,3,FALSE)))), "ingredient not in list"))</f>
        <v>18</v>
      </c>
      <c r="P370" s="58" t="str">
        <f t="shared" si="60"/>
        <v>|</v>
      </c>
      <c r="Q370" s="87">
        <f>IF($D370="", "", IFERROR((VLOOKUP($D370,Ingredients!$A:$H,6,FALSE)*($F370/(VLOOKUP($D370,Ingredients!$A:$H,3,FALSE)))), "ingredient not in list"))</f>
        <v>240</v>
      </c>
      <c r="R370" s="3">
        <f>IF(AND(I370&lt;&gt;"",I371=""),SUM(I$1:I371)-SUM(R$1:R369),"")</f>
        <v>6.6463974234079899</v>
      </c>
      <c r="S370">
        <f>IF(AND(Q370&lt;&gt;"",Q371=""),SUM(Q$1:Q371)-SUM(S$1:S369),"")</f>
        <v>638.5</v>
      </c>
      <c r="T370" s="74">
        <f>IF(AND(K370&lt;&gt;"",K371=""),SUM(K$1:K371)-SUM(T$1:T369),"")</f>
        <v>12.680000000000291</v>
      </c>
      <c r="U370" s="74">
        <f>IF(AND(M370&lt;&gt;"",M371=""),SUM(M$1:M371)-SUM(U$1:U369),"")</f>
        <v>110.25500000000102</v>
      </c>
      <c r="V370" s="74">
        <f>IF(AND(O370&lt;&gt;"",O371=""),SUM(O$1:O371)-SUM(V$1:V369),"")</f>
        <v>18.595000000000027</v>
      </c>
      <c r="W370" s="8">
        <v>5</v>
      </c>
      <c r="X370" s="3">
        <f t="shared" si="61"/>
        <v>1.3292794846815981</v>
      </c>
      <c r="Y370" s="21">
        <f t="shared" si="62"/>
        <v>127.7</v>
      </c>
      <c r="Z370" s="74">
        <f t="shared" si="63"/>
        <v>2.5360000000000582</v>
      </c>
      <c r="AA370" s="74">
        <f t="shared" si="64"/>
        <v>22.051000000000204</v>
      </c>
      <c r="AB370" s="74">
        <f t="shared" si="65"/>
        <v>3.7190000000000056</v>
      </c>
      <c r="AF370" s="33"/>
      <c r="AL370" s="32"/>
      <c r="AM370" s="22"/>
    </row>
    <row r="371" spans="1:39" ht="12.75" x14ac:dyDescent="0.2">
      <c r="A371" t="str">
        <f>IF(B371="","", IF(ISNA(MATCH(B371,'Meal Planning'!$C$2:$C$6,0)), "N", "Y"))</f>
        <v/>
      </c>
      <c r="B371" t="str">
        <f t="array" ref="B371">IF(D371="","", INDEX($C371:C20369, MATCH(FALSE,ISBLANK($C371:C20369),0)))</f>
        <v/>
      </c>
      <c r="C371" s="10"/>
      <c r="E371" t="str">
        <f t="shared" si="55"/>
        <v/>
      </c>
      <c r="F371" s="10"/>
      <c r="G371" s="1" t="str">
        <f>IF(D371="","",IFERROR(VLOOKUP(D371,Ingredients!$A:$G,4,FALSE),"ingredient not in list"))</f>
        <v/>
      </c>
      <c r="H371" t="str">
        <f t="shared" si="56"/>
        <v/>
      </c>
      <c r="I371" s="3" t="str">
        <f>IF(D371="", "", IFERROR((VLOOKUP(D371,Ingredients!$A:$H,8,FALSE)*(F371/(VLOOKUP(D371,Ingredients!$A:$H,3,FALSE)))), "ingredient not in list"))</f>
        <v/>
      </c>
      <c r="J371" t="str">
        <f t="shared" si="57"/>
        <v/>
      </c>
      <c r="K371" s="77" t="str">
        <f>IF($D371="", "", IFERROR((VLOOKUP($D371,Ingredients!$A:$K,9,FALSE)*($F371/(VLOOKUP($D371,Ingredients!$A:$K,3,FALSE)))), "ingredient not in list"))</f>
        <v/>
      </c>
      <c r="L371" t="str">
        <f t="shared" si="58"/>
        <v/>
      </c>
      <c r="M371" s="77" t="str">
        <f>IF($D371="", "", IFERROR((VLOOKUP($D371,Ingredients!$A:$K,10,FALSE)*($F371/(VLOOKUP($D371,Ingredients!$A:$K,3,FALSE)))), "ingredient not in list"))</f>
        <v/>
      </c>
      <c r="N371" t="str">
        <f t="shared" si="59"/>
        <v/>
      </c>
      <c r="O371" s="77" t="str">
        <f>IF($D371="", "", IFERROR((VLOOKUP($D371,Ingredients!$A:$K,11,FALSE)*($F371/(VLOOKUP($D371,Ingredients!$A:$K,3,FALSE)))), "ingredient not in list"))</f>
        <v/>
      </c>
      <c r="P371" t="str">
        <f t="shared" si="60"/>
        <v/>
      </c>
      <c r="Q371" s="83" t="str">
        <f>IF($D371="", "", IFERROR((VLOOKUP($D371,Ingredients!$A:$H,6,FALSE)*($F371/(VLOOKUP($D371,Ingredients!$A:$H,3,FALSE)))), "ingredient not in list"))</f>
        <v/>
      </c>
      <c r="R371" s="3" t="str">
        <f>IF(AND(I371&lt;&gt;"",I372=""),SUM(I$1:I372)-SUM(R$1:R370),"")</f>
        <v/>
      </c>
      <c r="S371" t="str">
        <f>IF(AND(Q371&lt;&gt;"",Q372=""),SUM(Q$1:Q372)-SUM(S$1:S370),"")</f>
        <v/>
      </c>
      <c r="T371" s="74" t="str">
        <f>IF(AND(K371&lt;&gt;"",K372=""),SUM(K$1:K372)-SUM(T$1:T370),"")</f>
        <v/>
      </c>
      <c r="U371" s="74" t="str">
        <f>IF(AND(M371&lt;&gt;"",M372=""),SUM(M$1:M372)-SUM(U$1:U370),"")</f>
        <v/>
      </c>
      <c r="V371" s="74" t="str">
        <f>IF(AND(O371&lt;&gt;"",O372=""),SUM(O$1:O372)-SUM(V$1:V370),"")</f>
        <v/>
      </c>
      <c r="X371" s="3" t="str">
        <f t="shared" si="61"/>
        <v/>
      </c>
      <c r="Y371" s="21" t="str">
        <f t="shared" si="62"/>
        <v/>
      </c>
      <c r="Z371" s="74" t="str">
        <f t="shared" si="63"/>
        <v/>
      </c>
      <c r="AA371" s="74" t="str">
        <f t="shared" si="64"/>
        <v/>
      </c>
      <c r="AB371" s="74" t="str">
        <f t="shared" si="65"/>
        <v/>
      </c>
      <c r="AC371" s="131"/>
      <c r="AF371" s="2"/>
      <c r="AL371" s="32"/>
      <c r="AM371" s="22"/>
    </row>
    <row r="372" spans="1:39" ht="12.75" x14ac:dyDescent="0.2">
      <c r="A372" t="str">
        <f>IF(B372="","", IF(ISNA(MATCH(B372,'Meal Planning'!$C$2:$C$6,0)), "N", "Y"))</f>
        <v>N</v>
      </c>
      <c r="B372" t="str">
        <f t="array" ref="B372">IF(D372="","", INDEX($C372:C20370, MATCH(FALSE,ISBLANK($C372:C20370),0)))</f>
        <v>Pineapple Chicken</v>
      </c>
      <c r="C372" s="10"/>
      <c r="D372" s="48" t="s">
        <v>161</v>
      </c>
      <c r="E372" s="49" t="str">
        <f t="shared" si="55"/>
        <v>|</v>
      </c>
      <c r="F372" s="65">
        <v>26</v>
      </c>
      <c r="G372" s="51" t="str">
        <f>IF(D372="","",IFERROR(VLOOKUP(D372,Ingredients!$A:$G,4,FALSE),"ingredient not in list"))</f>
        <v>oz</v>
      </c>
      <c r="H372" s="49" t="str">
        <f t="shared" si="56"/>
        <v>|</v>
      </c>
      <c r="I372" s="52">
        <f>IF(D372="", "", IFERROR((VLOOKUP(D372,Ingredients!$A:$H,8,FALSE)*(F372/(VLOOKUP(D372,Ingredients!$A:$H,3,FALSE)))), "ingredient not in list"))</f>
        <v>4.7612500000000004</v>
      </c>
      <c r="J372" s="49" t="str">
        <f t="shared" si="57"/>
        <v>|</v>
      </c>
      <c r="K372" s="79">
        <f>IF($D372="", "", IFERROR((VLOOKUP($D372,Ingredients!$A:$K,9,FALSE)*($F372/(VLOOKUP($D372,Ingredients!$A:$K,3,FALSE)))), "ingredient not in list"))</f>
        <v>143</v>
      </c>
      <c r="L372" s="49" t="str">
        <f t="shared" si="58"/>
        <v>|</v>
      </c>
      <c r="M372" s="79">
        <f>IF($D372="", "", IFERROR((VLOOKUP($D372,Ingredients!$A:$K,10,FALSE)*($F372/(VLOOKUP($D372,Ingredients!$A:$K,3,FALSE)))), "ingredient not in list"))</f>
        <v>0</v>
      </c>
      <c r="N372" s="49" t="str">
        <f t="shared" si="59"/>
        <v>|</v>
      </c>
      <c r="O372" s="79">
        <f>IF($D372="", "", IFERROR((VLOOKUP($D372,Ingredients!$A:$K,11,FALSE)*($F372/(VLOOKUP($D372,Ingredients!$A:$K,3,FALSE)))), "ingredient not in list"))</f>
        <v>16.25</v>
      </c>
      <c r="P372" s="49" t="str">
        <f t="shared" si="60"/>
        <v>|</v>
      </c>
      <c r="Q372" s="85">
        <f>IF($D372="", "", IFERROR((VLOOKUP($D372,Ingredients!$A:$H,6,FALSE)*($F372/(VLOOKUP($D372,Ingredients!$A:$H,3,FALSE)))), "ingredient not in list"))</f>
        <v>715</v>
      </c>
      <c r="R372" s="3" t="str">
        <f>IF(AND(I372&lt;&gt;"",I373=""),SUM(I$1:I373)-SUM(R$1:R371),"")</f>
        <v/>
      </c>
      <c r="S372" t="str">
        <f>IF(AND(Q372&lt;&gt;"",Q373=""),SUM(Q$1:Q373)-SUM(S$1:S371),"")</f>
        <v/>
      </c>
      <c r="T372" s="74" t="str">
        <f>IF(AND(K372&lt;&gt;"",K373=""),SUM(K$1:K373)-SUM(T$1:T371),"")</f>
        <v/>
      </c>
      <c r="U372" s="74" t="str">
        <f>IF(AND(M372&lt;&gt;"",M373=""),SUM(M$1:M373)-SUM(U$1:U371),"")</f>
        <v/>
      </c>
      <c r="V372" s="74" t="str">
        <f>IF(AND(O372&lt;&gt;"",O373=""),SUM(O$1:O373)-SUM(V$1:V371),"")</f>
        <v/>
      </c>
      <c r="X372" s="3" t="str">
        <f t="shared" si="61"/>
        <v/>
      </c>
      <c r="Y372" s="21" t="str">
        <f t="shared" si="62"/>
        <v/>
      </c>
      <c r="Z372" s="74" t="str">
        <f t="shared" si="63"/>
        <v/>
      </c>
      <c r="AA372" s="74" t="str">
        <f t="shared" si="64"/>
        <v/>
      </c>
      <c r="AB372" s="74" t="str">
        <f t="shared" si="65"/>
        <v/>
      </c>
      <c r="AC372" s="131"/>
      <c r="AF372" s="2"/>
      <c r="AL372" s="32"/>
      <c r="AM372" s="22"/>
    </row>
    <row r="373" spans="1:39" ht="12.75" x14ac:dyDescent="0.2">
      <c r="A373" t="str">
        <f>IF(B373="","", IF(ISNA(MATCH(B373,'Meal Planning'!$C$2:$C$6,0)), "N", "Y"))</f>
        <v>N</v>
      </c>
      <c r="B373" t="str">
        <f t="array" ref="B373">IF(D373="","", INDEX($C373:C20371, MATCH(FALSE,ISBLANK($C373:C20371),0)))</f>
        <v>Pineapple Chicken</v>
      </c>
      <c r="C373" s="10"/>
      <c r="D373" s="53" t="s">
        <v>239</v>
      </c>
      <c r="E373" s="54" t="str">
        <f t="shared" si="55"/>
        <v>|</v>
      </c>
      <c r="F373" s="12">
        <v>6</v>
      </c>
      <c r="G373" s="55" t="str">
        <f>IF(D373="","",IFERROR(VLOOKUP(D373,Ingredients!$A:$G,4,FALSE),"ingredient not in list"))</f>
        <v>oz</v>
      </c>
      <c r="H373" s="54" t="str">
        <f t="shared" si="56"/>
        <v>|</v>
      </c>
      <c r="I373" s="56">
        <f>IF(D373="", "", IFERROR((VLOOKUP(D373,Ingredients!$A:$H,8,FALSE)*(F373/(VLOOKUP(D373,Ingredients!$A:$H,3,FALSE)))), "ingredient not in list"))</f>
        <v>1.6600000000000001</v>
      </c>
      <c r="J373" s="54" t="str">
        <f t="shared" si="57"/>
        <v>|</v>
      </c>
      <c r="K373" s="80">
        <f>IF($D373="", "", IFERROR((VLOOKUP($D373,Ingredients!$A:$K,9,FALSE)*($F373/(VLOOKUP($D373,Ingredients!$A:$K,3,FALSE)))), "ingredient not in list"))</f>
        <v>2</v>
      </c>
      <c r="L373" s="54" t="str">
        <f t="shared" si="58"/>
        <v>|</v>
      </c>
      <c r="M373" s="80">
        <f>IF($D373="", "", IFERROR((VLOOKUP($D373,Ingredients!$A:$K,10,FALSE)*($F373/(VLOOKUP($D373,Ingredients!$A:$K,3,FALSE)))), "ingredient not in list"))</f>
        <v>16</v>
      </c>
      <c r="N373" s="54" t="str">
        <f t="shared" si="59"/>
        <v>|</v>
      </c>
      <c r="O373" s="80">
        <f>IF($D373="", "", IFERROR((VLOOKUP($D373,Ingredients!$A:$K,11,FALSE)*($F373/(VLOOKUP($D373,Ingredients!$A:$K,3,FALSE)))), "ingredient not in list"))</f>
        <v>0</v>
      </c>
      <c r="P373" s="54" t="str">
        <f t="shared" si="60"/>
        <v>|</v>
      </c>
      <c r="Q373" s="86">
        <f>IF($D373="", "", IFERROR((VLOOKUP($D373,Ingredients!$A:$H,6,FALSE)*($F373/(VLOOKUP($D373,Ingredients!$A:$H,3,FALSE)))), "ingredient not in list"))</f>
        <v>70</v>
      </c>
      <c r="R373" s="3" t="str">
        <f>IF(AND(I373&lt;&gt;"",I374=""),SUM(I$1:I374)-SUM(R$1:R372),"")</f>
        <v/>
      </c>
      <c r="S373" t="str">
        <f>IF(AND(Q373&lt;&gt;"",Q374=""),SUM(Q$1:Q374)-SUM(S$1:S372),"")</f>
        <v/>
      </c>
      <c r="T373" s="74" t="str">
        <f>IF(AND(K373&lt;&gt;"",K374=""),SUM(K$1:K374)-SUM(T$1:T372),"")</f>
        <v/>
      </c>
      <c r="U373" s="74" t="str">
        <f>IF(AND(M373&lt;&gt;"",M374=""),SUM(M$1:M374)-SUM(U$1:U372),"")</f>
        <v/>
      </c>
      <c r="V373" s="74" t="str">
        <f>IF(AND(O373&lt;&gt;"",O374=""),SUM(O$1:O374)-SUM(V$1:V372),"")</f>
        <v/>
      </c>
      <c r="X373" s="3" t="str">
        <f t="shared" si="61"/>
        <v/>
      </c>
      <c r="Y373" s="21" t="str">
        <f t="shared" si="62"/>
        <v/>
      </c>
      <c r="Z373" s="74" t="str">
        <f t="shared" si="63"/>
        <v/>
      </c>
      <c r="AA373" s="74" t="str">
        <f t="shared" si="64"/>
        <v/>
      </c>
      <c r="AB373" s="74" t="str">
        <f t="shared" si="65"/>
        <v/>
      </c>
      <c r="AC373" s="131"/>
      <c r="AF373" s="33"/>
      <c r="AH373" s="34"/>
      <c r="AL373" s="32"/>
      <c r="AM373" s="22"/>
    </row>
    <row r="374" spans="1:39" ht="12.75" x14ac:dyDescent="0.2">
      <c r="A374" t="str">
        <f>IF(B374="","", IF(ISNA(MATCH(B374,'Meal Planning'!$C$2:$C$6,0)), "N", "Y"))</f>
        <v>N</v>
      </c>
      <c r="B374" t="str">
        <f t="array" ref="B374">IF(D374="","", INDEX($C374:C20372, MATCH(FALSE,ISBLANK($C374:C20372),0)))</f>
        <v>Pineapple Chicken</v>
      </c>
      <c r="C374" s="10"/>
      <c r="D374" s="53" t="s">
        <v>235</v>
      </c>
      <c r="E374" s="54" t="str">
        <f t="shared" si="55"/>
        <v>|</v>
      </c>
      <c r="F374" s="12">
        <v>2.25</v>
      </c>
      <c r="G374" s="55" t="str">
        <f>IF(D374="","",IFERROR(VLOOKUP(D374,Ingredients!$A:$G,4,FALSE),"ingredient not in list"))</f>
        <v>cup</v>
      </c>
      <c r="H374" s="54" t="str">
        <f t="shared" si="56"/>
        <v>|</v>
      </c>
      <c r="I374" s="56">
        <f>IF(D374="", "", IFERROR((VLOOKUP(D374,Ingredients!$A:$H,8,FALSE)*(F374/(VLOOKUP(D374,Ingredients!$A:$H,3,FALSE)))), "ingredient not in list"))</f>
        <v>1.39</v>
      </c>
      <c r="J374" s="54" t="str">
        <f t="shared" si="57"/>
        <v>|</v>
      </c>
      <c r="K374" s="80">
        <f>IF($D374="", "", IFERROR((VLOOKUP($D374,Ingredients!$A:$K,9,FALSE)*($F374/(VLOOKUP($D374,Ingredients!$A:$K,3,FALSE)))), "ingredient not in list"))</f>
        <v>4.5</v>
      </c>
      <c r="L374" s="54" t="str">
        <f t="shared" si="58"/>
        <v>|</v>
      </c>
      <c r="M374" s="80">
        <f>IF($D374="", "", IFERROR((VLOOKUP($D374,Ingredients!$A:$K,10,FALSE)*($F374/(VLOOKUP($D374,Ingredients!$A:$K,3,FALSE)))), "ingredient not in list"))</f>
        <v>90</v>
      </c>
      <c r="N374" s="54" t="str">
        <f t="shared" si="59"/>
        <v>|</v>
      </c>
      <c r="O374" s="80">
        <f>IF($D374="", "", IFERROR((VLOOKUP($D374,Ingredients!$A:$K,11,FALSE)*($F374/(VLOOKUP($D374,Ingredients!$A:$K,3,FALSE)))), "ingredient not in list"))</f>
        <v>0</v>
      </c>
      <c r="P374" s="54" t="str">
        <f t="shared" si="60"/>
        <v>|</v>
      </c>
      <c r="Q374" s="86">
        <f>IF($D374="", "", IFERROR((VLOOKUP($D374,Ingredients!$A:$H,6,FALSE)*($F374/(VLOOKUP($D374,Ingredients!$A:$H,3,FALSE)))), "ingredient not in list"))</f>
        <v>315</v>
      </c>
      <c r="R374" s="3" t="str">
        <f>IF(AND(I374&lt;&gt;"",I375=""),SUM(I$1:I375)-SUM(R$1:R373),"")</f>
        <v/>
      </c>
      <c r="S374" t="str">
        <f>IF(AND(Q374&lt;&gt;"",Q375=""),SUM(Q$1:Q375)-SUM(S$1:S373),"")</f>
        <v/>
      </c>
      <c r="T374" s="74" t="str">
        <f>IF(AND(K374&lt;&gt;"",K375=""),SUM(K$1:K375)-SUM(T$1:T373),"")</f>
        <v/>
      </c>
      <c r="U374" s="74" t="str">
        <f>IF(AND(M374&lt;&gt;"",M375=""),SUM(M$1:M375)-SUM(U$1:U373),"")</f>
        <v/>
      </c>
      <c r="V374" s="74" t="str">
        <f>IF(AND(O374&lt;&gt;"",O375=""),SUM(O$1:O375)-SUM(V$1:V373),"")</f>
        <v/>
      </c>
      <c r="X374" s="3" t="str">
        <f t="shared" si="61"/>
        <v/>
      </c>
      <c r="Y374" s="21" t="str">
        <f t="shared" si="62"/>
        <v/>
      </c>
      <c r="Z374" s="74" t="str">
        <f t="shared" si="63"/>
        <v/>
      </c>
      <c r="AA374" s="74" t="str">
        <f t="shared" si="64"/>
        <v/>
      </c>
      <c r="AB374" s="74" t="str">
        <f t="shared" si="65"/>
        <v/>
      </c>
      <c r="AC374" s="131"/>
      <c r="AF374" s="33"/>
      <c r="AH374" s="34"/>
      <c r="AL374" s="32"/>
      <c r="AM374" s="22"/>
    </row>
    <row r="375" spans="1:39" ht="12.75" x14ac:dyDescent="0.2">
      <c r="A375" t="str">
        <f>IF(B375="","", IF(ISNA(MATCH(B375,'Meal Planning'!$C$2:$C$6,0)), "N", "Y"))</f>
        <v>N</v>
      </c>
      <c r="B375" t="str">
        <f t="array" ref="B375">IF(D375="","", INDEX($C375:C20373, MATCH(FALSE,ISBLANK($C375:C20373),0)))</f>
        <v>Pineapple Chicken</v>
      </c>
      <c r="C375" s="10"/>
      <c r="D375" s="53" t="s">
        <v>21</v>
      </c>
      <c r="E375" s="54" t="str">
        <f t="shared" si="55"/>
        <v>|</v>
      </c>
      <c r="F375" s="12">
        <v>5</v>
      </c>
      <c r="G375" s="55" t="str">
        <f>IF(D375="","",IFERROR(VLOOKUP(D375,Ingredients!$A:$G,4,FALSE),"ingredient not in list"))</f>
        <v>tbsp</v>
      </c>
      <c r="H375" s="54" t="str">
        <f t="shared" si="56"/>
        <v>|</v>
      </c>
      <c r="I375" s="56">
        <f>IF(D375="", "", IFERROR((VLOOKUP(D375,Ingredients!$A:$H,8,FALSE)*(F375/(VLOOKUP(D375,Ingredients!$A:$H,3,FALSE)))), "ingredient not in list"))</f>
        <v>1</v>
      </c>
      <c r="J375" s="54" t="str">
        <f t="shared" si="57"/>
        <v>|</v>
      </c>
      <c r="K375" s="80">
        <f>IF($D375="", "", IFERROR((VLOOKUP($D375,Ingredients!$A:$K,9,FALSE)*($F375/(VLOOKUP($D375,Ingredients!$A:$K,3,FALSE)))), "ingredient not in list"))</f>
        <v>5</v>
      </c>
      <c r="L375" s="54" t="str">
        <f t="shared" si="58"/>
        <v>|</v>
      </c>
      <c r="M375" s="80">
        <f>IF($D375="", "", IFERROR((VLOOKUP($D375,Ingredients!$A:$K,10,FALSE)*($F375/(VLOOKUP($D375,Ingredients!$A:$K,3,FALSE)))), "ingredient not in list"))</f>
        <v>5</v>
      </c>
      <c r="N375" s="54" t="str">
        <f t="shared" si="59"/>
        <v>|</v>
      </c>
      <c r="O375" s="80">
        <f>IF($D375="", "", IFERROR((VLOOKUP($D375,Ingredients!$A:$K,11,FALSE)*($F375/(VLOOKUP($D375,Ingredients!$A:$K,3,FALSE)))), "ingredient not in list"))</f>
        <v>0</v>
      </c>
      <c r="P375" s="54" t="str">
        <f t="shared" si="60"/>
        <v>|</v>
      </c>
      <c r="Q375" s="86">
        <f>IF($D375="", "", IFERROR((VLOOKUP($D375,Ingredients!$A:$H,6,FALSE)*($F375/(VLOOKUP($D375,Ingredients!$A:$H,3,FALSE)))), "ingredient not in list"))</f>
        <v>75</v>
      </c>
      <c r="R375" s="3" t="str">
        <f>IF(AND(I375&lt;&gt;"",I376=""),SUM(I$1:I376)-SUM(R$1:R374),"")</f>
        <v/>
      </c>
      <c r="S375" t="str">
        <f>IF(AND(Q375&lt;&gt;"",Q376=""),SUM(Q$1:Q376)-SUM(S$1:S374),"")</f>
        <v/>
      </c>
      <c r="T375" s="74" t="str">
        <f>IF(AND(K375&lt;&gt;"",K376=""),SUM(K$1:K376)-SUM(T$1:T374),"")</f>
        <v/>
      </c>
      <c r="U375" s="74" t="str">
        <f>IF(AND(M375&lt;&gt;"",M376=""),SUM(M$1:M376)-SUM(U$1:U374),"")</f>
        <v/>
      </c>
      <c r="V375" s="74" t="str">
        <f>IF(AND(O375&lt;&gt;"",O376=""),SUM(O$1:O376)-SUM(V$1:V374),"")</f>
        <v/>
      </c>
      <c r="X375" s="3" t="str">
        <f t="shared" si="61"/>
        <v/>
      </c>
      <c r="Y375" s="21" t="str">
        <f t="shared" si="62"/>
        <v/>
      </c>
      <c r="Z375" s="74" t="str">
        <f t="shared" si="63"/>
        <v/>
      </c>
      <c r="AA375" s="74" t="str">
        <f t="shared" si="64"/>
        <v/>
      </c>
      <c r="AB375" s="74" t="str">
        <f t="shared" si="65"/>
        <v/>
      </c>
      <c r="AC375" s="131"/>
      <c r="AL375" s="32"/>
    </row>
    <row r="376" spans="1:39" ht="12.75" x14ac:dyDescent="0.2">
      <c r="A376" t="str">
        <f>IF(B376="","", IF(ISNA(MATCH(B376,'Meal Planning'!$C$2:$C$6,0)), "N", "Y"))</f>
        <v>N</v>
      </c>
      <c r="B376" t="str">
        <f t="array" ref="B376">IF(D376="","", INDEX($C376:C20374, MATCH(FALSE,ISBLANK($C376:C20374),0)))</f>
        <v>Pineapple Chicken</v>
      </c>
      <c r="C376" s="10"/>
      <c r="D376" s="53" t="s">
        <v>40</v>
      </c>
      <c r="E376" s="54" t="str">
        <f t="shared" si="55"/>
        <v>|</v>
      </c>
      <c r="F376" s="12">
        <v>2</v>
      </c>
      <c r="G376" s="55" t="str">
        <f>IF(D376="","",IFERROR(VLOOKUP(D376,Ingredients!$A:$G,4,FALSE),"ingredient not in list"))</f>
        <v>tbsp</v>
      </c>
      <c r="H376" s="54" t="str">
        <f t="shared" si="56"/>
        <v>|</v>
      </c>
      <c r="I376" s="56">
        <f>IF(D376="", "", IFERROR((VLOOKUP(D376,Ingredients!$A:$H,8,FALSE)*(F376/(VLOOKUP(D376,Ingredients!$A:$H,3,FALSE)))), "ingredient not in list"))</f>
        <v>0.33333333333333331</v>
      </c>
      <c r="J376" s="54" t="str">
        <f t="shared" si="57"/>
        <v>|</v>
      </c>
      <c r="K376" s="80">
        <f>IF($D376="", "", IFERROR((VLOOKUP($D376,Ingredients!$A:$K,9,FALSE)*($F376/(VLOOKUP($D376,Ingredients!$A:$K,3,FALSE)))), "ingredient not in list"))</f>
        <v>0</v>
      </c>
      <c r="L376" s="54" t="str">
        <f t="shared" si="58"/>
        <v>|</v>
      </c>
      <c r="M376" s="80">
        <f>IF($D376="", "", IFERROR((VLOOKUP($D376,Ingredients!$A:$K,10,FALSE)*($F376/(VLOOKUP($D376,Ingredients!$A:$K,3,FALSE)))), "ingredient not in list"))</f>
        <v>0</v>
      </c>
      <c r="N376" s="54" t="str">
        <f t="shared" si="59"/>
        <v>|</v>
      </c>
      <c r="O376" s="80">
        <f>IF($D376="", "", IFERROR((VLOOKUP($D376,Ingredients!$A:$K,11,FALSE)*($F376/(VLOOKUP($D376,Ingredients!$A:$K,3,FALSE)))), "ingredient not in list"))</f>
        <v>0</v>
      </c>
      <c r="P376" s="54" t="str">
        <f t="shared" si="60"/>
        <v>|</v>
      </c>
      <c r="Q376" s="86">
        <f>IF($D376="", "", IFERROR((VLOOKUP($D376,Ingredients!$A:$H,6,FALSE)*($F376/(VLOOKUP($D376,Ingredients!$A:$H,3,FALSE)))), "ingredient not in list"))</f>
        <v>0</v>
      </c>
      <c r="R376" s="3" t="str">
        <f>IF(AND(I376&lt;&gt;"",I377=""),SUM(I$1:I377)-SUM(R$1:R375),"")</f>
        <v/>
      </c>
      <c r="S376" t="str">
        <f>IF(AND(Q376&lt;&gt;"",Q377=""),SUM(Q$1:Q377)-SUM(S$1:S375),"")</f>
        <v/>
      </c>
      <c r="T376" s="74" t="str">
        <f>IF(AND(K376&lt;&gt;"",K377=""),SUM(K$1:K377)-SUM(T$1:T375),"")</f>
        <v/>
      </c>
      <c r="U376" s="74" t="str">
        <f>IF(AND(M376&lt;&gt;"",M377=""),SUM(M$1:M377)-SUM(U$1:U375),"")</f>
        <v/>
      </c>
      <c r="V376" s="74" t="str">
        <f>IF(AND(O376&lt;&gt;"",O377=""),SUM(O$1:O377)-SUM(V$1:V375),"")</f>
        <v/>
      </c>
      <c r="X376" s="3" t="str">
        <f t="shared" si="61"/>
        <v/>
      </c>
      <c r="Y376" s="21" t="str">
        <f t="shared" si="62"/>
        <v/>
      </c>
      <c r="Z376" s="74" t="str">
        <f t="shared" si="63"/>
        <v/>
      </c>
      <c r="AA376" s="74" t="str">
        <f t="shared" si="64"/>
        <v/>
      </c>
      <c r="AB376" s="74" t="str">
        <f t="shared" si="65"/>
        <v/>
      </c>
      <c r="AC376" s="131"/>
      <c r="AE376" s="21"/>
      <c r="AF376" s="21"/>
      <c r="AG376" s="21"/>
      <c r="AH376" s="21"/>
      <c r="AL376" s="32"/>
      <c r="AM376" s="32"/>
    </row>
    <row r="377" spans="1:39" ht="12.75" x14ac:dyDescent="0.2">
      <c r="A377" t="str">
        <f>IF(B377="","", IF(ISNA(MATCH(B377,'Meal Planning'!$C$2:$C$6,0)), "N", "Y"))</f>
        <v>N</v>
      </c>
      <c r="B377" t="str">
        <f t="array" ref="B377">IF(D377="","", INDEX($C377:C20375, MATCH(FALSE,ISBLANK($C377:C20375),0)))</f>
        <v>Pineapple Chicken</v>
      </c>
      <c r="C377" s="10"/>
      <c r="D377" s="53" t="s">
        <v>33</v>
      </c>
      <c r="E377" s="54" t="str">
        <f t="shared" si="55"/>
        <v>|</v>
      </c>
      <c r="F377" s="12">
        <v>1</v>
      </c>
      <c r="G377" s="55" t="str">
        <f>IF(D377="","",IFERROR(VLOOKUP(D377,Ingredients!$A:$G,4,FALSE),"ingredient not in list"))</f>
        <v>onion</v>
      </c>
      <c r="H377" s="54" t="str">
        <f t="shared" si="56"/>
        <v>|</v>
      </c>
      <c r="I377" s="56">
        <f>IF(D377="", "", IFERROR((VLOOKUP(D377,Ingredients!$A:$H,8,FALSE)*(F377/(VLOOKUP(D377,Ingredients!$A:$H,3,FALSE)))), "ingredient not in list"))</f>
        <v>0.69</v>
      </c>
      <c r="J377" s="54" t="str">
        <f t="shared" si="57"/>
        <v>|</v>
      </c>
      <c r="K377" s="80">
        <f>IF($D377="", "", IFERROR((VLOOKUP($D377,Ingredients!$A:$K,9,FALSE)*($F377/(VLOOKUP($D377,Ingredients!$A:$K,3,FALSE)))), "ingredient not in list"))</f>
        <v>2</v>
      </c>
      <c r="L377" s="54" t="str">
        <f t="shared" si="58"/>
        <v>|</v>
      </c>
      <c r="M377" s="80">
        <f>IF($D377="", "", IFERROR((VLOOKUP($D377,Ingredients!$A:$K,10,FALSE)*($F377/(VLOOKUP($D377,Ingredients!$A:$K,3,FALSE)))), "ingredient not in list"))</f>
        <v>14</v>
      </c>
      <c r="N377" s="54" t="str">
        <f t="shared" si="59"/>
        <v>|</v>
      </c>
      <c r="O377" s="80">
        <f>IF($D377="", "", IFERROR((VLOOKUP($D377,Ingredients!$A:$K,11,FALSE)*($F377/(VLOOKUP($D377,Ingredients!$A:$K,3,FALSE)))), "ingredient not in list"))</f>
        <v>0</v>
      </c>
      <c r="P377" s="54" t="str">
        <f t="shared" si="60"/>
        <v>|</v>
      </c>
      <c r="Q377" s="86">
        <f>IF($D377="", "", IFERROR((VLOOKUP($D377,Ingredients!$A:$H,6,FALSE)*($F377/(VLOOKUP($D377,Ingredients!$A:$H,3,FALSE)))), "ingredient not in list"))</f>
        <v>44</v>
      </c>
      <c r="R377" s="3" t="str">
        <f>IF(AND(I377&lt;&gt;"",I378=""),SUM(I$1:I378)-SUM(R$1:R376),"")</f>
        <v/>
      </c>
      <c r="S377" t="str">
        <f>IF(AND(Q377&lt;&gt;"",Q378=""),SUM(Q$1:Q378)-SUM(S$1:S376),"")</f>
        <v/>
      </c>
      <c r="T377" s="74" t="str">
        <f>IF(AND(K377&lt;&gt;"",K378=""),SUM(K$1:K378)-SUM(T$1:T376),"")</f>
        <v/>
      </c>
      <c r="U377" s="74" t="str">
        <f>IF(AND(M377&lt;&gt;"",M378=""),SUM(M$1:M378)-SUM(U$1:U376),"")</f>
        <v/>
      </c>
      <c r="V377" s="74" t="str">
        <f>IF(AND(O377&lt;&gt;"",O378=""),SUM(O$1:O378)-SUM(V$1:V376),"")</f>
        <v/>
      </c>
      <c r="X377" s="3" t="str">
        <f t="shared" si="61"/>
        <v/>
      </c>
      <c r="Y377" s="21" t="str">
        <f t="shared" si="62"/>
        <v/>
      </c>
      <c r="Z377" s="74" t="str">
        <f t="shared" si="63"/>
        <v/>
      </c>
      <c r="AA377" s="74" t="str">
        <f t="shared" si="64"/>
        <v/>
      </c>
      <c r="AB377" s="74" t="str">
        <f t="shared" si="65"/>
        <v/>
      </c>
      <c r="AC377" s="131"/>
      <c r="AL377" s="32"/>
      <c r="AM377" s="32"/>
    </row>
    <row r="378" spans="1:39" ht="12.75" x14ac:dyDescent="0.2">
      <c r="A378" t="str">
        <f>IF(B378="","", IF(ISNA(MATCH(B378,'Meal Planning'!$C$2:$C$6,0)), "N", "Y"))</f>
        <v>N</v>
      </c>
      <c r="B378" t="str">
        <f t="array" ref="B378">IF(D378="","", INDEX($C378:C20376, MATCH(FALSE,ISBLANK($C378:C20376),0)))</f>
        <v>Pineapple Chicken</v>
      </c>
      <c r="C378" s="10"/>
      <c r="D378" s="53" t="s">
        <v>34</v>
      </c>
      <c r="E378" s="54" t="str">
        <f t="shared" si="55"/>
        <v>|</v>
      </c>
      <c r="F378" s="12">
        <v>1</v>
      </c>
      <c r="G378" s="55" t="str">
        <f>IF(D378="","",IFERROR(VLOOKUP(D378,Ingredients!$A:$G,4,FALSE),"ingredient not in list"))</f>
        <v>pepper</v>
      </c>
      <c r="H378" s="54" t="str">
        <f t="shared" si="56"/>
        <v>|</v>
      </c>
      <c r="I378" s="56">
        <f>IF(D378="", "", IFERROR((VLOOKUP(D378,Ingredients!$A:$H,8,FALSE)*(F378/(VLOOKUP(D378,Ingredients!$A:$H,3,FALSE)))), "ingredient not in list"))</f>
        <v>0.89</v>
      </c>
      <c r="J378" s="54" t="str">
        <f t="shared" si="57"/>
        <v>|</v>
      </c>
      <c r="K378" s="80">
        <f>IF($D378="", "", IFERROR((VLOOKUP($D378,Ingredients!$A:$K,9,FALSE)*($F378/(VLOOKUP($D378,Ingredients!$A:$K,3,FALSE)))), "ingredient not in list"))</f>
        <v>1</v>
      </c>
      <c r="L378" s="54" t="str">
        <f t="shared" si="58"/>
        <v>|</v>
      </c>
      <c r="M378" s="80">
        <f>IF($D378="", "", IFERROR((VLOOKUP($D378,Ingredients!$A:$K,10,FALSE)*($F378/(VLOOKUP($D378,Ingredients!$A:$K,3,FALSE)))), "ingredient not in list"))</f>
        <v>7</v>
      </c>
      <c r="N378" s="54" t="str">
        <f t="shared" si="59"/>
        <v>|</v>
      </c>
      <c r="O378" s="80">
        <f>IF($D378="", "", IFERROR((VLOOKUP($D378,Ingredients!$A:$K,11,FALSE)*($F378/(VLOOKUP($D378,Ingredients!$A:$K,3,FALSE)))), "ingredient not in list"))</f>
        <v>0</v>
      </c>
      <c r="P378" s="54" t="str">
        <f t="shared" si="60"/>
        <v>|</v>
      </c>
      <c r="Q378" s="86">
        <f>IF($D378="", "", IFERROR((VLOOKUP($D378,Ingredients!$A:$H,6,FALSE)*($F378/(VLOOKUP($D378,Ingredients!$A:$H,3,FALSE)))), "ingredient not in list"))</f>
        <v>33</v>
      </c>
      <c r="R378" s="3" t="str">
        <f>IF(AND(I378&lt;&gt;"",I379=""),SUM(I$1:I379)-SUM(R$1:R377),"")</f>
        <v/>
      </c>
      <c r="S378" t="str">
        <f>IF(AND(Q378&lt;&gt;"",Q379=""),SUM(Q$1:Q379)-SUM(S$1:S377),"")</f>
        <v/>
      </c>
      <c r="T378" s="74" t="str">
        <f>IF(AND(K378&lt;&gt;"",K379=""),SUM(K$1:K379)-SUM(T$1:T377),"")</f>
        <v/>
      </c>
      <c r="U378" s="74" t="str">
        <f>IF(AND(M378&lt;&gt;"",M379=""),SUM(M$1:M379)-SUM(U$1:U377),"")</f>
        <v/>
      </c>
      <c r="V378" s="74" t="str">
        <f>IF(AND(O378&lt;&gt;"",O379=""),SUM(O$1:O379)-SUM(V$1:V377),"")</f>
        <v/>
      </c>
      <c r="X378" s="3" t="str">
        <f t="shared" si="61"/>
        <v/>
      </c>
      <c r="Y378" s="21" t="str">
        <f t="shared" si="62"/>
        <v/>
      </c>
      <c r="Z378" s="74" t="str">
        <f t="shared" si="63"/>
        <v/>
      </c>
      <c r="AA378" s="74" t="str">
        <f t="shared" si="64"/>
        <v/>
      </c>
      <c r="AB378" s="74" t="str">
        <f t="shared" si="65"/>
        <v/>
      </c>
      <c r="AC378" s="131"/>
      <c r="AE378" s="99"/>
      <c r="AF378" s="32"/>
      <c r="AG378" s="32"/>
      <c r="AH378" s="32"/>
      <c r="AI378" s="32"/>
    </row>
    <row r="379" spans="1:39" ht="12.75" x14ac:dyDescent="0.2">
      <c r="A379" t="str">
        <f>IF(B379="","", IF(ISNA(MATCH(B379,'Meal Planning'!$C$2:$C$6,0)), "N", "Y"))</f>
        <v>N</v>
      </c>
      <c r="B379" t="str">
        <f t="array" ref="B379">IF(D379="","", INDEX($C379:C20377, MATCH(FALSE,ISBLANK($C379:C20377),0)))</f>
        <v>Pineapple Chicken</v>
      </c>
      <c r="C379" s="10"/>
      <c r="D379" s="53" t="s">
        <v>25</v>
      </c>
      <c r="E379" s="54" t="str">
        <f t="shared" si="55"/>
        <v>|</v>
      </c>
      <c r="F379" s="12">
        <v>3</v>
      </c>
      <c r="G379" s="55" t="str">
        <f>IF(D379="","",IFERROR(VLOOKUP(D379,Ingredients!$A:$G,4,FALSE),"ingredient not in list"))</f>
        <v>green onion</v>
      </c>
      <c r="H379" s="54" t="str">
        <f t="shared" si="56"/>
        <v>|</v>
      </c>
      <c r="I379" s="56">
        <f>IF(D379="", "", IFERROR((VLOOKUP(D379,Ingredients!$A:$H,8,FALSE)*(F379/(VLOOKUP(D379,Ingredients!$A:$H,3,FALSE)))), "ingredient not in list"))</f>
        <v>0.25800000000000001</v>
      </c>
      <c r="J379" s="54" t="str">
        <f t="shared" si="57"/>
        <v>|</v>
      </c>
      <c r="K379" s="80">
        <f>IF($D379="", "", IFERROR((VLOOKUP($D379,Ingredients!$A:$K,9,FALSE)*($F379/(VLOOKUP($D379,Ingredients!$A:$K,3,FALSE)))), "ingredient not in list"))</f>
        <v>3</v>
      </c>
      <c r="L379" s="54" t="str">
        <f t="shared" si="58"/>
        <v>|</v>
      </c>
      <c r="M379" s="80">
        <f>IF($D379="", "", IFERROR((VLOOKUP($D379,Ingredients!$A:$K,10,FALSE)*($F379/(VLOOKUP($D379,Ingredients!$A:$K,3,FALSE)))), "ingredient not in list"))</f>
        <v>6</v>
      </c>
      <c r="N379" s="54" t="str">
        <f t="shared" si="59"/>
        <v>|</v>
      </c>
      <c r="O379" s="80">
        <f>IF($D379="", "", IFERROR((VLOOKUP($D379,Ingredients!$A:$K,11,FALSE)*($F379/(VLOOKUP($D379,Ingredients!$A:$K,3,FALSE)))), "ingredient not in list"))</f>
        <v>0</v>
      </c>
      <c r="P379" s="54" t="str">
        <f t="shared" si="60"/>
        <v>|</v>
      </c>
      <c r="Q379" s="86">
        <f>IF($D379="", "", IFERROR((VLOOKUP($D379,Ingredients!$A:$H,6,FALSE)*($F379/(VLOOKUP($D379,Ingredients!$A:$H,3,FALSE)))), "ingredient not in list"))</f>
        <v>15</v>
      </c>
      <c r="R379" s="3" t="str">
        <f>IF(AND(I379&lt;&gt;"",I380=""),SUM(I$1:I380)-SUM(R$1:R378),"")</f>
        <v/>
      </c>
      <c r="S379" t="str">
        <f>IF(AND(Q379&lt;&gt;"",Q380=""),SUM(Q$1:Q380)-SUM(S$1:S378),"")</f>
        <v/>
      </c>
      <c r="T379" s="74" t="str">
        <f>IF(AND(K379&lt;&gt;"",K380=""),SUM(K$1:K380)-SUM(T$1:T378),"")</f>
        <v/>
      </c>
      <c r="U379" s="74" t="str">
        <f>IF(AND(M379&lt;&gt;"",M380=""),SUM(M$1:M380)-SUM(U$1:U378),"")</f>
        <v/>
      </c>
      <c r="V379" s="74" t="str">
        <f>IF(AND(O379&lt;&gt;"",O380=""),SUM(O$1:O380)-SUM(V$1:V378),"")</f>
        <v/>
      </c>
      <c r="X379" s="3" t="str">
        <f t="shared" si="61"/>
        <v/>
      </c>
      <c r="Y379" s="21" t="str">
        <f t="shared" si="62"/>
        <v/>
      </c>
      <c r="Z379" s="74" t="str">
        <f t="shared" si="63"/>
        <v/>
      </c>
      <c r="AA379" s="74" t="str">
        <f t="shared" si="64"/>
        <v/>
      </c>
      <c r="AB379" s="74" t="str">
        <f t="shared" si="65"/>
        <v/>
      </c>
      <c r="AC379" s="131"/>
      <c r="AE379" s="99"/>
      <c r="AM379" s="32"/>
    </row>
    <row r="380" spans="1:39" ht="12.75" x14ac:dyDescent="0.2">
      <c r="A380" t="str">
        <f>IF(B380="","", IF(ISNA(MATCH(B380,'Meal Planning'!$C$2:$C$6,0)), "N", "Y"))</f>
        <v>N</v>
      </c>
      <c r="B380" t="str">
        <f t="array" ref="B380">IF(D380="","", INDEX($C380:C20378, MATCH(FALSE,ISBLANK($C380:C20378),0)))</f>
        <v>Pineapple Chicken</v>
      </c>
      <c r="C380" s="10"/>
      <c r="D380" s="53" t="s">
        <v>133</v>
      </c>
      <c r="E380" s="54" t="str">
        <f t="shared" si="55"/>
        <v>|</v>
      </c>
      <c r="F380" s="12">
        <v>3</v>
      </c>
      <c r="G380" s="55" t="str">
        <f>IF(D380="","",IFERROR(VLOOKUP(D380,Ingredients!$A:$G,4,FALSE),"ingredient not in list"))</f>
        <v>clove</v>
      </c>
      <c r="H380" s="54" t="str">
        <f t="shared" si="56"/>
        <v>|</v>
      </c>
      <c r="I380" s="56">
        <f>IF(D380="", "", IFERROR((VLOOKUP(D380,Ingredients!$A:$H,8,FALSE)*(F380/(VLOOKUP(D380,Ingredients!$A:$H,3,FALSE)))), "ingredient not in list"))</f>
        <v>0.10349999999999998</v>
      </c>
      <c r="J380" s="54" t="str">
        <f t="shared" si="57"/>
        <v>|</v>
      </c>
      <c r="K380" s="80">
        <f>IF($D380="", "", IFERROR((VLOOKUP($D380,Ingredients!$A:$K,9,FALSE)*($F380/(VLOOKUP($D380,Ingredients!$A:$K,3,FALSE)))), "ingredient not in list"))</f>
        <v>0.57000000000000006</v>
      </c>
      <c r="L380" s="54" t="str">
        <f t="shared" si="58"/>
        <v>|</v>
      </c>
      <c r="M380" s="80">
        <f>IF($D380="", "", IFERROR((VLOOKUP($D380,Ingredients!$A:$K,10,FALSE)*($F380/(VLOOKUP($D380,Ingredients!$A:$K,3,FALSE)))), "ingredient not in list"))</f>
        <v>2.9699999999999998</v>
      </c>
      <c r="N380" s="54" t="str">
        <f t="shared" si="59"/>
        <v>|</v>
      </c>
      <c r="O380" s="80">
        <f>IF($D380="", "", IFERROR((VLOOKUP($D380,Ingredients!$A:$K,11,FALSE)*($F380/(VLOOKUP($D380,Ingredients!$A:$K,3,FALSE)))), "ingredient not in list"))</f>
        <v>0.06</v>
      </c>
      <c r="P380" s="54" t="str">
        <f t="shared" si="60"/>
        <v>|</v>
      </c>
      <c r="Q380" s="86">
        <f>IF($D380="", "", IFERROR((VLOOKUP($D380,Ingredients!$A:$H,6,FALSE)*($F380/(VLOOKUP($D380,Ingredients!$A:$H,3,FALSE)))), "ingredient not in list"))</f>
        <v>12</v>
      </c>
      <c r="R380" s="3" t="str">
        <f>IF(AND(I380&lt;&gt;"",I381=""),SUM(I$1:I381)-SUM(R$1:R379),"")</f>
        <v/>
      </c>
      <c r="S380" t="str">
        <f>IF(AND(Q380&lt;&gt;"",Q381=""),SUM(Q$1:Q381)-SUM(S$1:S379),"")</f>
        <v/>
      </c>
      <c r="T380" s="74" t="str">
        <f>IF(AND(K380&lt;&gt;"",K381=""),SUM(K$1:K381)-SUM(T$1:T379),"")</f>
        <v/>
      </c>
      <c r="U380" s="74" t="str">
        <f>IF(AND(M380&lt;&gt;"",M381=""),SUM(M$1:M381)-SUM(U$1:U379),"")</f>
        <v/>
      </c>
      <c r="V380" s="74" t="str">
        <f>IF(AND(O380&lt;&gt;"",O381=""),SUM(O$1:O381)-SUM(V$1:V379),"")</f>
        <v/>
      </c>
      <c r="X380" s="3" t="str">
        <f t="shared" si="61"/>
        <v/>
      </c>
      <c r="Y380" s="21" t="str">
        <f t="shared" si="62"/>
        <v/>
      </c>
      <c r="Z380" s="74" t="str">
        <f t="shared" si="63"/>
        <v/>
      </c>
      <c r="AA380" s="74" t="str">
        <f t="shared" si="64"/>
        <v/>
      </c>
      <c r="AB380" s="74" t="str">
        <f t="shared" si="65"/>
        <v/>
      </c>
      <c r="AC380" s="131"/>
      <c r="AF380" s="33"/>
    </row>
    <row r="381" spans="1:39" ht="12.75" x14ac:dyDescent="0.2">
      <c r="A381" t="str">
        <f>IF(B381="","", IF(ISNA(MATCH(B381,'Meal Planning'!$C$2:$C$6,0)), "N", "Y"))</f>
        <v>N</v>
      </c>
      <c r="B381" t="str">
        <f t="array" ref="B381">IF(D381="","", INDEX($C381:C20379, MATCH(FALSE,ISBLANK($C381:C20379),0)))</f>
        <v>Pineapple Chicken</v>
      </c>
      <c r="C381" s="10"/>
      <c r="D381" s="53" t="s">
        <v>131</v>
      </c>
      <c r="E381" s="54" t="str">
        <f t="shared" si="55"/>
        <v>|</v>
      </c>
      <c r="F381" s="12">
        <v>0.25</v>
      </c>
      <c r="G381" s="55" t="str">
        <f>IF(D381="","",IFERROR(VLOOKUP(D381,Ingredients!$A:$G,4,FALSE),"ingredient not in list"))</f>
        <v>inch</v>
      </c>
      <c r="H381" s="54" t="str">
        <f t="shared" si="56"/>
        <v>|</v>
      </c>
      <c r="I381" s="56">
        <f>IF(D381="", "", IFERROR((VLOOKUP(D381,Ingredients!$A:$H,8,FALSE)*(F381/(VLOOKUP(D381,Ingredients!$A:$H,3,FALSE)))), "ingredient not in list"))</f>
        <v>0.05</v>
      </c>
      <c r="J381" s="54" t="str">
        <f t="shared" si="57"/>
        <v>|</v>
      </c>
      <c r="K381" s="80">
        <f>IF($D381="", "", IFERROR((VLOOKUP($D381,Ingredients!$A:$K,9,FALSE)*($F381/(VLOOKUP($D381,Ingredients!$A:$K,3,FALSE)))), "ingredient not in list"))</f>
        <v>0</v>
      </c>
      <c r="L381" s="54" t="str">
        <f t="shared" si="58"/>
        <v>|</v>
      </c>
      <c r="M381" s="80">
        <f>IF($D381="", "", IFERROR((VLOOKUP($D381,Ingredients!$A:$K,10,FALSE)*($F381/(VLOOKUP($D381,Ingredients!$A:$K,3,FALSE)))), "ingredient not in list"))</f>
        <v>0</v>
      </c>
      <c r="N381" s="54" t="str">
        <f t="shared" si="59"/>
        <v>|</v>
      </c>
      <c r="O381" s="80">
        <f>IF($D381="", "", IFERROR((VLOOKUP($D381,Ingredients!$A:$K,11,FALSE)*($F381/(VLOOKUP($D381,Ingredients!$A:$K,3,FALSE)))), "ingredient not in list"))</f>
        <v>0</v>
      </c>
      <c r="P381" s="54" t="str">
        <f t="shared" si="60"/>
        <v>|</v>
      </c>
      <c r="Q381" s="86">
        <f>IF($D381="", "", IFERROR((VLOOKUP($D381,Ingredients!$A:$H,6,FALSE)*($F381/(VLOOKUP($D381,Ingredients!$A:$H,3,FALSE)))), "ingredient not in list"))</f>
        <v>3.75</v>
      </c>
      <c r="R381" s="3" t="str">
        <f>IF(AND(I381&lt;&gt;"",I382=""),SUM(I$1:I382)-SUM(R$1:R380),"")</f>
        <v/>
      </c>
      <c r="S381" t="str">
        <f>IF(AND(Q381&lt;&gt;"",Q382=""),SUM(Q$1:Q382)-SUM(S$1:S380),"")</f>
        <v/>
      </c>
      <c r="T381" s="74" t="str">
        <f>IF(AND(K381&lt;&gt;"",K382=""),SUM(K$1:K382)-SUM(T$1:T380),"")</f>
        <v/>
      </c>
      <c r="U381" s="74" t="str">
        <f>IF(AND(M381&lt;&gt;"",M382=""),SUM(M$1:M382)-SUM(U$1:U380),"")</f>
        <v/>
      </c>
      <c r="V381" s="74" t="str">
        <f>IF(AND(O381&lt;&gt;"",O382=""),SUM(O$1:O382)-SUM(V$1:V380),"")</f>
        <v/>
      </c>
      <c r="X381" s="3" t="str">
        <f t="shared" si="61"/>
        <v/>
      </c>
      <c r="Y381" s="21" t="str">
        <f t="shared" si="62"/>
        <v/>
      </c>
      <c r="Z381" s="74" t="str">
        <f t="shared" si="63"/>
        <v/>
      </c>
      <c r="AA381" s="74" t="str">
        <f t="shared" si="64"/>
        <v/>
      </c>
      <c r="AB381" s="74" t="str">
        <f t="shared" si="65"/>
        <v/>
      </c>
      <c r="AC381" s="131"/>
    </row>
    <row r="382" spans="1:39" ht="12.75" x14ac:dyDescent="0.2">
      <c r="A382" t="str">
        <f>IF(B382="","", IF(ISNA(MATCH(B382,'Meal Planning'!$C$2:$C$6,0)), "N", "Y"))</f>
        <v>N</v>
      </c>
      <c r="B382" t="str">
        <f t="array" ref="B382">IF(D382="","", INDEX($C382:C20380, MATCH(FALSE,ISBLANK($C382:C20380),0)))</f>
        <v>Pineapple Chicken</v>
      </c>
      <c r="C382" s="10"/>
      <c r="D382" s="53" t="s">
        <v>234</v>
      </c>
      <c r="E382" s="54" t="str">
        <f t="shared" si="55"/>
        <v>|</v>
      </c>
      <c r="F382" s="12">
        <v>2</v>
      </c>
      <c r="G382" s="55" t="str">
        <f>IF(D382="","",IFERROR(VLOOKUP(D382,Ingredients!$A:$G,4,FALSE),"ingredient not in list"))</f>
        <v>cup</v>
      </c>
      <c r="H382" s="54" t="str">
        <f t="shared" si="56"/>
        <v>|</v>
      </c>
      <c r="I382" s="56">
        <f>IF(D382="", "", IFERROR((VLOOKUP(D382,Ingredients!$A:$H,8,FALSE)*(F382/(VLOOKUP(D382,Ingredients!$A:$H,3,FALSE)))), "ingredient not in list"))</f>
        <v>1.328888888888889</v>
      </c>
      <c r="J382" s="54" t="str">
        <f t="shared" si="57"/>
        <v>|</v>
      </c>
      <c r="K382" s="80">
        <f>IF($D382="", "", IFERROR((VLOOKUP($D382,Ingredients!$A:$K,9,FALSE)*($F382/(VLOOKUP($D382,Ingredients!$A:$K,3,FALSE)))), "ingredient not in list"))</f>
        <v>32</v>
      </c>
      <c r="L382" s="54" t="str">
        <f t="shared" si="58"/>
        <v>|</v>
      </c>
      <c r="M382" s="80">
        <f>IF($D382="", "", IFERROR((VLOOKUP($D382,Ingredients!$A:$K,10,FALSE)*($F382/(VLOOKUP($D382,Ingredients!$A:$K,3,FALSE)))), "ingredient not in list"))</f>
        <v>296</v>
      </c>
      <c r="N382" s="54" t="str">
        <f t="shared" si="59"/>
        <v>|</v>
      </c>
      <c r="O382" s="80">
        <f>IF($D382="", "", IFERROR((VLOOKUP($D382,Ingredients!$A:$K,11,FALSE)*($F382/(VLOOKUP($D382,Ingredients!$A:$K,3,FALSE)))), "ingredient not in list"))</f>
        <v>8</v>
      </c>
      <c r="P382" s="54" t="str">
        <f t="shared" si="60"/>
        <v>|</v>
      </c>
      <c r="Q382" s="86">
        <f>IF($D382="", "", IFERROR((VLOOKUP($D382,Ingredients!$A:$H,6,FALSE)*($F382/(VLOOKUP($D382,Ingredients!$A:$H,3,FALSE)))), "ingredient not in list"))</f>
        <v>1360</v>
      </c>
      <c r="R382" s="3" t="str">
        <f>IF(AND(I382&lt;&gt;"",I383=""),SUM(I$1:I383)-SUM(R$1:R381),"")</f>
        <v/>
      </c>
      <c r="S382" t="str">
        <f>IF(AND(Q382&lt;&gt;"",Q383=""),SUM(Q$1:Q383)-SUM(S$1:S381),"")</f>
        <v/>
      </c>
      <c r="T382" s="74" t="str">
        <f>IF(AND(K382&lt;&gt;"",K383=""),SUM(K$1:K383)-SUM(T$1:T381),"")</f>
        <v/>
      </c>
      <c r="U382" s="74" t="str">
        <f>IF(AND(M382&lt;&gt;"",M383=""),SUM(M$1:M383)-SUM(U$1:U381),"")</f>
        <v/>
      </c>
      <c r="V382" s="74" t="str">
        <f>IF(AND(O382&lt;&gt;"",O383=""),SUM(O$1:O383)-SUM(V$1:V381),"")</f>
        <v/>
      </c>
      <c r="X382" s="3" t="str">
        <f t="shared" si="61"/>
        <v/>
      </c>
      <c r="Y382" s="21" t="str">
        <f t="shared" si="62"/>
        <v/>
      </c>
      <c r="Z382" s="74" t="str">
        <f t="shared" si="63"/>
        <v/>
      </c>
      <c r="AA382" s="74" t="str">
        <f t="shared" si="64"/>
        <v/>
      </c>
      <c r="AB382" s="74" t="str">
        <f t="shared" si="65"/>
        <v/>
      </c>
      <c r="AC382" s="131"/>
    </row>
    <row r="383" spans="1:39" ht="12.75" x14ac:dyDescent="0.2">
      <c r="A383" t="str">
        <f>IF(B383="","", IF(ISNA(MATCH(B383,'Meal Planning'!$C$2:$C$6,0)), "N", "Y"))</f>
        <v>N</v>
      </c>
      <c r="B383" t="str">
        <f t="array" ref="B383">IF(D383="","", INDEX($C383:C20381, MATCH(FALSE,ISBLANK($C383:C20381),0)))</f>
        <v>Pineapple Chicken</v>
      </c>
      <c r="C383" s="10"/>
      <c r="D383" s="53" t="s">
        <v>57</v>
      </c>
      <c r="E383" s="54" t="str">
        <f t="shared" si="55"/>
        <v>|</v>
      </c>
      <c r="F383" s="12">
        <v>2</v>
      </c>
      <c r="G383" s="55" t="str">
        <f>IF(D383="","",IFERROR(VLOOKUP(D383,Ingredients!$A:$G,4,FALSE),"ingredient not in list"))</f>
        <v>tbsp</v>
      </c>
      <c r="H383" s="54" t="str">
        <f t="shared" si="56"/>
        <v>|</v>
      </c>
      <c r="I383" s="56">
        <f>IF(D383="", "", IFERROR((VLOOKUP(D383,Ingredients!$A:$H,8,FALSE)*(F383/(VLOOKUP(D383,Ingredients!$A:$H,3,FALSE)))), "ingredient not in list"))</f>
        <v>0.10416666666666667</v>
      </c>
      <c r="J383" s="54" t="str">
        <f t="shared" si="57"/>
        <v>|</v>
      </c>
      <c r="K383" s="80">
        <f>IF($D383="", "", IFERROR((VLOOKUP($D383,Ingredients!$A:$K,9,FALSE)*($F383/(VLOOKUP($D383,Ingredients!$A:$K,3,FALSE)))), "ingredient not in list"))</f>
        <v>0</v>
      </c>
      <c r="L383" s="54" t="str">
        <f t="shared" si="58"/>
        <v>|</v>
      </c>
      <c r="M383" s="80">
        <f>IF($D383="", "", IFERROR((VLOOKUP($D383,Ingredients!$A:$K,10,FALSE)*($F383/(VLOOKUP($D383,Ingredients!$A:$K,3,FALSE)))), "ingredient not in list"))</f>
        <v>0</v>
      </c>
      <c r="N383" s="54" t="str">
        <f t="shared" si="59"/>
        <v>|</v>
      </c>
      <c r="O383" s="80">
        <f>IF($D383="", "", IFERROR((VLOOKUP($D383,Ingredients!$A:$K,11,FALSE)*($F383/(VLOOKUP($D383,Ingredients!$A:$K,3,FALSE)))), "ingredient not in list"))</f>
        <v>27.2</v>
      </c>
      <c r="P383" s="54" t="str">
        <f t="shared" si="60"/>
        <v>|</v>
      </c>
      <c r="Q383" s="86">
        <f>IF($D383="", "", IFERROR((VLOOKUP($D383,Ingredients!$A:$H,6,FALSE)*($F383/(VLOOKUP($D383,Ingredients!$A:$H,3,FALSE)))), "ingredient not in list"))</f>
        <v>260</v>
      </c>
      <c r="R383" s="3" t="str">
        <f>IF(AND(I383&lt;&gt;"",I384=""),SUM(I$1:I384)-SUM(R$1:R382),"")</f>
        <v/>
      </c>
      <c r="S383" t="str">
        <f>IF(AND(Q383&lt;&gt;"",Q384=""),SUM(Q$1:Q384)-SUM(S$1:S382),"")</f>
        <v/>
      </c>
      <c r="T383" s="74" t="str">
        <f>IF(AND(K383&lt;&gt;"",K384=""),SUM(K$1:K384)-SUM(T$1:T382),"")</f>
        <v/>
      </c>
      <c r="U383" s="74" t="str">
        <f>IF(AND(M383&lt;&gt;"",M384=""),SUM(M$1:M384)-SUM(U$1:U382),"")</f>
        <v/>
      </c>
      <c r="V383" s="74" t="str">
        <f>IF(AND(O383&lt;&gt;"",O384=""),SUM(O$1:O384)-SUM(V$1:V382),"")</f>
        <v/>
      </c>
      <c r="X383" s="3" t="str">
        <f t="shared" si="61"/>
        <v/>
      </c>
      <c r="Y383" s="21" t="str">
        <f t="shared" si="62"/>
        <v/>
      </c>
      <c r="Z383" s="74" t="str">
        <f t="shared" si="63"/>
        <v/>
      </c>
      <c r="AA383" s="74" t="str">
        <f t="shared" si="64"/>
        <v/>
      </c>
      <c r="AB383" s="74" t="str">
        <f t="shared" si="65"/>
        <v/>
      </c>
      <c r="AC383" s="131"/>
    </row>
    <row r="384" spans="1:39" ht="13.5" thickBot="1" x14ac:dyDescent="0.25">
      <c r="A384" t="str">
        <f>IF(B384="","", IF(ISNA(MATCH(B384,'Meal Planning'!$C$2:$C$6,0)), "N", "Y"))</f>
        <v>N</v>
      </c>
      <c r="B384" t="str">
        <f t="array" ref="B384">IF(D384="","", INDEX($C384:C20382, MATCH(FALSE,ISBLANK($C384:C20382),0)))</f>
        <v>Pineapple Chicken</v>
      </c>
      <c r="C384" s="10"/>
      <c r="D384" s="53" t="s">
        <v>59</v>
      </c>
      <c r="E384" s="54" t="str">
        <f t="shared" si="55"/>
        <v>|</v>
      </c>
      <c r="F384" s="12">
        <v>3</v>
      </c>
      <c r="G384" s="55" t="str">
        <f>IF(D384="","",IFERROR(VLOOKUP(D384,Ingredients!$A:$G,4,FALSE),"ingredient not in list"))</f>
        <v>tsp</v>
      </c>
      <c r="H384" s="54" t="str">
        <f t="shared" si="56"/>
        <v>|</v>
      </c>
      <c r="I384" s="56">
        <f>IF(D384="", "", IFERROR((VLOOKUP(D384,Ingredients!$A:$H,8,FALSE)*(F384/(VLOOKUP(D384,Ingredients!$A:$H,3,FALSE)))), "ingredient not in list"))</f>
        <v>3.6659877800407331E-2</v>
      </c>
      <c r="J384" s="54" t="str">
        <f t="shared" si="57"/>
        <v>|</v>
      </c>
      <c r="K384" s="80">
        <f>IF($D384="", "", IFERROR((VLOOKUP($D384,Ingredients!$A:$K,9,FALSE)*($F384/(VLOOKUP($D384,Ingredients!$A:$K,3,FALSE)))), "ingredient not in list"))</f>
        <v>0</v>
      </c>
      <c r="L384" s="54" t="str">
        <f t="shared" si="58"/>
        <v>|</v>
      </c>
      <c r="M384" s="80">
        <f>IF($D384="", "", IFERROR((VLOOKUP($D384,Ingredients!$A:$K,10,FALSE)*($F384/(VLOOKUP($D384,Ingredients!$A:$K,3,FALSE)))), "ingredient not in list"))</f>
        <v>0</v>
      </c>
      <c r="N384" s="54" t="str">
        <f t="shared" si="59"/>
        <v>|</v>
      </c>
      <c r="O384" s="80">
        <f>IF($D384="", "", IFERROR((VLOOKUP($D384,Ingredients!$A:$K,11,FALSE)*($F384/(VLOOKUP($D384,Ingredients!$A:$K,3,FALSE)))), "ingredient not in list"))</f>
        <v>0</v>
      </c>
      <c r="P384" s="54" t="str">
        <f t="shared" si="60"/>
        <v>|</v>
      </c>
      <c r="Q384" s="86">
        <f>IF($D384="", "", IFERROR((VLOOKUP($D384,Ingredients!$A:$H,6,FALSE)*($F384/(VLOOKUP($D384,Ingredients!$A:$H,3,FALSE)))), "ingredient not in list"))</f>
        <v>0</v>
      </c>
      <c r="R384" s="3" t="str">
        <f>IF(AND(I384&lt;&gt;"",I385=""),SUM(I$1:I385)-SUM(R$1:R383),"")</f>
        <v/>
      </c>
      <c r="S384" t="str">
        <f>IF(AND(Q384&lt;&gt;"",Q385=""),SUM(Q$1:Q385)-SUM(S$1:S383),"")</f>
        <v/>
      </c>
      <c r="T384" s="74" t="str">
        <f>IF(AND(K384&lt;&gt;"",K385=""),SUM(K$1:K385)-SUM(T$1:T383),"")</f>
        <v/>
      </c>
      <c r="U384" s="74" t="str">
        <f>IF(AND(M384&lt;&gt;"",M385=""),SUM(M$1:M385)-SUM(U$1:U383),"")</f>
        <v/>
      </c>
      <c r="V384" s="74" t="str">
        <f>IF(AND(O384&lt;&gt;"",O385=""),SUM(O$1:O385)-SUM(V$1:V383),"")</f>
        <v/>
      </c>
      <c r="X384" s="3" t="str">
        <f t="shared" si="61"/>
        <v/>
      </c>
      <c r="Y384" s="21" t="str">
        <f t="shared" si="62"/>
        <v/>
      </c>
      <c r="Z384" s="74" t="str">
        <f t="shared" si="63"/>
        <v/>
      </c>
      <c r="AA384" s="74" t="str">
        <f t="shared" si="64"/>
        <v/>
      </c>
      <c r="AB384" s="74" t="str">
        <f t="shared" si="65"/>
        <v/>
      </c>
      <c r="AC384" s="131"/>
    </row>
    <row r="385" spans="1:32" ht="13.5" thickBot="1" x14ac:dyDescent="0.25">
      <c r="A385" t="str">
        <f>IF(B385="","", IF(ISNA(MATCH(B385,'Meal Planning'!$C$2:$C$6,0)), "N", "Y"))</f>
        <v>N</v>
      </c>
      <c r="B385" t="str">
        <f t="array" ref="B385">IF(D385="","", INDEX($C385:C20383, MATCH(FALSE,ISBLANK($C385:C20383),0)))</f>
        <v>Pineapple Chicken</v>
      </c>
      <c r="C385" s="47" t="s">
        <v>240</v>
      </c>
      <c r="D385" s="57" t="s">
        <v>163</v>
      </c>
      <c r="E385" s="58" t="str">
        <f t="shared" si="55"/>
        <v>|</v>
      </c>
      <c r="F385" s="59">
        <v>3</v>
      </c>
      <c r="G385" s="60" t="str">
        <f>IF(D385="","",IFERROR(VLOOKUP(D385,Ingredients!$A:$G,4,FALSE),"ingredient not in list"))</f>
        <v>tsp</v>
      </c>
      <c r="H385" s="58" t="str">
        <f t="shared" si="56"/>
        <v>|</v>
      </c>
      <c r="I385" s="61">
        <f>IF(D385="", "", IFERROR((VLOOKUP(D385,Ingredients!$A:$H,8,FALSE)*(F385/(VLOOKUP(D385,Ingredients!$A:$H,3,FALSE)))), "ingredient not in list"))</f>
        <v>8.4507042253521125E-2</v>
      </c>
      <c r="J385" s="58" t="str">
        <f t="shared" si="57"/>
        <v>|</v>
      </c>
      <c r="K385" s="81">
        <f>IF($D385="", "", IFERROR((VLOOKUP($D385,Ingredients!$A:$K,9,FALSE)*($F385/(VLOOKUP($D385,Ingredients!$A:$K,3,FALSE)))), "ingredient not in list"))</f>
        <v>0</v>
      </c>
      <c r="L385" s="58" t="str">
        <f t="shared" si="58"/>
        <v>|</v>
      </c>
      <c r="M385" s="81">
        <f>IF($D385="", "", IFERROR((VLOOKUP($D385,Ingredients!$A:$K,10,FALSE)*($F385/(VLOOKUP($D385,Ingredients!$A:$K,3,FALSE)))), "ingredient not in list"))</f>
        <v>0.18</v>
      </c>
      <c r="N385" s="58" t="str">
        <f t="shared" si="59"/>
        <v>|</v>
      </c>
      <c r="O385" s="81">
        <f>IF($D385="", "", IFERROR((VLOOKUP($D385,Ingredients!$A:$K,11,FALSE)*($F385/(VLOOKUP($D385,Ingredients!$A:$K,3,FALSE)))), "ingredient not in list"))</f>
        <v>0</v>
      </c>
      <c r="P385" s="58" t="str">
        <f t="shared" si="60"/>
        <v>|</v>
      </c>
      <c r="Q385" s="87">
        <f>IF($D385="", "", IFERROR((VLOOKUP($D385,Ingredients!$A:$H,6,FALSE)*($F385/(VLOOKUP($D385,Ingredients!$A:$H,3,FALSE)))), "ingredient not in list"))</f>
        <v>3</v>
      </c>
      <c r="R385" s="3">
        <f>IF(AND(I385&lt;&gt;"",I386=""),SUM(I$1:I386)-SUM(R$1:R384),"")</f>
        <v>12.69030580894281</v>
      </c>
      <c r="S385">
        <f>IF(AND(Q385&lt;&gt;"",Q386=""),SUM(Q$1:Q386)-SUM(S$1:S384),"")</f>
        <v>2905.75</v>
      </c>
      <c r="T385" s="74">
        <f>IF(AND(K385&lt;&gt;"",K386=""),SUM(K$1:K386)-SUM(T$1:T384),"")</f>
        <v>193.07000000000016</v>
      </c>
      <c r="U385" s="74">
        <f>IF(AND(M385&lt;&gt;"",M386=""),SUM(M$1:M386)-SUM(U$1:U384),"")</f>
        <v>437.14999999999964</v>
      </c>
      <c r="V385" s="74">
        <f>IF(AND(O385&lt;&gt;"",O386=""),SUM(O$1:O386)-SUM(V$1:V384),"")</f>
        <v>51.509999999999991</v>
      </c>
      <c r="W385" s="8">
        <v>5</v>
      </c>
      <c r="X385" s="3">
        <f t="shared" si="61"/>
        <v>2.538061161788562</v>
      </c>
      <c r="Y385" s="21">
        <f t="shared" si="62"/>
        <v>581.15</v>
      </c>
      <c r="Z385" s="74">
        <f t="shared" si="63"/>
        <v>38.614000000000033</v>
      </c>
      <c r="AA385" s="74">
        <f t="shared" si="64"/>
        <v>87.429999999999922</v>
      </c>
      <c r="AB385" s="74">
        <f t="shared" si="65"/>
        <v>10.301999999999998</v>
      </c>
    </row>
    <row r="386" spans="1:32" ht="12.75" x14ac:dyDescent="0.2">
      <c r="A386" t="str">
        <f>IF(B386="","", IF(ISNA(MATCH(B386,'Meal Planning'!$C$2:$C$6,0)), "N", "Y"))</f>
        <v/>
      </c>
      <c r="B386" t="str">
        <f t="array" ref="B386">IF(D386="","", INDEX($C386:C20384, MATCH(FALSE,ISBLANK($C386:C20384),0)))</f>
        <v/>
      </c>
      <c r="C386" s="10"/>
      <c r="E386" t="str">
        <f t="shared" si="55"/>
        <v/>
      </c>
      <c r="F386" s="10"/>
      <c r="G386" s="1" t="str">
        <f>IF(D386="","",IFERROR(VLOOKUP(D386,Ingredients!$A:$G,4,FALSE),"ingredient not in list"))</f>
        <v/>
      </c>
      <c r="H386" t="str">
        <f t="shared" si="56"/>
        <v/>
      </c>
      <c r="I386" s="3" t="str">
        <f>IF(D386="", "", IFERROR((VLOOKUP(D386,Ingredients!$A:$H,8,FALSE)*(F386/(VLOOKUP(D386,Ingredients!$A:$H,3,FALSE)))), "ingredient not in list"))</f>
        <v/>
      </c>
      <c r="J386" t="str">
        <f t="shared" si="57"/>
        <v/>
      </c>
      <c r="K386" s="77" t="str">
        <f>IF($D386="", "", IFERROR((VLOOKUP($D386,Ingredients!$A:$K,9,FALSE)*($F386/(VLOOKUP($D386,Ingredients!$A:$K,3,FALSE)))), "ingredient not in list"))</f>
        <v/>
      </c>
      <c r="L386" t="str">
        <f t="shared" si="58"/>
        <v/>
      </c>
      <c r="M386" s="77" t="str">
        <f>IF($D386="", "", IFERROR((VLOOKUP($D386,Ingredients!$A:$K,10,FALSE)*($F386/(VLOOKUP($D386,Ingredients!$A:$K,3,FALSE)))), "ingredient not in list"))</f>
        <v/>
      </c>
      <c r="N386" t="str">
        <f t="shared" si="59"/>
        <v/>
      </c>
      <c r="O386" s="77" t="str">
        <f>IF($D386="", "", IFERROR((VLOOKUP($D386,Ingredients!$A:$K,11,FALSE)*($F386/(VLOOKUP($D386,Ingredients!$A:$K,3,FALSE)))), "ingredient not in list"))</f>
        <v/>
      </c>
      <c r="P386" t="str">
        <f t="shared" si="60"/>
        <v/>
      </c>
      <c r="Q386" s="83" t="str">
        <f>IF($D386="", "", IFERROR((VLOOKUP($D386,Ingredients!$A:$H,6,FALSE)*($F386/(VLOOKUP($D386,Ingredients!$A:$H,3,FALSE)))), "ingredient not in list"))</f>
        <v/>
      </c>
      <c r="R386" s="3" t="str">
        <f>IF(AND(I386&lt;&gt;"",I387=""),SUM(I$1:I387)-SUM(R$1:R385),"")</f>
        <v/>
      </c>
      <c r="S386" t="str">
        <f>IF(AND(Q386&lt;&gt;"",Q387=""),SUM(Q$1:Q387)-SUM(S$1:S385),"")</f>
        <v/>
      </c>
      <c r="T386" s="74" t="str">
        <f>IF(AND(K386&lt;&gt;"",K387=""),SUM(K$1:K387)-SUM(T$1:T385),"")</f>
        <v/>
      </c>
      <c r="U386" s="74" t="str">
        <f>IF(AND(M386&lt;&gt;"",M387=""),SUM(M$1:M387)-SUM(U$1:U385),"")</f>
        <v/>
      </c>
      <c r="V386" s="74" t="str">
        <f>IF(AND(O386&lt;&gt;"",O387=""),SUM(O$1:O387)-SUM(V$1:V385),"")</f>
        <v/>
      </c>
      <c r="X386" s="3" t="str">
        <f t="shared" si="61"/>
        <v/>
      </c>
      <c r="Y386" s="21" t="str">
        <f t="shared" si="62"/>
        <v/>
      </c>
      <c r="Z386" s="74" t="str">
        <f t="shared" si="63"/>
        <v/>
      </c>
      <c r="AA386" s="74" t="str">
        <f t="shared" si="64"/>
        <v/>
      </c>
      <c r="AB386" s="74" t="str">
        <f t="shared" si="65"/>
        <v/>
      </c>
      <c r="AC386" s="131"/>
      <c r="AE386" s="21"/>
    </row>
    <row r="387" spans="1:32" ht="12.75" x14ac:dyDescent="0.2">
      <c r="A387" t="str">
        <f>IF(B387="","", IF(ISNA(MATCH(B387,'Meal Planning'!$C$2:$C$6,0)), "N", "Y"))</f>
        <v>N</v>
      </c>
      <c r="B387" t="str">
        <f t="array" ref="B387">IF(D387="","", INDEX($C387:C20385, MATCH(FALSE,ISBLANK($C387:C20385),0)))</f>
        <v>Zucchini Boats</v>
      </c>
      <c r="C387" s="10"/>
      <c r="D387" s="48" t="s">
        <v>112</v>
      </c>
      <c r="E387" s="49" t="str">
        <f t="shared" si="55"/>
        <v>|</v>
      </c>
      <c r="F387" s="65">
        <v>3</v>
      </c>
      <c r="G387" s="51" t="str">
        <f>IF(D387="","",IFERROR(VLOOKUP(D387,Ingredients!$A:$G,4,FALSE),"ingredient not in list"))</f>
        <v>zucchini</v>
      </c>
      <c r="H387" s="49" t="str">
        <f t="shared" si="56"/>
        <v>|</v>
      </c>
      <c r="I387" s="52">
        <f>IF(D387="", "", IFERROR((VLOOKUP(D387,Ingredients!$A:$H,8,FALSE)*(F387/(VLOOKUP(D387,Ingredients!$A:$H,3,FALSE)))), "ingredient not in list"))</f>
        <v>2.99</v>
      </c>
      <c r="J387" s="49" t="str">
        <f t="shared" si="57"/>
        <v>|</v>
      </c>
      <c r="K387" s="79">
        <f>IF($D387="", "", IFERROR((VLOOKUP($D387,Ingredients!$A:$K,9,FALSE)*($F387/(VLOOKUP($D387,Ingredients!$A:$K,3,FALSE)))), "ingredient not in list"))</f>
        <v>7.1999999999999993</v>
      </c>
      <c r="L387" s="49" t="str">
        <f t="shared" si="58"/>
        <v>|</v>
      </c>
      <c r="M387" s="79">
        <f>IF($D387="", "", IFERROR((VLOOKUP($D387,Ingredients!$A:$K,10,FALSE)*($F387/(VLOOKUP($D387,Ingredients!$A:$K,3,FALSE)))), "ingredient not in list"))</f>
        <v>18</v>
      </c>
      <c r="N387" s="49" t="str">
        <f t="shared" si="59"/>
        <v>|</v>
      </c>
      <c r="O387" s="79">
        <f>IF($D387="", "", IFERROR((VLOOKUP($D387,Ingredients!$A:$K,11,FALSE)*($F387/(VLOOKUP($D387,Ingredients!$A:$K,3,FALSE)))), "ingredient not in list"))</f>
        <v>1.7999999999999998</v>
      </c>
      <c r="P387" s="49" t="str">
        <f t="shared" si="60"/>
        <v>|</v>
      </c>
      <c r="Q387" s="85">
        <f>IF($D387="", "", IFERROR((VLOOKUP($D387,Ingredients!$A:$H,6,FALSE)*($F387/(VLOOKUP($D387,Ingredients!$A:$H,3,FALSE)))), "ingredient not in list"))</f>
        <v>120</v>
      </c>
      <c r="R387" s="3" t="str">
        <f>IF(AND(I387&lt;&gt;"",I388=""),SUM(I$1:I388)-SUM(R$1:R386),"")</f>
        <v/>
      </c>
      <c r="S387" t="str">
        <f>IF(AND(Q387&lt;&gt;"",Q388=""),SUM(Q$1:Q388)-SUM(S$1:S386),"")</f>
        <v/>
      </c>
      <c r="T387" s="74" t="str">
        <f>IF(AND(K387&lt;&gt;"",K388=""),SUM(K$1:K388)-SUM(T$1:T386),"")</f>
        <v/>
      </c>
      <c r="U387" s="74" t="str">
        <f>IF(AND(M387&lt;&gt;"",M388=""),SUM(M$1:M388)-SUM(U$1:U386),"")</f>
        <v/>
      </c>
      <c r="V387" s="74" t="str">
        <f>IF(AND(O387&lt;&gt;"",O388=""),SUM(O$1:O388)-SUM(V$1:V386),"")</f>
        <v/>
      </c>
      <c r="X387" s="3" t="str">
        <f t="shared" si="61"/>
        <v/>
      </c>
      <c r="Y387" s="21" t="str">
        <f t="shared" si="62"/>
        <v/>
      </c>
      <c r="Z387" s="74" t="str">
        <f t="shared" si="63"/>
        <v/>
      </c>
      <c r="AA387" s="74" t="str">
        <f t="shared" si="64"/>
        <v/>
      </c>
      <c r="AB387" s="74" t="str">
        <f t="shared" si="65"/>
        <v/>
      </c>
      <c r="AC387" s="131"/>
      <c r="AF387" s="33"/>
    </row>
    <row r="388" spans="1:32" ht="12.75" x14ac:dyDescent="0.2">
      <c r="A388" t="str">
        <f>IF(B388="","", IF(ISNA(MATCH(B388,'Meal Planning'!$C$2:$C$6,0)), "N", "Y"))</f>
        <v>N</v>
      </c>
      <c r="B388" t="str">
        <f t="array" ref="B388">IF(D388="","", INDEX($C388:C20386, MATCH(FALSE,ISBLANK($C388:C20386),0)))</f>
        <v>Zucchini Boats</v>
      </c>
      <c r="C388" s="10"/>
      <c r="D388" s="53" t="s">
        <v>236</v>
      </c>
      <c r="E388" s="54" t="str">
        <f t="shared" si="55"/>
        <v>|</v>
      </c>
      <c r="F388" s="12">
        <v>2</v>
      </c>
      <c r="G388" s="55" t="str">
        <f>IF(D388="","",IFERROR(VLOOKUP(D388,Ingredients!$A:$G,4,FALSE),"ingredient not in list"))</f>
        <v>squash</v>
      </c>
      <c r="H388" s="54" t="str">
        <f t="shared" si="56"/>
        <v>|</v>
      </c>
      <c r="I388" s="56">
        <f>IF(D388="", "", IFERROR((VLOOKUP(D388,Ingredients!$A:$H,8,FALSE)*(F388/(VLOOKUP(D388,Ingredients!$A:$H,3,FALSE)))), "ingredient not in list"))</f>
        <v>2.29</v>
      </c>
      <c r="J388" s="54" t="str">
        <f t="shared" si="57"/>
        <v>|</v>
      </c>
      <c r="K388" s="80">
        <f>IF($D388="", "", IFERROR((VLOOKUP($D388,Ingredients!$A:$K,9,FALSE)*($F388/(VLOOKUP($D388,Ingredients!$A:$K,3,FALSE)))), "ingredient not in list"))</f>
        <v>4.74</v>
      </c>
      <c r="L388" s="54" t="str">
        <f t="shared" si="58"/>
        <v>|</v>
      </c>
      <c r="M388" s="80">
        <f>IF($D388="", "", IFERROR((VLOOKUP($D388,Ingredients!$A:$K,10,FALSE)*($F388/(VLOOKUP($D388,Ingredients!$A:$K,3,FALSE)))), "ingredient not in list"))</f>
        <v>13.14</v>
      </c>
      <c r="N388" s="54" t="str">
        <f t="shared" si="59"/>
        <v>|</v>
      </c>
      <c r="O388" s="80">
        <f>IF($D388="", "", IFERROR((VLOOKUP($D388,Ingredients!$A:$K,11,FALSE)*($F388/(VLOOKUP($D388,Ingredients!$A:$K,3,FALSE)))), "ingredient not in list"))</f>
        <v>0.7</v>
      </c>
      <c r="P388" s="54" t="str">
        <f t="shared" si="60"/>
        <v>|</v>
      </c>
      <c r="Q388" s="86">
        <f>IF($D388="", "", IFERROR((VLOOKUP($D388,Ingredients!$A:$H,6,FALSE)*($F388/(VLOOKUP($D388,Ingredients!$A:$H,3,FALSE)))), "ingredient not in list"))</f>
        <v>140</v>
      </c>
      <c r="R388" s="3" t="str">
        <f>IF(AND(I388&lt;&gt;"",I389=""),SUM(I$1:I389)-SUM(R$1:R387),"")</f>
        <v/>
      </c>
      <c r="S388" t="str">
        <f>IF(AND(Q388&lt;&gt;"",Q389=""),SUM(Q$1:Q389)-SUM(S$1:S387),"")</f>
        <v/>
      </c>
      <c r="T388" s="74" t="str">
        <f>IF(AND(K388&lt;&gt;"",K389=""),SUM(K$1:K389)-SUM(T$1:T387),"")</f>
        <v/>
      </c>
      <c r="U388" s="74" t="str">
        <f>IF(AND(M388&lt;&gt;"",M389=""),SUM(M$1:M389)-SUM(U$1:U387),"")</f>
        <v/>
      </c>
      <c r="V388" s="74" t="str">
        <f>IF(AND(O388&lt;&gt;"",O389=""),SUM(O$1:O389)-SUM(V$1:V387),"")</f>
        <v/>
      </c>
      <c r="X388" s="3" t="str">
        <f t="shared" si="61"/>
        <v/>
      </c>
      <c r="Y388" s="21" t="str">
        <f t="shared" si="62"/>
        <v/>
      </c>
      <c r="Z388" s="74" t="str">
        <f t="shared" si="63"/>
        <v/>
      </c>
      <c r="AA388" s="74" t="str">
        <f t="shared" si="64"/>
        <v/>
      </c>
      <c r="AB388" s="74" t="str">
        <f t="shared" si="65"/>
        <v/>
      </c>
      <c r="AC388" s="131"/>
      <c r="AF388" s="33"/>
    </row>
    <row r="389" spans="1:32" ht="12.75" x14ac:dyDescent="0.2">
      <c r="A389" t="str">
        <f>IF(B389="","", IF(ISNA(MATCH(B389,'Meal Planning'!$C$2:$C$6,0)), "N", "Y"))</f>
        <v>N</v>
      </c>
      <c r="B389" t="str">
        <f t="array" ref="B389">IF(D389="","", INDEX($C389:C20387, MATCH(FALSE,ISBLANK($C389:C20387),0)))</f>
        <v>Zucchini Boats</v>
      </c>
      <c r="C389" s="10"/>
      <c r="D389" s="53" t="s">
        <v>140</v>
      </c>
      <c r="E389" s="54" t="str">
        <f t="shared" si="55"/>
        <v>|</v>
      </c>
      <c r="F389" s="12">
        <v>2</v>
      </c>
      <c r="G389" s="55" t="str">
        <f>IF(D389="","",IFERROR(VLOOKUP(D389,Ingredients!$A:$G,4,FALSE),"ingredient not in list"))</f>
        <v>tbsp</v>
      </c>
      <c r="H389" s="54" t="str">
        <f t="shared" si="56"/>
        <v>|</v>
      </c>
      <c r="I389" s="56">
        <f>IF(D389="", "", IFERROR((VLOOKUP(D389,Ingredients!$A:$H,8,FALSE)*(F389/(VLOOKUP(D389,Ingredients!$A:$H,3,FALSE)))), "ingredient not in list"))</f>
        <v>0.2</v>
      </c>
      <c r="J389" s="54" t="str">
        <f t="shared" si="57"/>
        <v>|</v>
      </c>
      <c r="K389" s="80">
        <f>IF($D389="", "", IFERROR((VLOOKUP($D389,Ingredients!$A:$K,9,FALSE)*($F389/(VLOOKUP($D389,Ingredients!$A:$K,3,FALSE)))), "ingredient not in list"))</f>
        <v>0</v>
      </c>
      <c r="L389" s="54" t="str">
        <f t="shared" si="58"/>
        <v>|</v>
      </c>
      <c r="M389" s="80">
        <f>IF($D389="", "", IFERROR((VLOOKUP($D389,Ingredients!$A:$K,10,FALSE)*($F389/(VLOOKUP($D389,Ingredients!$A:$K,3,FALSE)))), "ingredient not in list"))</f>
        <v>0</v>
      </c>
      <c r="N389" s="54" t="str">
        <f t="shared" si="59"/>
        <v>|</v>
      </c>
      <c r="O389" s="80">
        <f>IF($D389="", "", IFERROR((VLOOKUP($D389,Ingredients!$A:$K,11,FALSE)*($F389/(VLOOKUP($D389,Ingredients!$A:$K,3,FALSE)))), "ingredient not in list"))</f>
        <v>27</v>
      </c>
      <c r="P389" s="54" t="str">
        <f t="shared" si="60"/>
        <v>|</v>
      </c>
      <c r="Q389" s="86">
        <f>IF($D389="", "", IFERROR((VLOOKUP($D389,Ingredients!$A:$H,6,FALSE)*($F389/(VLOOKUP($D389,Ingredients!$A:$H,3,FALSE)))), "ingredient not in list"))</f>
        <v>240</v>
      </c>
      <c r="R389" s="3" t="str">
        <f>IF(AND(I389&lt;&gt;"",I390=""),SUM(I$1:I390)-SUM(R$1:R388),"")</f>
        <v/>
      </c>
      <c r="S389" t="str">
        <f>IF(AND(Q389&lt;&gt;"",Q390=""),SUM(Q$1:Q390)-SUM(S$1:S388),"")</f>
        <v/>
      </c>
      <c r="T389" s="74" t="str">
        <f>IF(AND(K389&lt;&gt;"",K390=""),SUM(K$1:K390)-SUM(T$1:T388),"")</f>
        <v/>
      </c>
      <c r="U389" s="74" t="str">
        <f>IF(AND(M389&lt;&gt;"",M390=""),SUM(M$1:M390)-SUM(U$1:U388),"")</f>
        <v/>
      </c>
      <c r="V389" s="74" t="str">
        <f>IF(AND(O389&lt;&gt;"",O390=""),SUM(O$1:O390)-SUM(V$1:V388),"")</f>
        <v/>
      </c>
      <c r="X389" s="3" t="str">
        <f t="shared" si="61"/>
        <v/>
      </c>
      <c r="Y389" s="21" t="str">
        <f t="shared" si="62"/>
        <v/>
      </c>
      <c r="Z389" s="74" t="str">
        <f t="shared" si="63"/>
        <v/>
      </c>
      <c r="AA389" s="74" t="str">
        <f t="shared" si="64"/>
        <v/>
      </c>
      <c r="AB389" s="74" t="str">
        <f t="shared" si="65"/>
        <v/>
      </c>
      <c r="AC389" s="131"/>
    </row>
    <row r="390" spans="1:32" ht="12.75" x14ac:dyDescent="0.2">
      <c r="A390" t="str">
        <f>IF(B390="","", IF(ISNA(MATCH(B390,'Meal Planning'!$C$2:$C$6,0)), "N", "Y"))</f>
        <v>N</v>
      </c>
      <c r="B390" t="str">
        <f t="array" ref="B390">IF(D390="","", INDEX($C390:C20388, MATCH(FALSE,ISBLANK($C390:C20388),0)))</f>
        <v>Zucchini Boats</v>
      </c>
      <c r="C390" s="10"/>
      <c r="D390" s="53" t="s">
        <v>59</v>
      </c>
      <c r="E390" s="54" t="str">
        <f t="shared" si="55"/>
        <v>|</v>
      </c>
      <c r="F390" s="12">
        <v>5</v>
      </c>
      <c r="G390" s="55" t="str">
        <f>IF(D390="","",IFERROR(VLOOKUP(D390,Ingredients!$A:$G,4,FALSE),"ingredient not in list"))</f>
        <v>tsp</v>
      </c>
      <c r="H390" s="54" t="str">
        <f t="shared" si="56"/>
        <v>|</v>
      </c>
      <c r="I390" s="56">
        <f>IF(D390="", "", IFERROR((VLOOKUP(D390,Ingredients!$A:$H,8,FALSE)*(F390/(VLOOKUP(D390,Ingredients!$A:$H,3,FALSE)))), "ingredient not in list"))</f>
        <v>6.1099796334012219E-2</v>
      </c>
      <c r="J390" s="54" t="str">
        <f t="shared" si="57"/>
        <v>|</v>
      </c>
      <c r="K390" s="80">
        <f>IF($D390="", "", IFERROR((VLOOKUP($D390,Ingredients!$A:$K,9,FALSE)*($F390/(VLOOKUP($D390,Ingredients!$A:$K,3,FALSE)))), "ingredient not in list"))</f>
        <v>0</v>
      </c>
      <c r="L390" s="54" t="str">
        <f t="shared" si="58"/>
        <v>|</v>
      </c>
      <c r="M390" s="80">
        <f>IF($D390="", "", IFERROR((VLOOKUP($D390,Ingredients!$A:$K,10,FALSE)*($F390/(VLOOKUP($D390,Ingredients!$A:$K,3,FALSE)))), "ingredient not in list"))</f>
        <v>0</v>
      </c>
      <c r="N390" s="54" t="str">
        <f t="shared" si="59"/>
        <v>|</v>
      </c>
      <c r="O390" s="80">
        <f>IF($D390="", "", IFERROR((VLOOKUP($D390,Ingredients!$A:$K,11,FALSE)*($F390/(VLOOKUP($D390,Ingredients!$A:$K,3,FALSE)))), "ingredient not in list"))</f>
        <v>0</v>
      </c>
      <c r="P390" s="54" t="str">
        <f t="shared" si="60"/>
        <v>|</v>
      </c>
      <c r="Q390" s="86">
        <f>IF($D390="", "", IFERROR((VLOOKUP($D390,Ingredients!$A:$H,6,FALSE)*($F390/(VLOOKUP($D390,Ingredients!$A:$H,3,FALSE)))), "ingredient not in list"))</f>
        <v>0</v>
      </c>
      <c r="R390" s="3" t="str">
        <f>IF(AND(I390&lt;&gt;"",I391=""),SUM(I$1:I391)-SUM(R$1:R389),"")</f>
        <v/>
      </c>
      <c r="S390" t="str">
        <f>IF(AND(Q390&lt;&gt;"",Q391=""),SUM(Q$1:Q391)-SUM(S$1:S389),"")</f>
        <v/>
      </c>
      <c r="T390" s="74" t="str">
        <f>IF(AND(K390&lt;&gt;"",K391=""),SUM(K$1:K391)-SUM(T$1:T389),"")</f>
        <v/>
      </c>
      <c r="U390" s="74" t="str">
        <f>IF(AND(M390&lt;&gt;"",M391=""),SUM(M$1:M391)-SUM(U$1:U389),"")</f>
        <v/>
      </c>
      <c r="V390" s="74" t="str">
        <f>IF(AND(O390&lt;&gt;"",O391=""),SUM(O$1:O391)-SUM(V$1:V389),"")</f>
        <v/>
      </c>
      <c r="X390" s="3" t="str">
        <f t="shared" si="61"/>
        <v/>
      </c>
      <c r="Y390" s="21" t="str">
        <f t="shared" si="62"/>
        <v/>
      </c>
      <c r="Z390" s="74" t="str">
        <f t="shared" si="63"/>
        <v/>
      </c>
      <c r="AA390" s="74" t="str">
        <f t="shared" si="64"/>
        <v/>
      </c>
      <c r="AB390" s="74" t="str">
        <f t="shared" si="65"/>
        <v/>
      </c>
      <c r="AC390" s="131"/>
    </row>
    <row r="391" spans="1:32" ht="12.75" x14ac:dyDescent="0.2">
      <c r="A391" t="str">
        <f>IF(B391="","", IF(ISNA(MATCH(B391,'Meal Planning'!$C$2:$C$6,0)), "N", "Y"))</f>
        <v>N</v>
      </c>
      <c r="B391" t="str">
        <f t="array" ref="B391">IF(D391="","", INDEX($C391:C20389, MATCH(FALSE,ISBLANK($C391:C20389),0)))</f>
        <v>Zucchini Boats</v>
      </c>
      <c r="C391" s="10"/>
      <c r="D391" s="53" t="s">
        <v>163</v>
      </c>
      <c r="E391" s="54" t="str">
        <f t="shared" si="55"/>
        <v>|</v>
      </c>
      <c r="F391" s="12">
        <v>5</v>
      </c>
      <c r="G391" s="55" t="str">
        <f>IF(D391="","",IFERROR(VLOOKUP(D391,Ingredients!$A:$G,4,FALSE),"ingredient not in list"))</f>
        <v>tsp</v>
      </c>
      <c r="H391" s="54" t="str">
        <f t="shared" si="56"/>
        <v>|</v>
      </c>
      <c r="I391" s="56">
        <f>IF(D391="", "", IFERROR((VLOOKUP(D391,Ingredients!$A:$H,8,FALSE)*(F391/(VLOOKUP(D391,Ingredients!$A:$H,3,FALSE)))), "ingredient not in list"))</f>
        <v>0.14084507042253522</v>
      </c>
      <c r="J391" s="54" t="str">
        <f t="shared" si="57"/>
        <v>|</v>
      </c>
      <c r="K391" s="80">
        <f>IF($D391="", "", IFERROR((VLOOKUP($D391,Ingredients!$A:$K,9,FALSE)*($F391/(VLOOKUP($D391,Ingredients!$A:$K,3,FALSE)))), "ingredient not in list"))</f>
        <v>0</v>
      </c>
      <c r="L391" s="54" t="str">
        <f t="shared" si="58"/>
        <v>|</v>
      </c>
      <c r="M391" s="80">
        <f>IF($D391="", "", IFERROR((VLOOKUP($D391,Ingredients!$A:$K,10,FALSE)*($F391/(VLOOKUP($D391,Ingredients!$A:$K,3,FALSE)))), "ingredient not in list"))</f>
        <v>0.3</v>
      </c>
      <c r="N391" s="54" t="str">
        <f t="shared" si="59"/>
        <v>|</v>
      </c>
      <c r="O391" s="80">
        <f>IF($D391="", "", IFERROR((VLOOKUP($D391,Ingredients!$A:$K,11,FALSE)*($F391/(VLOOKUP($D391,Ingredients!$A:$K,3,FALSE)))), "ingredient not in list"))</f>
        <v>0</v>
      </c>
      <c r="P391" s="54" t="str">
        <f t="shared" si="60"/>
        <v>|</v>
      </c>
      <c r="Q391" s="86">
        <f>IF($D391="", "", IFERROR((VLOOKUP($D391,Ingredients!$A:$H,6,FALSE)*($F391/(VLOOKUP($D391,Ingredients!$A:$H,3,FALSE)))), "ingredient not in list"))</f>
        <v>5</v>
      </c>
      <c r="R391" s="3" t="str">
        <f>IF(AND(I391&lt;&gt;"",I392=""),SUM(I$1:I392)-SUM(R$1:R390),"")</f>
        <v/>
      </c>
      <c r="S391" t="str">
        <f>IF(AND(Q391&lt;&gt;"",Q392=""),SUM(Q$1:Q392)-SUM(S$1:S390),"")</f>
        <v/>
      </c>
      <c r="T391" s="74" t="str">
        <f>IF(AND(K391&lt;&gt;"",K392=""),SUM(K$1:K392)-SUM(T$1:T390),"")</f>
        <v/>
      </c>
      <c r="U391" s="74" t="str">
        <f>IF(AND(M391&lt;&gt;"",M392=""),SUM(M$1:M392)-SUM(U$1:U390),"")</f>
        <v/>
      </c>
      <c r="V391" s="74" t="str">
        <f>IF(AND(O391&lt;&gt;"",O392=""),SUM(O$1:O392)-SUM(V$1:V390),"")</f>
        <v/>
      </c>
      <c r="X391" s="3" t="str">
        <f t="shared" si="61"/>
        <v/>
      </c>
      <c r="Y391" s="21" t="str">
        <f t="shared" si="62"/>
        <v/>
      </c>
      <c r="Z391" s="74" t="str">
        <f t="shared" si="63"/>
        <v/>
      </c>
      <c r="AA391" s="74" t="str">
        <f t="shared" si="64"/>
        <v/>
      </c>
      <c r="AB391" s="74" t="str">
        <f t="shared" si="65"/>
        <v/>
      </c>
      <c r="AC391" s="131"/>
    </row>
    <row r="392" spans="1:32" ht="12.75" x14ac:dyDescent="0.2">
      <c r="A392" t="str">
        <f>IF(B392="","", IF(ISNA(MATCH(B392,'Meal Planning'!$C$2:$C$6,0)), "N", "Y"))</f>
        <v>N</v>
      </c>
      <c r="B392" t="str">
        <f t="array" ref="B392">IF(D392="","", INDEX($C392:C20390, MATCH(FALSE,ISBLANK($C392:C20390),0)))</f>
        <v>Zucchini Boats</v>
      </c>
      <c r="C392" s="10"/>
      <c r="D392" s="53" t="s">
        <v>61</v>
      </c>
      <c r="E392" s="54" t="str">
        <f t="shared" si="55"/>
        <v>|</v>
      </c>
      <c r="F392" s="12">
        <v>2</v>
      </c>
      <c r="G392" s="55" t="str">
        <f>IF(D392="","",IFERROR(VLOOKUP(D392,Ingredients!$A:$G,4,FALSE),"ingredient not in list"))</f>
        <v>tomato</v>
      </c>
      <c r="H392" s="54" t="str">
        <f t="shared" si="56"/>
        <v>|</v>
      </c>
      <c r="I392" s="56">
        <f>IF(D392="", "", IFERROR((VLOOKUP(D392,Ingredients!$A:$H,8,FALSE)*(F392/(VLOOKUP(D392,Ingredients!$A:$H,3,FALSE)))), "ingredient not in list"))</f>
        <v>0.57999999999999996</v>
      </c>
      <c r="J392" s="54" t="str">
        <f t="shared" si="57"/>
        <v>|</v>
      </c>
      <c r="K392" s="80">
        <f>IF($D392="", "", IFERROR((VLOOKUP($D392,Ingredients!$A:$K,9,FALSE)*($F392/(VLOOKUP($D392,Ingredients!$A:$K,3,FALSE)))), "ingredient not in list"))</f>
        <v>2</v>
      </c>
      <c r="L392" s="54" t="str">
        <f t="shared" si="58"/>
        <v>|</v>
      </c>
      <c r="M392" s="80">
        <f>IF($D392="", "", IFERROR((VLOOKUP($D392,Ingredients!$A:$K,10,FALSE)*($F392/(VLOOKUP($D392,Ingredients!$A:$K,3,FALSE)))), "ingredient not in list"))</f>
        <v>4</v>
      </c>
      <c r="N392" s="54" t="str">
        <f t="shared" si="59"/>
        <v>|</v>
      </c>
      <c r="O392" s="80">
        <f>IF($D392="", "", IFERROR((VLOOKUP($D392,Ingredients!$A:$K,11,FALSE)*($F392/(VLOOKUP($D392,Ingredients!$A:$K,3,FALSE)))), "ingredient not in list"))</f>
        <v>2</v>
      </c>
      <c r="P392" s="54" t="str">
        <f t="shared" si="60"/>
        <v>|</v>
      </c>
      <c r="Q392" s="86">
        <f>IF($D392="", "", IFERROR((VLOOKUP($D392,Ingredients!$A:$H,6,FALSE)*($F392/(VLOOKUP($D392,Ingredients!$A:$H,3,FALSE)))), "ingredient not in list"))</f>
        <v>70</v>
      </c>
      <c r="R392" s="3" t="str">
        <f>IF(AND(I392&lt;&gt;"",I393=""),SUM(I$1:I393)-SUM(R$1:R391),"")</f>
        <v/>
      </c>
      <c r="S392" t="str">
        <f>IF(AND(Q392&lt;&gt;"",Q393=""),SUM(Q$1:Q393)-SUM(S$1:S391),"")</f>
        <v/>
      </c>
      <c r="T392" s="74" t="str">
        <f>IF(AND(K392&lt;&gt;"",K393=""),SUM(K$1:K393)-SUM(T$1:T391),"")</f>
        <v/>
      </c>
      <c r="U392" s="74" t="str">
        <f>IF(AND(M392&lt;&gt;"",M393=""),SUM(M$1:M393)-SUM(U$1:U391),"")</f>
        <v/>
      </c>
      <c r="V392" s="74" t="str">
        <f>IF(AND(O392&lt;&gt;"",O393=""),SUM(O$1:O393)-SUM(V$1:V391),"")</f>
        <v/>
      </c>
      <c r="X392" s="3" t="str">
        <f t="shared" si="61"/>
        <v/>
      </c>
      <c r="Y392" s="21" t="str">
        <f t="shared" si="62"/>
        <v/>
      </c>
      <c r="Z392" s="74" t="str">
        <f t="shared" si="63"/>
        <v/>
      </c>
      <c r="AA392" s="74" t="str">
        <f t="shared" si="64"/>
        <v/>
      </c>
      <c r="AB392" s="74" t="str">
        <f t="shared" si="65"/>
        <v/>
      </c>
      <c r="AC392" s="131"/>
    </row>
    <row r="393" spans="1:32" ht="12.75" x14ac:dyDescent="0.2">
      <c r="A393" t="str">
        <f>IF(B393="","", IF(ISNA(MATCH(B393,'Meal Planning'!$C$2:$C$6,0)), "N", "Y"))</f>
        <v>N</v>
      </c>
      <c r="B393" t="str">
        <f t="array" ref="B393">IF(D393="","", INDEX($C393:C20391, MATCH(FALSE,ISBLANK($C393:C20391),0)))</f>
        <v>Zucchini Boats</v>
      </c>
      <c r="C393" s="10"/>
      <c r="D393" s="53" t="s">
        <v>221</v>
      </c>
      <c r="E393" s="54" t="str">
        <f t="shared" ref="E393:E456" si="66">IF($D393="","", "|")</f>
        <v>|</v>
      </c>
      <c r="F393" s="12">
        <v>2</v>
      </c>
      <c r="G393" s="55" t="str">
        <f>IF(D393="","",IFERROR(VLOOKUP(D393,Ingredients!$A:$G,4,FALSE),"ingredient not in list"))</f>
        <v>tbsp</v>
      </c>
      <c r="H393" s="54" t="str">
        <f t="shared" ref="H393:H456" si="67">IF($D393="","", "|")</f>
        <v>|</v>
      </c>
      <c r="I393" s="56">
        <f>IF(D393="", "", IFERROR((VLOOKUP(D393,Ingredients!$A:$H,8,FALSE)*(F393/(VLOOKUP(D393,Ingredients!$A:$H,3,FALSE)))), "ingredient not in list"))</f>
        <v>0.24937500000000001</v>
      </c>
      <c r="J393" s="54" t="str">
        <f t="shared" ref="J393:J456" si="68">IF($D393="","", "|")</f>
        <v>|</v>
      </c>
      <c r="K393" s="80">
        <f>IF($D393="", "", IFERROR((VLOOKUP($D393,Ingredients!$A:$K,9,FALSE)*($F393/(VLOOKUP($D393,Ingredients!$A:$K,3,FALSE)))), "ingredient not in list"))</f>
        <v>2</v>
      </c>
      <c r="L393" s="54" t="str">
        <f t="shared" ref="L393:L456" si="69">IF($D393="","", "|")</f>
        <v>|</v>
      </c>
      <c r="M393" s="80">
        <f>IF($D393="", "", IFERROR((VLOOKUP($D393,Ingredients!$A:$K,10,FALSE)*($F393/(VLOOKUP($D393,Ingredients!$A:$K,3,FALSE)))), "ingredient not in list"))</f>
        <v>6</v>
      </c>
      <c r="N393" s="54" t="str">
        <f t="shared" ref="N393:N456" si="70">IF($D393="","", "|")</f>
        <v>|</v>
      </c>
      <c r="O393" s="80">
        <f>IF($D393="", "", IFERROR((VLOOKUP($D393,Ingredients!$A:$K,11,FALSE)*($F393/(VLOOKUP($D393,Ingredients!$A:$K,3,FALSE)))), "ingredient not in list"))</f>
        <v>5</v>
      </c>
      <c r="P393" s="54" t="str">
        <f t="shared" ref="P393:P456" si="71">IF($D393="","", "|")</f>
        <v>|</v>
      </c>
      <c r="Q393" s="86">
        <f>IF($D393="", "", IFERROR((VLOOKUP($D393,Ingredients!$A:$H,6,FALSE)*($F393/(VLOOKUP($D393,Ingredients!$A:$H,3,FALSE)))), "ingredient not in list"))</f>
        <v>80</v>
      </c>
      <c r="R393" s="3" t="str">
        <f>IF(AND(I393&lt;&gt;"",I394=""),SUM(I$1:I394)-SUM(R$1:R392),"")</f>
        <v/>
      </c>
      <c r="S393" t="str">
        <f>IF(AND(Q393&lt;&gt;"",Q394=""),SUM(Q$1:Q394)-SUM(S$1:S392),"")</f>
        <v/>
      </c>
      <c r="T393" s="74" t="str">
        <f>IF(AND(K393&lt;&gt;"",K394=""),SUM(K$1:K394)-SUM(T$1:T392),"")</f>
        <v/>
      </c>
      <c r="U393" s="74" t="str">
        <f>IF(AND(M393&lt;&gt;"",M394=""),SUM(M$1:M394)-SUM(U$1:U392),"")</f>
        <v/>
      </c>
      <c r="V393" s="74" t="str">
        <f>IF(AND(O393&lt;&gt;"",O394=""),SUM(O$1:O394)-SUM(V$1:V392),"")</f>
        <v/>
      </c>
      <c r="X393" s="3" t="str">
        <f t="shared" si="61"/>
        <v/>
      </c>
      <c r="Y393" s="21" t="str">
        <f t="shared" si="62"/>
        <v/>
      </c>
      <c r="Z393" s="74" t="str">
        <f t="shared" si="63"/>
        <v/>
      </c>
      <c r="AA393" s="74" t="str">
        <f t="shared" si="64"/>
        <v/>
      </c>
      <c r="AB393" s="74" t="str">
        <f t="shared" si="65"/>
        <v/>
      </c>
      <c r="AC393" s="131"/>
    </row>
    <row r="394" spans="1:32" ht="12.75" x14ac:dyDescent="0.2">
      <c r="A394" t="str">
        <f>IF(B394="","", IF(ISNA(MATCH(B394,'Meal Planning'!$C$2:$C$6,0)), "N", "Y"))</f>
        <v>N</v>
      </c>
      <c r="B394" t="str">
        <f t="array" ref="B394">IF(D394="","", INDEX($C394:C20392, MATCH(FALSE,ISBLANK($C394:C20392),0)))</f>
        <v>Zucchini Boats</v>
      </c>
      <c r="C394" s="10"/>
      <c r="D394" s="53" t="s">
        <v>203</v>
      </c>
      <c r="E394" s="54" t="str">
        <f t="shared" si="66"/>
        <v>|</v>
      </c>
      <c r="F394" s="12">
        <v>0.5</v>
      </c>
      <c r="G394" s="55" t="str">
        <f>IF(D394="","",IFERROR(VLOOKUP(D394,Ingredients!$A:$G,4,FALSE),"ingredient not in list"))</f>
        <v>cup</v>
      </c>
      <c r="H394" s="54" t="str">
        <f t="shared" si="67"/>
        <v>|</v>
      </c>
      <c r="I394" s="56">
        <f>IF(D394="", "", IFERROR((VLOOKUP(D394,Ingredients!$A:$H,8,FALSE)*(F394/(VLOOKUP(D394,Ingredients!$A:$H,3,FALSE)))), "ingredient not in list"))</f>
        <v>0.3125</v>
      </c>
      <c r="J394" s="54" t="str">
        <f t="shared" si="68"/>
        <v>|</v>
      </c>
      <c r="K394" s="80">
        <f>IF($D394="", "", IFERROR((VLOOKUP($D394,Ingredients!$A:$K,9,FALSE)*($F394/(VLOOKUP($D394,Ingredients!$A:$K,3,FALSE)))), "ingredient not in list"))</f>
        <v>3</v>
      </c>
      <c r="L394" s="54" t="str">
        <f t="shared" si="69"/>
        <v>|</v>
      </c>
      <c r="M394" s="80">
        <f>IF($D394="", "", IFERROR((VLOOKUP($D394,Ingredients!$A:$K,10,FALSE)*($F394/(VLOOKUP($D394,Ingredients!$A:$K,3,FALSE)))), "ingredient not in list"))</f>
        <v>24</v>
      </c>
      <c r="N394" s="54" t="str">
        <f t="shared" si="70"/>
        <v>|</v>
      </c>
      <c r="O394" s="80">
        <f>IF($D394="", "", IFERROR((VLOOKUP($D394,Ingredients!$A:$K,11,FALSE)*($F394/(VLOOKUP($D394,Ingredients!$A:$K,3,FALSE)))), "ingredient not in list"))</f>
        <v>0.5</v>
      </c>
      <c r="P394" s="54" t="str">
        <f t="shared" si="71"/>
        <v>|</v>
      </c>
      <c r="Q394" s="86">
        <f>IF($D394="", "", IFERROR((VLOOKUP($D394,Ingredients!$A:$H,6,FALSE)*($F394/(VLOOKUP($D394,Ingredients!$A:$H,3,FALSE)))), "ingredient not in list"))</f>
        <v>110</v>
      </c>
      <c r="R394" s="3" t="str">
        <f>IF(AND(I394&lt;&gt;"",I395=""),SUM(I$1:I395)-SUM(R$1:R393),"")</f>
        <v/>
      </c>
      <c r="S394" t="str">
        <f>IF(AND(Q394&lt;&gt;"",Q395=""),SUM(Q$1:Q395)-SUM(S$1:S393),"")</f>
        <v/>
      </c>
      <c r="T394" s="74" t="str">
        <f>IF(AND(K394&lt;&gt;"",K395=""),SUM(K$1:K395)-SUM(T$1:T393),"")</f>
        <v/>
      </c>
      <c r="U394" s="74" t="str">
        <f>IF(AND(M394&lt;&gt;"",M395=""),SUM(M$1:M395)-SUM(U$1:U393),"")</f>
        <v/>
      </c>
      <c r="V394" s="74" t="str">
        <f>IF(AND(O394&lt;&gt;"",O395=""),SUM(O$1:O395)-SUM(V$1:V393),"")</f>
        <v/>
      </c>
      <c r="X394" s="3" t="str">
        <f t="shared" ref="X394:X457" si="72">IF(W394="","",R394/W394)</f>
        <v/>
      </c>
      <c r="Y394" s="21" t="str">
        <f t="shared" ref="Y394:Y457" si="73">IF(W394="","", S394/W394)</f>
        <v/>
      </c>
      <c r="Z394" s="74" t="str">
        <f t="shared" ref="Z394:Z457" si="74">IF(T394="","", T394/W394)</f>
        <v/>
      </c>
      <c r="AA394" s="74" t="str">
        <f t="shared" ref="AA394:AA457" si="75">IF(U394="","", U394/W394)</f>
        <v/>
      </c>
      <c r="AB394" s="74" t="str">
        <f t="shared" ref="AB394:AB457" si="76">IF(V394="","", V394/W394)</f>
        <v/>
      </c>
      <c r="AC394" s="131"/>
    </row>
    <row r="395" spans="1:32" ht="12.75" x14ac:dyDescent="0.2">
      <c r="A395" t="str">
        <f>IF(B395="","", IF(ISNA(MATCH(B395,'Meal Planning'!$C$2:$C$6,0)), "N", "Y"))</f>
        <v>N</v>
      </c>
      <c r="B395" t="str">
        <f t="array" ref="B395">IF(D395="","", INDEX($C395:C20393, MATCH(FALSE,ISBLANK($C395:C20393),0)))</f>
        <v>Zucchini Boats</v>
      </c>
      <c r="C395" s="10"/>
      <c r="D395" s="53" t="s">
        <v>241</v>
      </c>
      <c r="E395" s="54" t="str">
        <f t="shared" si="66"/>
        <v>|</v>
      </c>
      <c r="F395" s="12">
        <v>1.5</v>
      </c>
      <c r="G395" s="55" t="str">
        <f>IF(D395="","",IFERROR(VLOOKUP(D395,Ingredients!$A:$G,4,FALSE),"ingredient not in list"))</f>
        <v>cup</v>
      </c>
      <c r="H395" s="54" t="str">
        <f t="shared" si="67"/>
        <v>|</v>
      </c>
      <c r="I395" s="56">
        <f>IF(D395="", "", IFERROR((VLOOKUP(D395,Ingredients!$A:$H,8,FALSE)*(F395/(VLOOKUP(D395,Ingredients!$A:$H,3,FALSE)))), "ingredient not in list"))</f>
        <v>0.995</v>
      </c>
      <c r="J395" s="54" t="str">
        <f t="shared" si="68"/>
        <v>|</v>
      </c>
      <c r="K395" s="80">
        <f>IF($D395="", "", IFERROR((VLOOKUP($D395,Ingredients!$A:$K,9,FALSE)*($F395/(VLOOKUP($D395,Ingredients!$A:$K,3,FALSE)))), "ingredient not in list"))</f>
        <v>6</v>
      </c>
      <c r="L395" s="54" t="str">
        <f t="shared" si="69"/>
        <v>|</v>
      </c>
      <c r="M395" s="80">
        <f>IF($D395="", "", IFERROR((VLOOKUP($D395,Ingredients!$A:$K,10,FALSE)*($F395/(VLOOKUP($D395,Ingredients!$A:$K,3,FALSE)))), "ingredient not in list"))</f>
        <v>30</v>
      </c>
      <c r="N395" s="54" t="str">
        <f t="shared" si="70"/>
        <v>|</v>
      </c>
      <c r="O395" s="80">
        <f>IF($D395="", "", IFERROR((VLOOKUP($D395,Ingredients!$A:$K,11,FALSE)*($F395/(VLOOKUP($D395,Ingredients!$A:$K,3,FALSE)))), "ingredient not in list"))</f>
        <v>15</v>
      </c>
      <c r="P395" s="54" t="str">
        <f t="shared" si="71"/>
        <v>|</v>
      </c>
      <c r="Q395" s="86">
        <f>IF($D395="", "", IFERROR((VLOOKUP($D395,Ingredients!$A:$H,6,FALSE)*($F395/(VLOOKUP($D395,Ingredients!$A:$H,3,FALSE)))), "ingredient not in list"))</f>
        <v>270</v>
      </c>
      <c r="R395" s="3" t="str">
        <f>IF(AND(I395&lt;&gt;"",I396=""),SUM(I$1:I396)-SUM(R$1:R394),"")</f>
        <v/>
      </c>
      <c r="S395" t="str">
        <f>IF(AND(Q395&lt;&gt;"",Q396=""),SUM(Q$1:Q396)-SUM(S$1:S394),"")</f>
        <v/>
      </c>
      <c r="T395" s="74" t="str">
        <f>IF(AND(K395&lt;&gt;"",K396=""),SUM(K$1:K396)-SUM(T$1:T394),"")</f>
        <v/>
      </c>
      <c r="U395" s="74" t="str">
        <f>IF(AND(M395&lt;&gt;"",M396=""),SUM(M$1:M396)-SUM(U$1:U394),"")</f>
        <v/>
      </c>
      <c r="V395" s="74" t="str">
        <f>IF(AND(O395&lt;&gt;"",O396=""),SUM(O$1:O396)-SUM(V$1:V394),"")</f>
        <v/>
      </c>
      <c r="X395" s="3" t="str">
        <f t="shared" si="72"/>
        <v/>
      </c>
      <c r="Y395" s="21" t="str">
        <f t="shared" si="73"/>
        <v/>
      </c>
      <c r="Z395" s="74" t="str">
        <f t="shared" si="74"/>
        <v/>
      </c>
      <c r="AA395" s="74" t="str">
        <f t="shared" si="75"/>
        <v/>
      </c>
      <c r="AB395" s="74" t="str">
        <f t="shared" si="76"/>
        <v/>
      </c>
      <c r="AC395" s="131"/>
    </row>
    <row r="396" spans="1:32" ht="12.75" x14ac:dyDescent="0.2">
      <c r="A396" t="str">
        <f>IF(B396="","", IF(ISNA(MATCH(B396,'Meal Planning'!$C$2:$C$6,0)), "N", "Y"))</f>
        <v>N</v>
      </c>
      <c r="B396" t="str">
        <f t="array" ref="B396">IF(D396="","", INDEX($C396:C20394, MATCH(FALSE,ISBLANK($C396:C20394),0)))</f>
        <v>Zucchini Boats</v>
      </c>
      <c r="C396" s="10"/>
      <c r="D396" s="53" t="s">
        <v>242</v>
      </c>
      <c r="E396" s="54" t="str">
        <f t="shared" si="66"/>
        <v>|</v>
      </c>
      <c r="F396" s="12">
        <v>0.5</v>
      </c>
      <c r="G396" s="55" t="str">
        <f>IF(D396="","",IFERROR(VLOOKUP(D396,Ingredients!$A:$G,4,FALSE),"ingredient not in list"))</f>
        <v>onion</v>
      </c>
      <c r="H396" s="54" t="str">
        <f t="shared" si="67"/>
        <v>|</v>
      </c>
      <c r="I396" s="56">
        <f>IF(D396="", "", IFERROR((VLOOKUP(D396,Ingredients!$A:$H,8,FALSE)*(F396/(VLOOKUP(D396,Ingredients!$A:$H,3,FALSE)))), "ingredient not in list"))</f>
        <v>0.495</v>
      </c>
      <c r="J396" s="54" t="str">
        <f t="shared" si="68"/>
        <v>|</v>
      </c>
      <c r="K396" s="80">
        <f>IF($D396="", "", IFERROR((VLOOKUP($D396,Ingredients!$A:$K,9,FALSE)*($F396/(VLOOKUP($D396,Ingredients!$A:$K,3,FALSE)))), "ingredient not in list"))</f>
        <v>0.5</v>
      </c>
      <c r="L396" s="54" t="str">
        <f t="shared" si="69"/>
        <v>|</v>
      </c>
      <c r="M396" s="80">
        <f>IF($D396="", "", IFERROR((VLOOKUP($D396,Ingredients!$A:$K,10,FALSE)*($F396/(VLOOKUP($D396,Ingredients!$A:$K,3,FALSE)))), "ingredient not in list"))</f>
        <v>5.56</v>
      </c>
      <c r="N396" s="54" t="str">
        <f t="shared" si="70"/>
        <v>|</v>
      </c>
      <c r="O396" s="80">
        <f>IF($D396="", "", IFERROR((VLOOKUP($D396,Ingredients!$A:$K,11,FALSE)*($F396/(VLOOKUP($D396,Ingredients!$A:$K,3,FALSE)))), "ingredient not in list"))</f>
        <v>4.4999999999999998E-2</v>
      </c>
      <c r="P396" s="54" t="str">
        <f t="shared" si="71"/>
        <v>|</v>
      </c>
      <c r="Q396" s="86">
        <f>IF($D396="", "", IFERROR((VLOOKUP($D396,Ingredients!$A:$H,6,FALSE)*($F396/(VLOOKUP($D396,Ingredients!$A:$H,3,FALSE)))), "ingredient not in list"))</f>
        <v>25</v>
      </c>
      <c r="R396" s="3" t="str">
        <f>IF(AND(I396&lt;&gt;"",I397=""),SUM(I$1:I397)-SUM(R$1:R395),"")</f>
        <v/>
      </c>
      <c r="S396" t="str">
        <f>IF(AND(Q396&lt;&gt;"",Q397=""),SUM(Q$1:Q397)-SUM(S$1:S395),"")</f>
        <v/>
      </c>
      <c r="T396" s="74" t="str">
        <f>IF(AND(K396&lt;&gt;"",K397=""),SUM(K$1:K397)-SUM(T$1:T395),"")</f>
        <v/>
      </c>
      <c r="U396" s="74" t="str">
        <f>IF(AND(M396&lt;&gt;"",M397=""),SUM(M$1:M397)-SUM(U$1:U395),"")</f>
        <v/>
      </c>
      <c r="V396" s="74" t="str">
        <f>IF(AND(O396&lt;&gt;"",O397=""),SUM(O$1:O397)-SUM(V$1:V395),"")</f>
        <v/>
      </c>
      <c r="X396" s="3" t="str">
        <f t="shared" si="72"/>
        <v/>
      </c>
      <c r="Y396" s="21" t="str">
        <f t="shared" si="73"/>
        <v/>
      </c>
      <c r="Z396" s="74" t="str">
        <f t="shared" si="74"/>
        <v/>
      </c>
      <c r="AA396" s="74" t="str">
        <f t="shared" si="75"/>
        <v/>
      </c>
      <c r="AB396" s="74" t="str">
        <f t="shared" si="76"/>
        <v/>
      </c>
      <c r="AC396" s="131"/>
    </row>
    <row r="397" spans="1:32" ht="13.5" thickBot="1" x14ac:dyDescent="0.25">
      <c r="A397" t="str">
        <f>IF(B397="","", IF(ISNA(MATCH(B397,'Meal Planning'!$C$2:$C$6,0)), "N", "Y"))</f>
        <v>N</v>
      </c>
      <c r="B397" t="str">
        <f t="array" ref="B397">IF(D397="","", INDEX($C397:C20395, MATCH(FALSE,ISBLANK($C397:C20395),0)))</f>
        <v>Zucchini Boats</v>
      </c>
      <c r="C397" s="10"/>
      <c r="D397" s="53" t="s">
        <v>243</v>
      </c>
      <c r="E397" s="54" t="str">
        <f t="shared" si="66"/>
        <v>|</v>
      </c>
      <c r="F397" s="12">
        <v>1</v>
      </c>
      <c r="G397" s="55" t="str">
        <f>IF(D397="","",IFERROR(VLOOKUP(D397,Ingredients!$A:$G,4,FALSE),"ingredient not in list"))</f>
        <v>tsp</v>
      </c>
      <c r="H397" s="54" t="str">
        <f t="shared" si="67"/>
        <v>|</v>
      </c>
      <c r="I397" s="56">
        <f>IF(D397="", "", IFERROR((VLOOKUP(D397,Ingredients!$A:$H,8,FALSE)*(F397/(VLOOKUP(D397,Ingredients!$A:$H,3,FALSE)))), "ingredient not in list"))</f>
        <v>0.19950000000000001</v>
      </c>
      <c r="J397" s="54" t="str">
        <f t="shared" si="68"/>
        <v>|</v>
      </c>
      <c r="K397" s="80">
        <f>IF($D397="", "", IFERROR((VLOOKUP($D397,Ingredients!$A:$K,9,FALSE)*($F397/(VLOOKUP($D397,Ingredients!$A:$K,3,FALSE)))), "ingredient not in list"))</f>
        <v>0.1</v>
      </c>
      <c r="L397" s="54" t="str">
        <f t="shared" si="69"/>
        <v>|</v>
      </c>
      <c r="M397" s="80">
        <f>IF($D397="", "", IFERROR((VLOOKUP($D397,Ingredients!$A:$K,10,FALSE)*($F397/(VLOOKUP($D397,Ingredients!$A:$K,3,FALSE)))), "ingredient not in list"))</f>
        <v>0.43</v>
      </c>
      <c r="N397" s="54" t="str">
        <f t="shared" si="70"/>
        <v>|</v>
      </c>
      <c r="O397" s="80">
        <f>IF($D397="", "", IFERROR((VLOOKUP($D397,Ingredients!$A:$K,11,FALSE)*($F397/(VLOOKUP($D397,Ingredients!$A:$K,3,FALSE)))), "ingredient not in list"))</f>
        <v>0.03</v>
      </c>
      <c r="P397" s="54" t="str">
        <f t="shared" si="71"/>
        <v>|</v>
      </c>
      <c r="Q397" s="86">
        <f>IF($D397="", "", IFERROR((VLOOKUP($D397,Ingredients!$A:$H,6,FALSE)*($F397/(VLOOKUP($D397,Ingredients!$A:$H,3,FALSE)))), "ingredient not in list"))</f>
        <v>2</v>
      </c>
      <c r="R397" s="3" t="str">
        <f>IF(AND(I397&lt;&gt;"",I398=""),SUM(I$1:I398)-SUM(R$1:R396),"")</f>
        <v/>
      </c>
      <c r="S397" t="str">
        <f>IF(AND(Q397&lt;&gt;"",Q398=""),SUM(Q$1:Q398)-SUM(S$1:S396),"")</f>
        <v/>
      </c>
      <c r="T397" s="74" t="str">
        <f>IF(AND(K397&lt;&gt;"",K398=""),SUM(K$1:K398)-SUM(T$1:T396),"")</f>
        <v/>
      </c>
      <c r="U397" s="74" t="str">
        <f>IF(AND(M397&lt;&gt;"",M398=""),SUM(M$1:M398)-SUM(U$1:U396),"")</f>
        <v/>
      </c>
      <c r="V397" s="74" t="str">
        <f>IF(AND(O397&lt;&gt;"",O398=""),SUM(O$1:O398)-SUM(V$1:V396),"")</f>
        <v/>
      </c>
      <c r="X397" s="3" t="str">
        <f t="shared" si="72"/>
        <v/>
      </c>
      <c r="Y397" s="21" t="str">
        <f t="shared" si="73"/>
        <v/>
      </c>
      <c r="Z397" s="74" t="str">
        <f t="shared" si="74"/>
        <v/>
      </c>
      <c r="AA397" s="74" t="str">
        <f t="shared" si="75"/>
        <v/>
      </c>
      <c r="AB397" s="74" t="str">
        <f t="shared" si="76"/>
        <v/>
      </c>
      <c r="AC397" s="131"/>
    </row>
    <row r="398" spans="1:32" ht="13.5" thickBot="1" x14ac:dyDescent="0.25">
      <c r="A398" t="str">
        <f>IF(B398="","", IF(ISNA(MATCH(B398,'Meal Planning'!$C$2:$C$6,0)), "N", "Y"))</f>
        <v>N</v>
      </c>
      <c r="B398" t="str">
        <f t="array" ref="B398">IF(D398="","", INDEX($C398:C20396, MATCH(FALSE,ISBLANK($C398:C20396),0)))</f>
        <v>Zucchini Boats</v>
      </c>
      <c r="C398" s="47" t="s">
        <v>244</v>
      </c>
      <c r="D398" s="57" t="s">
        <v>215</v>
      </c>
      <c r="E398" s="58" t="str">
        <f t="shared" si="66"/>
        <v>|</v>
      </c>
      <c r="F398" s="59">
        <v>10</v>
      </c>
      <c r="G398" s="60" t="str">
        <f>IF(D398="","",IFERROR(VLOOKUP(D398,Ingredients!$A:$G,4,FALSE),"ingredient not in list"))</f>
        <v>oz</v>
      </c>
      <c r="H398" s="58" t="str">
        <f t="shared" si="67"/>
        <v>|</v>
      </c>
      <c r="I398" s="61">
        <f>IF(D398="", "", IFERROR((VLOOKUP(D398,Ingredients!$A:$H,8,FALSE)*(F398/(VLOOKUP(D398,Ingredients!$A:$H,3,FALSE)))), "ingredient not in list"))</f>
        <v>3.3250000000000002</v>
      </c>
      <c r="J398" s="58" t="str">
        <f t="shared" si="68"/>
        <v>|</v>
      </c>
      <c r="K398" s="81">
        <f>IF($D398="", "", IFERROR((VLOOKUP($D398,Ingredients!$A:$K,9,FALSE)*($F398/(VLOOKUP($D398,Ingredients!$A:$K,3,FALSE)))), "ingredient not in list"))</f>
        <v>50</v>
      </c>
      <c r="L398" s="58" t="str">
        <f t="shared" si="69"/>
        <v>|</v>
      </c>
      <c r="M398" s="81">
        <f>IF($D398="", "", IFERROR((VLOOKUP($D398,Ingredients!$A:$K,10,FALSE)*($F398/(VLOOKUP($D398,Ingredients!$A:$K,3,FALSE)))), "ingredient not in list"))</f>
        <v>0</v>
      </c>
      <c r="N398" s="58" t="str">
        <f t="shared" si="70"/>
        <v>|</v>
      </c>
      <c r="O398" s="81">
        <f>IF($D398="", "", IFERROR((VLOOKUP($D398,Ingredients!$A:$K,11,FALSE)*($F398/(VLOOKUP($D398,Ingredients!$A:$K,3,FALSE)))), "ingredient not in list"))</f>
        <v>30</v>
      </c>
      <c r="P398" s="58" t="str">
        <f t="shared" si="71"/>
        <v>|</v>
      </c>
      <c r="Q398" s="87">
        <f>IF($D398="", "", IFERROR((VLOOKUP($D398,Ingredients!$A:$H,6,FALSE)*($F398/(VLOOKUP($D398,Ingredients!$A:$H,3,FALSE)))), "ingredient not in list"))</f>
        <v>450</v>
      </c>
      <c r="R398" s="3">
        <f>IF(AND(I398&lt;&gt;"",I399=""),SUM(I$1:I399)-SUM(R$1:R397),"")</f>
        <v>11.838319866756535</v>
      </c>
      <c r="S398">
        <f>IF(AND(Q398&lt;&gt;"",Q399=""),SUM(Q$1:Q399)-SUM(S$1:S397),"")</f>
        <v>1512</v>
      </c>
      <c r="T398" s="74">
        <f>IF(AND(K398&lt;&gt;"",K399=""),SUM(K$1:K399)-SUM(T$1:T397),"")</f>
        <v>75.539999999999509</v>
      </c>
      <c r="U398" s="74">
        <f>IF(AND(M398&lt;&gt;"",M399=""),SUM(M$1:M399)-SUM(U$1:U397),"")</f>
        <v>101.42999999999847</v>
      </c>
      <c r="V398" s="74">
        <f>IF(AND(O398&lt;&gt;"",O399=""),SUM(O$1:O399)-SUM(V$1:V397),"")</f>
        <v>82.075000000000045</v>
      </c>
      <c r="W398" s="8">
        <v>5</v>
      </c>
      <c r="X398" s="3">
        <f t="shared" si="72"/>
        <v>2.367663973351307</v>
      </c>
      <c r="Y398" s="21">
        <f t="shared" si="73"/>
        <v>302.39999999999998</v>
      </c>
      <c r="Z398" s="74">
        <f t="shared" si="74"/>
        <v>15.107999999999901</v>
      </c>
      <c r="AA398" s="74">
        <f t="shared" si="75"/>
        <v>20.285999999999696</v>
      </c>
      <c r="AB398" s="74">
        <f t="shared" si="76"/>
        <v>16.41500000000001</v>
      </c>
    </row>
    <row r="399" spans="1:32" ht="12.75" x14ac:dyDescent="0.2">
      <c r="A399" t="str">
        <f>IF(B399="","", IF(ISNA(MATCH(B399,'Meal Planning'!$C$2:$C$6,0)), "N", "Y"))</f>
        <v/>
      </c>
      <c r="B399" t="str">
        <f t="array" ref="B399">IF(D399="","", INDEX($C399:C20397, MATCH(FALSE,ISBLANK($C399:C20397),0)))</f>
        <v/>
      </c>
      <c r="C399" s="10"/>
      <c r="E399" t="str">
        <f t="shared" si="66"/>
        <v/>
      </c>
      <c r="F399" s="10"/>
      <c r="G399" s="1" t="str">
        <f>IF(D399="","",IFERROR(VLOOKUP(D399,Ingredients!$A:$G,4,FALSE),"ingredient not in list"))</f>
        <v/>
      </c>
      <c r="H399" t="str">
        <f t="shared" si="67"/>
        <v/>
      </c>
      <c r="I399" s="3" t="str">
        <f>IF(D399="", "", IFERROR((VLOOKUP(D399,Ingredients!$A:$H,8,FALSE)*(F399/(VLOOKUP(D399,Ingredients!$A:$H,3,FALSE)))), "ingredient not in list"))</f>
        <v/>
      </c>
      <c r="J399" t="str">
        <f t="shared" si="68"/>
        <v/>
      </c>
      <c r="K399" s="77" t="str">
        <f>IF($D399="", "", IFERROR((VLOOKUP($D399,Ingredients!$A:$K,9,FALSE)*($F399/(VLOOKUP($D399,Ingredients!$A:$K,3,FALSE)))), "ingredient not in list"))</f>
        <v/>
      </c>
      <c r="L399" t="str">
        <f t="shared" si="69"/>
        <v/>
      </c>
      <c r="M399" s="77" t="str">
        <f>IF($D399="", "", IFERROR((VLOOKUP($D399,Ingredients!$A:$K,10,FALSE)*($F399/(VLOOKUP($D399,Ingredients!$A:$K,3,FALSE)))), "ingredient not in list"))</f>
        <v/>
      </c>
      <c r="N399" t="str">
        <f t="shared" si="70"/>
        <v/>
      </c>
      <c r="O399" s="77" t="str">
        <f>IF($D399="", "", IFERROR((VLOOKUP($D399,Ingredients!$A:$K,11,FALSE)*($F399/(VLOOKUP($D399,Ingredients!$A:$K,3,FALSE)))), "ingredient not in list"))</f>
        <v/>
      </c>
      <c r="P399" t="str">
        <f t="shared" si="71"/>
        <v/>
      </c>
      <c r="Q399" s="83" t="str">
        <f>IF($D399="", "", IFERROR((VLOOKUP($D399,Ingredients!$A:$H,6,FALSE)*($F399/(VLOOKUP($D399,Ingredients!$A:$H,3,FALSE)))), "ingredient not in list"))</f>
        <v/>
      </c>
      <c r="R399" s="3" t="str">
        <f>IF(AND(I399&lt;&gt;"",I400=""),SUM(I$1:I400)-SUM(R$1:R398),"")</f>
        <v/>
      </c>
      <c r="S399" t="str">
        <f>IF(AND(Q399&lt;&gt;"",Q400=""),SUM(Q$1:Q400)-SUM(S$1:S398),"")</f>
        <v/>
      </c>
      <c r="T399" s="74" t="str">
        <f>IF(AND(K399&lt;&gt;"",K400=""),SUM(K$1:K400)-SUM(T$1:T398),"")</f>
        <v/>
      </c>
      <c r="U399" s="74" t="str">
        <f>IF(AND(M399&lt;&gt;"",M400=""),SUM(M$1:M400)-SUM(U$1:U398),"")</f>
        <v/>
      </c>
      <c r="V399" s="74" t="str">
        <f>IF(AND(O399&lt;&gt;"",O400=""),SUM(O$1:O400)-SUM(V$1:V398),"")</f>
        <v/>
      </c>
      <c r="X399" s="3" t="str">
        <f t="shared" si="72"/>
        <v/>
      </c>
      <c r="Y399" s="21" t="str">
        <f t="shared" si="73"/>
        <v/>
      </c>
      <c r="Z399" s="74" t="str">
        <f t="shared" si="74"/>
        <v/>
      </c>
      <c r="AA399" s="74" t="str">
        <f t="shared" si="75"/>
        <v/>
      </c>
      <c r="AB399" s="74" t="str">
        <f t="shared" si="76"/>
        <v/>
      </c>
    </row>
    <row r="400" spans="1:32" ht="12.75" x14ac:dyDescent="0.2">
      <c r="A400" t="str">
        <f>IF(B400="","", IF(ISNA(MATCH(B400,'Meal Planning'!$C$2:$C$6,0)), "N", "Y"))</f>
        <v>N</v>
      </c>
      <c r="B400" t="str">
        <f t="array" ref="B400">IF(D400="","", INDEX($C400:C20398, MATCH(FALSE,ISBLANK($C400:C20398),0)))</f>
        <v>Vegetable Lasagna</v>
      </c>
      <c r="C400" s="10"/>
      <c r="D400" s="48" t="s">
        <v>255</v>
      </c>
      <c r="E400" s="49" t="str">
        <f t="shared" si="66"/>
        <v>|</v>
      </c>
      <c r="F400" s="65">
        <v>18</v>
      </c>
      <c r="G400" s="51" t="str">
        <f>IF(D400="","",IFERROR(VLOOKUP(D400,Ingredients!$A:$G,4,FALSE),"ingredient not in list"))</f>
        <v>sheets</v>
      </c>
      <c r="H400" s="49" t="str">
        <f t="shared" si="67"/>
        <v>|</v>
      </c>
      <c r="I400" s="52">
        <f>IF(D400="", "", IFERROR((VLOOKUP(D400,Ingredients!$A:$H,8,FALSE)*(F400/(VLOOKUP(D400,Ingredients!$A:$H,3,FALSE)))), "ingredient not in list"))</f>
        <v>1.7175</v>
      </c>
      <c r="J400" s="49" t="str">
        <f t="shared" si="68"/>
        <v>|</v>
      </c>
      <c r="K400" s="79">
        <f>IF($D400="", "", IFERROR((VLOOKUP($D400,Ingredients!$A:$K,9,FALSE)*($F400/(VLOOKUP($D400,Ingredients!$A:$K,3,FALSE)))), "ingredient not in list"))</f>
        <v>42</v>
      </c>
      <c r="L400" s="49" t="str">
        <f t="shared" si="69"/>
        <v>|</v>
      </c>
      <c r="M400" s="79">
        <f>IF($D400="", "", IFERROR((VLOOKUP($D400,Ingredients!$A:$K,10,FALSE)*($F400/(VLOOKUP($D400,Ingredients!$A:$K,3,FALSE)))), "ingredient not in list"))</f>
        <v>240</v>
      </c>
      <c r="N400" s="49" t="str">
        <f t="shared" si="70"/>
        <v>|</v>
      </c>
      <c r="O400" s="79">
        <f>IF($D400="", "", IFERROR((VLOOKUP($D400,Ingredients!$A:$K,11,FALSE)*($F400/(VLOOKUP($D400,Ingredients!$A:$K,3,FALSE)))), "ingredient not in list"))</f>
        <v>12</v>
      </c>
      <c r="P400" s="49" t="str">
        <f t="shared" si="71"/>
        <v>|</v>
      </c>
      <c r="Q400" s="85">
        <f>IF($D400="", "", IFERROR((VLOOKUP($D400,Ingredients!$A:$H,6,FALSE)*($F400/(VLOOKUP($D400,Ingredients!$A:$H,3,FALSE)))), "ingredient not in list"))</f>
        <v>1260</v>
      </c>
      <c r="R400" s="3" t="str">
        <f>IF(AND(I400&lt;&gt;"",I401=""),SUM(I$1:I401)-SUM(R$1:R399),"")</f>
        <v/>
      </c>
      <c r="S400" t="str">
        <f>IF(AND(Q400&lt;&gt;"",Q401=""),SUM(Q$1:Q401)-SUM(S$1:S399),"")</f>
        <v/>
      </c>
      <c r="T400" s="74" t="str">
        <f>IF(AND(K400&lt;&gt;"",K401=""),SUM(K$1:K401)-SUM(T$1:T399),"")</f>
        <v/>
      </c>
      <c r="U400" s="74" t="str">
        <f>IF(AND(M400&lt;&gt;"",M401=""),SUM(M$1:M401)-SUM(U$1:U399),"")</f>
        <v/>
      </c>
      <c r="V400" s="74" t="str">
        <f>IF(AND(O400&lt;&gt;"",O401=""),SUM(O$1:O401)-SUM(V$1:V399),"")</f>
        <v/>
      </c>
      <c r="X400" s="3" t="str">
        <f t="shared" si="72"/>
        <v/>
      </c>
      <c r="Y400" s="21" t="str">
        <f t="shared" si="73"/>
        <v/>
      </c>
      <c r="Z400" s="74" t="str">
        <f t="shared" si="74"/>
        <v/>
      </c>
      <c r="AA400" s="74" t="str">
        <f t="shared" si="75"/>
        <v/>
      </c>
      <c r="AB400" s="74" t="str">
        <f t="shared" si="76"/>
        <v/>
      </c>
    </row>
    <row r="401" spans="1:33" ht="12.75" x14ac:dyDescent="0.2">
      <c r="A401" t="str">
        <f>IF(B401="","", IF(ISNA(MATCH(B401,'Meal Planning'!$C$2:$C$6,0)), "N", "Y"))</f>
        <v>N</v>
      </c>
      <c r="B401" t="str">
        <f t="array" ref="B401">IF(D401="","", INDEX($C401:C20399, MATCH(FALSE,ISBLANK($C401:C20399),0)))</f>
        <v>Vegetable Lasagna</v>
      </c>
      <c r="C401" s="10"/>
      <c r="D401" s="53" t="s">
        <v>257</v>
      </c>
      <c r="E401" s="54" t="str">
        <f t="shared" si="66"/>
        <v>|</v>
      </c>
      <c r="F401" s="12">
        <v>30</v>
      </c>
      <c r="G401" s="55" t="str">
        <f>IF(D401="","",IFERROR(VLOOKUP(D401,Ingredients!$A:$G,4,FALSE),"ingredient not in list"))</f>
        <v>tbsp</v>
      </c>
      <c r="H401" s="54" t="str">
        <f t="shared" si="67"/>
        <v>|</v>
      </c>
      <c r="I401" s="56">
        <f>IF(D401="", "", IFERROR((VLOOKUP(D401,Ingredients!$A:$H,8,FALSE)*(F401/(VLOOKUP(D401,Ingredients!$A:$H,3,FALSE)))), "ingredient not in list"))</f>
        <v>2.99</v>
      </c>
      <c r="J401" s="54" t="str">
        <f t="shared" si="68"/>
        <v>|</v>
      </c>
      <c r="K401" s="80">
        <f>IF($D401="", "", IFERROR((VLOOKUP($D401,Ingredients!$A:$K,9,FALSE)*($F401/(VLOOKUP($D401,Ingredients!$A:$K,3,FALSE)))), "ingredient not in list"))</f>
        <v>60</v>
      </c>
      <c r="L401" s="54" t="str">
        <f t="shared" si="69"/>
        <v>|</v>
      </c>
      <c r="M401" s="80">
        <f>IF($D401="", "", IFERROR((VLOOKUP($D401,Ingredients!$A:$K,10,FALSE)*($F401/(VLOOKUP($D401,Ingredients!$A:$K,3,FALSE)))), "ingredient not in list"))</f>
        <v>15</v>
      </c>
      <c r="N401" s="54" t="str">
        <f t="shared" si="70"/>
        <v>|</v>
      </c>
      <c r="O401" s="80">
        <f>IF($D401="", "", IFERROR((VLOOKUP($D401,Ingredients!$A:$K,11,FALSE)*($F401/(VLOOKUP($D401,Ingredients!$A:$K,3,FALSE)))), "ingredient not in list"))</f>
        <v>45</v>
      </c>
      <c r="P401" s="54" t="str">
        <f t="shared" si="71"/>
        <v>|</v>
      </c>
      <c r="Q401" s="86">
        <f>IF($D401="", "", IFERROR((VLOOKUP($D401,Ingredients!$A:$H,6,FALSE)*($F401/(VLOOKUP($D401,Ingredients!$A:$H,3,FALSE)))), "ingredient not in list"))</f>
        <v>675</v>
      </c>
      <c r="R401" s="3" t="str">
        <f>IF(AND(I401&lt;&gt;"",I402=""),SUM(I$1:I402)-SUM(R$1:R400),"")</f>
        <v/>
      </c>
      <c r="S401" t="str">
        <f>IF(AND(Q401&lt;&gt;"",Q402=""),SUM(Q$1:Q402)-SUM(S$1:S400),"")</f>
        <v/>
      </c>
      <c r="T401" s="74" t="str">
        <f>IF(AND(K401&lt;&gt;"",K402=""),SUM(K$1:K402)-SUM(T$1:T400),"")</f>
        <v/>
      </c>
      <c r="U401" s="74" t="str">
        <f>IF(AND(M401&lt;&gt;"",M402=""),SUM(M$1:M402)-SUM(U$1:U400),"")</f>
        <v/>
      </c>
      <c r="V401" s="74" t="str">
        <f>IF(AND(O401&lt;&gt;"",O402=""),SUM(O$1:O402)-SUM(V$1:V400),"")</f>
        <v/>
      </c>
      <c r="X401" s="3" t="str">
        <f t="shared" si="72"/>
        <v/>
      </c>
      <c r="Y401" s="21" t="str">
        <f t="shared" si="73"/>
        <v/>
      </c>
      <c r="Z401" s="74" t="str">
        <f t="shared" si="74"/>
        <v/>
      </c>
      <c r="AA401" s="74" t="str">
        <f t="shared" si="75"/>
        <v/>
      </c>
      <c r="AB401" s="74" t="str">
        <f t="shared" si="76"/>
        <v/>
      </c>
    </row>
    <row r="402" spans="1:33" ht="12.75" x14ac:dyDescent="0.2">
      <c r="A402" t="str">
        <f>IF(B402="","", IF(ISNA(MATCH(B402,'Meal Planning'!$C$2:$C$6,0)), "N", "Y"))</f>
        <v>N</v>
      </c>
      <c r="B402" t="str">
        <f t="array" ref="B402">IF(D402="","", INDEX($C402:C20400, MATCH(FALSE,ISBLANK($C402:C20400),0)))</f>
        <v>Vegetable Lasagna</v>
      </c>
      <c r="C402" s="10"/>
      <c r="D402" s="53" t="s">
        <v>135</v>
      </c>
      <c r="E402" s="54" t="str">
        <f t="shared" si="66"/>
        <v>|</v>
      </c>
      <c r="F402" s="12">
        <v>6</v>
      </c>
      <c r="G402" s="55" t="str">
        <f>IF(D402="","",IFERROR(VLOOKUP(D402,Ingredients!$A:$G,4,FALSE),"ingredient not in list"))</f>
        <v>cup</v>
      </c>
      <c r="H402" s="54" t="str">
        <f t="shared" si="67"/>
        <v>|</v>
      </c>
      <c r="I402" s="56">
        <f>IF(D402="", "", IFERROR((VLOOKUP(D402,Ingredients!$A:$H,8,FALSE)*(F402/(VLOOKUP(D402,Ingredients!$A:$H,3,FALSE)))), "ingredient not in list"))</f>
        <v>1.49</v>
      </c>
      <c r="J402" s="54" t="str">
        <f t="shared" si="68"/>
        <v>|</v>
      </c>
      <c r="K402" s="80">
        <f>IF($D402="", "", IFERROR((VLOOKUP($D402,Ingredients!$A:$K,9,FALSE)*($F402/(VLOOKUP($D402,Ingredients!$A:$K,3,FALSE)))), "ingredient not in list"))</f>
        <v>12</v>
      </c>
      <c r="L402" s="54" t="str">
        <f t="shared" si="69"/>
        <v>|</v>
      </c>
      <c r="M402" s="80">
        <f>IF($D402="", "", IFERROR((VLOOKUP($D402,Ingredients!$A:$K,10,FALSE)*($F402/(VLOOKUP($D402,Ingredients!$A:$K,3,FALSE)))), "ingredient not in list"))</f>
        <v>18</v>
      </c>
      <c r="N402" s="54" t="str">
        <f t="shared" si="70"/>
        <v>|</v>
      </c>
      <c r="O402" s="80">
        <f>IF($D402="", "", IFERROR((VLOOKUP($D402,Ingredients!$A:$K,11,FALSE)*($F402/(VLOOKUP($D402,Ingredients!$A:$K,3,FALSE)))), "ingredient not in list"))</f>
        <v>0</v>
      </c>
      <c r="P402" s="54" t="str">
        <f t="shared" si="71"/>
        <v>|</v>
      </c>
      <c r="Q402" s="86">
        <f>IF($D402="", "", IFERROR((VLOOKUP($D402,Ingredients!$A:$H,6,FALSE)*($F402/(VLOOKUP($D402,Ingredients!$A:$H,3,FALSE)))), "ingredient not in list"))</f>
        <v>120</v>
      </c>
      <c r="R402" s="3" t="str">
        <f>IF(AND(I402&lt;&gt;"",I403=""),SUM(I$1:I403)-SUM(R$1:R401),"")</f>
        <v/>
      </c>
      <c r="S402" t="str">
        <f>IF(AND(Q402&lt;&gt;"",Q403=""),SUM(Q$1:Q403)-SUM(S$1:S401),"")</f>
        <v/>
      </c>
      <c r="T402" s="74" t="str">
        <f>IF(AND(K402&lt;&gt;"",K403=""),SUM(K$1:K403)-SUM(T$1:T401),"")</f>
        <v/>
      </c>
      <c r="U402" s="74" t="str">
        <f>IF(AND(M402&lt;&gt;"",M403=""),SUM(M$1:M403)-SUM(U$1:U401),"")</f>
        <v/>
      </c>
      <c r="V402" s="74" t="str">
        <f>IF(AND(O402&lt;&gt;"",O403=""),SUM(O$1:O403)-SUM(V$1:V401),"")</f>
        <v/>
      </c>
      <c r="X402" s="3" t="str">
        <f t="shared" si="72"/>
        <v/>
      </c>
      <c r="Y402" s="21" t="str">
        <f t="shared" si="73"/>
        <v/>
      </c>
      <c r="Z402" s="74" t="str">
        <f t="shared" si="74"/>
        <v/>
      </c>
      <c r="AA402" s="74" t="str">
        <f t="shared" si="75"/>
        <v/>
      </c>
      <c r="AB402" s="74" t="str">
        <f t="shared" si="76"/>
        <v/>
      </c>
    </row>
    <row r="403" spans="1:33" ht="12.75" x14ac:dyDescent="0.2">
      <c r="A403" t="str">
        <f>IF(B403="","", IF(ISNA(MATCH(B403,'Meal Planning'!$C$2:$C$6,0)), "N", "Y"))</f>
        <v>N</v>
      </c>
      <c r="B403" t="str">
        <f t="array" ref="B403">IF(D403="","", INDEX($C403:C20401, MATCH(FALSE,ISBLANK($C403:C20401),0)))</f>
        <v>Vegetable Lasagna</v>
      </c>
      <c r="C403" s="10"/>
      <c r="D403" s="53" t="s">
        <v>241</v>
      </c>
      <c r="E403" s="54" t="str">
        <f t="shared" si="66"/>
        <v>|</v>
      </c>
      <c r="F403" s="12">
        <v>1</v>
      </c>
      <c r="G403" s="55" t="str">
        <f>IF(D403="","",IFERROR(VLOOKUP(D403,Ingredients!$A:$G,4,FALSE),"ingredient not in list"))</f>
        <v>cup</v>
      </c>
      <c r="H403" s="54" t="str">
        <f t="shared" si="67"/>
        <v>|</v>
      </c>
      <c r="I403" s="56">
        <f>IF(D403="", "", IFERROR((VLOOKUP(D403,Ingredients!$A:$H,8,FALSE)*(F403/(VLOOKUP(D403,Ingredients!$A:$H,3,FALSE)))), "ingredient not in list"))</f>
        <v>0.66333333333333333</v>
      </c>
      <c r="J403" s="54" t="str">
        <f t="shared" si="68"/>
        <v>|</v>
      </c>
      <c r="K403" s="80">
        <f>IF($D403="", "", IFERROR((VLOOKUP($D403,Ingredients!$A:$K,9,FALSE)*($F403/(VLOOKUP($D403,Ingredients!$A:$K,3,FALSE)))), "ingredient not in list"))</f>
        <v>4</v>
      </c>
      <c r="L403" s="54" t="str">
        <f t="shared" si="69"/>
        <v>|</v>
      </c>
      <c r="M403" s="80">
        <f>IF($D403="", "", IFERROR((VLOOKUP($D403,Ingredients!$A:$K,10,FALSE)*($F403/(VLOOKUP($D403,Ingredients!$A:$K,3,FALSE)))), "ingredient not in list"))</f>
        <v>20</v>
      </c>
      <c r="N403" s="54" t="str">
        <f t="shared" si="70"/>
        <v>|</v>
      </c>
      <c r="O403" s="80">
        <f>IF($D403="", "", IFERROR((VLOOKUP($D403,Ingredients!$A:$K,11,FALSE)*($F403/(VLOOKUP($D403,Ingredients!$A:$K,3,FALSE)))), "ingredient not in list"))</f>
        <v>10</v>
      </c>
      <c r="P403" s="54" t="str">
        <f t="shared" si="71"/>
        <v>|</v>
      </c>
      <c r="Q403" s="86">
        <f>IF($D403="", "", IFERROR((VLOOKUP($D403,Ingredients!$A:$H,6,FALSE)*($F403/(VLOOKUP($D403,Ingredients!$A:$H,3,FALSE)))), "ingredient not in list"))</f>
        <v>180</v>
      </c>
      <c r="R403" s="3" t="str">
        <f>IF(AND(I403&lt;&gt;"",I404=""),SUM(I$1:I404)-SUM(R$1:R402),"")</f>
        <v/>
      </c>
      <c r="S403" t="str">
        <f>IF(AND(Q403&lt;&gt;"",Q404=""),SUM(Q$1:Q404)-SUM(S$1:S402),"")</f>
        <v/>
      </c>
      <c r="T403" s="74" t="str">
        <f>IF(AND(K403&lt;&gt;"",K404=""),SUM(K$1:K404)-SUM(T$1:T402),"")</f>
        <v/>
      </c>
      <c r="U403" s="74" t="str">
        <f>IF(AND(M403&lt;&gt;"",M404=""),SUM(M$1:M404)-SUM(U$1:U402),"")</f>
        <v/>
      </c>
      <c r="V403" s="74" t="str">
        <f>IF(AND(O403&lt;&gt;"",O404=""),SUM(O$1:O404)-SUM(V$1:V402),"")</f>
        <v/>
      </c>
      <c r="X403" s="3" t="str">
        <f t="shared" si="72"/>
        <v/>
      </c>
      <c r="Y403" s="21" t="str">
        <f t="shared" si="73"/>
        <v/>
      </c>
      <c r="Z403" s="74" t="str">
        <f t="shared" si="74"/>
        <v/>
      </c>
      <c r="AA403" s="74" t="str">
        <f t="shared" si="75"/>
        <v/>
      </c>
      <c r="AB403" s="74" t="str">
        <f t="shared" si="76"/>
        <v/>
      </c>
    </row>
    <row r="404" spans="1:33" ht="12.75" x14ac:dyDescent="0.2">
      <c r="A404" t="str">
        <f>IF(B404="","", IF(ISNA(MATCH(B404,'Meal Planning'!$C$2:$C$6,0)), "N", "Y"))</f>
        <v>N</v>
      </c>
      <c r="B404" t="str">
        <f t="array" ref="B404">IF(D404="","", INDEX($C404:C20402, MATCH(FALSE,ISBLANK($C404:C20402),0)))</f>
        <v>Vegetable Lasagna</v>
      </c>
      <c r="C404" s="10"/>
      <c r="D404" s="53" t="s">
        <v>34</v>
      </c>
      <c r="E404" s="54" t="str">
        <f t="shared" si="66"/>
        <v>|</v>
      </c>
      <c r="F404" s="12">
        <v>1</v>
      </c>
      <c r="G404" s="55" t="str">
        <f>IF(D404="","",IFERROR(VLOOKUP(D404,Ingredients!$A:$G,4,FALSE),"ingredient not in list"))</f>
        <v>pepper</v>
      </c>
      <c r="H404" s="54" t="str">
        <f t="shared" si="67"/>
        <v>|</v>
      </c>
      <c r="I404" s="56">
        <f>IF(D404="", "", IFERROR((VLOOKUP(D404,Ingredients!$A:$H,8,FALSE)*(F404/(VLOOKUP(D404,Ingredients!$A:$H,3,FALSE)))), "ingredient not in list"))</f>
        <v>0.89</v>
      </c>
      <c r="J404" s="54" t="str">
        <f t="shared" si="68"/>
        <v>|</v>
      </c>
      <c r="K404" s="80">
        <f>IF($D404="", "", IFERROR((VLOOKUP($D404,Ingredients!$A:$K,9,FALSE)*($F404/(VLOOKUP($D404,Ingredients!$A:$K,3,FALSE)))), "ingredient not in list"))</f>
        <v>1</v>
      </c>
      <c r="L404" s="54" t="str">
        <f t="shared" si="69"/>
        <v>|</v>
      </c>
      <c r="M404" s="80">
        <f>IF($D404="", "", IFERROR((VLOOKUP($D404,Ingredients!$A:$K,10,FALSE)*($F404/(VLOOKUP($D404,Ingredients!$A:$K,3,FALSE)))), "ingredient not in list"))</f>
        <v>7</v>
      </c>
      <c r="N404" s="54" t="str">
        <f t="shared" si="70"/>
        <v>|</v>
      </c>
      <c r="O404" s="80">
        <f>IF($D404="", "", IFERROR((VLOOKUP($D404,Ingredients!$A:$K,11,FALSE)*($F404/(VLOOKUP($D404,Ingredients!$A:$K,3,FALSE)))), "ingredient not in list"))</f>
        <v>0</v>
      </c>
      <c r="P404" s="54" t="str">
        <f t="shared" si="71"/>
        <v>|</v>
      </c>
      <c r="Q404" s="86">
        <f>IF($D404="", "", IFERROR((VLOOKUP($D404,Ingredients!$A:$H,6,FALSE)*($F404/(VLOOKUP($D404,Ingredients!$A:$H,3,FALSE)))), "ingredient not in list"))</f>
        <v>33</v>
      </c>
      <c r="R404" s="3" t="str">
        <f>IF(AND(I404&lt;&gt;"",I405=""),SUM(I$1:I405)-SUM(R$1:R403),"")</f>
        <v/>
      </c>
      <c r="S404" t="str">
        <f>IF(AND(Q404&lt;&gt;"",Q405=""),SUM(Q$1:Q405)-SUM(S$1:S403),"")</f>
        <v/>
      </c>
      <c r="T404" s="74" t="str">
        <f>IF(AND(K404&lt;&gt;"",K405=""),SUM(K$1:K405)-SUM(T$1:T403),"")</f>
        <v/>
      </c>
      <c r="U404" s="74" t="str">
        <f>IF(AND(M404&lt;&gt;"",M405=""),SUM(M$1:M405)-SUM(U$1:U403),"")</f>
        <v/>
      </c>
      <c r="V404" s="74" t="str">
        <f>IF(AND(O404&lt;&gt;"",O405=""),SUM(O$1:O405)-SUM(V$1:V403),"")</f>
        <v/>
      </c>
      <c r="X404" s="3" t="str">
        <f t="shared" si="72"/>
        <v/>
      </c>
      <c r="Y404" s="21" t="str">
        <f t="shared" si="73"/>
        <v/>
      </c>
      <c r="Z404" s="74" t="str">
        <f t="shared" si="74"/>
        <v/>
      </c>
      <c r="AA404" s="74" t="str">
        <f t="shared" si="75"/>
        <v/>
      </c>
      <c r="AB404" s="74" t="str">
        <f t="shared" si="76"/>
        <v/>
      </c>
    </row>
    <row r="405" spans="1:33" ht="12.75" x14ac:dyDescent="0.2">
      <c r="A405" t="str">
        <f>IF(B405="","", IF(ISNA(MATCH(B405,'Meal Planning'!$C$2:$C$6,0)), "N", "Y"))</f>
        <v>N</v>
      </c>
      <c r="B405" t="str">
        <f t="array" ref="B405">IF(D405="","", INDEX($C405:C20403, MATCH(FALSE,ISBLANK($C405:C20403),0)))</f>
        <v>Vegetable Lasagna</v>
      </c>
      <c r="C405" s="10"/>
      <c r="D405" s="53" t="s">
        <v>33</v>
      </c>
      <c r="E405" s="54" t="str">
        <f t="shared" si="66"/>
        <v>|</v>
      </c>
      <c r="F405" s="12">
        <v>0.5</v>
      </c>
      <c r="G405" s="55" t="str">
        <f>IF(D405="","",IFERROR(VLOOKUP(D405,Ingredients!$A:$G,4,FALSE),"ingredient not in list"))</f>
        <v>onion</v>
      </c>
      <c r="H405" s="54" t="str">
        <f t="shared" si="67"/>
        <v>|</v>
      </c>
      <c r="I405" s="56">
        <f>IF(D405="", "", IFERROR((VLOOKUP(D405,Ingredients!$A:$H,8,FALSE)*(F405/(VLOOKUP(D405,Ingredients!$A:$H,3,FALSE)))), "ingredient not in list"))</f>
        <v>0.34499999999999997</v>
      </c>
      <c r="J405" s="54" t="str">
        <f t="shared" si="68"/>
        <v>|</v>
      </c>
      <c r="K405" s="80">
        <f>IF($D405="", "", IFERROR((VLOOKUP($D405,Ingredients!$A:$K,9,FALSE)*($F405/(VLOOKUP($D405,Ingredients!$A:$K,3,FALSE)))), "ingredient not in list"))</f>
        <v>1</v>
      </c>
      <c r="L405" s="54" t="str">
        <f t="shared" si="69"/>
        <v>|</v>
      </c>
      <c r="M405" s="80">
        <f>IF($D405="", "", IFERROR((VLOOKUP($D405,Ingredients!$A:$K,10,FALSE)*($F405/(VLOOKUP($D405,Ingredients!$A:$K,3,FALSE)))), "ingredient not in list"))</f>
        <v>7</v>
      </c>
      <c r="N405" s="54" t="str">
        <f t="shared" si="70"/>
        <v>|</v>
      </c>
      <c r="O405" s="80">
        <f>IF($D405="", "", IFERROR((VLOOKUP($D405,Ingredients!$A:$K,11,FALSE)*($F405/(VLOOKUP($D405,Ingredients!$A:$K,3,FALSE)))), "ingredient not in list"))</f>
        <v>0</v>
      </c>
      <c r="P405" s="54" t="str">
        <f t="shared" si="71"/>
        <v>|</v>
      </c>
      <c r="Q405" s="86">
        <f>IF($D405="", "", IFERROR((VLOOKUP($D405,Ingredients!$A:$H,6,FALSE)*($F405/(VLOOKUP($D405,Ingredients!$A:$H,3,FALSE)))), "ingredient not in list"))</f>
        <v>22</v>
      </c>
      <c r="R405" s="3" t="str">
        <f>IF(AND(I405&lt;&gt;"",I406=""),SUM(I$1:I406)-SUM(R$1:R404),"")</f>
        <v/>
      </c>
      <c r="S405" t="str">
        <f>IF(AND(Q405&lt;&gt;"",Q406=""),SUM(Q$1:Q406)-SUM(S$1:S404),"")</f>
        <v/>
      </c>
      <c r="T405" s="74" t="str">
        <f>IF(AND(K405&lt;&gt;"",K406=""),SUM(K$1:K406)-SUM(T$1:T404),"")</f>
        <v/>
      </c>
      <c r="U405" s="74" t="str">
        <f>IF(AND(M405&lt;&gt;"",M406=""),SUM(M$1:M406)-SUM(U$1:U404),"")</f>
        <v/>
      </c>
      <c r="V405" s="74" t="str">
        <f>IF(AND(O405&lt;&gt;"",O406=""),SUM(O$1:O406)-SUM(V$1:V404),"")</f>
        <v/>
      </c>
      <c r="X405" s="3" t="str">
        <f t="shared" si="72"/>
        <v/>
      </c>
      <c r="Y405" s="21" t="str">
        <f t="shared" si="73"/>
        <v/>
      </c>
      <c r="Z405" s="74" t="str">
        <f t="shared" si="74"/>
        <v/>
      </c>
      <c r="AA405" s="74" t="str">
        <f t="shared" si="75"/>
        <v/>
      </c>
      <c r="AB405" s="74" t="str">
        <f t="shared" si="76"/>
        <v/>
      </c>
    </row>
    <row r="406" spans="1:33" ht="12.75" x14ac:dyDescent="0.2">
      <c r="A406" t="str">
        <f>IF(B406="","", IF(ISNA(MATCH(B406,'Meal Planning'!$C$2:$C$6,0)), "N", "Y"))</f>
        <v>N</v>
      </c>
      <c r="B406" t="str">
        <f t="array" ref="B406">IF(D406="","", INDEX($C406:C20404, MATCH(FALSE,ISBLANK($C406:C20404),0)))</f>
        <v>Vegetable Lasagna</v>
      </c>
      <c r="C406" s="10"/>
      <c r="D406" s="53" t="s">
        <v>61</v>
      </c>
      <c r="E406" s="54" t="str">
        <f t="shared" si="66"/>
        <v>|</v>
      </c>
      <c r="F406" s="12">
        <v>4</v>
      </c>
      <c r="G406" s="55" t="str">
        <f>IF(D406="","",IFERROR(VLOOKUP(D406,Ingredients!$A:$G,4,FALSE),"ingredient not in list"))</f>
        <v>tomato</v>
      </c>
      <c r="H406" s="54" t="str">
        <f t="shared" si="67"/>
        <v>|</v>
      </c>
      <c r="I406" s="56">
        <f>IF(D406="", "", IFERROR((VLOOKUP(D406,Ingredients!$A:$H,8,FALSE)*(F406/(VLOOKUP(D406,Ingredients!$A:$H,3,FALSE)))), "ingredient not in list"))</f>
        <v>1.1599999999999999</v>
      </c>
      <c r="J406" s="54" t="str">
        <f t="shared" si="68"/>
        <v>|</v>
      </c>
      <c r="K406" s="80">
        <f>IF($D406="", "", IFERROR((VLOOKUP($D406,Ingredients!$A:$K,9,FALSE)*($F406/(VLOOKUP($D406,Ingredients!$A:$K,3,FALSE)))), "ingredient not in list"))</f>
        <v>4</v>
      </c>
      <c r="L406" s="54" t="str">
        <f t="shared" si="69"/>
        <v>|</v>
      </c>
      <c r="M406" s="80">
        <f>IF($D406="", "", IFERROR((VLOOKUP($D406,Ingredients!$A:$K,10,FALSE)*($F406/(VLOOKUP($D406,Ingredients!$A:$K,3,FALSE)))), "ingredient not in list"))</f>
        <v>8</v>
      </c>
      <c r="N406" s="54" t="str">
        <f t="shared" si="70"/>
        <v>|</v>
      </c>
      <c r="O406" s="80">
        <f>IF($D406="", "", IFERROR((VLOOKUP($D406,Ingredients!$A:$K,11,FALSE)*($F406/(VLOOKUP($D406,Ingredients!$A:$K,3,FALSE)))), "ingredient not in list"))</f>
        <v>4</v>
      </c>
      <c r="P406" s="54" t="str">
        <f t="shared" si="71"/>
        <v>|</v>
      </c>
      <c r="Q406" s="86">
        <f>IF($D406="", "", IFERROR((VLOOKUP($D406,Ingredients!$A:$H,6,FALSE)*($F406/(VLOOKUP($D406,Ingredients!$A:$H,3,FALSE)))), "ingredient not in list"))</f>
        <v>140</v>
      </c>
      <c r="R406" s="3" t="str">
        <f>IF(AND(I406&lt;&gt;"",I407=""),SUM(I$1:I407)-SUM(R$1:R405),"")</f>
        <v/>
      </c>
      <c r="S406" t="str">
        <f>IF(AND(Q406&lt;&gt;"",Q407=""),SUM(Q$1:Q407)-SUM(S$1:S405),"")</f>
        <v/>
      </c>
      <c r="T406" s="74" t="str">
        <f>IF(AND(K406&lt;&gt;"",K407=""),SUM(K$1:K407)-SUM(T$1:T405),"")</f>
        <v/>
      </c>
      <c r="U406" s="74" t="str">
        <f>IF(AND(M406&lt;&gt;"",M407=""),SUM(M$1:M407)-SUM(U$1:U405),"")</f>
        <v/>
      </c>
      <c r="V406" s="74" t="str">
        <f>IF(AND(O406&lt;&gt;"",O407=""),SUM(O$1:O407)-SUM(V$1:V405),"")</f>
        <v/>
      </c>
      <c r="X406" s="3" t="str">
        <f t="shared" si="72"/>
        <v/>
      </c>
      <c r="Y406" s="21" t="str">
        <f t="shared" si="73"/>
        <v/>
      </c>
      <c r="Z406" s="74" t="str">
        <f t="shared" si="74"/>
        <v/>
      </c>
      <c r="AA406" s="74" t="str">
        <f t="shared" si="75"/>
        <v/>
      </c>
      <c r="AB406" s="74" t="str">
        <f t="shared" si="76"/>
        <v/>
      </c>
    </row>
    <row r="407" spans="1:33" ht="12.75" x14ac:dyDescent="0.2">
      <c r="A407" t="str">
        <f>IF(B407="","", IF(ISNA(MATCH(B407,'Meal Planning'!$C$2:$C$6,0)), "N", "Y"))</f>
        <v>N</v>
      </c>
      <c r="B407" t="str">
        <f t="array" ref="B407">IF(D407="","", INDEX($C407:C20405, MATCH(FALSE,ISBLANK($C407:C20405),0)))</f>
        <v>Vegetable Lasagna</v>
      </c>
      <c r="C407" s="10"/>
      <c r="D407" s="53" t="s">
        <v>25</v>
      </c>
      <c r="E407" s="54" t="str">
        <f t="shared" si="66"/>
        <v>|</v>
      </c>
      <c r="F407" s="12">
        <v>3</v>
      </c>
      <c r="G407" s="55" t="str">
        <f>IF(D407="","",IFERROR(VLOOKUP(D407,Ingredients!$A:$G,4,FALSE),"ingredient not in list"))</f>
        <v>green onion</v>
      </c>
      <c r="H407" s="54" t="str">
        <f t="shared" si="67"/>
        <v>|</v>
      </c>
      <c r="I407" s="56">
        <f>IF(D407="", "", IFERROR((VLOOKUP(D407,Ingredients!$A:$H,8,FALSE)*(F407/(VLOOKUP(D407,Ingredients!$A:$H,3,FALSE)))), "ingredient not in list"))</f>
        <v>0.25800000000000001</v>
      </c>
      <c r="J407" s="54" t="str">
        <f t="shared" si="68"/>
        <v>|</v>
      </c>
      <c r="K407" s="80">
        <f>IF($D407="", "", IFERROR((VLOOKUP($D407,Ingredients!$A:$K,9,FALSE)*($F407/(VLOOKUP($D407,Ingredients!$A:$K,3,FALSE)))), "ingredient not in list"))</f>
        <v>3</v>
      </c>
      <c r="L407" s="54" t="str">
        <f t="shared" si="69"/>
        <v>|</v>
      </c>
      <c r="M407" s="80">
        <f>IF($D407="", "", IFERROR((VLOOKUP($D407,Ingredients!$A:$K,10,FALSE)*($F407/(VLOOKUP($D407,Ingredients!$A:$K,3,FALSE)))), "ingredient not in list"))</f>
        <v>6</v>
      </c>
      <c r="N407" s="54" t="str">
        <f t="shared" si="70"/>
        <v>|</v>
      </c>
      <c r="O407" s="80">
        <f>IF($D407="", "", IFERROR((VLOOKUP($D407,Ingredients!$A:$K,11,FALSE)*($F407/(VLOOKUP($D407,Ingredients!$A:$K,3,FALSE)))), "ingredient not in list"))</f>
        <v>0</v>
      </c>
      <c r="P407" s="54" t="str">
        <f t="shared" si="71"/>
        <v>|</v>
      </c>
      <c r="Q407" s="86">
        <f>IF($D407="", "", IFERROR((VLOOKUP($D407,Ingredients!$A:$H,6,FALSE)*($F407/(VLOOKUP($D407,Ingredients!$A:$H,3,FALSE)))), "ingredient not in list"))</f>
        <v>15</v>
      </c>
      <c r="R407" s="3" t="str">
        <f>IF(AND(I407&lt;&gt;"",I408=""),SUM(I$1:I408)-SUM(R$1:R406),"")</f>
        <v/>
      </c>
      <c r="S407" t="str">
        <f>IF(AND(Q407&lt;&gt;"",Q408=""),SUM(Q$1:Q408)-SUM(S$1:S406),"")</f>
        <v/>
      </c>
      <c r="T407" s="74" t="str">
        <f>IF(AND(K407&lt;&gt;"",K408=""),SUM(K$1:K408)-SUM(T$1:T406),"")</f>
        <v/>
      </c>
      <c r="U407" s="74" t="str">
        <f>IF(AND(M407&lt;&gt;"",M408=""),SUM(M$1:M408)-SUM(U$1:U406),"")</f>
        <v/>
      </c>
      <c r="V407" s="74" t="str">
        <f>IF(AND(O407&lt;&gt;"",O408=""),SUM(O$1:O408)-SUM(V$1:V406),"")</f>
        <v/>
      </c>
      <c r="X407" s="3" t="str">
        <f t="shared" si="72"/>
        <v/>
      </c>
      <c r="Y407" s="21" t="str">
        <f t="shared" si="73"/>
        <v/>
      </c>
      <c r="Z407" s="74" t="str">
        <f t="shared" si="74"/>
        <v/>
      </c>
      <c r="AA407" s="74" t="str">
        <f t="shared" si="75"/>
        <v/>
      </c>
      <c r="AB407" s="74" t="str">
        <f t="shared" si="76"/>
        <v/>
      </c>
    </row>
    <row r="408" spans="1:33" ht="12.75" x14ac:dyDescent="0.2">
      <c r="A408" t="str">
        <f>IF(B408="","", IF(ISNA(MATCH(B408,'Meal Planning'!$C$2:$C$6,0)), "N", "Y"))</f>
        <v>N</v>
      </c>
      <c r="B408" t="str">
        <f t="array" ref="B408">IF(D408="","", INDEX($C408:C20406, MATCH(FALSE,ISBLANK($C408:C20406),0)))</f>
        <v>Vegetable Lasagna</v>
      </c>
      <c r="C408" s="10"/>
      <c r="D408" s="53" t="s">
        <v>215</v>
      </c>
      <c r="E408" s="54" t="str">
        <f t="shared" si="66"/>
        <v>|</v>
      </c>
      <c r="F408" s="12">
        <v>6</v>
      </c>
      <c r="G408" s="55" t="str">
        <f>IF(D408="","",IFERROR(VLOOKUP(D408,Ingredients!$A:$G,4,FALSE),"ingredient not in list"))</f>
        <v>oz</v>
      </c>
      <c r="H408" s="54" t="str">
        <f t="shared" si="67"/>
        <v>|</v>
      </c>
      <c r="I408" s="56">
        <f>IF(D408="", "", IFERROR((VLOOKUP(D408,Ingredients!$A:$H,8,FALSE)*(F408/(VLOOKUP(D408,Ingredients!$A:$H,3,FALSE)))), "ingredient not in list"))</f>
        <v>1.9950000000000001</v>
      </c>
      <c r="J408" s="54" t="str">
        <f t="shared" si="68"/>
        <v>|</v>
      </c>
      <c r="K408" s="80">
        <f>IF($D408="", "", IFERROR((VLOOKUP($D408,Ingredients!$A:$K,9,FALSE)*($F408/(VLOOKUP($D408,Ingredients!$A:$K,3,FALSE)))), "ingredient not in list"))</f>
        <v>30</v>
      </c>
      <c r="L408" s="54" t="str">
        <f t="shared" si="69"/>
        <v>|</v>
      </c>
      <c r="M408" s="80">
        <f>IF($D408="", "", IFERROR((VLOOKUP($D408,Ingredients!$A:$K,10,FALSE)*($F408/(VLOOKUP($D408,Ingredients!$A:$K,3,FALSE)))), "ingredient not in list"))</f>
        <v>0</v>
      </c>
      <c r="N408" s="54" t="str">
        <f t="shared" si="70"/>
        <v>|</v>
      </c>
      <c r="O408" s="80">
        <f>IF($D408="", "", IFERROR((VLOOKUP($D408,Ingredients!$A:$K,11,FALSE)*($F408/(VLOOKUP($D408,Ingredients!$A:$K,3,FALSE)))), "ingredient not in list"))</f>
        <v>18</v>
      </c>
      <c r="P408" s="54" t="str">
        <f t="shared" si="71"/>
        <v>|</v>
      </c>
      <c r="Q408" s="86">
        <f>IF($D408="", "", IFERROR((VLOOKUP($D408,Ingredients!$A:$H,6,FALSE)*($F408/(VLOOKUP($D408,Ingredients!$A:$H,3,FALSE)))), "ingredient not in list"))</f>
        <v>270</v>
      </c>
      <c r="R408" s="3" t="str">
        <f>IF(AND(I408&lt;&gt;"",I409=""),SUM(I$1:I409)-SUM(R$1:R407),"")</f>
        <v/>
      </c>
      <c r="S408" t="str">
        <f>IF(AND(Q408&lt;&gt;"",Q409=""),SUM(Q$1:Q409)-SUM(S$1:S407),"")</f>
        <v/>
      </c>
      <c r="T408" s="74" t="str">
        <f>IF(AND(K408&lt;&gt;"",K409=""),SUM(K$1:K409)-SUM(T$1:T407),"")</f>
        <v/>
      </c>
      <c r="U408" s="74" t="str">
        <f>IF(AND(M408&lt;&gt;"",M409=""),SUM(M$1:M409)-SUM(U$1:U407),"")</f>
        <v/>
      </c>
      <c r="V408" s="74" t="str">
        <f>IF(AND(O408&lt;&gt;"",O409=""),SUM(O$1:O409)-SUM(V$1:V407),"")</f>
        <v/>
      </c>
      <c r="X408" s="3" t="str">
        <f t="shared" si="72"/>
        <v/>
      </c>
      <c r="Y408" s="21" t="str">
        <f t="shared" si="73"/>
        <v/>
      </c>
      <c r="Z408" s="74" t="str">
        <f t="shared" si="74"/>
        <v/>
      </c>
      <c r="AA408" s="74" t="str">
        <f t="shared" si="75"/>
        <v/>
      </c>
      <c r="AB408" s="74" t="str">
        <f t="shared" si="76"/>
        <v/>
      </c>
    </row>
    <row r="409" spans="1:33" ht="13.5" thickBot="1" x14ac:dyDescent="0.25">
      <c r="A409" t="str">
        <f>IF(B409="","", IF(ISNA(MATCH(B409,'Meal Planning'!$C$2:$C$6,0)), "N", "Y"))</f>
        <v>N</v>
      </c>
      <c r="B409" t="str">
        <f t="array" ref="B409">IF(D409="","", INDEX($C409:C20407, MATCH(FALSE,ISBLANK($C409:C20407),0)))</f>
        <v>Vegetable Lasagna</v>
      </c>
      <c r="C409" s="10"/>
      <c r="D409" s="53" t="s">
        <v>59</v>
      </c>
      <c r="E409" s="54" t="str">
        <f t="shared" si="66"/>
        <v>|</v>
      </c>
      <c r="F409" s="12">
        <v>3</v>
      </c>
      <c r="G409" s="55" t="str">
        <f>IF(D409="","",IFERROR(VLOOKUP(D409,Ingredients!$A:$G,4,FALSE),"ingredient not in list"))</f>
        <v>tsp</v>
      </c>
      <c r="H409" s="54" t="str">
        <f t="shared" si="67"/>
        <v>|</v>
      </c>
      <c r="I409" s="56">
        <f>IF(D409="", "", IFERROR((VLOOKUP(D409,Ingredients!$A:$H,8,FALSE)*(F409/(VLOOKUP(D409,Ingredients!$A:$H,3,FALSE)))), "ingredient not in list"))</f>
        <v>3.6659877800407331E-2</v>
      </c>
      <c r="J409" s="54" t="str">
        <f t="shared" si="68"/>
        <v>|</v>
      </c>
      <c r="K409" s="80">
        <f>IF($D409="", "", IFERROR((VLOOKUP($D409,Ingredients!$A:$K,9,FALSE)*($F409/(VLOOKUP($D409,Ingredients!$A:$K,3,FALSE)))), "ingredient not in list"))</f>
        <v>0</v>
      </c>
      <c r="L409" s="54" t="str">
        <f t="shared" si="69"/>
        <v>|</v>
      </c>
      <c r="M409" s="80">
        <f>IF($D409="", "", IFERROR((VLOOKUP($D409,Ingredients!$A:$K,10,FALSE)*($F409/(VLOOKUP($D409,Ingredients!$A:$K,3,FALSE)))), "ingredient not in list"))</f>
        <v>0</v>
      </c>
      <c r="N409" s="54" t="str">
        <f t="shared" si="70"/>
        <v>|</v>
      </c>
      <c r="O409" s="80">
        <f>IF($D409="", "", IFERROR((VLOOKUP($D409,Ingredients!$A:$K,11,FALSE)*($F409/(VLOOKUP($D409,Ingredients!$A:$K,3,FALSE)))), "ingredient not in list"))</f>
        <v>0</v>
      </c>
      <c r="P409" s="54" t="str">
        <f t="shared" si="71"/>
        <v>|</v>
      </c>
      <c r="Q409" s="86">
        <f>IF($D409="", "", IFERROR((VLOOKUP($D409,Ingredients!$A:$H,6,FALSE)*($F409/(VLOOKUP($D409,Ingredients!$A:$H,3,FALSE)))), "ingredient not in list"))</f>
        <v>0</v>
      </c>
      <c r="R409" s="3" t="str">
        <f>IF(AND(I409&lt;&gt;"",I410=""),SUM(I$1:I410)-SUM(R$1:R408),"")</f>
        <v/>
      </c>
      <c r="S409" t="str">
        <f>IF(AND(Q409&lt;&gt;"",Q410=""),SUM(Q$1:Q410)-SUM(S$1:S408),"")</f>
        <v/>
      </c>
      <c r="T409" s="74" t="str">
        <f>IF(AND(K409&lt;&gt;"",K410=""),SUM(K$1:K410)-SUM(T$1:T408),"")</f>
        <v/>
      </c>
      <c r="U409" s="74" t="str">
        <f>IF(AND(M409&lt;&gt;"",M410=""),SUM(M$1:M410)-SUM(U$1:U408),"")</f>
        <v/>
      </c>
      <c r="V409" s="74" t="str">
        <f>IF(AND(O409&lt;&gt;"",O410=""),SUM(O$1:O410)-SUM(V$1:V408),"")</f>
        <v/>
      </c>
      <c r="X409" s="3" t="str">
        <f t="shared" si="72"/>
        <v/>
      </c>
      <c r="Y409" s="21" t="str">
        <f t="shared" si="73"/>
        <v/>
      </c>
      <c r="Z409" s="74" t="str">
        <f t="shared" si="74"/>
        <v/>
      </c>
      <c r="AA409" s="74" t="str">
        <f t="shared" si="75"/>
        <v/>
      </c>
      <c r="AB409" s="74" t="str">
        <f t="shared" si="76"/>
        <v/>
      </c>
    </row>
    <row r="410" spans="1:33" ht="13.5" thickBot="1" x14ac:dyDescent="0.25">
      <c r="A410" t="str">
        <f>IF(B410="","", IF(ISNA(MATCH(B410,'Meal Planning'!$C$2:$C$6,0)), "N", "Y"))</f>
        <v>N</v>
      </c>
      <c r="B410" t="str">
        <f t="array" ref="B410">IF(D410="","", INDEX($C410:C20408, MATCH(FALSE,ISBLANK($C410:C20408),0)))</f>
        <v>Vegetable Lasagna</v>
      </c>
      <c r="C410" s="47" t="s">
        <v>258</v>
      </c>
      <c r="D410" s="57" t="s">
        <v>163</v>
      </c>
      <c r="E410" s="58" t="str">
        <f t="shared" si="66"/>
        <v>|</v>
      </c>
      <c r="F410" s="59">
        <v>3</v>
      </c>
      <c r="G410" s="60" t="str">
        <f>IF(D410="","",IFERROR(VLOOKUP(D410,Ingredients!$A:$G,4,FALSE),"ingredient not in list"))</f>
        <v>tsp</v>
      </c>
      <c r="H410" s="58" t="str">
        <f t="shared" si="67"/>
        <v>|</v>
      </c>
      <c r="I410" s="61">
        <f>IF(D410="", "", IFERROR((VLOOKUP(D410,Ingredients!$A:$H,8,FALSE)*(F410/(VLOOKUP(D410,Ingredients!$A:$H,3,FALSE)))), "ingredient not in list"))</f>
        <v>8.4507042253521125E-2</v>
      </c>
      <c r="J410" s="58" t="str">
        <f t="shared" si="68"/>
        <v>|</v>
      </c>
      <c r="K410" s="81">
        <f>IF($D410="", "", IFERROR((VLOOKUP($D410,Ingredients!$A:$K,9,FALSE)*($F410/(VLOOKUP($D410,Ingredients!$A:$K,3,FALSE)))), "ingredient not in list"))</f>
        <v>0</v>
      </c>
      <c r="L410" s="58" t="str">
        <f t="shared" si="69"/>
        <v>|</v>
      </c>
      <c r="M410" s="81">
        <f>IF($D410="", "", IFERROR((VLOOKUP($D410,Ingredients!$A:$K,10,FALSE)*($F410/(VLOOKUP($D410,Ingredients!$A:$K,3,FALSE)))), "ingredient not in list"))</f>
        <v>0.18</v>
      </c>
      <c r="N410" s="58" t="str">
        <f t="shared" si="70"/>
        <v>|</v>
      </c>
      <c r="O410" s="81">
        <f>IF($D410="", "", IFERROR((VLOOKUP($D410,Ingredients!$A:$K,11,FALSE)*($F410/(VLOOKUP($D410,Ingredients!$A:$K,3,FALSE)))), "ingredient not in list"))</f>
        <v>0</v>
      </c>
      <c r="P410" s="58" t="str">
        <f t="shared" si="71"/>
        <v>|</v>
      </c>
      <c r="Q410" s="87">
        <f>IF($D410="", "", IFERROR((VLOOKUP($D410,Ingredients!$A:$H,6,FALSE)*($F410/(VLOOKUP($D410,Ingredients!$A:$H,3,FALSE)))), "ingredient not in list"))</f>
        <v>3</v>
      </c>
      <c r="R410" s="3">
        <f>IF(AND(I410&lt;&gt;"",I411=""),SUM(I$1:I411)-SUM(R$1:R409),"")</f>
        <v>11.630000253387294</v>
      </c>
      <c r="S410">
        <f>IF(AND(Q410&lt;&gt;"",Q411=""),SUM(Q$1:Q411)-SUM(S$1:S409),"")</f>
        <v>2718</v>
      </c>
      <c r="T410" s="74">
        <f>IF(AND(K410&lt;&gt;"",K411=""),SUM(K$1:K411)-SUM(T$1:T409),"")</f>
        <v>157</v>
      </c>
      <c r="U410" s="74">
        <f>IF(AND(M410&lt;&gt;"",M411=""),SUM(M$1:M411)-SUM(U$1:U409),"")</f>
        <v>321.18000000000029</v>
      </c>
      <c r="V410" s="74">
        <f>IF(AND(O410&lt;&gt;"",O411=""),SUM(O$1:O411)-SUM(V$1:V409),"")</f>
        <v>88.999999999999773</v>
      </c>
      <c r="W410" s="8">
        <v>6</v>
      </c>
      <c r="X410" s="3">
        <f t="shared" si="72"/>
        <v>1.9383333755645491</v>
      </c>
      <c r="Y410" s="21">
        <f t="shared" si="73"/>
        <v>453</v>
      </c>
      <c r="Z410" s="74">
        <f t="shared" si="74"/>
        <v>26.166666666666668</v>
      </c>
      <c r="AA410" s="74">
        <f t="shared" si="75"/>
        <v>53.530000000000051</v>
      </c>
      <c r="AB410" s="74">
        <f t="shared" si="76"/>
        <v>14.833333333333295</v>
      </c>
      <c r="AF410" s="21"/>
    </row>
    <row r="411" spans="1:33" ht="12.75" x14ac:dyDescent="0.2">
      <c r="A411" t="str">
        <f>IF(B411="","", IF(ISNA(MATCH(B411,'Meal Planning'!$C$2:$C$6,0)), "N", "Y"))</f>
        <v/>
      </c>
      <c r="B411" t="str">
        <f t="array" ref="B411">IF(D411="","", INDEX($C411:C20409, MATCH(FALSE,ISBLANK($C411:C20409),0)))</f>
        <v/>
      </c>
      <c r="C411" s="10"/>
      <c r="E411" t="str">
        <f t="shared" si="66"/>
        <v/>
      </c>
      <c r="F411" s="10"/>
      <c r="G411" s="1" t="str">
        <f>IF(D411="","",IFERROR(VLOOKUP(D411,Ingredients!$A:$G,4,FALSE),"ingredient not in list"))</f>
        <v/>
      </c>
      <c r="H411" t="str">
        <f t="shared" si="67"/>
        <v/>
      </c>
      <c r="I411" s="3" t="str">
        <f>IF(D411="", "", IFERROR((VLOOKUP(D411,Ingredients!$A:$H,8,FALSE)*(F411/(VLOOKUP(D411,Ingredients!$A:$H,3,FALSE)))), "ingredient not in list"))</f>
        <v/>
      </c>
      <c r="J411" t="str">
        <f t="shared" si="68"/>
        <v/>
      </c>
      <c r="K411" s="77" t="str">
        <f>IF($D411="", "", IFERROR((VLOOKUP($D411,Ingredients!$A:$K,9,FALSE)*($F411/(VLOOKUP($D411,Ingredients!$A:$K,3,FALSE)))), "ingredient not in list"))</f>
        <v/>
      </c>
      <c r="L411" t="str">
        <f t="shared" si="69"/>
        <v/>
      </c>
      <c r="M411" s="77" t="str">
        <f>IF($D411="", "", IFERROR((VLOOKUP($D411,Ingredients!$A:$K,10,FALSE)*($F411/(VLOOKUP($D411,Ingredients!$A:$K,3,FALSE)))), "ingredient not in list"))</f>
        <v/>
      </c>
      <c r="N411" t="str">
        <f t="shared" si="70"/>
        <v/>
      </c>
      <c r="O411" s="77" t="str">
        <f>IF($D411="", "", IFERROR((VLOOKUP($D411,Ingredients!$A:$K,11,FALSE)*($F411/(VLOOKUP($D411,Ingredients!$A:$K,3,FALSE)))), "ingredient not in list"))</f>
        <v/>
      </c>
      <c r="P411" t="str">
        <f t="shared" si="71"/>
        <v/>
      </c>
      <c r="Q411" s="83" t="str">
        <f>IF($D411="", "", IFERROR((VLOOKUP($D411,Ingredients!$A:$H,6,FALSE)*($F411/(VLOOKUP($D411,Ingredients!$A:$H,3,FALSE)))), "ingredient not in list"))</f>
        <v/>
      </c>
      <c r="R411" s="3" t="str">
        <f>IF(AND(I411&lt;&gt;"",I412=""),SUM(I$1:I412)-SUM(R$1:R410),"")</f>
        <v/>
      </c>
      <c r="S411" t="str">
        <f>IF(AND(Q411&lt;&gt;"",Q412=""),SUM(Q$1:Q412)-SUM(S$1:S410),"")</f>
        <v/>
      </c>
      <c r="T411" s="74" t="str">
        <f>IF(AND(K411&lt;&gt;"",K412=""),SUM(K$1:K412)-SUM(T$1:T410),"")</f>
        <v/>
      </c>
      <c r="U411" s="74" t="str">
        <f>IF(AND(M411&lt;&gt;"",M412=""),SUM(M$1:M412)-SUM(U$1:U410),"")</f>
        <v/>
      </c>
      <c r="V411" s="74" t="str">
        <f>IF(AND(O411&lt;&gt;"",O412=""),SUM(O$1:O412)-SUM(V$1:V410),"")</f>
        <v/>
      </c>
      <c r="X411" s="3" t="str">
        <f t="shared" si="72"/>
        <v/>
      </c>
      <c r="Y411" s="21" t="str">
        <f t="shared" si="73"/>
        <v/>
      </c>
      <c r="Z411" s="74" t="str">
        <f t="shared" si="74"/>
        <v/>
      </c>
      <c r="AA411" s="74" t="str">
        <f t="shared" si="75"/>
        <v/>
      </c>
      <c r="AB411" s="74" t="str">
        <f t="shared" si="76"/>
        <v/>
      </c>
      <c r="AF411" s="21"/>
    </row>
    <row r="412" spans="1:33" ht="12.75" x14ac:dyDescent="0.2">
      <c r="A412" t="str">
        <f>IF(B412="","", IF(ISNA(MATCH(B412,'Meal Planning'!$C$2:$C$6,0)), "N", "Y"))</f>
        <v>N</v>
      </c>
      <c r="B412" t="str">
        <f t="array" ref="B412">IF(D412="","", INDEX($C412:C20410, MATCH(FALSE,ISBLANK($C412:C20410),0)))</f>
        <v>French Baguettes</v>
      </c>
      <c r="C412" s="10"/>
      <c r="D412" s="48" t="s">
        <v>52</v>
      </c>
      <c r="E412" s="49" t="str">
        <f t="shared" si="66"/>
        <v>|</v>
      </c>
      <c r="F412" s="65">
        <v>2.2999999999999998</v>
      </c>
      <c r="G412" s="51" t="str">
        <f>IF(D412="","",IFERROR(VLOOKUP(D412,Ingredients!$A:$G,4,FALSE),"ingredient not in list"))</f>
        <v>cup</v>
      </c>
      <c r="H412" s="49" t="str">
        <f t="shared" si="67"/>
        <v>|</v>
      </c>
      <c r="I412" s="52">
        <f>IF(D412="", "", IFERROR((VLOOKUP(D412,Ingredients!$A:$H,8,FALSE)*(F412/(VLOOKUP(D412,Ingredients!$A:$H,3,FALSE)))), "ingredient not in list"))</f>
        <v>0.21263576158940398</v>
      </c>
      <c r="J412" s="49" t="str">
        <f t="shared" si="68"/>
        <v>|</v>
      </c>
      <c r="K412" s="79">
        <f>IF($D412="", "", IFERROR((VLOOKUP($D412,Ingredients!$A:$K,9,FALSE)*($F412/(VLOOKUP($D412,Ingredients!$A:$K,3,FALSE)))), "ingredient not in list"))</f>
        <v>27.599999999999998</v>
      </c>
      <c r="L412" s="49" t="str">
        <f t="shared" si="69"/>
        <v>|</v>
      </c>
      <c r="M412" s="79">
        <f>IF($D412="", "", IFERROR((VLOOKUP($D412,Ingredients!$A:$K,10,FALSE)*($F412/(VLOOKUP($D412,Ingredients!$A:$K,3,FALSE)))), "ingredient not in list"))</f>
        <v>202.39999999999998</v>
      </c>
      <c r="N412" s="49" t="str">
        <f t="shared" si="70"/>
        <v>|</v>
      </c>
      <c r="O412" s="79">
        <f>IF($D412="", "", IFERROR((VLOOKUP($D412,Ingredients!$A:$K,11,FALSE)*($F412/(VLOOKUP($D412,Ingredients!$A:$K,3,FALSE)))), "ingredient not in list"))</f>
        <v>0</v>
      </c>
      <c r="P412" s="49" t="str">
        <f t="shared" si="71"/>
        <v>|</v>
      </c>
      <c r="Q412" s="85">
        <f>IF($D412="", "", IFERROR((VLOOKUP($D412,Ingredients!$A:$H,6,FALSE)*($F412/(VLOOKUP($D412,Ingredients!$A:$H,3,FALSE)))), "ingredient not in list"))</f>
        <v>1011.9999999999999</v>
      </c>
      <c r="R412" s="3" t="str">
        <f>IF(AND(I412&lt;&gt;"",I413=""),SUM(I$1:I413)-SUM(R$1:R411),"")</f>
        <v/>
      </c>
      <c r="S412" t="str">
        <f>IF(AND(Q412&lt;&gt;"",Q413=""),SUM(Q$1:Q413)-SUM(S$1:S411),"")</f>
        <v/>
      </c>
      <c r="T412" s="74" t="str">
        <f>IF(AND(K412&lt;&gt;"",K413=""),SUM(K$1:K413)-SUM(T$1:T411),"")</f>
        <v/>
      </c>
      <c r="U412" s="74" t="str">
        <f>IF(AND(M412&lt;&gt;"",M413=""),SUM(M$1:M413)-SUM(U$1:U411),"")</f>
        <v/>
      </c>
      <c r="V412" s="74" t="str">
        <f>IF(AND(O412&lt;&gt;"",O413=""),SUM(O$1:O413)-SUM(V$1:V411),"")</f>
        <v/>
      </c>
      <c r="X412" s="3" t="str">
        <f t="shared" si="72"/>
        <v/>
      </c>
      <c r="Y412" s="21" t="str">
        <f t="shared" si="73"/>
        <v/>
      </c>
      <c r="Z412" s="74" t="str">
        <f t="shared" si="74"/>
        <v/>
      </c>
      <c r="AA412" s="74" t="str">
        <f t="shared" si="75"/>
        <v/>
      </c>
      <c r="AB412" s="74" t="str">
        <f t="shared" si="76"/>
        <v/>
      </c>
      <c r="AF412" s="21"/>
    </row>
    <row r="413" spans="1:33" ht="12.75" x14ac:dyDescent="0.2">
      <c r="A413" t="str">
        <f>IF(B413="","", IF(ISNA(MATCH(B413,'Meal Planning'!$C$2:$C$6,0)), "N", "Y"))</f>
        <v>N</v>
      </c>
      <c r="B413" t="str">
        <f t="array" ref="B413">IF(D413="","", INDEX($C413:C20411, MATCH(FALSE,ISBLANK($C413:C20411),0)))</f>
        <v>French Baguettes</v>
      </c>
      <c r="C413" s="10"/>
      <c r="D413" s="53" t="s">
        <v>58</v>
      </c>
      <c r="E413" s="54" t="str">
        <f t="shared" si="66"/>
        <v>|</v>
      </c>
      <c r="F413" s="12">
        <v>1</v>
      </c>
      <c r="G413" s="55" t="str">
        <f>IF(D413="","",IFERROR(VLOOKUP(D413,Ingredients!$A:$G,4,FALSE),"ingredient not in list"))</f>
        <v>egg</v>
      </c>
      <c r="H413" s="54" t="str">
        <f t="shared" si="67"/>
        <v>|</v>
      </c>
      <c r="I413" s="56">
        <f>IF(D413="", "", IFERROR((VLOOKUP(D413,Ingredients!$A:$H,8,FALSE)*(F413/(VLOOKUP(D413,Ingredients!$A:$H,3,FALSE)))), "ingredient not in list"))</f>
        <v>0.1075</v>
      </c>
      <c r="J413" s="54" t="str">
        <f t="shared" si="68"/>
        <v>|</v>
      </c>
      <c r="K413" s="80">
        <f>IF($D413="", "", IFERROR((VLOOKUP($D413,Ingredients!$A:$K,9,FALSE)*($F413/(VLOOKUP($D413,Ingredients!$A:$K,3,FALSE)))), "ingredient not in list"))</f>
        <v>6.29</v>
      </c>
      <c r="L413" s="54" t="str">
        <f t="shared" si="69"/>
        <v>|</v>
      </c>
      <c r="M413" s="80">
        <f>IF($D413="", "", IFERROR((VLOOKUP($D413,Ingredients!$A:$K,10,FALSE)*($F413/(VLOOKUP($D413,Ingredients!$A:$K,3,FALSE)))), "ingredient not in list"))</f>
        <v>0.38</v>
      </c>
      <c r="N413" s="54" t="str">
        <f t="shared" si="70"/>
        <v>|</v>
      </c>
      <c r="O413" s="80">
        <f>IF($D413="", "", IFERROR((VLOOKUP($D413,Ingredients!$A:$K,11,FALSE)*($F413/(VLOOKUP($D413,Ingredients!$A:$K,3,FALSE)))), "ingredient not in list"))</f>
        <v>4.97</v>
      </c>
      <c r="P413" s="54" t="str">
        <f t="shared" si="71"/>
        <v>|</v>
      </c>
      <c r="Q413" s="86">
        <f>IF($D413="", "", IFERROR((VLOOKUP($D413,Ingredients!$A:$H,6,FALSE)*($F413/(VLOOKUP($D413,Ingredients!$A:$H,3,FALSE)))), "ingredient not in list"))</f>
        <v>72</v>
      </c>
      <c r="R413" s="3" t="str">
        <f>IF(AND(I413&lt;&gt;"",I414=""),SUM(I$1:I414)-SUM(R$1:R412),"")</f>
        <v/>
      </c>
      <c r="S413" t="str">
        <f>IF(AND(Q413&lt;&gt;"",Q414=""),SUM(Q$1:Q414)-SUM(S$1:S412),"")</f>
        <v/>
      </c>
      <c r="T413" s="74" t="str">
        <f>IF(AND(K413&lt;&gt;"",K414=""),SUM(K$1:K414)-SUM(T$1:T412),"")</f>
        <v/>
      </c>
      <c r="U413" s="74" t="str">
        <f>IF(AND(M413&lt;&gt;"",M414=""),SUM(M$1:M414)-SUM(U$1:U412),"")</f>
        <v/>
      </c>
      <c r="V413" s="74" t="str">
        <f>IF(AND(O413&lt;&gt;"",O414=""),SUM(O$1:O414)-SUM(V$1:V412),"")</f>
        <v/>
      </c>
      <c r="X413" s="3" t="str">
        <f t="shared" si="72"/>
        <v/>
      </c>
      <c r="Y413" s="21" t="str">
        <f t="shared" si="73"/>
        <v/>
      </c>
      <c r="Z413" s="74" t="str">
        <f t="shared" si="74"/>
        <v/>
      </c>
      <c r="AA413" s="74" t="str">
        <f t="shared" si="75"/>
        <v/>
      </c>
      <c r="AB413" s="74" t="str">
        <f t="shared" si="76"/>
        <v/>
      </c>
      <c r="AF413" s="21"/>
    </row>
    <row r="414" spans="1:33" ht="12.75" x14ac:dyDescent="0.2">
      <c r="A414" t="str">
        <f>IF(B414="","", IF(ISNA(MATCH(B414,'Meal Planning'!$C$2:$C$6,0)), "N", "Y"))</f>
        <v>N</v>
      </c>
      <c r="B414" t="str">
        <f t="array" ref="B414">IF(D414="","", INDEX($C414:C20412, MATCH(FALSE,ISBLANK($C414:C20412),0)))</f>
        <v>French Baguettes</v>
      </c>
      <c r="C414" s="10"/>
      <c r="D414" s="53" t="s">
        <v>59</v>
      </c>
      <c r="E414" s="54" t="str">
        <f t="shared" si="66"/>
        <v>|</v>
      </c>
      <c r="F414" s="12">
        <v>6</v>
      </c>
      <c r="G414" s="55" t="str">
        <f>IF(D414="","",IFERROR(VLOOKUP(D414,Ingredients!$A:$G,4,FALSE),"ingredient not in list"))</f>
        <v>tsp</v>
      </c>
      <c r="H414" s="54" t="str">
        <f t="shared" si="67"/>
        <v>|</v>
      </c>
      <c r="I414" s="56">
        <f>IF(D414="", "", IFERROR((VLOOKUP(D414,Ingredients!$A:$H,8,FALSE)*(F414/(VLOOKUP(D414,Ingredients!$A:$H,3,FALSE)))), "ingredient not in list"))</f>
        <v>7.3319755600814662E-2</v>
      </c>
      <c r="J414" s="54" t="str">
        <f t="shared" si="68"/>
        <v>|</v>
      </c>
      <c r="K414" s="80">
        <f>IF($D414="", "", IFERROR((VLOOKUP($D414,Ingredients!$A:$K,9,FALSE)*($F414/(VLOOKUP($D414,Ingredients!$A:$K,3,FALSE)))), "ingredient not in list"))</f>
        <v>0</v>
      </c>
      <c r="L414" s="54" t="str">
        <f t="shared" si="69"/>
        <v>|</v>
      </c>
      <c r="M414" s="80">
        <f>IF($D414="", "", IFERROR((VLOOKUP($D414,Ingredients!$A:$K,10,FALSE)*($F414/(VLOOKUP($D414,Ingredients!$A:$K,3,FALSE)))), "ingredient not in list"))</f>
        <v>0</v>
      </c>
      <c r="N414" s="54" t="str">
        <f t="shared" si="70"/>
        <v>|</v>
      </c>
      <c r="O414" s="80">
        <f>IF($D414="", "", IFERROR((VLOOKUP($D414,Ingredients!$A:$K,11,FALSE)*($F414/(VLOOKUP($D414,Ingredients!$A:$K,3,FALSE)))), "ingredient not in list"))</f>
        <v>0</v>
      </c>
      <c r="P414" s="54" t="str">
        <f t="shared" si="71"/>
        <v>|</v>
      </c>
      <c r="Q414" s="86">
        <f>IF($D414="", "", IFERROR((VLOOKUP($D414,Ingredients!$A:$H,6,FALSE)*($F414/(VLOOKUP($D414,Ingredients!$A:$H,3,FALSE)))), "ingredient not in list"))</f>
        <v>0</v>
      </c>
      <c r="R414" s="3" t="str">
        <f>IF(AND(I414&lt;&gt;"",I415=""),SUM(I$1:I415)-SUM(R$1:R413),"")</f>
        <v/>
      </c>
      <c r="S414" t="str">
        <f>IF(AND(Q414&lt;&gt;"",Q415=""),SUM(Q$1:Q415)-SUM(S$1:S413),"")</f>
        <v/>
      </c>
      <c r="T414" s="74" t="str">
        <f>IF(AND(K414&lt;&gt;"",K415=""),SUM(K$1:K415)-SUM(T$1:T413),"")</f>
        <v/>
      </c>
      <c r="U414" s="74" t="str">
        <f>IF(AND(M414&lt;&gt;"",M415=""),SUM(M$1:M415)-SUM(U$1:U413),"")</f>
        <v/>
      </c>
      <c r="V414" s="74" t="str">
        <f>IF(AND(O414&lt;&gt;"",O415=""),SUM(O$1:O415)-SUM(V$1:V413),"")</f>
        <v/>
      </c>
      <c r="X414" s="3" t="str">
        <f t="shared" si="72"/>
        <v/>
      </c>
      <c r="Y414" s="21" t="str">
        <f t="shared" si="73"/>
        <v/>
      </c>
      <c r="Z414" s="74" t="str">
        <f t="shared" si="74"/>
        <v/>
      </c>
      <c r="AA414" s="74" t="str">
        <f t="shared" si="75"/>
        <v/>
      </c>
      <c r="AB414" s="74" t="str">
        <f t="shared" si="76"/>
        <v/>
      </c>
    </row>
    <row r="415" spans="1:33" ht="13.5" thickBot="1" x14ac:dyDescent="0.25">
      <c r="A415" t="str">
        <f>IF(B415="","", IF(ISNA(MATCH(B415,'Meal Planning'!$C$2:$C$6,0)), "N", "Y"))</f>
        <v>N</v>
      </c>
      <c r="B415" t="str">
        <f t="array" ref="B415">IF(D415="","", INDEX($C415:C20413, MATCH(FALSE,ISBLANK($C415:C20413),0)))</f>
        <v>French Baguettes</v>
      </c>
      <c r="C415" s="10"/>
      <c r="D415" s="53" t="s">
        <v>56</v>
      </c>
      <c r="E415" s="54" t="str">
        <f t="shared" si="66"/>
        <v>|</v>
      </c>
      <c r="F415" s="12">
        <v>1</v>
      </c>
      <c r="G415" s="55" t="str">
        <f>IF(D415="","",IFERROR(VLOOKUP(D415,Ingredients!$A:$G,4,FALSE),"ingredient not in list"))</f>
        <v>packet</v>
      </c>
      <c r="H415" s="54" t="str">
        <f t="shared" si="67"/>
        <v>|</v>
      </c>
      <c r="I415" s="56">
        <f>IF(D415="", "", IFERROR((VLOOKUP(D415,Ingredients!$A:$H,8,FALSE)*(F415/(VLOOKUP(D415,Ingredients!$A:$H,3,FALSE)))), "ingredient not in list"))</f>
        <v>0.33</v>
      </c>
      <c r="J415" s="54" t="str">
        <f t="shared" si="68"/>
        <v>|</v>
      </c>
      <c r="K415" s="80">
        <f>IF($D415="", "", IFERROR((VLOOKUP($D415,Ingredients!$A:$K,9,FALSE)*($F415/(VLOOKUP($D415,Ingredients!$A:$K,3,FALSE)))), "ingredient not in list"))</f>
        <v>2.68</v>
      </c>
      <c r="L415" s="54" t="str">
        <f t="shared" si="69"/>
        <v>|</v>
      </c>
      <c r="M415" s="80">
        <f>IF($D415="", "", IFERROR((VLOOKUP($D415,Ingredients!$A:$K,10,FALSE)*($F415/(VLOOKUP($D415,Ingredients!$A:$K,3,FALSE)))), "ingredient not in list"))</f>
        <v>2.67</v>
      </c>
      <c r="N415" s="54" t="str">
        <f t="shared" si="70"/>
        <v>|</v>
      </c>
      <c r="O415" s="80">
        <f>IF($D415="", "", IFERROR((VLOOKUP($D415,Ingredients!$A:$K,11,FALSE)*($F415/(VLOOKUP($D415,Ingredients!$A:$K,3,FALSE)))), "ingredient not in list"))</f>
        <v>0.32</v>
      </c>
      <c r="P415" s="54" t="str">
        <f t="shared" si="71"/>
        <v>|</v>
      </c>
      <c r="Q415" s="86">
        <f>IF($D415="", "", IFERROR((VLOOKUP($D415,Ingredients!$A:$H,6,FALSE)*($F415/(VLOOKUP($D415,Ingredients!$A:$H,3,FALSE)))), "ingredient not in list"))</f>
        <v>21</v>
      </c>
      <c r="R415" s="3" t="str">
        <f>IF(AND(I415&lt;&gt;"",I416=""),SUM(I$1:I416)-SUM(R$1:R414),"")</f>
        <v/>
      </c>
      <c r="S415" t="str">
        <f>IF(AND(Q415&lt;&gt;"",Q416=""),SUM(Q$1:Q416)-SUM(S$1:S414),"")</f>
        <v/>
      </c>
      <c r="T415" s="74" t="str">
        <f>IF(AND(K415&lt;&gt;"",K416=""),SUM(K$1:K416)-SUM(T$1:T414),"")</f>
        <v/>
      </c>
      <c r="U415" s="74" t="str">
        <f>IF(AND(M415&lt;&gt;"",M416=""),SUM(M$1:M416)-SUM(U$1:U414),"")</f>
        <v/>
      </c>
      <c r="V415" s="74" t="str">
        <f>IF(AND(O415&lt;&gt;"",O416=""),SUM(O$1:O416)-SUM(V$1:V414),"")</f>
        <v/>
      </c>
      <c r="X415" s="3" t="str">
        <f t="shared" si="72"/>
        <v/>
      </c>
      <c r="Y415" s="21" t="str">
        <f t="shared" si="73"/>
        <v/>
      </c>
      <c r="Z415" s="74" t="str">
        <f t="shared" si="74"/>
        <v/>
      </c>
      <c r="AA415" s="74" t="str">
        <f t="shared" si="75"/>
        <v/>
      </c>
      <c r="AB415" s="74" t="str">
        <f t="shared" si="76"/>
        <v/>
      </c>
    </row>
    <row r="416" spans="1:33" ht="13.5" thickBot="1" x14ac:dyDescent="0.25">
      <c r="A416" t="str">
        <f>IF(B416="","", IF(ISNA(MATCH(B416,'Meal Planning'!$C$2:$C$6,0)), "N", "Y"))</f>
        <v>N</v>
      </c>
      <c r="B416" t="str">
        <f t="array" ref="B416">IF(D416="","", INDEX($C416:C20414, MATCH(FALSE,ISBLANK($C416:C20414),0)))</f>
        <v>French Baguettes</v>
      </c>
      <c r="C416" s="47" t="s">
        <v>259</v>
      </c>
      <c r="D416" s="57" t="s">
        <v>138</v>
      </c>
      <c r="E416" s="58" t="str">
        <f t="shared" si="66"/>
        <v>|</v>
      </c>
      <c r="F416" s="59">
        <v>2</v>
      </c>
      <c r="G416" s="60" t="str">
        <f>IF(D416="","",IFERROR(VLOOKUP(D416,Ingredients!$A:$G,4,FALSE),"ingredient not in list"))</f>
        <v>tsp</v>
      </c>
      <c r="H416" s="58" t="str">
        <f t="shared" si="67"/>
        <v>|</v>
      </c>
      <c r="I416" s="61">
        <f>IF(D416="", "", IFERROR((VLOOKUP(D416,Ingredients!$A:$H,8,FALSE)*(F416/(VLOOKUP(D416,Ingredients!$A:$H,3,FALSE)))), "ingredient not in list"))</f>
        <v>8.7665198237885465E-3</v>
      </c>
      <c r="J416" s="58" t="str">
        <f t="shared" si="68"/>
        <v>|</v>
      </c>
      <c r="K416" s="81">
        <f>IF($D416="", "", IFERROR((VLOOKUP($D416,Ingredients!$A:$K,9,FALSE)*($F416/(VLOOKUP($D416,Ingredients!$A:$K,3,FALSE)))), "ingredient not in list"))</f>
        <v>0</v>
      </c>
      <c r="L416" s="58" t="str">
        <f t="shared" si="69"/>
        <v>|</v>
      </c>
      <c r="M416" s="81">
        <f>IF($D416="", "", IFERROR((VLOOKUP($D416,Ingredients!$A:$K,10,FALSE)*($F416/(VLOOKUP($D416,Ingredients!$A:$K,3,FALSE)))), "ingredient not in list"))</f>
        <v>8.4</v>
      </c>
      <c r="N416" s="58" t="str">
        <f t="shared" si="70"/>
        <v>|</v>
      </c>
      <c r="O416" s="81">
        <f>IF($D416="", "", IFERROR((VLOOKUP($D416,Ingredients!$A:$K,11,FALSE)*($F416/(VLOOKUP($D416,Ingredients!$A:$K,3,FALSE)))), "ingredient not in list"))</f>
        <v>0</v>
      </c>
      <c r="P416" s="58" t="str">
        <f t="shared" si="71"/>
        <v>|</v>
      </c>
      <c r="Q416" s="87">
        <f>IF($D416="", "", IFERROR((VLOOKUP($D416,Ingredients!$A:$H,6,FALSE)*($F416/(VLOOKUP($D416,Ingredients!$A:$H,3,FALSE)))), "ingredient not in list"))</f>
        <v>30</v>
      </c>
      <c r="R416" s="3">
        <f>IF(AND(I416&lt;&gt;"",I417=""),SUM(I$1:I417)-SUM(R$1:R415),"")</f>
        <v>0.73222203701399735</v>
      </c>
      <c r="S416">
        <f>IF(AND(Q416&lt;&gt;"",Q417=""),SUM(Q$1:Q417)-SUM(S$1:S415),"")</f>
        <v>1135</v>
      </c>
      <c r="T416" s="74">
        <f>IF(AND(K416&lt;&gt;"",K417=""),SUM(K$1:K417)-SUM(T$1:T415),"")</f>
        <v>36.569999999999709</v>
      </c>
      <c r="U416" s="74">
        <f>IF(AND(M416&lt;&gt;"",M417=""),SUM(M$1:M417)-SUM(U$1:U415),"")</f>
        <v>213.84999999999854</v>
      </c>
      <c r="V416" s="74">
        <f>IF(AND(O416&lt;&gt;"",O417=""),SUM(O$1:O417)-SUM(V$1:V415),"")</f>
        <v>5.2899999999999636</v>
      </c>
      <c r="W416" s="8">
        <v>6</v>
      </c>
      <c r="X416" s="3">
        <f t="shared" si="72"/>
        <v>0.12203700616899955</v>
      </c>
      <c r="Y416" s="21">
        <f t="shared" si="73"/>
        <v>189.16666666666666</v>
      </c>
      <c r="Z416" s="74">
        <f t="shared" si="74"/>
        <v>6.0949999999999518</v>
      </c>
      <c r="AA416" s="74">
        <f t="shared" si="75"/>
        <v>35.641666666666424</v>
      </c>
      <c r="AB416" s="74">
        <f t="shared" si="76"/>
        <v>0.8816666666666606</v>
      </c>
      <c r="AG416" s="21"/>
    </row>
    <row r="417" spans="1:36" ht="12.75" x14ac:dyDescent="0.2">
      <c r="A417" t="str">
        <f>IF(B417="","", IF(ISNA(MATCH(B417,'Meal Planning'!$C$2:$C$6,0)), "N", "Y"))</f>
        <v/>
      </c>
      <c r="B417" t="str">
        <f t="array" ref="B417">IF(D417="","", INDEX($C417:C20415, MATCH(FALSE,ISBLANK($C417:C20415),0)))</f>
        <v/>
      </c>
      <c r="C417" s="10"/>
      <c r="E417" t="str">
        <f t="shared" si="66"/>
        <v/>
      </c>
      <c r="F417" s="10"/>
      <c r="G417" s="1" t="str">
        <f>IF(D417="","",IFERROR(VLOOKUP(D417,Ingredients!$A:$G,4,FALSE),"ingredient not in list"))</f>
        <v/>
      </c>
      <c r="H417" t="str">
        <f t="shared" si="67"/>
        <v/>
      </c>
      <c r="I417" s="3" t="str">
        <f>IF(D417="", "", IFERROR((VLOOKUP(D417,Ingredients!$A:$H,8,FALSE)*(F417/(VLOOKUP(D417,Ingredients!$A:$H,3,FALSE)))), "ingredient not in list"))</f>
        <v/>
      </c>
      <c r="J417" t="str">
        <f t="shared" si="68"/>
        <v/>
      </c>
      <c r="K417" s="77" t="str">
        <f>IF($D417="", "", IFERROR((VLOOKUP($D417,Ingredients!$A:$K,9,FALSE)*($F417/(VLOOKUP($D417,Ingredients!$A:$K,3,FALSE)))), "ingredient not in list"))</f>
        <v/>
      </c>
      <c r="L417" t="str">
        <f t="shared" si="69"/>
        <v/>
      </c>
      <c r="M417" s="77" t="str">
        <f>IF($D417="", "", IFERROR((VLOOKUP($D417,Ingredients!$A:$K,10,FALSE)*($F417/(VLOOKUP($D417,Ingredients!$A:$K,3,FALSE)))), "ingredient not in list"))</f>
        <v/>
      </c>
      <c r="N417" t="str">
        <f t="shared" si="70"/>
        <v/>
      </c>
      <c r="O417" s="77" t="str">
        <f>IF($D417="", "", IFERROR((VLOOKUP($D417,Ingredients!$A:$K,11,FALSE)*($F417/(VLOOKUP($D417,Ingredients!$A:$K,3,FALSE)))), "ingredient not in list"))</f>
        <v/>
      </c>
      <c r="P417" t="str">
        <f t="shared" si="71"/>
        <v/>
      </c>
      <c r="Q417" s="83" t="str">
        <f>IF($D417="", "", IFERROR((VLOOKUP($D417,Ingredients!$A:$H,6,FALSE)*($F417/(VLOOKUP($D417,Ingredients!$A:$H,3,FALSE)))), "ingredient not in list"))</f>
        <v/>
      </c>
      <c r="R417" s="3" t="str">
        <f>IF(AND(I417&lt;&gt;"",I418=""),SUM(I$1:I418)-SUM(R$1:R416),"")</f>
        <v/>
      </c>
      <c r="S417" t="str">
        <f>IF(AND(Q417&lt;&gt;"",Q418=""),SUM(Q$1:Q418)-SUM(S$1:S416),"")</f>
        <v/>
      </c>
      <c r="T417" s="74" t="str">
        <f>IF(AND(K417&lt;&gt;"",K418=""),SUM(K$1:K418)-SUM(T$1:T416),"")</f>
        <v/>
      </c>
      <c r="U417" s="74" t="str">
        <f>IF(AND(M417&lt;&gt;"",M418=""),SUM(M$1:M418)-SUM(U$1:U416),"")</f>
        <v/>
      </c>
      <c r="V417" s="74" t="str">
        <f>IF(AND(O417&lt;&gt;"",O418=""),SUM(O$1:O418)-SUM(V$1:V416),"")</f>
        <v/>
      </c>
      <c r="X417" s="3" t="str">
        <f t="shared" si="72"/>
        <v/>
      </c>
      <c r="Y417" s="21" t="str">
        <f t="shared" si="73"/>
        <v/>
      </c>
      <c r="Z417" s="74" t="str">
        <f t="shared" si="74"/>
        <v/>
      </c>
      <c r="AA417" s="74" t="str">
        <f t="shared" si="75"/>
        <v/>
      </c>
      <c r="AB417" s="74" t="str">
        <f t="shared" si="76"/>
        <v/>
      </c>
    </row>
    <row r="418" spans="1:36" ht="12.75" x14ac:dyDescent="0.2">
      <c r="A418" t="str">
        <f>IF(B418="","", IF(ISNA(MATCH(B418,'Meal Planning'!$C$2:$C$6,0)), "N", "Y"))</f>
        <v>N</v>
      </c>
      <c r="B418" t="str">
        <f t="array" ref="B418">IF(D418="","", INDEX($C418:C20416, MATCH(FALSE,ISBLANK($C418:C20416),0)))</f>
        <v>Vegetarian Green Thai Curry</v>
      </c>
      <c r="C418" s="10"/>
      <c r="D418" s="48" t="s">
        <v>260</v>
      </c>
      <c r="E418" s="49" t="str">
        <f t="shared" si="66"/>
        <v>|</v>
      </c>
      <c r="F418" s="65">
        <v>706</v>
      </c>
      <c r="G418" s="51" t="str">
        <f>IF(D418="","",IFERROR(VLOOKUP(D418,Ingredients!$A:$G,4,FALSE),"ingredient not in list"))</f>
        <v>grams</v>
      </c>
      <c r="H418" s="49" t="str">
        <f t="shared" si="67"/>
        <v>|</v>
      </c>
      <c r="I418" s="52">
        <f>IF(D418="", "", IFERROR((VLOOKUP(D418,Ingredients!$A:$H,8,FALSE)*(F418/(VLOOKUP(D418,Ingredients!$A:$H,3,FALSE)))), "ingredient not in list"))</f>
        <v>1.1879059515062456</v>
      </c>
      <c r="J418" s="49" t="str">
        <f t="shared" si="68"/>
        <v>|</v>
      </c>
      <c r="K418" s="79">
        <f>IF($D418="", "", IFERROR((VLOOKUP($D418,Ingredients!$A:$K,9,FALSE)*($F418/(VLOOKUP($D418,Ingredients!$A:$K,3,FALSE)))), "ingredient not in list"))</f>
        <v>14.12</v>
      </c>
      <c r="L418" s="49" t="str">
        <f t="shared" si="69"/>
        <v>|</v>
      </c>
      <c r="M418" s="79">
        <f>IF($D418="", "", IFERROR((VLOOKUP($D418,Ingredients!$A:$K,10,FALSE)*($F418/(VLOOKUP($D418,Ingredients!$A:$K,3,FALSE)))), "ingredient not in list"))</f>
        <v>122.13800000000001</v>
      </c>
      <c r="N418" s="49" t="str">
        <f t="shared" si="70"/>
        <v>|</v>
      </c>
      <c r="O418" s="79">
        <f>IF($D418="", "", IFERROR((VLOOKUP($D418,Ingredients!$A:$K,11,FALSE)*($F418/(VLOOKUP($D418,Ingredients!$A:$K,3,FALSE)))), "ingredient not in list"))</f>
        <v>0</v>
      </c>
      <c r="P418" s="49" t="str">
        <f t="shared" si="71"/>
        <v>|</v>
      </c>
      <c r="Q418" s="85">
        <f>IF($D418="", "", IFERROR((VLOOKUP($D418,Ingredients!$A:$H,6,FALSE)*($F418/(VLOOKUP($D418,Ingredients!$A:$H,3,FALSE)))), "ingredient not in list"))</f>
        <v>524.69919999999991</v>
      </c>
      <c r="R418" s="3" t="str">
        <f>IF(AND(I418&lt;&gt;"",I419=""),SUM(I$1:I419)-SUM(R$1:R417),"")</f>
        <v/>
      </c>
      <c r="S418" t="str">
        <f>IF(AND(Q418&lt;&gt;"",Q419=""),SUM(Q$1:Q419)-SUM(S$1:S417),"")</f>
        <v/>
      </c>
      <c r="T418" s="74" t="str">
        <f>IF(AND(K418&lt;&gt;"",K419=""),SUM(K$1:K419)-SUM(T$1:T417),"")</f>
        <v/>
      </c>
      <c r="U418" s="74" t="str">
        <f>IF(AND(M418&lt;&gt;"",M419=""),SUM(M$1:M419)-SUM(U$1:U417),"")</f>
        <v/>
      </c>
      <c r="V418" s="74" t="str">
        <f>IF(AND(O418&lt;&gt;"",O419=""),SUM(O$1:O419)-SUM(V$1:V417),"")</f>
        <v/>
      </c>
      <c r="X418" s="3" t="str">
        <f t="shared" si="72"/>
        <v/>
      </c>
      <c r="Y418" s="21" t="str">
        <f t="shared" si="73"/>
        <v/>
      </c>
      <c r="Z418" s="74" t="str">
        <f t="shared" si="74"/>
        <v/>
      </c>
      <c r="AA418" s="74" t="str">
        <f t="shared" si="75"/>
        <v/>
      </c>
      <c r="AB418" s="74" t="str">
        <f t="shared" si="76"/>
        <v/>
      </c>
    </row>
    <row r="419" spans="1:36" ht="12.75" x14ac:dyDescent="0.2">
      <c r="A419" t="str">
        <f>IF(B419="","", IF(ISNA(MATCH(B419,'Meal Planning'!$C$2:$C$6,0)), "N", "Y"))</f>
        <v>N</v>
      </c>
      <c r="B419" t="str">
        <f t="array" ref="B419">IF(D419="","", INDEX($C419:C20417, MATCH(FALSE,ISBLANK($C419:C20417),0)))</f>
        <v>Vegetarian Green Thai Curry</v>
      </c>
      <c r="C419" s="10"/>
      <c r="D419" s="53" t="s">
        <v>242</v>
      </c>
      <c r="E419" s="54" t="str">
        <f t="shared" si="66"/>
        <v>|</v>
      </c>
      <c r="F419" s="12">
        <v>0.5</v>
      </c>
      <c r="G419" s="55" t="str">
        <f>IF(D419="","",IFERROR(VLOOKUP(D419,Ingredients!$A:$G,4,FALSE),"ingredient not in list"))</f>
        <v>onion</v>
      </c>
      <c r="H419" s="54" t="str">
        <f t="shared" si="67"/>
        <v>|</v>
      </c>
      <c r="I419" s="56">
        <f>IF(D419="", "", IFERROR((VLOOKUP(D419,Ingredients!$A:$H,8,FALSE)*(F419/(VLOOKUP(D419,Ingredients!$A:$H,3,FALSE)))), "ingredient not in list"))</f>
        <v>0.495</v>
      </c>
      <c r="J419" s="54" t="str">
        <f t="shared" si="68"/>
        <v>|</v>
      </c>
      <c r="K419" s="80">
        <f>IF($D419="", "", IFERROR((VLOOKUP($D419,Ingredients!$A:$K,9,FALSE)*($F419/(VLOOKUP($D419,Ingredients!$A:$K,3,FALSE)))), "ingredient not in list"))</f>
        <v>0.5</v>
      </c>
      <c r="L419" s="54" t="str">
        <f t="shared" si="69"/>
        <v>|</v>
      </c>
      <c r="M419" s="80">
        <f>IF($D419="", "", IFERROR((VLOOKUP($D419,Ingredients!$A:$K,10,FALSE)*($F419/(VLOOKUP($D419,Ingredients!$A:$K,3,FALSE)))), "ingredient not in list"))</f>
        <v>5.56</v>
      </c>
      <c r="N419" s="54" t="str">
        <f t="shared" si="70"/>
        <v>|</v>
      </c>
      <c r="O419" s="80">
        <f>IF($D419="", "", IFERROR((VLOOKUP($D419,Ingredients!$A:$K,11,FALSE)*($F419/(VLOOKUP($D419,Ingredients!$A:$K,3,FALSE)))), "ingredient not in list"))</f>
        <v>4.4999999999999998E-2</v>
      </c>
      <c r="P419" s="54" t="str">
        <f t="shared" si="71"/>
        <v>|</v>
      </c>
      <c r="Q419" s="86">
        <f>IF($D419="", "", IFERROR((VLOOKUP($D419,Ingredients!$A:$H,6,FALSE)*($F419/(VLOOKUP($D419,Ingredients!$A:$H,3,FALSE)))), "ingredient not in list"))</f>
        <v>25</v>
      </c>
      <c r="R419" s="3" t="str">
        <f>IF(AND(I419&lt;&gt;"",I420=""),SUM(I$1:I420)-SUM(R$1:R418),"")</f>
        <v/>
      </c>
      <c r="S419" t="str">
        <f>IF(AND(Q419&lt;&gt;"",Q420=""),SUM(Q$1:Q420)-SUM(S$1:S418),"")</f>
        <v/>
      </c>
      <c r="T419" s="74" t="str">
        <f>IF(AND(K419&lt;&gt;"",K420=""),SUM(K$1:K420)-SUM(T$1:T418),"")</f>
        <v/>
      </c>
      <c r="U419" s="74" t="str">
        <f>IF(AND(M419&lt;&gt;"",M420=""),SUM(M$1:M420)-SUM(U$1:U418),"")</f>
        <v/>
      </c>
      <c r="V419" s="74" t="str">
        <f>IF(AND(O419&lt;&gt;"",O420=""),SUM(O$1:O420)-SUM(V$1:V418),"")</f>
        <v/>
      </c>
      <c r="X419" s="3" t="str">
        <f t="shared" si="72"/>
        <v/>
      </c>
      <c r="Y419" s="21" t="str">
        <f t="shared" si="73"/>
        <v/>
      </c>
      <c r="Z419" s="74" t="str">
        <f t="shared" si="74"/>
        <v/>
      </c>
      <c r="AA419" s="74" t="str">
        <f t="shared" si="75"/>
        <v/>
      </c>
      <c r="AB419" s="74" t="str">
        <f t="shared" si="76"/>
        <v/>
      </c>
    </row>
    <row r="420" spans="1:36" ht="12.75" x14ac:dyDescent="0.2">
      <c r="A420" t="str">
        <f>IF(B420="","", IF(ISNA(MATCH(B420,'Meal Planning'!$C$2:$C$6,0)), "N", "Y"))</f>
        <v>N</v>
      </c>
      <c r="B420" t="str">
        <f t="array" ref="B420">IF(D420="","", INDEX($C420:C20418, MATCH(FALSE,ISBLANK($C420:C20418),0)))</f>
        <v>Vegetarian Green Thai Curry</v>
      </c>
      <c r="C420" s="10"/>
      <c r="D420" s="53" t="s">
        <v>35</v>
      </c>
      <c r="E420" s="54" t="str">
        <f t="shared" si="66"/>
        <v>|</v>
      </c>
      <c r="F420" s="12">
        <v>1</v>
      </c>
      <c r="G420" s="55" t="str">
        <f>IF(D420="","",IFERROR(VLOOKUP(D420,Ingredients!$A:$G,4,FALSE),"ingredient not in list"))</f>
        <v>pepper</v>
      </c>
      <c r="H420" s="54" t="str">
        <f t="shared" si="67"/>
        <v>|</v>
      </c>
      <c r="I420" s="56">
        <f>IF(D420="", "", IFERROR((VLOOKUP(D420,Ingredients!$A:$H,8,FALSE)*(F420/(VLOOKUP(D420,Ingredients!$A:$H,3,FALSE)))), "ingredient not in list"))</f>
        <v>0.99</v>
      </c>
      <c r="J420" s="54" t="str">
        <f t="shared" si="68"/>
        <v>|</v>
      </c>
      <c r="K420" s="80">
        <f>IF($D420="", "", IFERROR((VLOOKUP($D420,Ingredients!$A:$K,9,FALSE)*($F420/(VLOOKUP($D420,Ingredients!$A:$K,3,FALSE)))), "ingredient not in list"))</f>
        <v>1</v>
      </c>
      <c r="L420" s="54" t="str">
        <f t="shared" si="69"/>
        <v>|</v>
      </c>
      <c r="M420" s="80">
        <f>IF($D420="", "", IFERROR((VLOOKUP($D420,Ingredients!$A:$K,10,FALSE)*($F420/(VLOOKUP($D420,Ingredients!$A:$K,3,FALSE)))), "ingredient not in list"))</f>
        <v>8</v>
      </c>
      <c r="N420" s="54" t="str">
        <f t="shared" si="70"/>
        <v>|</v>
      </c>
      <c r="O420" s="80">
        <f>IF($D420="", "", IFERROR((VLOOKUP($D420,Ingredients!$A:$K,11,FALSE)*($F420/(VLOOKUP($D420,Ingredients!$A:$K,3,FALSE)))), "ingredient not in list"))</f>
        <v>0</v>
      </c>
      <c r="P420" s="54" t="str">
        <f t="shared" si="71"/>
        <v>|</v>
      </c>
      <c r="Q420" s="86">
        <f>IF($D420="", "", IFERROR((VLOOKUP($D420,Ingredients!$A:$H,6,FALSE)*($F420/(VLOOKUP($D420,Ingredients!$A:$H,3,FALSE)))), "ingredient not in list"))</f>
        <v>37</v>
      </c>
      <c r="R420" s="3" t="str">
        <f>IF(AND(I420&lt;&gt;"",I421=""),SUM(I$1:I421)-SUM(R$1:R419),"")</f>
        <v/>
      </c>
      <c r="S420" t="str">
        <f>IF(AND(Q420&lt;&gt;"",Q421=""),SUM(Q$1:Q421)-SUM(S$1:S419),"")</f>
        <v/>
      </c>
      <c r="T420" s="74" t="str">
        <f>IF(AND(K420&lt;&gt;"",K421=""),SUM(K$1:K421)-SUM(T$1:T419),"")</f>
        <v/>
      </c>
      <c r="U420" s="74" t="str">
        <f>IF(AND(M420&lt;&gt;"",M421=""),SUM(M$1:M421)-SUM(U$1:U419),"")</f>
        <v/>
      </c>
      <c r="V420" s="74" t="str">
        <f>IF(AND(O420&lt;&gt;"",O421=""),SUM(O$1:O421)-SUM(V$1:V419),"")</f>
        <v/>
      </c>
      <c r="X420" s="3" t="str">
        <f t="shared" si="72"/>
        <v/>
      </c>
      <c r="Y420" s="21" t="str">
        <f t="shared" si="73"/>
        <v/>
      </c>
      <c r="Z420" s="74" t="str">
        <f t="shared" si="74"/>
        <v/>
      </c>
      <c r="AA420" s="74" t="str">
        <f t="shared" si="75"/>
        <v/>
      </c>
      <c r="AB420" s="74" t="str">
        <f t="shared" si="76"/>
        <v/>
      </c>
      <c r="AF420" s="21"/>
      <c r="AG420" s="21"/>
      <c r="AH420" s="21"/>
      <c r="AI420" s="21"/>
    </row>
    <row r="421" spans="1:36" ht="12.75" x14ac:dyDescent="0.2">
      <c r="A421" t="str">
        <f>IF(B421="","", IF(ISNA(MATCH(B421,'Meal Planning'!$C$2:$C$6,0)), "N", "Y"))</f>
        <v>N</v>
      </c>
      <c r="B421" t="str">
        <f t="array" ref="B421">IF(D421="","", INDEX($C421:C20419, MATCH(FALSE,ISBLANK($C421:C20419),0)))</f>
        <v>Vegetarian Green Thai Curry</v>
      </c>
      <c r="C421" s="10"/>
      <c r="D421" s="53" t="s">
        <v>33</v>
      </c>
      <c r="E421" s="54" t="str">
        <f>IF($D421="","", "|")</f>
        <v>|</v>
      </c>
      <c r="F421" s="12">
        <v>1</v>
      </c>
      <c r="G421" s="55" t="str">
        <f>IF(D421="","",IFERROR(VLOOKUP(D421,Ingredients!$A:$G,4,FALSE),"ingredient not in list"))</f>
        <v>onion</v>
      </c>
      <c r="H421" s="54" t="str">
        <f t="shared" si="67"/>
        <v>|</v>
      </c>
      <c r="I421" s="56">
        <f>IF(D421="", "", IFERROR((VLOOKUP(D421,Ingredients!$A:$H,8,FALSE)*(F421/(VLOOKUP(D421,Ingredients!$A:$H,3,FALSE)))), "ingredient not in list"))</f>
        <v>0.69</v>
      </c>
      <c r="J421" s="54" t="str">
        <f t="shared" si="68"/>
        <v>|</v>
      </c>
      <c r="K421" s="80">
        <f>IF($D421="", "", IFERROR((VLOOKUP($D421,Ingredients!$A:$K,9,FALSE)*($F421/(VLOOKUP($D421,Ingredients!$A:$K,3,FALSE)))), "ingredient not in list"))</f>
        <v>2</v>
      </c>
      <c r="L421" s="54" t="str">
        <f t="shared" si="69"/>
        <v>|</v>
      </c>
      <c r="M421" s="80">
        <f>IF($D421="", "", IFERROR((VLOOKUP($D421,Ingredients!$A:$K,10,FALSE)*($F421/(VLOOKUP($D421,Ingredients!$A:$K,3,FALSE)))), "ingredient not in list"))</f>
        <v>14</v>
      </c>
      <c r="N421" s="54" t="str">
        <f t="shared" si="70"/>
        <v>|</v>
      </c>
      <c r="O421" s="80">
        <f>IF($D421="", "", IFERROR((VLOOKUP($D421,Ingredients!$A:$K,11,FALSE)*($F421/(VLOOKUP($D421,Ingredients!$A:$K,3,FALSE)))), "ingredient not in list"))</f>
        <v>0</v>
      </c>
      <c r="P421" s="54" t="str">
        <f t="shared" si="71"/>
        <v>|</v>
      </c>
      <c r="Q421" s="86">
        <f>IF($D421="", "", IFERROR((VLOOKUP($D421,Ingredients!$A:$H,6,FALSE)*($F421/(VLOOKUP($D421,Ingredients!$A:$H,3,FALSE)))), "ingredient not in list"))</f>
        <v>44</v>
      </c>
      <c r="R421" s="3" t="str">
        <f>IF(AND(I421&lt;&gt;"",I422=""),SUM(I$1:I422)-SUM(R$1:R420),"")</f>
        <v/>
      </c>
      <c r="S421" t="str">
        <f>IF(AND(Q421&lt;&gt;"",Q422=""),SUM(Q$1:Q422)-SUM(S$1:S420),"")</f>
        <v/>
      </c>
      <c r="T421" s="74" t="str">
        <f>IF(AND(K421&lt;&gt;"",K422=""),SUM(K$1:K422)-SUM(T$1:T420),"")</f>
        <v/>
      </c>
      <c r="U421" s="74" t="str">
        <f>IF(AND(M421&lt;&gt;"",M422=""),SUM(M$1:M422)-SUM(U$1:U420),"")</f>
        <v/>
      </c>
      <c r="V421" s="74" t="str">
        <f>IF(AND(O421&lt;&gt;"",O422=""),SUM(O$1:O422)-SUM(V$1:V420),"")</f>
        <v/>
      </c>
      <c r="X421" s="3" t="str">
        <f t="shared" si="72"/>
        <v/>
      </c>
      <c r="Y421" s="21" t="str">
        <f t="shared" si="73"/>
        <v/>
      </c>
      <c r="Z421" s="74" t="str">
        <f t="shared" si="74"/>
        <v/>
      </c>
      <c r="AA421" s="74" t="str">
        <f t="shared" si="75"/>
        <v/>
      </c>
      <c r="AB421" s="74" t="str">
        <f t="shared" si="76"/>
        <v/>
      </c>
    </row>
    <row r="422" spans="1:36" ht="12.75" x14ac:dyDescent="0.2">
      <c r="A422" t="str">
        <f>IF(B422="","", IF(ISNA(MATCH(B422,'Meal Planning'!$C$2:$C$6,0)), "N", "Y"))</f>
        <v>N</v>
      </c>
      <c r="B422" t="str">
        <f t="array" ref="B422">IF(D422="","", INDEX($C422:C20420, MATCH(FALSE,ISBLANK($C422:C20420),0)))</f>
        <v>Vegetarian Green Thai Curry</v>
      </c>
      <c r="C422" s="10"/>
      <c r="D422" s="53" t="s">
        <v>25</v>
      </c>
      <c r="E422" s="54" t="str">
        <f t="shared" si="66"/>
        <v>|</v>
      </c>
      <c r="F422" s="12">
        <v>3</v>
      </c>
      <c r="G422" s="55" t="str">
        <f>IF(D422="","",IFERROR(VLOOKUP(D422,Ingredients!$A:$G,4,FALSE),"ingredient not in list"))</f>
        <v>green onion</v>
      </c>
      <c r="H422" s="54" t="str">
        <f t="shared" si="67"/>
        <v>|</v>
      </c>
      <c r="I422" s="56">
        <f>IF(D422="", "", IFERROR((VLOOKUP(D422,Ingredients!$A:$H,8,FALSE)*(F422/(VLOOKUP(D422,Ingredients!$A:$H,3,FALSE)))), "ingredient not in list"))</f>
        <v>0.25800000000000001</v>
      </c>
      <c r="J422" s="54" t="str">
        <f t="shared" si="68"/>
        <v>|</v>
      </c>
      <c r="K422" s="80">
        <f>IF($D422="", "", IFERROR((VLOOKUP($D422,Ingredients!$A:$K,9,FALSE)*($F422/(VLOOKUP($D422,Ingredients!$A:$K,3,FALSE)))), "ingredient not in list"))</f>
        <v>3</v>
      </c>
      <c r="L422" s="54" t="str">
        <f t="shared" si="69"/>
        <v>|</v>
      </c>
      <c r="M422" s="80">
        <f>IF($D422="", "", IFERROR((VLOOKUP($D422,Ingredients!$A:$K,10,FALSE)*($F422/(VLOOKUP($D422,Ingredients!$A:$K,3,FALSE)))), "ingredient not in list"))</f>
        <v>6</v>
      </c>
      <c r="N422" s="54" t="str">
        <f t="shared" si="70"/>
        <v>|</v>
      </c>
      <c r="O422" s="80">
        <f>IF($D422="", "", IFERROR((VLOOKUP($D422,Ingredients!$A:$K,11,FALSE)*($F422/(VLOOKUP($D422,Ingredients!$A:$K,3,FALSE)))), "ingredient not in list"))</f>
        <v>0</v>
      </c>
      <c r="P422" s="54" t="str">
        <f t="shared" si="71"/>
        <v>|</v>
      </c>
      <c r="Q422" s="86">
        <f>IF($D422="", "", IFERROR((VLOOKUP($D422,Ingredients!$A:$H,6,FALSE)*($F422/(VLOOKUP($D422,Ingredients!$A:$H,3,FALSE)))), "ingredient not in list"))</f>
        <v>15</v>
      </c>
      <c r="R422" s="3" t="str">
        <f>IF(AND(I422&lt;&gt;"",I423=""),SUM(I$1:I423)-SUM(R$1:R421),"")</f>
        <v/>
      </c>
      <c r="S422" t="str">
        <f>IF(AND(Q422&lt;&gt;"",Q423=""),SUM(Q$1:Q423)-SUM(S$1:S421),"")</f>
        <v/>
      </c>
      <c r="T422" s="74" t="str">
        <f>IF(AND(K422&lt;&gt;"",K423=""),SUM(K$1:K423)-SUM(T$1:T421),"")</f>
        <v/>
      </c>
      <c r="U422" s="74" t="str">
        <f>IF(AND(M422&lt;&gt;"",M423=""),SUM(M$1:M423)-SUM(U$1:U421),"")</f>
        <v/>
      </c>
      <c r="V422" s="74" t="str">
        <f>IF(AND(O422&lt;&gt;"",O423=""),SUM(O$1:O423)-SUM(V$1:V421),"")</f>
        <v/>
      </c>
      <c r="X422" s="3" t="str">
        <f t="shared" si="72"/>
        <v/>
      </c>
      <c r="Y422" s="21" t="str">
        <f t="shared" si="73"/>
        <v/>
      </c>
      <c r="Z422" s="74" t="str">
        <f t="shared" si="74"/>
        <v/>
      </c>
      <c r="AA422" s="74" t="str">
        <f t="shared" si="75"/>
        <v/>
      </c>
      <c r="AB422" s="74" t="str">
        <f t="shared" si="76"/>
        <v/>
      </c>
      <c r="AF422" s="21"/>
    </row>
    <row r="423" spans="1:36" ht="12.75" x14ac:dyDescent="0.2">
      <c r="A423" t="str">
        <f>IF(B423="","", IF(ISNA(MATCH(B423,'Meal Planning'!$C$2:$C$6,0)), "N", "Y"))</f>
        <v>N</v>
      </c>
      <c r="B423" t="str">
        <f t="array" ref="B423">IF(D423="","", INDEX($C423:C20421, MATCH(FALSE,ISBLANK($C423:C20421),0)))</f>
        <v>Vegetarian Green Thai Curry</v>
      </c>
      <c r="C423" s="10"/>
      <c r="D423" s="53" t="s">
        <v>137</v>
      </c>
      <c r="E423" s="54" t="str">
        <f t="shared" si="66"/>
        <v>|</v>
      </c>
      <c r="F423" s="12">
        <f>0.25*6</f>
        <v>1.5</v>
      </c>
      <c r="G423" s="55" t="str">
        <f>IF(D423="","",IFERROR(VLOOKUP(D423,Ingredients!$A:$G,4,FALSE),"ingredient not in list"))</f>
        <v>cup</v>
      </c>
      <c r="H423" s="54" t="str">
        <f t="shared" si="67"/>
        <v>|</v>
      </c>
      <c r="I423" s="56">
        <f>IF(D423="", "", IFERROR((VLOOKUP(D423,Ingredients!$A:$H,8,FALSE)*(F423/(VLOOKUP(D423,Ingredients!$A:$H,3,FALSE)))), "ingredient not in list"))</f>
        <v>1.69</v>
      </c>
      <c r="J423" s="54" t="str">
        <f t="shared" si="68"/>
        <v>|</v>
      </c>
      <c r="K423" s="80">
        <f>IF($D423="", "", IFERROR((VLOOKUP($D423,Ingredients!$A:$K,9,FALSE)*($F423/(VLOOKUP($D423,Ingredients!$A:$K,3,FALSE)))), "ingredient not in list"))</f>
        <v>6</v>
      </c>
      <c r="L423" s="54" t="str">
        <f t="shared" si="69"/>
        <v>|</v>
      </c>
      <c r="M423" s="80">
        <f>IF($D423="", "", IFERROR((VLOOKUP($D423,Ingredients!$A:$K,10,FALSE)*($F423/(VLOOKUP($D423,Ingredients!$A:$K,3,FALSE)))), "ingredient not in list"))</f>
        <v>6</v>
      </c>
      <c r="N423" s="54" t="str">
        <f t="shared" si="70"/>
        <v>|</v>
      </c>
      <c r="O423" s="80">
        <f>IF($D423="", "", IFERROR((VLOOKUP($D423,Ingredients!$A:$K,11,FALSE)*($F423/(VLOOKUP($D423,Ingredients!$A:$K,3,FALSE)))), "ingredient not in list"))</f>
        <v>66</v>
      </c>
      <c r="P423" s="54" t="str">
        <f t="shared" si="71"/>
        <v>|</v>
      </c>
      <c r="Q423" s="86">
        <f>IF($D423="", "", IFERROR((VLOOKUP($D423,Ingredients!$A:$H,6,FALSE)*($F423/(VLOOKUP($D423,Ingredients!$A:$H,3,FALSE)))), "ingredient not in list"))</f>
        <v>660</v>
      </c>
      <c r="R423" s="3" t="str">
        <f>IF(AND(I423&lt;&gt;"",I424=""),SUM(I$1:I424)-SUM(R$1:R422),"")</f>
        <v/>
      </c>
      <c r="S423" t="str">
        <f>IF(AND(Q423&lt;&gt;"",Q424=""),SUM(Q$1:Q424)-SUM(S$1:S422),"")</f>
        <v/>
      </c>
      <c r="T423" s="74" t="str">
        <f>IF(AND(K423&lt;&gt;"",K424=""),SUM(K$1:K424)-SUM(T$1:T422),"")</f>
        <v/>
      </c>
      <c r="U423" s="74" t="str">
        <f>IF(AND(M423&lt;&gt;"",M424=""),SUM(M$1:M424)-SUM(U$1:U422),"")</f>
        <v/>
      </c>
      <c r="V423" s="74" t="str">
        <f>IF(AND(O423&lt;&gt;"",O424=""),SUM(O$1:O424)-SUM(V$1:V422),"")</f>
        <v/>
      </c>
      <c r="X423" s="3" t="str">
        <f t="shared" si="72"/>
        <v/>
      </c>
      <c r="Y423" s="21" t="str">
        <f t="shared" si="73"/>
        <v/>
      </c>
      <c r="Z423" s="74" t="str">
        <f t="shared" si="74"/>
        <v/>
      </c>
      <c r="AA423" s="74" t="str">
        <f t="shared" si="75"/>
        <v/>
      </c>
      <c r="AB423" s="74" t="str">
        <f t="shared" si="76"/>
        <v/>
      </c>
    </row>
    <row r="424" spans="1:36" ht="12.75" x14ac:dyDescent="0.2">
      <c r="A424" t="str">
        <f>IF(B424="","", IF(ISNA(MATCH(B424,'Meal Planning'!$C$2:$C$6,0)), "N", "Y"))</f>
        <v>N</v>
      </c>
      <c r="B424" t="str">
        <f t="array" ref="B424">IF(D424="","", INDEX($C424:C20422, MATCH(FALSE,ISBLANK($C424:C20422),0)))</f>
        <v>Vegetarian Green Thai Curry</v>
      </c>
      <c r="C424" s="10"/>
      <c r="D424" s="53" t="s">
        <v>262</v>
      </c>
      <c r="E424" s="54" t="str">
        <f t="shared" si="66"/>
        <v>|</v>
      </c>
      <c r="F424" s="12">
        <v>1</v>
      </c>
      <c r="G424" s="55" t="str">
        <f>IF(D424="","",IFERROR(VLOOKUP(D424,Ingredients!$A:$G,4,FALSE),"ingredient not in list"))</f>
        <v>head</v>
      </c>
      <c r="H424" s="54" t="str">
        <f t="shared" si="67"/>
        <v>|</v>
      </c>
      <c r="I424" s="56">
        <f>IF(D424="", "", IFERROR((VLOOKUP(D424,Ingredients!$A:$H,8,FALSE)*(F424/(VLOOKUP(D424,Ingredients!$A:$H,3,FALSE)))), "ingredient not in list"))</f>
        <v>2.79</v>
      </c>
      <c r="J424" s="54" t="str">
        <f t="shared" si="68"/>
        <v>|</v>
      </c>
      <c r="K424" s="80">
        <f>IF($D424="", "", IFERROR((VLOOKUP($D424,Ingredients!$A:$K,9,FALSE)*($F424/(VLOOKUP($D424,Ingredients!$A:$K,3,FALSE)))), "ingredient not in list"))</f>
        <v>10</v>
      </c>
      <c r="L424" s="54" t="str">
        <f t="shared" si="69"/>
        <v>|</v>
      </c>
      <c r="M424" s="80">
        <f>IF($D424="", "", IFERROR((VLOOKUP($D424,Ingredients!$A:$K,10,FALSE)*($F424/(VLOOKUP($D424,Ingredients!$A:$K,3,FALSE)))), "ingredient not in list"))</f>
        <v>25</v>
      </c>
      <c r="N424" s="54" t="str">
        <f t="shared" si="70"/>
        <v>|</v>
      </c>
      <c r="O424" s="80">
        <f>IF($D424="", "", IFERROR((VLOOKUP($D424,Ingredients!$A:$K,11,FALSE)*($F424/(VLOOKUP($D424,Ingredients!$A:$K,3,FALSE)))), "ingredient not in list"))</f>
        <v>0</v>
      </c>
      <c r="P424" s="54" t="str">
        <f t="shared" si="71"/>
        <v>|</v>
      </c>
      <c r="Q424" s="86">
        <f>IF($D424="", "", IFERROR((VLOOKUP($D424,Ingredients!$A:$H,6,FALSE)*($F424/(VLOOKUP($D424,Ingredients!$A:$H,3,FALSE)))), "ingredient not in list"))</f>
        <v>100</v>
      </c>
      <c r="R424" s="3" t="str">
        <f>IF(AND(I424&lt;&gt;"",I425=""),SUM(I$1:I425)-SUM(R$1:R423),"")</f>
        <v/>
      </c>
      <c r="S424" t="str">
        <f>IF(AND(Q424&lt;&gt;"",Q425=""),SUM(Q$1:Q425)-SUM(S$1:S423),"")</f>
        <v/>
      </c>
      <c r="T424" s="74" t="str">
        <f>IF(AND(K424&lt;&gt;"",K425=""),SUM(K$1:K425)-SUM(T$1:T423),"")</f>
        <v/>
      </c>
      <c r="U424" s="74" t="str">
        <f>IF(AND(M424&lt;&gt;"",M425=""),SUM(M$1:M425)-SUM(U$1:U423),"")</f>
        <v/>
      </c>
      <c r="V424" s="74" t="str">
        <f>IF(AND(O424&lt;&gt;"",O425=""),SUM(O$1:O425)-SUM(V$1:V423),"")</f>
        <v/>
      </c>
      <c r="X424" s="3" t="str">
        <f t="shared" si="72"/>
        <v/>
      </c>
      <c r="Y424" s="21" t="str">
        <f t="shared" si="73"/>
        <v/>
      </c>
      <c r="Z424" s="74" t="str">
        <f t="shared" si="74"/>
        <v/>
      </c>
      <c r="AA424" s="74" t="str">
        <f t="shared" si="75"/>
        <v/>
      </c>
      <c r="AB424" s="74" t="str">
        <f t="shared" si="76"/>
        <v/>
      </c>
      <c r="AF424" s="21"/>
      <c r="AG424" s="21"/>
      <c r="AH424" s="21"/>
      <c r="AI424" s="21"/>
    </row>
    <row r="425" spans="1:36" ht="12.75" x14ac:dyDescent="0.2">
      <c r="A425" t="str">
        <f>IF(B425="","", IF(ISNA(MATCH(B425,'Meal Planning'!$C$2:$C$6,0)), "N", "Y"))</f>
        <v>N</v>
      </c>
      <c r="B425" t="str">
        <f t="array" ref="B425">IF(D425="","", INDEX($C425:C20423, MATCH(FALSE,ISBLANK($C425:C20423),0)))</f>
        <v>Vegetarian Green Thai Curry</v>
      </c>
      <c r="C425" s="10"/>
      <c r="D425" s="53" t="s">
        <v>133</v>
      </c>
      <c r="E425" s="54" t="str">
        <f t="shared" si="66"/>
        <v>|</v>
      </c>
      <c r="F425" s="12">
        <v>5</v>
      </c>
      <c r="G425" s="55" t="str">
        <f>IF(D425="","",IFERROR(VLOOKUP(D425,Ingredients!$A:$G,4,FALSE),"ingredient not in list"))</f>
        <v>clove</v>
      </c>
      <c r="H425" s="54" t="str">
        <f t="shared" si="67"/>
        <v>|</v>
      </c>
      <c r="I425" s="56">
        <f>IF(D425="", "", IFERROR((VLOOKUP(D425,Ingredients!$A:$H,8,FALSE)*(F425/(VLOOKUP(D425,Ingredients!$A:$H,3,FALSE)))), "ingredient not in list"))</f>
        <v>0.17249999999999999</v>
      </c>
      <c r="J425" s="54" t="str">
        <f t="shared" si="68"/>
        <v>|</v>
      </c>
      <c r="K425" s="80">
        <f>IF($D425="", "", IFERROR((VLOOKUP($D425,Ingredients!$A:$K,9,FALSE)*($F425/(VLOOKUP($D425,Ingredients!$A:$K,3,FALSE)))), "ingredient not in list"))</f>
        <v>0.95</v>
      </c>
      <c r="L425" s="54" t="str">
        <f t="shared" si="69"/>
        <v>|</v>
      </c>
      <c r="M425" s="80">
        <f>IF($D425="", "", IFERROR((VLOOKUP($D425,Ingredients!$A:$K,10,FALSE)*($F425/(VLOOKUP($D425,Ingredients!$A:$K,3,FALSE)))), "ingredient not in list"))</f>
        <v>4.95</v>
      </c>
      <c r="N425" s="54" t="str">
        <f t="shared" si="70"/>
        <v>|</v>
      </c>
      <c r="O425" s="80">
        <f>IF($D425="", "", IFERROR((VLOOKUP($D425,Ingredients!$A:$K,11,FALSE)*($F425/(VLOOKUP($D425,Ingredients!$A:$K,3,FALSE)))), "ingredient not in list"))</f>
        <v>0.1</v>
      </c>
      <c r="P425" s="54" t="str">
        <f t="shared" si="71"/>
        <v>|</v>
      </c>
      <c r="Q425" s="86">
        <f>IF($D425="", "", IFERROR((VLOOKUP($D425,Ingredients!$A:$H,6,FALSE)*($F425/(VLOOKUP($D425,Ingredients!$A:$H,3,FALSE)))), "ingredient not in list"))</f>
        <v>20</v>
      </c>
      <c r="R425" s="3" t="str">
        <f>IF(AND(I425&lt;&gt;"",I426=""),SUM(I$1:I426)-SUM(R$1:R424),"")</f>
        <v/>
      </c>
      <c r="S425" t="str">
        <f>IF(AND(Q425&lt;&gt;"",Q426=""),SUM(Q$1:Q426)-SUM(S$1:S424),"")</f>
        <v/>
      </c>
      <c r="T425" s="74" t="str">
        <f>IF(AND(K425&lt;&gt;"",K426=""),SUM(K$1:K426)-SUM(T$1:T424),"")</f>
        <v/>
      </c>
      <c r="U425" s="74" t="str">
        <f>IF(AND(M425&lt;&gt;"",M426=""),SUM(M$1:M426)-SUM(U$1:U424),"")</f>
        <v/>
      </c>
      <c r="V425" s="74" t="str">
        <f>IF(AND(O425&lt;&gt;"",O426=""),SUM(O$1:O426)-SUM(V$1:V424),"")</f>
        <v/>
      </c>
      <c r="X425" s="3" t="str">
        <f t="shared" si="72"/>
        <v/>
      </c>
      <c r="Y425" s="21" t="str">
        <f t="shared" si="73"/>
        <v/>
      </c>
      <c r="Z425" s="74" t="str">
        <f t="shared" si="74"/>
        <v/>
      </c>
      <c r="AA425" s="74" t="str">
        <f t="shared" si="75"/>
        <v/>
      </c>
      <c r="AB425" s="74" t="str">
        <f t="shared" si="76"/>
        <v/>
      </c>
    </row>
    <row r="426" spans="1:36" ht="12.75" x14ac:dyDescent="0.2">
      <c r="A426" t="str">
        <f>IF(B426="","", IF(ISNA(MATCH(B426,'Meal Planning'!$C$2:$C$6,0)), "N", "Y"))</f>
        <v>N</v>
      </c>
      <c r="B426" t="str">
        <f t="array" ref="B426">IF(D426="","", INDEX($C426:C20424, MATCH(FALSE,ISBLANK($C426:C20424),0)))</f>
        <v>Vegetarian Green Thai Curry</v>
      </c>
      <c r="C426" s="10"/>
      <c r="D426" s="53" t="s">
        <v>59</v>
      </c>
      <c r="E426" s="54" t="str">
        <f t="shared" si="66"/>
        <v>|</v>
      </c>
      <c r="F426" s="12">
        <v>3</v>
      </c>
      <c r="G426" s="55" t="str">
        <f>IF(D426="","",IFERROR(VLOOKUP(D426,Ingredients!$A:$G,4,FALSE),"ingredient not in list"))</f>
        <v>tsp</v>
      </c>
      <c r="H426" s="54" t="str">
        <f t="shared" si="67"/>
        <v>|</v>
      </c>
      <c r="I426" s="56">
        <f>IF(D426="", "", IFERROR((VLOOKUP(D426,Ingredients!$A:$H,8,FALSE)*(F426/(VLOOKUP(D426,Ingredients!$A:$H,3,FALSE)))), "ingredient not in list"))</f>
        <v>3.6659877800407331E-2</v>
      </c>
      <c r="J426" s="54" t="str">
        <f t="shared" si="68"/>
        <v>|</v>
      </c>
      <c r="K426" s="80">
        <f>IF($D426="", "", IFERROR((VLOOKUP($D426,Ingredients!$A:$K,9,FALSE)*($F426/(VLOOKUP($D426,Ingredients!$A:$K,3,FALSE)))), "ingredient not in list"))</f>
        <v>0</v>
      </c>
      <c r="L426" s="54" t="str">
        <f t="shared" si="69"/>
        <v>|</v>
      </c>
      <c r="M426" s="80">
        <f>IF($D426="", "", IFERROR((VLOOKUP($D426,Ingredients!$A:$K,10,FALSE)*($F426/(VLOOKUP($D426,Ingredients!$A:$K,3,FALSE)))), "ingredient not in list"))</f>
        <v>0</v>
      </c>
      <c r="N426" s="54" t="str">
        <f t="shared" si="70"/>
        <v>|</v>
      </c>
      <c r="O426" s="80">
        <f>IF($D426="", "", IFERROR((VLOOKUP($D426,Ingredients!$A:$K,11,FALSE)*($F426/(VLOOKUP($D426,Ingredients!$A:$K,3,FALSE)))), "ingredient not in list"))</f>
        <v>0</v>
      </c>
      <c r="P426" s="54" t="str">
        <f t="shared" si="71"/>
        <v>|</v>
      </c>
      <c r="Q426" s="86">
        <f>IF($D426="", "", IFERROR((VLOOKUP($D426,Ingredients!$A:$H,6,FALSE)*($F426/(VLOOKUP($D426,Ingredients!$A:$H,3,FALSE)))), "ingredient not in list"))</f>
        <v>0</v>
      </c>
      <c r="R426" s="3" t="str">
        <f>IF(AND(I426&lt;&gt;"",I427=""),SUM(I$1:I427)-SUM(R$1:R425),"")</f>
        <v/>
      </c>
      <c r="S426" t="str">
        <f>IF(AND(Q426&lt;&gt;"",Q427=""),SUM(Q$1:Q427)-SUM(S$1:S425),"")</f>
        <v/>
      </c>
      <c r="T426" s="74" t="str">
        <f>IF(AND(K426&lt;&gt;"",K427=""),SUM(K$1:K427)-SUM(T$1:T425),"")</f>
        <v/>
      </c>
      <c r="U426" s="74" t="str">
        <f>IF(AND(M426&lt;&gt;"",M427=""),SUM(M$1:M427)-SUM(U$1:U425),"")</f>
        <v/>
      </c>
      <c r="V426" s="74" t="str">
        <f>IF(AND(O426&lt;&gt;"",O427=""),SUM(O$1:O427)-SUM(V$1:V425),"")</f>
        <v/>
      </c>
      <c r="X426" s="3" t="str">
        <f t="shared" si="72"/>
        <v/>
      </c>
      <c r="Y426" s="21" t="str">
        <f t="shared" si="73"/>
        <v/>
      </c>
      <c r="Z426" s="74" t="str">
        <f t="shared" si="74"/>
        <v/>
      </c>
      <c r="AA426" s="74" t="str">
        <f t="shared" si="75"/>
        <v/>
      </c>
      <c r="AB426" s="74" t="str">
        <f t="shared" si="76"/>
        <v/>
      </c>
    </row>
    <row r="427" spans="1:36" ht="12.75" x14ac:dyDescent="0.2">
      <c r="A427" t="str">
        <f>IF(B427="","", IF(ISNA(MATCH(B427,'Meal Planning'!$C$2:$C$6,0)), "N", "Y"))</f>
        <v>N</v>
      </c>
      <c r="B427" t="str">
        <f t="array" ref="B427">IF(D427="","", INDEX($C427:C20425, MATCH(FALSE,ISBLANK($C427:C20425),0)))</f>
        <v>Vegetarian Green Thai Curry</v>
      </c>
      <c r="C427" s="10"/>
      <c r="D427" s="53" t="s">
        <v>163</v>
      </c>
      <c r="E427" s="54" t="str">
        <f t="shared" si="66"/>
        <v>|</v>
      </c>
      <c r="F427" s="12">
        <v>3</v>
      </c>
      <c r="G427" s="55" t="str">
        <f>IF(D427="","",IFERROR(VLOOKUP(D427,Ingredients!$A:$G,4,FALSE),"ingredient not in list"))</f>
        <v>tsp</v>
      </c>
      <c r="H427" s="54" t="str">
        <f t="shared" si="67"/>
        <v>|</v>
      </c>
      <c r="I427" s="56">
        <f>IF(D427="", "", IFERROR((VLOOKUP(D427,Ingredients!$A:$H,8,FALSE)*(F427/(VLOOKUP(D427,Ingredients!$A:$H,3,FALSE)))), "ingredient not in list"))</f>
        <v>8.4507042253521125E-2</v>
      </c>
      <c r="J427" s="54" t="str">
        <f t="shared" si="68"/>
        <v>|</v>
      </c>
      <c r="K427" s="80">
        <f>IF($D427="", "", IFERROR((VLOOKUP($D427,Ingredients!$A:$K,9,FALSE)*($F427/(VLOOKUP($D427,Ingredients!$A:$K,3,FALSE)))), "ingredient not in list"))</f>
        <v>0</v>
      </c>
      <c r="L427" s="54" t="str">
        <f t="shared" si="69"/>
        <v>|</v>
      </c>
      <c r="M427" s="80">
        <f>IF($D427="", "", IFERROR((VLOOKUP($D427,Ingredients!$A:$K,10,FALSE)*($F427/(VLOOKUP($D427,Ingredients!$A:$K,3,FALSE)))), "ingredient not in list"))</f>
        <v>0.18</v>
      </c>
      <c r="N427" s="54" t="str">
        <f t="shared" si="70"/>
        <v>|</v>
      </c>
      <c r="O427" s="80">
        <f>IF($D427="", "", IFERROR((VLOOKUP($D427,Ingredients!$A:$K,11,FALSE)*($F427/(VLOOKUP($D427,Ingredients!$A:$K,3,FALSE)))), "ingredient not in list"))</f>
        <v>0</v>
      </c>
      <c r="P427" s="54" t="str">
        <f t="shared" si="71"/>
        <v>|</v>
      </c>
      <c r="Q427" s="86">
        <f>IF($D427="", "", IFERROR((VLOOKUP($D427,Ingredients!$A:$H,6,FALSE)*($F427/(VLOOKUP($D427,Ingredients!$A:$H,3,FALSE)))), "ingredient not in list"))</f>
        <v>3</v>
      </c>
      <c r="R427" s="3" t="str">
        <f>IF(AND(I427&lt;&gt;"",I428=""),SUM(I$1:I428)-SUM(R$1:R426),"")</f>
        <v/>
      </c>
      <c r="S427" t="str">
        <f>IF(AND(Q427&lt;&gt;"",Q428=""),SUM(Q$1:Q428)-SUM(S$1:S426),"")</f>
        <v/>
      </c>
      <c r="T427" s="74" t="str">
        <f>IF(AND(K427&lt;&gt;"",K428=""),SUM(K$1:K428)-SUM(T$1:T426),"")</f>
        <v/>
      </c>
      <c r="U427" s="74" t="str">
        <f>IF(AND(M427&lt;&gt;"",M428=""),SUM(M$1:M428)-SUM(U$1:U426),"")</f>
        <v/>
      </c>
      <c r="V427" s="74" t="str">
        <f>IF(AND(O427&lt;&gt;"",O428=""),SUM(O$1:O428)-SUM(V$1:V426),"")</f>
        <v/>
      </c>
      <c r="X427" s="3" t="str">
        <f t="shared" si="72"/>
        <v/>
      </c>
      <c r="Y427" s="21" t="str">
        <f t="shared" si="73"/>
        <v/>
      </c>
      <c r="Z427" s="74" t="str">
        <f t="shared" si="74"/>
        <v/>
      </c>
      <c r="AA427" s="74" t="str">
        <f t="shared" si="75"/>
        <v/>
      </c>
      <c r="AB427" s="74" t="str">
        <f t="shared" si="76"/>
        <v/>
      </c>
    </row>
    <row r="428" spans="1:36" ht="12.75" x14ac:dyDescent="0.2">
      <c r="A428" t="str">
        <f>IF(B428="","", IF(ISNA(MATCH(B428,'Meal Planning'!$C$2:$C$6,0)), "N", "Y"))</f>
        <v>N</v>
      </c>
      <c r="B428" t="str">
        <f t="array" ref="B428">IF(D428="","", INDEX($C428:C20426, MATCH(FALSE,ISBLANK($C428:C20426),0)))</f>
        <v>Vegetarian Green Thai Curry</v>
      </c>
      <c r="C428" s="10"/>
      <c r="D428" s="53" t="s">
        <v>119</v>
      </c>
      <c r="E428" s="54" t="str">
        <f t="shared" si="66"/>
        <v>|</v>
      </c>
      <c r="F428" s="12">
        <v>1</v>
      </c>
      <c r="G428" s="55" t="str">
        <f>IF(D428="","",IFERROR(VLOOKUP(D428,Ingredients!$A:$G,4,FALSE),"ingredient not in list"))</f>
        <v>tsp</v>
      </c>
      <c r="H428" s="54" t="str">
        <f t="shared" si="67"/>
        <v>|</v>
      </c>
      <c r="I428" s="56">
        <f>IF(D428="", "", IFERROR((VLOOKUP(D428,Ingredients!$A:$H,8,FALSE)*(F428/(VLOOKUP(D428,Ingredients!$A:$H,3,FALSE)))), "ingredient not in list"))</f>
        <v>0.10647887323943661</v>
      </c>
      <c r="J428" s="54" t="str">
        <f t="shared" si="68"/>
        <v>|</v>
      </c>
      <c r="K428" s="80">
        <f>IF($D428="", "", IFERROR((VLOOKUP($D428,Ingredients!$A:$K,9,FALSE)*($F428/(VLOOKUP($D428,Ingredients!$A:$K,3,FALSE)))), "ingredient not in list"))</f>
        <v>0</v>
      </c>
      <c r="L428" s="54" t="str">
        <f t="shared" si="69"/>
        <v>|</v>
      </c>
      <c r="M428" s="80">
        <f>IF($D428="", "", IFERROR((VLOOKUP($D428,Ingredients!$A:$K,10,FALSE)*($F428/(VLOOKUP($D428,Ingredients!$A:$K,3,FALSE)))), "ingredient not in list"))</f>
        <v>0</v>
      </c>
      <c r="N428" s="54" t="str">
        <f t="shared" si="70"/>
        <v>|</v>
      </c>
      <c r="O428" s="80">
        <f>IF($D428="", "", IFERROR((VLOOKUP($D428,Ingredients!$A:$K,11,FALSE)*($F428/(VLOOKUP($D428,Ingredients!$A:$K,3,FALSE)))), "ingredient not in list"))</f>
        <v>0</v>
      </c>
      <c r="P428" s="54" t="str">
        <f t="shared" si="71"/>
        <v>|</v>
      </c>
      <c r="Q428" s="86">
        <f>IF($D428="", "", IFERROR((VLOOKUP($D428,Ingredients!$A:$H,6,FALSE)*($F428/(VLOOKUP($D428,Ingredients!$A:$H,3,FALSE)))), "ingredient not in list"))</f>
        <v>8</v>
      </c>
      <c r="R428" s="3" t="str">
        <f>IF(AND(I428&lt;&gt;"",I429=""),SUM(I$1:I429)-SUM(R$1:R427),"")</f>
        <v/>
      </c>
      <c r="S428" t="str">
        <f>IF(AND(Q428&lt;&gt;"",Q429=""),SUM(Q$1:Q429)-SUM(S$1:S427),"")</f>
        <v/>
      </c>
      <c r="T428" s="74" t="str">
        <f>IF(AND(K428&lt;&gt;"",K429=""),SUM(K$1:K429)-SUM(T$1:T427),"")</f>
        <v/>
      </c>
      <c r="U428" s="74" t="str">
        <f>IF(AND(M428&lt;&gt;"",M429=""),SUM(M$1:M429)-SUM(U$1:U427),"")</f>
        <v/>
      </c>
      <c r="V428" s="74" t="str">
        <f>IF(AND(O428&lt;&gt;"",O429=""),SUM(O$1:O429)-SUM(V$1:V427),"")</f>
        <v/>
      </c>
      <c r="X428" s="3" t="str">
        <f t="shared" si="72"/>
        <v/>
      </c>
      <c r="Y428" s="21" t="str">
        <f t="shared" si="73"/>
        <v/>
      </c>
      <c r="Z428" s="74" t="str">
        <f t="shared" si="74"/>
        <v/>
      </c>
      <c r="AA428" s="74" t="str">
        <f t="shared" si="75"/>
        <v/>
      </c>
      <c r="AB428" s="74" t="str">
        <f t="shared" si="76"/>
        <v/>
      </c>
      <c r="AH428" s="21"/>
    </row>
    <row r="429" spans="1:36" ht="12.75" x14ac:dyDescent="0.2">
      <c r="A429" t="str">
        <f>IF(B429="","", IF(ISNA(MATCH(B429,'Meal Planning'!$C$2:$C$6,0)), "N", "Y"))</f>
        <v>N</v>
      </c>
      <c r="B429" t="str">
        <f t="array" ref="B429">IF(D429="","", INDEX($C429:C20427, MATCH(FALSE,ISBLANK($C429:C20427),0)))</f>
        <v>Vegetarian Green Thai Curry</v>
      </c>
      <c r="C429" s="10"/>
      <c r="D429" s="53" t="s">
        <v>118</v>
      </c>
      <c r="E429" s="54" t="str">
        <f t="shared" si="66"/>
        <v>|</v>
      </c>
      <c r="F429" s="12">
        <v>2</v>
      </c>
      <c r="G429" s="55" t="str">
        <f>IF(D429="","",IFERROR(VLOOKUP(D429,Ingredients!$A:$G,4,FALSE),"ingredient not in list"))</f>
        <v>tsp</v>
      </c>
      <c r="H429" s="54" t="str">
        <f t="shared" si="67"/>
        <v>|</v>
      </c>
      <c r="I429" s="56">
        <f>IF(D429="", "", IFERROR((VLOOKUP(D429,Ingredients!$A:$H,8,FALSE)*(F429/(VLOOKUP(D429,Ingredients!$A:$H,3,FALSE)))), "ingredient not in list"))</f>
        <v>0.21295774647887322</v>
      </c>
      <c r="J429" s="54" t="str">
        <f t="shared" si="68"/>
        <v>|</v>
      </c>
      <c r="K429" s="80">
        <f>IF($D429="", "", IFERROR((VLOOKUP($D429,Ingredients!$A:$K,9,FALSE)*($F429/(VLOOKUP($D429,Ingredients!$A:$K,3,FALSE)))), "ingredient not in list"))</f>
        <v>0.94</v>
      </c>
      <c r="L429" s="54" t="str">
        <f t="shared" si="69"/>
        <v>|</v>
      </c>
      <c r="M429" s="80">
        <f>IF($D429="", "", IFERROR((VLOOKUP($D429,Ingredients!$A:$K,10,FALSE)*($F429/(VLOOKUP($D429,Ingredients!$A:$K,3,FALSE)))), "ingredient not in list"))</f>
        <v>4.08</v>
      </c>
      <c r="N429" s="54" t="str">
        <f t="shared" si="70"/>
        <v>|</v>
      </c>
      <c r="O429" s="80">
        <f>IF($D429="", "", IFERROR((VLOOKUP($D429,Ingredients!$A:$K,11,FALSE)*($F429/(VLOOKUP($D429,Ingredients!$A:$K,3,FALSE)))), "ingredient not in list"))</f>
        <v>0.04</v>
      </c>
      <c r="P429" s="54" t="str">
        <f t="shared" si="71"/>
        <v>|</v>
      </c>
      <c r="Q429" s="86">
        <f>IF($D429="", "", IFERROR((VLOOKUP($D429,Ingredients!$A:$H,6,FALSE)*($F429/(VLOOKUP($D429,Ingredients!$A:$H,3,FALSE)))), "ingredient not in list"))</f>
        <v>18</v>
      </c>
      <c r="R429" s="3" t="str">
        <f>IF(AND(I429&lt;&gt;"",I430=""),SUM(I$1:I430)-SUM(R$1:R428),"")</f>
        <v/>
      </c>
      <c r="S429" t="str">
        <f>IF(AND(Q429&lt;&gt;"",Q430=""),SUM(Q$1:Q430)-SUM(S$1:S428),"")</f>
        <v/>
      </c>
      <c r="T429" s="74" t="str">
        <f>IF(AND(K429&lt;&gt;"",K430=""),SUM(K$1:K430)-SUM(T$1:T428),"")</f>
        <v/>
      </c>
      <c r="U429" s="74" t="str">
        <f>IF(AND(M429&lt;&gt;"",M430=""),SUM(M$1:M430)-SUM(U$1:U428),"")</f>
        <v/>
      </c>
      <c r="V429" s="74" t="str">
        <f>IF(AND(O429&lt;&gt;"",O430=""),SUM(O$1:O430)-SUM(V$1:V428),"")</f>
        <v/>
      </c>
      <c r="X429" s="3" t="str">
        <f t="shared" si="72"/>
        <v/>
      </c>
      <c r="Y429" s="21" t="str">
        <f t="shared" si="73"/>
        <v/>
      </c>
      <c r="Z429" s="74" t="str">
        <f t="shared" si="74"/>
        <v/>
      </c>
      <c r="AA429" s="74" t="str">
        <f t="shared" si="75"/>
        <v/>
      </c>
      <c r="AB429" s="74" t="str">
        <f t="shared" si="76"/>
        <v/>
      </c>
      <c r="AH429" s="90"/>
      <c r="AI429" s="90"/>
      <c r="AJ429" s="90"/>
    </row>
    <row r="430" spans="1:36" ht="13.5" thickBot="1" x14ac:dyDescent="0.25">
      <c r="A430" t="str">
        <f>IF(B430="","", IF(ISNA(MATCH(B430,'Meal Planning'!$C$2:$C$6,0)), "N", "Y"))</f>
        <v>N</v>
      </c>
      <c r="B430" t="str">
        <f t="array" ref="B430">IF(D430="","", INDEX($C430:C20428, MATCH(FALSE,ISBLANK($C430:C20428),0)))</f>
        <v>Vegetarian Green Thai Curry</v>
      </c>
      <c r="C430" s="10"/>
      <c r="D430" s="53" t="s">
        <v>263</v>
      </c>
      <c r="E430" s="54" t="str">
        <f t="shared" si="66"/>
        <v>|</v>
      </c>
      <c r="F430" s="12">
        <v>1</v>
      </c>
      <c r="G430" s="55" t="str">
        <f>IF(D430="","",IFERROR(VLOOKUP(D430,Ingredients!$A:$G,4,FALSE),"ingredient not in list"))</f>
        <v>packet</v>
      </c>
      <c r="H430" s="54" t="str">
        <f t="shared" si="67"/>
        <v>|</v>
      </c>
      <c r="I430" s="56">
        <f>IF(D430="", "", IFERROR((VLOOKUP(D430,Ingredients!$A:$H,8,FALSE)*(F430/(VLOOKUP(D430,Ingredients!$A:$H,3,FALSE)))), "ingredient not in list"))</f>
        <v>0.99</v>
      </c>
      <c r="J430" s="54" t="str">
        <f t="shared" si="68"/>
        <v>|</v>
      </c>
      <c r="K430" s="80">
        <f>IF($D430="", "", IFERROR((VLOOKUP($D430,Ingredients!$A:$K,9,FALSE)*($F430/(VLOOKUP($D430,Ingredients!$A:$K,3,FALSE)))), "ingredient not in list"))</f>
        <v>0</v>
      </c>
      <c r="L430" s="54" t="str">
        <f t="shared" si="69"/>
        <v>|</v>
      </c>
      <c r="M430" s="80">
        <f>IF($D430="", "", IFERROR((VLOOKUP($D430,Ingredients!$A:$K,10,FALSE)*($F430/(VLOOKUP($D430,Ingredients!$A:$K,3,FALSE)))), "ingredient not in list"))</f>
        <v>1</v>
      </c>
      <c r="N430" s="54" t="str">
        <f t="shared" si="70"/>
        <v>|</v>
      </c>
      <c r="O430" s="80">
        <f>IF($D430="", "", IFERROR((VLOOKUP($D430,Ingredients!$A:$K,11,FALSE)*($F430/(VLOOKUP($D430,Ingredients!$A:$K,3,FALSE)))), "ingredient not in list"))</f>
        <v>0</v>
      </c>
      <c r="P430" s="54" t="str">
        <f t="shared" si="71"/>
        <v>|</v>
      </c>
      <c r="Q430" s="86">
        <f>IF($D430="", "", IFERROR((VLOOKUP($D430,Ingredients!$A:$H,6,FALSE)*($F430/(VLOOKUP($D430,Ingredients!$A:$H,3,FALSE)))), "ingredient not in list"))</f>
        <v>15</v>
      </c>
      <c r="R430" s="3" t="str">
        <f>IF(AND(I430&lt;&gt;"",I431=""),SUM(I$1:I431)-SUM(R$1:R429),"")</f>
        <v/>
      </c>
      <c r="S430" t="str">
        <f>IF(AND(Q430&lt;&gt;"",Q431=""),SUM(Q$1:Q431)-SUM(S$1:S429),"")</f>
        <v/>
      </c>
      <c r="T430" s="74" t="str">
        <f>IF(AND(K430&lt;&gt;"",K431=""),SUM(K$1:K431)-SUM(T$1:T429),"")</f>
        <v/>
      </c>
      <c r="U430" s="74" t="str">
        <f>IF(AND(M430&lt;&gt;"",M431=""),SUM(M$1:M431)-SUM(U$1:U429),"")</f>
        <v/>
      </c>
      <c r="V430" s="74" t="str">
        <f>IF(AND(O430&lt;&gt;"",O431=""),SUM(O$1:O431)-SUM(V$1:V429),"")</f>
        <v/>
      </c>
      <c r="X430" s="3" t="str">
        <f t="shared" si="72"/>
        <v/>
      </c>
      <c r="Y430" s="21" t="str">
        <f t="shared" si="73"/>
        <v/>
      </c>
      <c r="Z430" s="74" t="str">
        <f t="shared" si="74"/>
        <v/>
      </c>
      <c r="AA430" s="74" t="str">
        <f t="shared" si="75"/>
        <v/>
      </c>
      <c r="AB430" s="74" t="str">
        <f t="shared" si="76"/>
        <v/>
      </c>
    </row>
    <row r="431" spans="1:36" ht="13.5" thickBot="1" x14ac:dyDescent="0.25">
      <c r="A431" t="str">
        <f>IF(B431="","", IF(ISNA(MATCH(B431,'Meal Planning'!$C$2:$C$6,0)), "N", "Y"))</f>
        <v>N</v>
      </c>
      <c r="B431" t="str">
        <f t="array" ref="B431">IF(D431="","", INDEX($C431:C20429, MATCH(FALSE,ISBLANK($C431:C20429),0)))</f>
        <v>Vegetarian Green Thai Curry</v>
      </c>
      <c r="C431" s="47" t="s">
        <v>264</v>
      </c>
      <c r="D431" s="89" t="s">
        <v>28</v>
      </c>
      <c r="E431" s="58" t="str">
        <f t="shared" si="66"/>
        <v>|</v>
      </c>
      <c r="F431" s="59">
        <v>2.5</v>
      </c>
      <c r="G431" s="60" t="str">
        <f>IF(D431="","",IFERROR(VLOOKUP(D431,Ingredients!$A:$G,4,FALSE),"ingredient not in list"))</f>
        <v>dry cups</v>
      </c>
      <c r="H431" s="58" t="str">
        <f t="shared" si="67"/>
        <v>|</v>
      </c>
      <c r="I431" s="61">
        <f>IF(D431="", "", IFERROR((VLOOKUP(D431,Ingredients!$A:$H,8,FALSE)*(F431/(VLOOKUP(D431,Ingredients!$A:$H,3,FALSE)))), "ingredient not in list"))</f>
        <v>1</v>
      </c>
      <c r="J431" s="58" t="str">
        <f t="shared" si="68"/>
        <v>|</v>
      </c>
      <c r="K431" s="81">
        <f>IF($D431="", "", IFERROR((VLOOKUP($D431,Ingredients!$A:$K,9,FALSE)*($F431/(VLOOKUP($D431,Ingredients!$A:$K,3,FALSE)))), "ingredient not in list"))</f>
        <v>30</v>
      </c>
      <c r="L431" s="58" t="str">
        <f t="shared" si="69"/>
        <v>|</v>
      </c>
      <c r="M431" s="81">
        <f>IF($D431="", "", IFERROR((VLOOKUP($D431,Ingredients!$A:$K,10,FALSE)*($F431/(VLOOKUP($D431,Ingredients!$A:$K,3,FALSE)))), "ingredient not in list"))</f>
        <v>360</v>
      </c>
      <c r="N431" s="58" t="str">
        <f t="shared" si="70"/>
        <v>|</v>
      </c>
      <c r="O431" s="81">
        <f>IF($D431="", "", IFERROR((VLOOKUP($D431,Ingredients!$A:$K,11,FALSE)*($F431/(VLOOKUP($D431,Ingredients!$A:$K,3,FALSE)))), "ingredient not in list"))</f>
        <v>0.4</v>
      </c>
      <c r="P431" s="58" t="str">
        <f t="shared" si="71"/>
        <v>|</v>
      </c>
      <c r="Q431" s="87">
        <f>IF($D431="", "", IFERROR((VLOOKUP($D431,Ingredients!$A:$H,6,FALSE)*($F431/(VLOOKUP($D431,Ingredients!$A:$H,3,FALSE)))), "ingredient not in list"))</f>
        <v>1700</v>
      </c>
      <c r="R431" s="3">
        <f>IF(AND(I431&lt;&gt;"",I432=""),SUM(I$1:I432)-SUM(R$1:R430),"")</f>
        <v>10.704009491278555</v>
      </c>
      <c r="S431">
        <f>IF(AND(Q431&lt;&gt;"",Q432=""),SUM(Q$1:Q432)-SUM(S$1:S430),"")</f>
        <v>3169.6992000000027</v>
      </c>
      <c r="T431" s="74">
        <f>IF(AND(K431&lt;&gt;"",K432=""),SUM(K$1:K432)-SUM(T$1:T430),"")</f>
        <v>68.509999999999764</v>
      </c>
      <c r="U431" s="74">
        <f>IF(AND(M431&lt;&gt;"",M432=""),SUM(M$1:M432)-SUM(U$1:U430),"")</f>
        <v>556.90800000000127</v>
      </c>
      <c r="V431" s="74">
        <f>IF(AND(O431&lt;&gt;"",O432=""),SUM(O$1:O432)-SUM(V$1:V430),"")</f>
        <v>66.585000000000036</v>
      </c>
      <c r="W431" s="8">
        <v>5</v>
      </c>
      <c r="X431" s="3">
        <f t="shared" si="72"/>
        <v>2.1408018982557109</v>
      </c>
      <c r="Y431" s="21">
        <f t="shared" si="73"/>
        <v>633.93984000000057</v>
      </c>
      <c r="Z431" s="74">
        <f t="shared" si="74"/>
        <v>13.701999999999952</v>
      </c>
      <c r="AA431" s="74">
        <f t="shared" si="75"/>
        <v>111.38160000000025</v>
      </c>
      <c r="AB431" s="74">
        <f t="shared" si="76"/>
        <v>13.317000000000007</v>
      </c>
    </row>
    <row r="432" spans="1:36" ht="12.75" x14ac:dyDescent="0.2">
      <c r="A432" t="str">
        <f>IF(B432="","", IF(ISNA(MATCH(B432,'Meal Planning'!$C$2:$C$6,0)), "N", "Y"))</f>
        <v/>
      </c>
      <c r="B432" t="str">
        <f t="array" ref="B432">IF(D432="","", INDEX($C432:C20430, MATCH(FALSE,ISBLANK($C432:C20430),0)))</f>
        <v/>
      </c>
      <c r="C432" s="10"/>
      <c r="E432" t="str">
        <f t="shared" si="66"/>
        <v/>
      </c>
      <c r="F432" s="10"/>
      <c r="G432" s="1" t="str">
        <f>IF(D432="","",IFERROR(VLOOKUP(D432,Ingredients!$A:$G,4,FALSE),"ingredient not in list"))</f>
        <v/>
      </c>
      <c r="H432" t="str">
        <f t="shared" si="67"/>
        <v/>
      </c>
      <c r="I432" s="3" t="str">
        <f>IF(D432="", "", IFERROR((VLOOKUP(D432,Ingredients!$A:$H,8,FALSE)*(F432/(VLOOKUP(D432,Ingredients!$A:$H,3,FALSE)))), "ingredient not in list"))</f>
        <v/>
      </c>
      <c r="J432" t="str">
        <f t="shared" si="68"/>
        <v/>
      </c>
      <c r="K432" s="77" t="str">
        <f>IF($D432="", "", IFERROR((VLOOKUP($D432,Ingredients!$A:$K,9,FALSE)*($F432/(VLOOKUP($D432,Ingredients!$A:$K,3,FALSE)))), "ingredient not in list"))</f>
        <v/>
      </c>
      <c r="L432" t="str">
        <f t="shared" si="69"/>
        <v/>
      </c>
      <c r="M432" s="77" t="str">
        <f>IF($D432="", "", IFERROR((VLOOKUP($D432,Ingredients!$A:$K,10,FALSE)*($F432/(VLOOKUP($D432,Ingredients!$A:$K,3,FALSE)))), "ingredient not in list"))</f>
        <v/>
      </c>
      <c r="N432" t="str">
        <f t="shared" si="70"/>
        <v/>
      </c>
      <c r="O432" s="77" t="str">
        <f>IF($D432="", "", IFERROR((VLOOKUP($D432,Ingredients!$A:$K,11,FALSE)*($F432/(VLOOKUP($D432,Ingredients!$A:$K,3,FALSE)))), "ingredient not in list"))</f>
        <v/>
      </c>
      <c r="P432" t="str">
        <f t="shared" si="71"/>
        <v/>
      </c>
      <c r="Q432" s="83" t="str">
        <f>IF($D432="", "", IFERROR((VLOOKUP($D432,Ingredients!$A:$H,6,FALSE)*($F432/(VLOOKUP($D432,Ingredients!$A:$H,3,FALSE)))), "ingredient not in list"))</f>
        <v/>
      </c>
      <c r="R432" s="3" t="str">
        <f>IF(AND(I432&lt;&gt;"",I433=""),SUM(I$1:I433)-SUM(R$1:R431),"")</f>
        <v/>
      </c>
      <c r="S432" t="str">
        <f>IF(AND(Q432&lt;&gt;"",Q433=""),SUM(Q$1:Q433)-SUM(S$1:S431),"")</f>
        <v/>
      </c>
      <c r="T432" s="74" t="str">
        <f>IF(AND(K432&lt;&gt;"",K433=""),SUM(K$1:K433)-SUM(T$1:T431),"")</f>
        <v/>
      </c>
      <c r="U432" s="74" t="str">
        <f>IF(AND(M432&lt;&gt;"",M433=""),SUM(M$1:M433)-SUM(U$1:U431),"")</f>
        <v/>
      </c>
      <c r="V432" s="74" t="str">
        <f>IF(AND(O432&lt;&gt;"",O433=""),SUM(O$1:O433)-SUM(V$1:V431),"")</f>
        <v/>
      </c>
      <c r="X432" s="3" t="str">
        <f t="shared" si="72"/>
        <v/>
      </c>
      <c r="Y432" s="21" t="str">
        <f t="shared" si="73"/>
        <v/>
      </c>
      <c r="Z432" s="74" t="str">
        <f t="shared" si="74"/>
        <v/>
      </c>
      <c r="AA432" s="74" t="str">
        <f t="shared" si="75"/>
        <v/>
      </c>
      <c r="AB432" s="74" t="str">
        <f t="shared" si="76"/>
        <v/>
      </c>
    </row>
    <row r="433" spans="1:30" ht="12.75" x14ac:dyDescent="0.2">
      <c r="A433" t="str">
        <f>IF(B433="","", IF(ISNA(MATCH(B433,'Meal Planning'!$C$2:$C$6,0)), "N", "Y"))</f>
        <v>N</v>
      </c>
      <c r="B433" t="str">
        <f t="array" ref="B433">IF(D433="","", INDEX($C433:C20431, MATCH(FALSE,ISBLANK($C433:C20431),0)))</f>
        <v>Yakitori Don</v>
      </c>
      <c r="C433" s="10"/>
      <c r="D433" s="48" t="s">
        <v>161</v>
      </c>
      <c r="E433" s="49" t="str">
        <f t="shared" si="66"/>
        <v>|</v>
      </c>
      <c r="F433" s="65">
        <f>48*(2/3)</f>
        <v>32</v>
      </c>
      <c r="G433" s="51" t="str">
        <f>IF(D433="","",IFERROR(VLOOKUP(D433,Ingredients!$A:$G,4,FALSE),"ingredient not in list"))</f>
        <v>oz</v>
      </c>
      <c r="H433" s="49" t="str">
        <f t="shared" si="67"/>
        <v>|</v>
      </c>
      <c r="I433" s="52">
        <f>IF(D433="", "", IFERROR((VLOOKUP(D433,Ingredients!$A:$H,8,FALSE)*(F433/(VLOOKUP(D433,Ingredients!$A:$H,3,FALSE)))), "ingredient not in list"))</f>
        <v>5.86</v>
      </c>
      <c r="J433" s="49" t="str">
        <f t="shared" si="68"/>
        <v>|</v>
      </c>
      <c r="K433" s="79">
        <f>IF($D433="", "", IFERROR((VLOOKUP($D433,Ingredients!$A:$K,9,FALSE)*($F433/(VLOOKUP($D433,Ingredients!$A:$K,3,FALSE)))), "ingredient not in list"))</f>
        <v>176</v>
      </c>
      <c r="L433" s="49" t="str">
        <f t="shared" si="69"/>
        <v>|</v>
      </c>
      <c r="M433" s="79">
        <f>IF($D433="", "", IFERROR((VLOOKUP($D433,Ingredients!$A:$K,10,FALSE)*($F433/(VLOOKUP($D433,Ingredients!$A:$K,3,FALSE)))), "ingredient not in list"))</f>
        <v>0</v>
      </c>
      <c r="N433" s="49" t="str">
        <f t="shared" si="70"/>
        <v>|</v>
      </c>
      <c r="O433" s="79">
        <f>IF($D433="", "", IFERROR((VLOOKUP($D433,Ingredients!$A:$K,11,FALSE)*($F433/(VLOOKUP($D433,Ingredients!$A:$K,3,FALSE)))), "ingredient not in list"))</f>
        <v>20</v>
      </c>
      <c r="P433" s="49" t="str">
        <f t="shared" si="71"/>
        <v>|</v>
      </c>
      <c r="Q433" s="85">
        <f>IF($D433="", "", IFERROR((VLOOKUP($D433,Ingredients!$A:$H,6,FALSE)*($F433/(VLOOKUP($D433,Ingredients!$A:$H,3,FALSE)))), "ingredient not in list"))</f>
        <v>880</v>
      </c>
      <c r="R433" s="3" t="str">
        <f>IF(AND(I433&lt;&gt;"",I434=""),SUM(I$1:I434)-SUM(R$1:R432),"")</f>
        <v/>
      </c>
      <c r="S433" t="str">
        <f>IF(AND(Q433&lt;&gt;"",Q434=""),SUM(Q$1:Q434)-SUM(S$1:S432),"")</f>
        <v/>
      </c>
      <c r="T433" s="74" t="str">
        <f>IF(AND(K433&lt;&gt;"",K434=""),SUM(K$1:K434)-SUM(T$1:T432),"")</f>
        <v/>
      </c>
      <c r="U433" s="74" t="str">
        <f>IF(AND(M433&lt;&gt;"",M434=""),SUM(M$1:M434)-SUM(U$1:U432),"")</f>
        <v/>
      </c>
      <c r="V433" s="74" t="str">
        <f>IF(AND(O433&lt;&gt;"",O434=""),SUM(O$1:O434)-SUM(V$1:V432),"")</f>
        <v/>
      </c>
      <c r="X433" s="3" t="str">
        <f t="shared" si="72"/>
        <v/>
      </c>
      <c r="Y433" s="21" t="str">
        <f t="shared" si="73"/>
        <v/>
      </c>
      <c r="Z433" s="74" t="str">
        <f t="shared" si="74"/>
        <v/>
      </c>
      <c r="AA433" s="74" t="str">
        <f t="shared" si="75"/>
        <v/>
      </c>
      <c r="AB433" s="74" t="str">
        <f t="shared" si="76"/>
        <v/>
      </c>
    </row>
    <row r="434" spans="1:30" ht="12.75" x14ac:dyDescent="0.2">
      <c r="A434" t="str">
        <f>IF(B434="","", IF(ISNA(MATCH(B434,'Meal Planning'!$C$2:$C$6,0)), "N", "Y"))</f>
        <v>N</v>
      </c>
      <c r="B434" t="str">
        <f t="array" ref="B434">IF(D434="","", INDEX($C434:C20432, MATCH(FALSE,ISBLANK($C434:C20432),0)))</f>
        <v>Yakitori Don</v>
      </c>
      <c r="C434" s="10"/>
      <c r="D434" s="53" t="s">
        <v>131</v>
      </c>
      <c r="E434" s="54" t="str">
        <f t="shared" si="66"/>
        <v>|</v>
      </c>
      <c r="F434" s="12">
        <v>1</v>
      </c>
      <c r="G434" s="55" t="str">
        <f>IF(D434="","",IFERROR(VLOOKUP(D434,Ingredients!$A:$G,4,FALSE),"ingredient not in list"))</f>
        <v>inch</v>
      </c>
      <c r="H434" s="54" t="str">
        <f t="shared" si="67"/>
        <v>|</v>
      </c>
      <c r="I434" s="56">
        <f>IF(D434="", "", IFERROR((VLOOKUP(D434,Ingredients!$A:$H,8,FALSE)*(F434/(VLOOKUP(D434,Ingredients!$A:$H,3,FALSE)))), "ingredient not in list"))</f>
        <v>0.2</v>
      </c>
      <c r="J434" s="54" t="str">
        <f t="shared" si="68"/>
        <v>|</v>
      </c>
      <c r="K434" s="80">
        <f>IF($D434="", "", IFERROR((VLOOKUP($D434,Ingredients!$A:$K,9,FALSE)*($F434/(VLOOKUP($D434,Ingredients!$A:$K,3,FALSE)))), "ingredient not in list"))</f>
        <v>0</v>
      </c>
      <c r="L434" s="54" t="str">
        <f t="shared" si="69"/>
        <v>|</v>
      </c>
      <c r="M434" s="80">
        <f>IF($D434="", "", IFERROR((VLOOKUP($D434,Ingredients!$A:$K,10,FALSE)*($F434/(VLOOKUP($D434,Ingredients!$A:$K,3,FALSE)))), "ingredient not in list"))</f>
        <v>0</v>
      </c>
      <c r="N434" s="54" t="str">
        <f t="shared" si="70"/>
        <v>|</v>
      </c>
      <c r="O434" s="80">
        <f>IF($D434="", "", IFERROR((VLOOKUP($D434,Ingredients!$A:$K,11,FALSE)*($F434/(VLOOKUP($D434,Ingredients!$A:$K,3,FALSE)))), "ingredient not in list"))</f>
        <v>0</v>
      </c>
      <c r="P434" s="54" t="str">
        <f t="shared" si="71"/>
        <v>|</v>
      </c>
      <c r="Q434" s="86">
        <f>IF($D434="", "", IFERROR((VLOOKUP($D434,Ingredients!$A:$H,6,FALSE)*($F434/(VLOOKUP($D434,Ingredients!$A:$H,3,FALSE)))), "ingredient not in list"))</f>
        <v>15</v>
      </c>
      <c r="R434" s="3" t="str">
        <f>IF(AND(I434&lt;&gt;"",I435=""),SUM(I$1:I435)-SUM(R$1:R433),"")</f>
        <v/>
      </c>
      <c r="S434" t="str">
        <f>IF(AND(Q434&lt;&gt;"",Q435=""),SUM(Q$1:Q435)-SUM(S$1:S433),"")</f>
        <v/>
      </c>
      <c r="T434" s="74" t="str">
        <f>IF(AND(K434&lt;&gt;"",K435=""),SUM(K$1:K435)-SUM(T$1:T433),"")</f>
        <v/>
      </c>
      <c r="U434" s="74" t="str">
        <f>IF(AND(M434&lt;&gt;"",M435=""),SUM(M$1:M435)-SUM(U$1:U433),"")</f>
        <v/>
      </c>
      <c r="V434" s="74" t="str">
        <f>IF(AND(O434&lt;&gt;"",O435=""),SUM(O$1:O435)-SUM(V$1:V433),"")</f>
        <v/>
      </c>
      <c r="X434" s="3" t="str">
        <f t="shared" si="72"/>
        <v/>
      </c>
      <c r="Y434" s="21" t="str">
        <f t="shared" si="73"/>
        <v/>
      </c>
      <c r="Z434" s="74" t="str">
        <f t="shared" si="74"/>
        <v/>
      </c>
      <c r="AA434" s="74" t="str">
        <f t="shared" si="75"/>
        <v/>
      </c>
      <c r="AB434" s="74" t="str">
        <f t="shared" si="76"/>
        <v/>
      </c>
    </row>
    <row r="435" spans="1:30" ht="12.75" x14ac:dyDescent="0.2">
      <c r="A435" t="str">
        <f>IF(B435="","", IF(ISNA(MATCH(B435,'Meal Planning'!$C$2:$C$6,0)), "N", "Y"))</f>
        <v>N</v>
      </c>
      <c r="B435" t="str">
        <f t="array" ref="B435">IF(D435="","", INDEX($C435:C20433, MATCH(FALSE,ISBLANK($C435:C20433),0)))</f>
        <v>Yakitori Don</v>
      </c>
      <c r="C435" s="10"/>
      <c r="D435" s="53" t="s">
        <v>133</v>
      </c>
      <c r="E435" s="54" t="str">
        <f t="shared" si="66"/>
        <v>|</v>
      </c>
      <c r="F435" s="12">
        <v>2</v>
      </c>
      <c r="G435" s="55" t="str">
        <f>IF(D435="","",IFERROR(VLOOKUP(D435,Ingredients!$A:$G,4,FALSE),"ingredient not in list"))</f>
        <v>clove</v>
      </c>
      <c r="H435" s="54" t="str">
        <f t="shared" si="67"/>
        <v>|</v>
      </c>
      <c r="I435" s="56">
        <f>IF(D435="", "", IFERROR((VLOOKUP(D435,Ingredients!$A:$H,8,FALSE)*(F435/(VLOOKUP(D435,Ingredients!$A:$H,3,FALSE)))), "ingredient not in list"))</f>
        <v>6.8999999999999992E-2</v>
      </c>
      <c r="J435" s="54" t="str">
        <f t="shared" si="68"/>
        <v>|</v>
      </c>
      <c r="K435" s="80">
        <f>IF($D435="", "", IFERROR((VLOOKUP($D435,Ingredients!$A:$K,9,FALSE)*($F435/(VLOOKUP($D435,Ingredients!$A:$K,3,FALSE)))), "ingredient not in list"))</f>
        <v>0.38</v>
      </c>
      <c r="L435" s="54" t="str">
        <f t="shared" si="69"/>
        <v>|</v>
      </c>
      <c r="M435" s="80">
        <f>IF($D435="", "", IFERROR((VLOOKUP($D435,Ingredients!$A:$K,10,FALSE)*($F435/(VLOOKUP($D435,Ingredients!$A:$K,3,FALSE)))), "ingredient not in list"))</f>
        <v>1.98</v>
      </c>
      <c r="N435" s="54" t="str">
        <f t="shared" si="70"/>
        <v>|</v>
      </c>
      <c r="O435" s="80">
        <f>IF($D435="", "", IFERROR((VLOOKUP($D435,Ingredients!$A:$K,11,FALSE)*($F435/(VLOOKUP($D435,Ingredients!$A:$K,3,FALSE)))), "ingredient not in list"))</f>
        <v>0.04</v>
      </c>
      <c r="P435" s="54" t="str">
        <f t="shared" si="71"/>
        <v>|</v>
      </c>
      <c r="Q435" s="86">
        <f>IF($D435="", "", IFERROR((VLOOKUP($D435,Ingredients!$A:$H,6,FALSE)*($F435/(VLOOKUP($D435,Ingredients!$A:$H,3,FALSE)))), "ingredient not in list"))</f>
        <v>8</v>
      </c>
      <c r="R435" s="3" t="str">
        <f>IF(AND(I435&lt;&gt;"",I436=""),SUM(I$1:I436)-SUM(R$1:R434),"")</f>
        <v/>
      </c>
      <c r="S435" t="str">
        <f>IF(AND(Q435&lt;&gt;"",Q436=""),SUM(Q$1:Q436)-SUM(S$1:S434),"")</f>
        <v/>
      </c>
      <c r="T435" s="74" t="str">
        <f>IF(AND(K435&lt;&gt;"",K436=""),SUM(K$1:K436)-SUM(T$1:T434),"")</f>
        <v/>
      </c>
      <c r="U435" s="74" t="str">
        <f>IF(AND(M435&lt;&gt;"",M436=""),SUM(M$1:M436)-SUM(U$1:U434),"")</f>
        <v/>
      </c>
      <c r="V435" s="74" t="str">
        <f>IF(AND(O435&lt;&gt;"",O436=""),SUM(O$1:O436)-SUM(V$1:V434),"")</f>
        <v/>
      </c>
      <c r="X435" s="3" t="str">
        <f t="shared" si="72"/>
        <v/>
      </c>
      <c r="Y435" s="21" t="str">
        <f t="shared" si="73"/>
        <v/>
      </c>
      <c r="Z435" s="74" t="str">
        <f t="shared" si="74"/>
        <v/>
      </c>
      <c r="AA435" s="74" t="str">
        <f t="shared" si="75"/>
        <v/>
      </c>
      <c r="AB435" s="74" t="str">
        <f t="shared" si="76"/>
        <v/>
      </c>
    </row>
    <row r="436" spans="1:30" ht="12.75" x14ac:dyDescent="0.2">
      <c r="A436" t="str">
        <f>IF(B436="","", IF(ISNA(MATCH(B436,'Meal Planning'!$C$2:$C$6,0)), "N", "Y"))</f>
        <v>N</v>
      </c>
      <c r="B436" t="str">
        <f t="array" ref="B436">IF(D436="","", INDEX($C436:C20434, MATCH(FALSE,ISBLANK($C436:C20434),0)))</f>
        <v>Yakitori Don</v>
      </c>
      <c r="C436" s="10"/>
      <c r="D436" s="53" t="s">
        <v>138</v>
      </c>
      <c r="E436" s="54" t="str">
        <f t="shared" si="66"/>
        <v>|</v>
      </c>
      <c r="F436" s="12">
        <f>9*(2/3)</f>
        <v>6</v>
      </c>
      <c r="G436" s="55" t="str">
        <f>IF(D436="","",IFERROR(VLOOKUP(D436,Ingredients!$A:$G,4,FALSE),"ingredient not in list"))</f>
        <v>tsp</v>
      </c>
      <c r="H436" s="54" t="str">
        <f t="shared" si="67"/>
        <v>|</v>
      </c>
      <c r="I436" s="56">
        <f>IF(D436="", "", IFERROR((VLOOKUP(D436,Ingredients!$A:$H,8,FALSE)*(F436/(VLOOKUP(D436,Ingredients!$A:$H,3,FALSE)))), "ingredient not in list"))</f>
        <v>2.6299559471365641E-2</v>
      </c>
      <c r="J436" s="54" t="str">
        <f t="shared" si="68"/>
        <v>|</v>
      </c>
      <c r="K436" s="80">
        <f>IF($D436="", "", IFERROR((VLOOKUP($D436,Ingredients!$A:$K,9,FALSE)*($F436/(VLOOKUP($D436,Ingredients!$A:$K,3,FALSE)))), "ingredient not in list"))</f>
        <v>0</v>
      </c>
      <c r="L436" s="54" t="str">
        <f t="shared" si="69"/>
        <v>|</v>
      </c>
      <c r="M436" s="80">
        <f>IF($D436="", "", IFERROR((VLOOKUP($D436,Ingredients!$A:$K,10,FALSE)*($F436/(VLOOKUP($D436,Ingredients!$A:$K,3,FALSE)))), "ingredient not in list"))</f>
        <v>25.200000000000003</v>
      </c>
      <c r="N436" s="54" t="str">
        <f t="shared" si="70"/>
        <v>|</v>
      </c>
      <c r="O436" s="80">
        <f>IF($D436="", "", IFERROR((VLOOKUP($D436,Ingredients!$A:$K,11,FALSE)*($F436/(VLOOKUP($D436,Ingredients!$A:$K,3,FALSE)))), "ingredient not in list"))</f>
        <v>0</v>
      </c>
      <c r="P436" s="54" t="str">
        <f t="shared" si="71"/>
        <v>|</v>
      </c>
      <c r="Q436" s="86">
        <f>IF($D436="", "", IFERROR((VLOOKUP($D436,Ingredients!$A:$H,6,FALSE)*($F436/(VLOOKUP($D436,Ingredients!$A:$H,3,FALSE)))), "ingredient not in list"))</f>
        <v>90</v>
      </c>
      <c r="R436" s="3" t="str">
        <f>IF(AND(I436&lt;&gt;"",I437=""),SUM(I$1:I437)-SUM(R$1:R435),"")</f>
        <v/>
      </c>
      <c r="S436" t="str">
        <f>IF(AND(Q436&lt;&gt;"",Q437=""),SUM(Q$1:Q437)-SUM(S$1:S435),"")</f>
        <v/>
      </c>
      <c r="T436" s="74" t="str">
        <f>IF(AND(K436&lt;&gt;"",K437=""),SUM(K$1:K437)-SUM(T$1:T435),"")</f>
        <v/>
      </c>
      <c r="U436" s="74" t="str">
        <f>IF(AND(M436&lt;&gt;"",M437=""),SUM(M$1:M437)-SUM(U$1:U435),"")</f>
        <v/>
      </c>
      <c r="V436" s="74" t="str">
        <f>IF(AND(O436&lt;&gt;"",O437=""),SUM(O$1:O437)-SUM(V$1:V435),"")</f>
        <v/>
      </c>
      <c r="X436" s="3" t="str">
        <f t="shared" si="72"/>
        <v/>
      </c>
      <c r="Y436" s="21" t="str">
        <f t="shared" si="73"/>
        <v/>
      </c>
      <c r="Z436" s="74" t="str">
        <f t="shared" si="74"/>
        <v/>
      </c>
      <c r="AA436" s="74" t="str">
        <f t="shared" si="75"/>
        <v/>
      </c>
      <c r="AB436" s="74" t="str">
        <f t="shared" si="76"/>
        <v/>
      </c>
      <c r="AD436" s="123" t="s">
        <v>327</v>
      </c>
    </row>
    <row r="437" spans="1:30" ht="12.75" x14ac:dyDescent="0.2">
      <c r="A437" t="str">
        <f>IF(B437="","", IF(ISNA(MATCH(B437,'Meal Planning'!$C$2:$C$6,0)), "N", "Y"))</f>
        <v>N</v>
      </c>
      <c r="B437" t="str">
        <f t="array" ref="B437">IF(D437="","", INDEX($C437:C20435, MATCH(FALSE,ISBLANK($C437:C20435),0)))</f>
        <v>Yakitori Don</v>
      </c>
      <c r="C437" s="10"/>
      <c r="D437" s="53" t="s">
        <v>21</v>
      </c>
      <c r="E437" s="54" t="str">
        <f t="shared" si="66"/>
        <v>|</v>
      </c>
      <c r="F437" s="12">
        <f>12*(2/3)</f>
        <v>8</v>
      </c>
      <c r="G437" s="55" t="str">
        <f>IF(D437="","",IFERROR(VLOOKUP(D437,Ingredients!$A:$G,4,FALSE),"ingredient not in list"))</f>
        <v>tbsp</v>
      </c>
      <c r="H437" s="54" t="str">
        <f t="shared" si="67"/>
        <v>|</v>
      </c>
      <c r="I437" s="56">
        <f>IF(D437="", "", IFERROR((VLOOKUP(D437,Ingredients!$A:$H,8,FALSE)*(F437/(VLOOKUP(D437,Ingredients!$A:$H,3,FALSE)))), "ingredient not in list"))</f>
        <v>1.6</v>
      </c>
      <c r="J437" s="54" t="str">
        <f t="shared" si="68"/>
        <v>|</v>
      </c>
      <c r="K437" s="80">
        <f>IF($D437="", "", IFERROR((VLOOKUP($D437,Ingredients!$A:$K,9,FALSE)*($F437/(VLOOKUP($D437,Ingredients!$A:$K,3,FALSE)))), "ingredient not in list"))</f>
        <v>8</v>
      </c>
      <c r="L437" s="54" t="str">
        <f t="shared" si="69"/>
        <v>|</v>
      </c>
      <c r="M437" s="80">
        <f>IF($D437="", "", IFERROR((VLOOKUP($D437,Ingredients!$A:$K,10,FALSE)*($F437/(VLOOKUP($D437,Ingredients!$A:$K,3,FALSE)))), "ingredient not in list"))</f>
        <v>8</v>
      </c>
      <c r="N437" s="54" t="str">
        <f t="shared" si="70"/>
        <v>|</v>
      </c>
      <c r="O437" s="80">
        <f>IF($D437="", "", IFERROR((VLOOKUP($D437,Ingredients!$A:$K,11,FALSE)*($F437/(VLOOKUP($D437,Ingredients!$A:$K,3,FALSE)))), "ingredient not in list"))</f>
        <v>0</v>
      </c>
      <c r="P437" s="54" t="str">
        <f t="shared" si="71"/>
        <v>|</v>
      </c>
      <c r="Q437" s="86">
        <f>IF($D437="", "", IFERROR((VLOOKUP($D437,Ingredients!$A:$H,6,FALSE)*($F437/(VLOOKUP($D437,Ingredients!$A:$H,3,FALSE)))), "ingredient not in list"))</f>
        <v>120</v>
      </c>
      <c r="R437" s="3" t="str">
        <f>IF(AND(I437&lt;&gt;"",I438=""),SUM(I$1:I438)-SUM(R$1:R436),"")</f>
        <v/>
      </c>
      <c r="S437" t="str">
        <f>IF(AND(Q437&lt;&gt;"",Q438=""),SUM(Q$1:Q438)-SUM(S$1:S436),"")</f>
        <v/>
      </c>
      <c r="T437" s="74" t="str">
        <f>IF(AND(K437&lt;&gt;"",K438=""),SUM(K$1:K438)-SUM(T$1:T436),"")</f>
        <v/>
      </c>
      <c r="U437" s="74" t="str">
        <f>IF(AND(M437&lt;&gt;"",M438=""),SUM(M$1:M438)-SUM(U$1:U436),"")</f>
        <v/>
      </c>
      <c r="V437" s="74" t="str">
        <f>IF(AND(O437&lt;&gt;"",O438=""),SUM(O$1:O438)-SUM(V$1:V436),"")</f>
        <v/>
      </c>
      <c r="X437" s="3" t="str">
        <f t="shared" si="72"/>
        <v/>
      </c>
      <c r="Y437" s="21" t="str">
        <f t="shared" si="73"/>
        <v/>
      </c>
      <c r="Z437" s="74" t="str">
        <f t="shared" si="74"/>
        <v/>
      </c>
      <c r="AA437" s="74" t="str">
        <f t="shared" si="75"/>
        <v/>
      </c>
      <c r="AB437" s="74" t="str">
        <f t="shared" si="76"/>
        <v/>
      </c>
    </row>
    <row r="438" spans="1:30" ht="12.75" x14ac:dyDescent="0.2">
      <c r="A438" t="str">
        <f>IF(B438="","", IF(ISNA(MATCH(B438,'Meal Planning'!$C$2:$C$6,0)), "N", "Y"))</f>
        <v>N</v>
      </c>
      <c r="B438" t="str">
        <f t="array" ref="B438">IF(D438="","", INDEX($C438:C20436, MATCH(FALSE,ISBLANK($C438:C20436),0)))</f>
        <v>Yakitori Don</v>
      </c>
      <c r="C438" s="10"/>
      <c r="D438" s="53" t="s">
        <v>40</v>
      </c>
      <c r="E438" s="54" t="str">
        <f t="shared" si="66"/>
        <v>|</v>
      </c>
      <c r="F438" s="12">
        <v>1</v>
      </c>
      <c r="G438" s="55" t="str">
        <f>IF(D438="","",IFERROR(VLOOKUP(D438,Ingredients!$A:$G,4,FALSE),"ingredient not in list"))</f>
        <v>tbsp</v>
      </c>
      <c r="H438" s="54" t="str">
        <f t="shared" si="67"/>
        <v>|</v>
      </c>
      <c r="I438" s="56">
        <f>IF(D438="", "", IFERROR((VLOOKUP(D438,Ingredients!$A:$H,8,FALSE)*(F438/(VLOOKUP(D438,Ingredients!$A:$H,3,FALSE)))), "ingredient not in list"))</f>
        <v>0.16666666666666666</v>
      </c>
      <c r="J438" s="54" t="str">
        <f t="shared" si="68"/>
        <v>|</v>
      </c>
      <c r="K438" s="80">
        <f>IF($D438="", "", IFERROR((VLOOKUP($D438,Ingredients!$A:$K,9,FALSE)*($F438/(VLOOKUP($D438,Ingredients!$A:$K,3,FALSE)))), "ingredient not in list"))</f>
        <v>0</v>
      </c>
      <c r="L438" s="54" t="str">
        <f t="shared" si="69"/>
        <v>|</v>
      </c>
      <c r="M438" s="80">
        <f>IF($D438="", "", IFERROR((VLOOKUP($D438,Ingredients!$A:$K,10,FALSE)*($F438/(VLOOKUP($D438,Ingredients!$A:$K,3,FALSE)))), "ingredient not in list"))</f>
        <v>0</v>
      </c>
      <c r="N438" s="54" t="str">
        <f t="shared" si="70"/>
        <v>|</v>
      </c>
      <c r="O438" s="80">
        <f>IF($D438="", "", IFERROR((VLOOKUP($D438,Ingredients!$A:$K,11,FALSE)*($F438/(VLOOKUP($D438,Ingredients!$A:$K,3,FALSE)))), "ingredient not in list"))</f>
        <v>0</v>
      </c>
      <c r="P438" s="54" t="str">
        <f t="shared" si="71"/>
        <v>|</v>
      </c>
      <c r="Q438" s="86">
        <f>IF($D438="", "", IFERROR((VLOOKUP($D438,Ingredients!$A:$H,6,FALSE)*($F438/(VLOOKUP($D438,Ingredients!$A:$H,3,FALSE)))), "ingredient not in list"))</f>
        <v>0</v>
      </c>
      <c r="R438" s="3" t="str">
        <f>IF(AND(I438&lt;&gt;"",I439=""),SUM(I$1:I439)-SUM(R$1:R437),"")</f>
        <v/>
      </c>
      <c r="S438" t="str">
        <f>IF(AND(Q438&lt;&gt;"",Q439=""),SUM(Q$1:Q439)-SUM(S$1:S437),"")</f>
        <v/>
      </c>
      <c r="T438" s="74" t="str">
        <f>IF(AND(K438&lt;&gt;"",K439=""),SUM(K$1:K439)-SUM(T$1:T437),"")</f>
        <v/>
      </c>
      <c r="U438" s="74" t="str">
        <f>IF(AND(M438&lt;&gt;"",M439=""),SUM(M$1:M439)-SUM(U$1:U437),"")</f>
        <v/>
      </c>
      <c r="V438" s="74" t="str">
        <f>IF(AND(O438&lt;&gt;"",O439=""),SUM(O$1:O439)-SUM(V$1:V437),"")</f>
        <v/>
      </c>
      <c r="X438" s="3" t="str">
        <f t="shared" si="72"/>
        <v/>
      </c>
      <c r="Y438" s="21" t="str">
        <f t="shared" si="73"/>
        <v/>
      </c>
      <c r="Z438" s="74" t="str">
        <f t="shared" si="74"/>
        <v/>
      </c>
      <c r="AA438" s="74" t="str">
        <f t="shared" si="75"/>
        <v/>
      </c>
      <c r="AB438" s="74" t="str">
        <f t="shared" si="76"/>
        <v/>
      </c>
    </row>
    <row r="439" spans="1:30" ht="12.75" x14ac:dyDescent="0.2">
      <c r="A439" t="str">
        <f>IF(B439="","", IF(ISNA(MATCH(B439,'Meal Planning'!$C$2:$C$6,0)), "N", "Y"))</f>
        <v>N</v>
      </c>
      <c r="B439" t="str">
        <f t="array" ref="B439">IF(D439="","", INDEX($C439:C20437, MATCH(FALSE,ISBLANK($C439:C20437),0)))</f>
        <v>Yakitori Don</v>
      </c>
      <c r="C439" s="10"/>
      <c r="D439" s="53" t="s">
        <v>217</v>
      </c>
      <c r="E439" s="54" t="str">
        <f t="shared" si="66"/>
        <v>|</v>
      </c>
      <c r="F439" s="12">
        <v>3</v>
      </c>
      <c r="G439" s="55" t="str">
        <f>IF(D439="","",IFERROR(VLOOKUP(D439,Ingredients!$A:$G,4,FALSE),"ingredient not in list"))</f>
        <v>tbsp</v>
      </c>
      <c r="H439" s="54" t="str">
        <f t="shared" si="67"/>
        <v>|</v>
      </c>
      <c r="I439" s="56">
        <f>IF(D439="", "", IFERROR((VLOOKUP(D439,Ingredients!$A:$H,8,FALSE)*(F439/(VLOOKUP(D439,Ingredients!$A:$H,3,FALSE)))), "ingredient not in list"))</f>
        <v>0.59850000000000003</v>
      </c>
      <c r="J439" s="54" t="str">
        <f t="shared" si="68"/>
        <v>|</v>
      </c>
      <c r="K439" s="80">
        <f>IF($D439="", "", IFERROR((VLOOKUP($D439,Ingredients!$A:$K,9,FALSE)*($F439/(VLOOKUP($D439,Ingredients!$A:$K,3,FALSE)))), "ingredient not in list"))</f>
        <v>0</v>
      </c>
      <c r="L439" s="54" t="str">
        <f t="shared" si="69"/>
        <v>|</v>
      </c>
      <c r="M439" s="80">
        <f>IF($D439="", "", IFERROR((VLOOKUP($D439,Ingredients!$A:$K,10,FALSE)*($F439/(VLOOKUP($D439,Ingredients!$A:$K,3,FALSE)))), "ingredient not in list"))</f>
        <v>27</v>
      </c>
      <c r="N439" s="54" t="str">
        <f t="shared" si="70"/>
        <v>|</v>
      </c>
      <c r="O439" s="80">
        <f>IF($D439="", "", IFERROR((VLOOKUP($D439,Ingredients!$A:$K,11,FALSE)*($F439/(VLOOKUP($D439,Ingredients!$A:$K,3,FALSE)))), "ingredient not in list"))</f>
        <v>0</v>
      </c>
      <c r="P439" s="54" t="str">
        <f t="shared" si="71"/>
        <v>|</v>
      </c>
      <c r="Q439" s="86">
        <f>IF($D439="", "", IFERROR((VLOOKUP($D439,Ingredients!$A:$H,6,FALSE)*($F439/(VLOOKUP($D439,Ingredients!$A:$H,3,FALSE)))), "ingredient not in list"))</f>
        <v>105</v>
      </c>
      <c r="R439" s="3" t="str">
        <f>IF(AND(I439&lt;&gt;"",I440=""),SUM(I$1:I440)-SUM(R$1:R438),"")</f>
        <v/>
      </c>
      <c r="S439" t="str">
        <f>IF(AND(Q439&lt;&gt;"",Q440=""),SUM(Q$1:Q440)-SUM(S$1:S438),"")</f>
        <v/>
      </c>
      <c r="T439" s="74" t="str">
        <f>IF(AND(K439&lt;&gt;"",K440=""),SUM(K$1:K440)-SUM(T$1:T438),"")</f>
        <v/>
      </c>
      <c r="U439" s="74" t="str">
        <f>IF(AND(M439&lt;&gt;"",M440=""),SUM(M$1:M440)-SUM(U$1:U438),"")</f>
        <v/>
      </c>
      <c r="V439" s="74" t="str">
        <f>IF(AND(O439&lt;&gt;"",O440=""),SUM(O$1:O440)-SUM(V$1:V438),"")</f>
        <v/>
      </c>
      <c r="X439" s="3" t="str">
        <f t="shared" si="72"/>
        <v/>
      </c>
      <c r="Y439" s="21" t="str">
        <f t="shared" si="73"/>
        <v/>
      </c>
      <c r="Z439" s="74" t="str">
        <f t="shared" si="74"/>
        <v/>
      </c>
      <c r="AA439" s="74" t="str">
        <f t="shared" si="75"/>
        <v/>
      </c>
      <c r="AB439" s="74" t="str">
        <f t="shared" si="76"/>
        <v/>
      </c>
    </row>
    <row r="440" spans="1:30" ht="12.75" x14ac:dyDescent="0.2">
      <c r="A440" t="str">
        <f>IF(B440="","", IF(ISNA(MATCH(B440,'Meal Planning'!$C$2:$C$6,0)), "N", "Y"))</f>
        <v>N</v>
      </c>
      <c r="B440" t="str">
        <f t="array" ref="B440">IF(D440="","", INDEX($C440:C20438, MATCH(FALSE,ISBLANK($C440:C20438),0)))</f>
        <v>Yakitori Don</v>
      </c>
      <c r="C440" s="10"/>
      <c r="D440" s="53" t="s">
        <v>57</v>
      </c>
      <c r="E440" s="54" t="str">
        <f t="shared" si="66"/>
        <v>|</v>
      </c>
      <c r="F440" s="12">
        <v>1</v>
      </c>
      <c r="G440" s="55" t="str">
        <f>IF(D440="","",IFERROR(VLOOKUP(D440,Ingredients!$A:$G,4,FALSE),"ingredient not in list"))</f>
        <v>tbsp</v>
      </c>
      <c r="H440" s="54" t="str">
        <f t="shared" si="67"/>
        <v>|</v>
      </c>
      <c r="I440" s="56">
        <f>IF(D440="", "", IFERROR((VLOOKUP(D440,Ingredients!$A:$H,8,FALSE)*(F440/(VLOOKUP(D440,Ingredients!$A:$H,3,FALSE)))), "ingredient not in list"))</f>
        <v>5.2083333333333336E-2</v>
      </c>
      <c r="J440" s="54" t="str">
        <f t="shared" si="68"/>
        <v>|</v>
      </c>
      <c r="K440" s="80">
        <f>IF($D440="", "", IFERROR((VLOOKUP($D440,Ingredients!$A:$K,9,FALSE)*($F440/(VLOOKUP($D440,Ingredients!$A:$K,3,FALSE)))), "ingredient not in list"))</f>
        <v>0</v>
      </c>
      <c r="L440" s="54" t="str">
        <f t="shared" si="69"/>
        <v>|</v>
      </c>
      <c r="M440" s="80">
        <f>IF($D440="", "", IFERROR((VLOOKUP($D440,Ingredients!$A:$K,10,FALSE)*($F440/(VLOOKUP($D440,Ingredients!$A:$K,3,FALSE)))), "ingredient not in list"))</f>
        <v>0</v>
      </c>
      <c r="N440" s="54" t="str">
        <f t="shared" si="70"/>
        <v>|</v>
      </c>
      <c r="O440" s="80">
        <f>IF($D440="", "", IFERROR((VLOOKUP($D440,Ingredients!$A:$K,11,FALSE)*($F440/(VLOOKUP($D440,Ingredients!$A:$K,3,FALSE)))), "ingredient not in list"))</f>
        <v>13.6</v>
      </c>
      <c r="P440" s="54" t="str">
        <f t="shared" si="71"/>
        <v>|</v>
      </c>
      <c r="Q440" s="86">
        <f>IF($D440="", "", IFERROR((VLOOKUP($D440,Ingredients!$A:$H,6,FALSE)*($F440/(VLOOKUP($D440,Ingredients!$A:$H,3,FALSE)))), "ingredient not in list"))</f>
        <v>130</v>
      </c>
      <c r="R440" s="3" t="str">
        <f>IF(AND(I440&lt;&gt;"",I441=""),SUM(I$1:I441)-SUM(R$1:R439),"")</f>
        <v/>
      </c>
      <c r="S440" t="str">
        <f>IF(AND(Q440&lt;&gt;"",Q441=""),SUM(Q$1:Q441)-SUM(S$1:S439),"")</f>
        <v/>
      </c>
      <c r="T440" s="74" t="str">
        <f>IF(AND(K440&lt;&gt;"",K441=""),SUM(K$1:K441)-SUM(T$1:T439),"")</f>
        <v/>
      </c>
      <c r="U440" s="74" t="str">
        <f>IF(AND(M440&lt;&gt;"",M441=""),SUM(M$1:M441)-SUM(U$1:U439),"")</f>
        <v/>
      </c>
      <c r="V440" s="74" t="str">
        <f>IF(AND(O440&lt;&gt;"",O441=""),SUM(O$1:O441)-SUM(V$1:V439),"")</f>
        <v/>
      </c>
      <c r="X440" s="3" t="str">
        <f t="shared" si="72"/>
        <v/>
      </c>
      <c r="Y440" s="21" t="str">
        <f t="shared" si="73"/>
        <v/>
      </c>
      <c r="Z440" s="74" t="str">
        <f t="shared" si="74"/>
        <v/>
      </c>
      <c r="AA440" s="74" t="str">
        <f t="shared" si="75"/>
        <v/>
      </c>
      <c r="AB440" s="74" t="str">
        <f t="shared" si="76"/>
        <v/>
      </c>
    </row>
    <row r="441" spans="1:30" ht="12.75" x14ac:dyDescent="0.2">
      <c r="A441" t="str">
        <f>IF(B441="","", IF(ISNA(MATCH(B441,'Meal Planning'!$C$2:$C$6,0)), "N", "Y"))</f>
        <v>N</v>
      </c>
      <c r="B441" t="str">
        <f t="array" ref="B441">IF(D441="","", INDEX($C441:C20439, MATCH(FALSE,ISBLANK($C441:C20439),0)))</f>
        <v>Yakitori Don</v>
      </c>
      <c r="C441" s="10"/>
      <c r="D441" s="53" t="s">
        <v>33</v>
      </c>
      <c r="E441" s="54" t="str">
        <f t="shared" si="66"/>
        <v>|</v>
      </c>
      <c r="F441" s="12">
        <v>1</v>
      </c>
      <c r="G441" s="55" t="str">
        <f>IF(D441="","",IFERROR(VLOOKUP(D441,Ingredients!$A:$G,4,FALSE),"ingredient not in list"))</f>
        <v>onion</v>
      </c>
      <c r="H441" s="54" t="str">
        <f t="shared" si="67"/>
        <v>|</v>
      </c>
      <c r="I441" s="56">
        <f>IF(D441="", "", IFERROR((VLOOKUP(D441,Ingredients!$A:$H,8,FALSE)*(F441/(VLOOKUP(D441,Ingredients!$A:$H,3,FALSE)))), "ingredient not in list"))</f>
        <v>0.69</v>
      </c>
      <c r="J441" s="54" t="str">
        <f t="shared" si="68"/>
        <v>|</v>
      </c>
      <c r="K441" s="80">
        <f>IF($D441="", "", IFERROR((VLOOKUP($D441,Ingredients!$A:$K,9,FALSE)*($F441/(VLOOKUP($D441,Ingredients!$A:$K,3,FALSE)))), "ingredient not in list"))</f>
        <v>2</v>
      </c>
      <c r="L441" s="54" t="str">
        <f t="shared" si="69"/>
        <v>|</v>
      </c>
      <c r="M441" s="80">
        <f>IF($D441="", "", IFERROR((VLOOKUP($D441,Ingredients!$A:$K,10,FALSE)*($F441/(VLOOKUP($D441,Ingredients!$A:$K,3,FALSE)))), "ingredient not in list"))</f>
        <v>14</v>
      </c>
      <c r="N441" s="54" t="str">
        <f t="shared" si="70"/>
        <v>|</v>
      </c>
      <c r="O441" s="80">
        <f>IF($D441="", "", IFERROR((VLOOKUP($D441,Ingredients!$A:$K,11,FALSE)*($F441/(VLOOKUP($D441,Ingredients!$A:$K,3,FALSE)))), "ingredient not in list"))</f>
        <v>0</v>
      </c>
      <c r="P441" s="54" t="str">
        <f t="shared" si="71"/>
        <v>|</v>
      </c>
      <c r="Q441" s="86">
        <f>IF($D441="", "", IFERROR((VLOOKUP($D441,Ingredients!$A:$H,6,FALSE)*($F441/(VLOOKUP($D441,Ingredients!$A:$H,3,FALSE)))), "ingredient not in list"))</f>
        <v>44</v>
      </c>
      <c r="R441" s="3" t="str">
        <f>IF(AND(I441&lt;&gt;"",I442=""),SUM(I$1:I442)-SUM(R$1:R440),"")</f>
        <v/>
      </c>
      <c r="S441" t="str">
        <f>IF(AND(Q441&lt;&gt;"",Q442=""),SUM(Q$1:Q442)-SUM(S$1:S440),"")</f>
        <v/>
      </c>
      <c r="T441" s="74" t="str">
        <f>IF(AND(K441&lt;&gt;"",K442=""),SUM(K$1:K442)-SUM(T$1:T440),"")</f>
        <v/>
      </c>
      <c r="U441" s="74" t="str">
        <f>IF(AND(M441&lt;&gt;"",M442=""),SUM(M$1:M442)-SUM(U$1:U440),"")</f>
        <v/>
      </c>
      <c r="V441" s="74" t="str">
        <f>IF(AND(O441&lt;&gt;"",O442=""),SUM(O$1:O442)-SUM(V$1:V440),"")</f>
        <v/>
      </c>
      <c r="X441" s="3" t="str">
        <f t="shared" si="72"/>
        <v/>
      </c>
      <c r="Y441" s="21" t="str">
        <f t="shared" si="73"/>
        <v/>
      </c>
      <c r="Z441" s="74" t="str">
        <f t="shared" si="74"/>
        <v/>
      </c>
      <c r="AA441" s="74" t="str">
        <f t="shared" si="75"/>
        <v/>
      </c>
      <c r="AB441" s="74" t="str">
        <f t="shared" si="76"/>
        <v/>
      </c>
    </row>
    <row r="442" spans="1:30" ht="12.75" x14ac:dyDescent="0.2">
      <c r="A442" t="str">
        <f>IF(B442="","", IF(ISNA(MATCH(B442,'Meal Planning'!$C$2:$C$6,0)), "N", "Y"))</f>
        <v>N</v>
      </c>
      <c r="B442" t="str">
        <f t="array" ref="B442">IF(D442="","", INDEX($C442:C20440, MATCH(FALSE,ISBLANK($C442:C20440),0)))</f>
        <v>Yakitori Don</v>
      </c>
      <c r="C442" s="10"/>
      <c r="D442" s="53" t="s">
        <v>325</v>
      </c>
      <c r="E442" s="54" t="str">
        <f t="shared" si="66"/>
        <v>|</v>
      </c>
      <c r="F442" s="12">
        <f>3*4</f>
        <v>12</v>
      </c>
      <c r="G442" s="55" t="str">
        <f>IF(D442="","",IFERROR(VLOOKUP(D442,Ingredients!$A:$G,4,FALSE),"ingredient not in list"))</f>
        <v>oz</v>
      </c>
      <c r="H442" s="54" t="str">
        <f t="shared" si="67"/>
        <v>|</v>
      </c>
      <c r="I442" s="56">
        <f>IF(D442="", "", IFERROR((VLOOKUP(D442,Ingredients!$A:$H,8,FALSE)*(F442/(VLOOKUP(D442,Ingredients!$A:$H,3,FALSE)))), "ingredient not in list"))</f>
        <v>2.69</v>
      </c>
      <c r="J442" s="54" t="str">
        <f t="shared" si="68"/>
        <v>|</v>
      </c>
      <c r="K442" s="80">
        <f>IF($D442="", "", IFERROR((VLOOKUP($D442,Ingredients!$A:$K,9,FALSE)*($F442/(VLOOKUP($D442,Ingredients!$A:$K,3,FALSE)))), "ingredient not in list"))</f>
        <v>12</v>
      </c>
      <c r="L442" s="54" t="str">
        <f t="shared" si="69"/>
        <v>|</v>
      </c>
      <c r="M442" s="80">
        <f>IF($D442="", "", IFERROR((VLOOKUP($D442,Ingredients!$A:$K,10,FALSE)*($F442/(VLOOKUP($D442,Ingredients!$A:$K,3,FALSE)))), "ingredient not in list"))</f>
        <v>16</v>
      </c>
      <c r="N442" s="54" t="str">
        <f t="shared" si="70"/>
        <v>|</v>
      </c>
      <c r="O442" s="80">
        <f>IF($D442="", "", IFERROR((VLOOKUP($D442,Ingredients!$A:$K,11,FALSE)*($F442/(VLOOKUP($D442,Ingredients!$A:$K,3,FALSE)))), "ingredient not in list"))</f>
        <v>0</v>
      </c>
      <c r="P442" s="54" t="str">
        <f t="shared" si="71"/>
        <v>|</v>
      </c>
      <c r="Q442" s="86">
        <f>IF($D442="", "", IFERROR((VLOOKUP($D442,Ingredients!$A:$H,6,FALSE)*($F442/(VLOOKUP($D442,Ingredients!$A:$H,3,FALSE)))), "ingredient not in list"))</f>
        <v>100</v>
      </c>
      <c r="R442" s="3" t="str">
        <f>IF(AND(I442&lt;&gt;"",I443=""),SUM(I$1:I443)-SUM(R$1:R441),"")</f>
        <v/>
      </c>
      <c r="S442" t="str">
        <f>IF(AND(Q442&lt;&gt;"",Q443=""),SUM(Q$1:Q443)-SUM(S$1:S441),"")</f>
        <v/>
      </c>
      <c r="T442" s="74" t="str">
        <f>IF(AND(K442&lt;&gt;"",K443=""),SUM(K$1:K443)-SUM(T$1:T441),"")</f>
        <v/>
      </c>
      <c r="U442" s="74" t="str">
        <f>IF(AND(M442&lt;&gt;"",M443=""),SUM(M$1:M443)-SUM(U$1:U441),"")</f>
        <v/>
      </c>
      <c r="V442" s="74" t="str">
        <f>IF(AND(O442&lt;&gt;"",O443=""),SUM(O$1:O443)-SUM(V$1:V441),"")</f>
        <v/>
      </c>
      <c r="X442" s="3" t="str">
        <f t="shared" si="72"/>
        <v/>
      </c>
      <c r="Y442" s="21" t="str">
        <f t="shared" si="73"/>
        <v/>
      </c>
      <c r="Z442" s="74" t="str">
        <f t="shared" si="74"/>
        <v/>
      </c>
      <c r="AA442" s="74" t="str">
        <f t="shared" si="75"/>
        <v/>
      </c>
      <c r="AB442" s="74" t="str">
        <f t="shared" si="76"/>
        <v/>
      </c>
    </row>
    <row r="443" spans="1:30" ht="13.5" thickBot="1" x14ac:dyDescent="0.25">
      <c r="A443" t="str">
        <f>IF(B443="","", IF(ISNA(MATCH(B443,'Meal Planning'!$C$2:$C$6,0)), "N", "Y"))</f>
        <v>N</v>
      </c>
      <c r="B443" t="str">
        <f t="array" ref="B443">IF(D443="","", INDEX($C443:C20441, MATCH(FALSE,ISBLANK($C443:C20441),0)))</f>
        <v>Yakitori Don</v>
      </c>
      <c r="C443" s="10"/>
      <c r="D443" s="53" t="s">
        <v>25</v>
      </c>
      <c r="E443" s="54" t="str">
        <f t="shared" si="66"/>
        <v>|</v>
      </c>
      <c r="F443" s="12">
        <v>3</v>
      </c>
      <c r="G443" s="55" t="str">
        <f>IF(D443="","",IFERROR(VLOOKUP(D443,Ingredients!$A:$G,4,FALSE),"ingredient not in list"))</f>
        <v>green onion</v>
      </c>
      <c r="H443" s="54" t="str">
        <f t="shared" si="67"/>
        <v>|</v>
      </c>
      <c r="I443" s="56">
        <f>IF(D443="", "", IFERROR((VLOOKUP(D443,Ingredients!$A:$H,8,FALSE)*(F443/(VLOOKUP(D443,Ingredients!$A:$H,3,FALSE)))), "ingredient not in list"))</f>
        <v>0.25800000000000001</v>
      </c>
      <c r="J443" s="54" t="str">
        <f t="shared" si="68"/>
        <v>|</v>
      </c>
      <c r="K443" s="80">
        <f>IF($D443="", "", IFERROR((VLOOKUP($D443,Ingredients!$A:$K,9,FALSE)*($F443/(VLOOKUP($D443,Ingredients!$A:$K,3,FALSE)))), "ingredient not in list"))</f>
        <v>3</v>
      </c>
      <c r="L443" s="54" t="str">
        <f t="shared" si="69"/>
        <v>|</v>
      </c>
      <c r="M443" s="80">
        <f>IF($D443="", "", IFERROR((VLOOKUP($D443,Ingredients!$A:$K,10,FALSE)*($F443/(VLOOKUP($D443,Ingredients!$A:$K,3,FALSE)))), "ingredient not in list"))</f>
        <v>6</v>
      </c>
      <c r="N443" s="54" t="str">
        <f t="shared" si="70"/>
        <v>|</v>
      </c>
      <c r="O443" s="80">
        <f>IF($D443="", "", IFERROR((VLOOKUP($D443,Ingredients!$A:$K,11,FALSE)*($F443/(VLOOKUP($D443,Ingredients!$A:$K,3,FALSE)))), "ingredient not in list"))</f>
        <v>0</v>
      </c>
      <c r="P443" s="54" t="str">
        <f t="shared" si="71"/>
        <v>|</v>
      </c>
      <c r="Q443" s="86">
        <f>IF($D443="", "", IFERROR((VLOOKUP($D443,Ingredients!$A:$H,6,FALSE)*($F443/(VLOOKUP($D443,Ingredients!$A:$H,3,FALSE)))), "ingredient not in list"))</f>
        <v>15</v>
      </c>
      <c r="R443" s="3" t="str">
        <f>IF(AND(I443&lt;&gt;"",I444=""),SUM(I$1:I444)-SUM(R$1:R442),"")</f>
        <v/>
      </c>
      <c r="S443" t="str">
        <f>IF(AND(Q443&lt;&gt;"",Q444=""),SUM(Q$1:Q444)-SUM(S$1:S442),"")</f>
        <v/>
      </c>
      <c r="T443" s="74" t="str">
        <f>IF(AND(K443&lt;&gt;"",K444=""),SUM(K$1:K444)-SUM(T$1:T442),"")</f>
        <v/>
      </c>
      <c r="U443" s="74" t="str">
        <f>IF(AND(M443&lt;&gt;"",M444=""),SUM(M$1:M444)-SUM(U$1:U442),"")</f>
        <v/>
      </c>
      <c r="V443" s="74" t="str">
        <f>IF(AND(O443&lt;&gt;"",O444=""),SUM(O$1:O444)-SUM(V$1:V442),"")</f>
        <v/>
      </c>
      <c r="X443" s="3" t="str">
        <f t="shared" si="72"/>
        <v/>
      </c>
      <c r="Y443" s="21" t="str">
        <f t="shared" si="73"/>
        <v/>
      </c>
      <c r="Z443" s="74" t="str">
        <f t="shared" si="74"/>
        <v/>
      </c>
      <c r="AA443" s="74" t="str">
        <f t="shared" si="75"/>
        <v/>
      </c>
      <c r="AB443" s="74" t="str">
        <f t="shared" si="76"/>
        <v/>
      </c>
    </row>
    <row r="444" spans="1:30" ht="13.5" thickBot="1" x14ac:dyDescent="0.25">
      <c r="A444" t="str">
        <f>IF(B444="","", IF(ISNA(MATCH(B444,'Meal Planning'!$C$2:$C$6,0)), "N", "Y"))</f>
        <v>N</v>
      </c>
      <c r="B444" t="str">
        <f t="array" ref="B444">IF(D444="","", INDEX($C444:C20442, MATCH(FALSE,ISBLANK($C444:C20442),0)))</f>
        <v>Yakitori Don</v>
      </c>
      <c r="C444" s="47" t="s">
        <v>326</v>
      </c>
      <c r="D444" s="57" t="s">
        <v>28</v>
      </c>
      <c r="E444" s="58" t="str">
        <f t="shared" si="66"/>
        <v>|</v>
      </c>
      <c r="F444" s="59">
        <v>2.5</v>
      </c>
      <c r="G444" s="60" t="str">
        <f>IF(D444="","",IFERROR(VLOOKUP(D444,Ingredients!$A:$G,4,FALSE),"ingredient not in list"))</f>
        <v>dry cups</v>
      </c>
      <c r="H444" s="58" t="str">
        <f t="shared" si="67"/>
        <v>|</v>
      </c>
      <c r="I444" s="61">
        <f>IF(D444="", "", IFERROR((VLOOKUP(D444,Ingredients!$A:$H,8,FALSE)*(F444/(VLOOKUP(D444,Ingredients!$A:$H,3,FALSE)))), "ingredient not in list"))</f>
        <v>1</v>
      </c>
      <c r="J444" s="58" t="str">
        <f t="shared" si="68"/>
        <v>|</v>
      </c>
      <c r="K444" s="81">
        <f>IF($D444="", "", IFERROR((VLOOKUP($D444,Ingredients!$A:$K,9,FALSE)*($F444/(VLOOKUP($D444,Ingredients!$A:$K,3,FALSE)))), "ingredient not in list"))</f>
        <v>30</v>
      </c>
      <c r="L444" s="58" t="str">
        <f t="shared" si="69"/>
        <v>|</v>
      </c>
      <c r="M444" s="81">
        <f>IF($D444="", "", IFERROR((VLOOKUP($D444,Ingredients!$A:$K,10,FALSE)*($F444/(VLOOKUP($D444,Ingredients!$A:$K,3,FALSE)))), "ingredient not in list"))</f>
        <v>360</v>
      </c>
      <c r="N444" s="58" t="str">
        <f t="shared" si="70"/>
        <v>|</v>
      </c>
      <c r="O444" s="81">
        <f>IF($D444="", "", IFERROR((VLOOKUP($D444,Ingredients!$A:$K,11,FALSE)*($F444/(VLOOKUP($D444,Ingredients!$A:$K,3,FALSE)))), "ingredient not in list"))</f>
        <v>0.4</v>
      </c>
      <c r="P444" s="58" t="str">
        <f t="shared" si="71"/>
        <v>|</v>
      </c>
      <c r="Q444" s="87">
        <f>IF($D444="", "", IFERROR((VLOOKUP($D444,Ingredients!$A:$H,6,FALSE)*($F444/(VLOOKUP($D444,Ingredients!$A:$H,3,FALSE)))), "ingredient not in list"))</f>
        <v>1700</v>
      </c>
      <c r="R444" s="3">
        <f>IF(AND(I444&lt;&gt;"",I445=""),SUM(I$1:I445)-SUM(R$1:R443),"")</f>
        <v>13.21054955947136</v>
      </c>
      <c r="S444">
        <f>IF(AND(Q444&lt;&gt;"",Q445=""),SUM(Q$1:Q445)-SUM(S$1:S443),"")</f>
        <v>3207</v>
      </c>
      <c r="T444" s="74">
        <f>IF(AND(K444&lt;&gt;"",K445=""),SUM(K$1:K445)-SUM(T$1:T443),"")</f>
        <v>231.38000000000011</v>
      </c>
      <c r="U444" s="74">
        <f>IF(AND(M444&lt;&gt;"",M445=""),SUM(M$1:M445)-SUM(U$1:U443),"")</f>
        <v>458.18000000000029</v>
      </c>
      <c r="V444" s="74">
        <f>IF(AND(O444&lt;&gt;"",O445=""),SUM(O$1:O445)-SUM(V$1:V443),"")</f>
        <v>34.039999999999964</v>
      </c>
      <c r="W444" s="8">
        <v>5</v>
      </c>
      <c r="X444" s="3">
        <f t="shared" si="72"/>
        <v>2.6421099118942721</v>
      </c>
      <c r="Y444" s="21">
        <f t="shared" si="73"/>
        <v>641.4</v>
      </c>
      <c r="Z444" s="74">
        <f t="shared" si="74"/>
        <v>46.276000000000025</v>
      </c>
      <c r="AA444" s="74">
        <f t="shared" si="75"/>
        <v>91.636000000000053</v>
      </c>
      <c r="AB444" s="74">
        <f t="shared" si="76"/>
        <v>6.8079999999999927</v>
      </c>
    </row>
    <row r="445" spans="1:30" ht="12.75" x14ac:dyDescent="0.2">
      <c r="A445" t="str">
        <f>IF(B445="","", IF(ISNA(MATCH(B445,'Meal Planning'!$C$2:$C$6,0)), "N", "Y"))</f>
        <v/>
      </c>
      <c r="B445" t="str">
        <f t="array" ref="B445">IF(D445="","", INDEX($C445:C20443, MATCH(FALSE,ISBLANK($C445:C20443),0)))</f>
        <v/>
      </c>
      <c r="C445" s="10"/>
      <c r="E445" t="str">
        <f t="shared" si="66"/>
        <v/>
      </c>
      <c r="F445" s="10"/>
      <c r="G445" s="1" t="str">
        <f>IF(D445="","",IFERROR(VLOOKUP(D445,Ingredients!$A:$G,4,FALSE),"ingredient not in list"))</f>
        <v/>
      </c>
      <c r="H445" t="str">
        <f t="shared" si="67"/>
        <v/>
      </c>
      <c r="I445" s="3" t="str">
        <f>IF(D445="", "", IFERROR((VLOOKUP(D445,Ingredients!$A:$H,8,FALSE)*(F445/(VLOOKUP(D445,Ingredients!$A:$H,3,FALSE)))), "ingredient not in list"))</f>
        <v/>
      </c>
      <c r="J445" t="str">
        <f t="shared" si="68"/>
        <v/>
      </c>
      <c r="K445" s="77" t="str">
        <f>IF($D445="", "", IFERROR((VLOOKUP($D445,Ingredients!$A:$K,9,FALSE)*($F445/(VLOOKUP($D445,Ingredients!$A:$K,3,FALSE)))), "ingredient not in list"))</f>
        <v/>
      </c>
      <c r="L445" t="str">
        <f t="shared" si="69"/>
        <v/>
      </c>
      <c r="M445" s="77" t="str">
        <f>IF($D445="", "", IFERROR((VLOOKUP($D445,Ingredients!$A:$K,10,FALSE)*($F445/(VLOOKUP($D445,Ingredients!$A:$K,3,FALSE)))), "ingredient not in list"))</f>
        <v/>
      </c>
      <c r="N445" t="str">
        <f t="shared" si="70"/>
        <v/>
      </c>
      <c r="O445" s="77" t="str">
        <f>IF($D445="", "", IFERROR((VLOOKUP($D445,Ingredients!$A:$K,11,FALSE)*($F445/(VLOOKUP($D445,Ingredients!$A:$K,3,FALSE)))), "ingredient not in list"))</f>
        <v/>
      </c>
      <c r="P445" t="str">
        <f t="shared" si="71"/>
        <v/>
      </c>
      <c r="Q445" s="83" t="str">
        <f>IF($D445="", "", IFERROR((VLOOKUP($D445,Ingredients!$A:$H,6,FALSE)*($F445/(VLOOKUP($D445,Ingredients!$A:$H,3,FALSE)))), "ingredient not in list"))</f>
        <v/>
      </c>
      <c r="R445" s="3" t="str">
        <f>IF(AND(I445&lt;&gt;"",I446=""),SUM(I$1:I446)-SUM(R$1:R444),"")</f>
        <v/>
      </c>
      <c r="S445" t="str">
        <f>IF(AND(Q445&lt;&gt;"",Q446=""),SUM(Q$1:Q446)-SUM(S$1:S444),"")</f>
        <v/>
      </c>
      <c r="T445" s="74" t="str">
        <f>IF(AND(K445&lt;&gt;"",K446=""),SUM(K$1:K446)-SUM(T$1:T444),"")</f>
        <v/>
      </c>
      <c r="U445" s="74" t="str">
        <f>IF(AND(M445&lt;&gt;"",M446=""),SUM(M$1:M446)-SUM(U$1:U444),"")</f>
        <v/>
      </c>
      <c r="V445" s="74" t="str">
        <f>IF(AND(O445&lt;&gt;"",O446=""),SUM(O$1:O446)-SUM(V$1:V444),"")</f>
        <v/>
      </c>
      <c r="X445" s="3" t="str">
        <f t="shared" si="72"/>
        <v/>
      </c>
      <c r="Y445" s="21" t="str">
        <f t="shared" si="73"/>
        <v/>
      </c>
      <c r="Z445" s="74" t="str">
        <f t="shared" si="74"/>
        <v/>
      </c>
      <c r="AA445" s="74" t="str">
        <f t="shared" si="75"/>
        <v/>
      </c>
      <c r="AB445" s="74" t="str">
        <f t="shared" si="76"/>
        <v/>
      </c>
    </row>
    <row r="446" spans="1:30" ht="12.75" x14ac:dyDescent="0.2">
      <c r="A446" t="str">
        <f>IF(B446="","", IF(ISNA(MATCH(B446,'Meal Planning'!$C$2:$C$6,0)), "N", "Y"))</f>
        <v>N</v>
      </c>
      <c r="B446" t="str">
        <f t="array" ref="B446">IF(D446="","", INDEX($C446:C20444, MATCH(FALSE,ISBLANK($C446:C20444),0)))</f>
        <v>Cinnamon Raisin Bagels</v>
      </c>
      <c r="C446" s="10"/>
      <c r="D446" s="48" t="s">
        <v>52</v>
      </c>
      <c r="E446" s="49" t="str">
        <f t="shared" si="66"/>
        <v>|</v>
      </c>
      <c r="F446" s="65">
        <v>2.1</v>
      </c>
      <c r="G446" s="51" t="str">
        <f>IF(D446="","",IFERROR(VLOOKUP(D446,Ingredients!$A:$G,4,FALSE),"ingredient not in list"))</f>
        <v>cup</v>
      </c>
      <c r="H446" s="49" t="str">
        <f t="shared" si="67"/>
        <v>|</v>
      </c>
      <c r="I446" s="52">
        <f>IF(D446="", "", IFERROR((VLOOKUP(D446,Ingredients!$A:$H,8,FALSE)*(F446/(VLOOKUP(D446,Ingredients!$A:$H,3,FALSE)))), "ingredient not in list"))</f>
        <v>0.19414569536423842</v>
      </c>
      <c r="J446" s="49" t="str">
        <f t="shared" si="68"/>
        <v>|</v>
      </c>
      <c r="K446" s="79">
        <f>IF($D446="", "", IFERROR((VLOOKUP($D446,Ingredients!$A:$K,9,FALSE)*($F446/(VLOOKUP($D446,Ingredients!$A:$K,3,FALSE)))), "ingredient not in list"))</f>
        <v>25.200000000000003</v>
      </c>
      <c r="L446" s="49" t="str">
        <f t="shared" si="69"/>
        <v>|</v>
      </c>
      <c r="M446" s="79">
        <f>IF($D446="", "", IFERROR((VLOOKUP($D446,Ingredients!$A:$K,10,FALSE)*($F446/(VLOOKUP($D446,Ingredients!$A:$K,3,FALSE)))), "ingredient not in list"))</f>
        <v>184.8</v>
      </c>
      <c r="N446" s="49" t="str">
        <f t="shared" si="70"/>
        <v>|</v>
      </c>
      <c r="O446" s="79">
        <f>IF($D446="", "", IFERROR((VLOOKUP($D446,Ingredients!$A:$K,11,FALSE)*($F446/(VLOOKUP($D446,Ingredients!$A:$K,3,FALSE)))), "ingredient not in list"))</f>
        <v>0</v>
      </c>
      <c r="P446" s="49" t="str">
        <f t="shared" si="71"/>
        <v>|</v>
      </c>
      <c r="Q446" s="85">
        <f>IF($D446="", "", IFERROR((VLOOKUP($D446,Ingredients!$A:$H,6,FALSE)*($F446/(VLOOKUP($D446,Ingredients!$A:$H,3,FALSE)))), "ingredient not in list"))</f>
        <v>924</v>
      </c>
      <c r="R446" s="3" t="str">
        <f>IF(AND(I446&lt;&gt;"",I447=""),SUM(I$1:I447)-SUM(R$1:R445),"")</f>
        <v/>
      </c>
      <c r="S446" t="str">
        <f>IF(AND(Q446&lt;&gt;"",Q447=""),SUM(Q$1:Q447)-SUM(S$1:S445),"")</f>
        <v/>
      </c>
      <c r="T446" s="74" t="str">
        <f>IF(AND(K446&lt;&gt;"",K447=""),SUM(K$1:K447)-SUM(T$1:T445),"")</f>
        <v/>
      </c>
      <c r="U446" s="74" t="str">
        <f>IF(AND(M446&lt;&gt;"",M447=""),SUM(M$1:M447)-SUM(U$1:U445),"")</f>
        <v/>
      </c>
      <c r="V446" s="74" t="str">
        <f>IF(AND(O446&lt;&gt;"",O447=""),SUM(O$1:O447)-SUM(V$1:V445),"")</f>
        <v/>
      </c>
      <c r="X446" s="3" t="str">
        <f t="shared" si="72"/>
        <v/>
      </c>
      <c r="Y446" s="21" t="str">
        <f t="shared" si="73"/>
        <v/>
      </c>
      <c r="Z446" s="74" t="str">
        <f t="shared" si="74"/>
        <v/>
      </c>
      <c r="AA446" s="74" t="str">
        <f t="shared" si="75"/>
        <v/>
      </c>
      <c r="AB446" s="74" t="str">
        <f t="shared" si="76"/>
        <v/>
      </c>
    </row>
    <row r="447" spans="1:30" ht="12.75" x14ac:dyDescent="0.2">
      <c r="A447" t="str">
        <f>IF(B447="","", IF(ISNA(MATCH(B447,'Meal Planning'!$C$2:$C$6,0)), "N", "Y"))</f>
        <v>N</v>
      </c>
      <c r="B447" t="str">
        <f t="array" ref="B447">IF(D447="","", INDEX($C447:C20445, MATCH(FALSE,ISBLANK($C447:C20445),0)))</f>
        <v>Cinnamon Raisin Bagels</v>
      </c>
      <c r="C447" s="10"/>
      <c r="D447" s="53" t="s">
        <v>56</v>
      </c>
      <c r="E447" s="54" t="str">
        <f t="shared" si="66"/>
        <v>|</v>
      </c>
      <c r="F447" s="12">
        <v>1</v>
      </c>
      <c r="G447" s="55" t="str">
        <f>IF(D447="","",IFERROR(VLOOKUP(D447,Ingredients!$A:$G,4,FALSE),"ingredient not in list"))</f>
        <v>packet</v>
      </c>
      <c r="H447" s="54" t="str">
        <f t="shared" si="67"/>
        <v>|</v>
      </c>
      <c r="I447" s="56">
        <f>IF(D447="", "", IFERROR((VLOOKUP(D447,Ingredients!$A:$H,8,FALSE)*(F447/(VLOOKUP(D447,Ingredients!$A:$H,3,FALSE)))), "ingredient not in list"))</f>
        <v>0.33</v>
      </c>
      <c r="J447" s="54" t="str">
        <f t="shared" si="68"/>
        <v>|</v>
      </c>
      <c r="K447" s="80">
        <f>IF($D447="", "", IFERROR((VLOOKUP($D447,Ingredients!$A:$K,9,FALSE)*($F447/(VLOOKUP($D447,Ingredients!$A:$K,3,FALSE)))), "ingredient not in list"))</f>
        <v>2.68</v>
      </c>
      <c r="L447" s="54" t="str">
        <f t="shared" si="69"/>
        <v>|</v>
      </c>
      <c r="M447" s="80">
        <f>IF($D447="", "", IFERROR((VLOOKUP($D447,Ingredients!$A:$K,10,FALSE)*($F447/(VLOOKUP($D447,Ingredients!$A:$K,3,FALSE)))), "ingredient not in list"))</f>
        <v>2.67</v>
      </c>
      <c r="N447" s="54" t="str">
        <f t="shared" si="70"/>
        <v>|</v>
      </c>
      <c r="O447" s="80">
        <f>IF($D447="", "", IFERROR((VLOOKUP($D447,Ingredients!$A:$K,11,FALSE)*($F447/(VLOOKUP($D447,Ingredients!$A:$K,3,FALSE)))), "ingredient not in list"))</f>
        <v>0.32</v>
      </c>
      <c r="P447" s="54" t="str">
        <f t="shared" si="71"/>
        <v>|</v>
      </c>
      <c r="Q447" s="86">
        <f>IF($D447="", "", IFERROR((VLOOKUP($D447,Ingredients!$A:$H,6,FALSE)*($F447/(VLOOKUP($D447,Ingredients!$A:$H,3,FALSE)))), "ingredient not in list"))</f>
        <v>21</v>
      </c>
      <c r="R447" s="3" t="str">
        <f>IF(AND(I447&lt;&gt;"",I448=""),SUM(I$1:I448)-SUM(R$1:R446),"")</f>
        <v/>
      </c>
      <c r="S447" t="str">
        <f>IF(AND(Q447&lt;&gt;"",Q448=""),SUM(Q$1:Q448)-SUM(S$1:S446),"")</f>
        <v/>
      </c>
      <c r="T447" s="74" t="str">
        <f>IF(AND(K447&lt;&gt;"",K448=""),SUM(K$1:K448)-SUM(T$1:T446),"")</f>
        <v/>
      </c>
      <c r="U447" s="74" t="str">
        <f>IF(AND(M447&lt;&gt;"",M448=""),SUM(M$1:M448)-SUM(U$1:U446),"")</f>
        <v/>
      </c>
      <c r="V447" s="74" t="str">
        <f>IF(AND(O447&lt;&gt;"",O448=""),SUM(O$1:O448)-SUM(V$1:V446),"")</f>
        <v/>
      </c>
      <c r="X447" s="3" t="str">
        <f t="shared" si="72"/>
        <v/>
      </c>
      <c r="Y447" s="21" t="str">
        <f t="shared" si="73"/>
        <v/>
      </c>
      <c r="Z447" s="74" t="str">
        <f t="shared" si="74"/>
        <v/>
      </c>
      <c r="AA447" s="74" t="str">
        <f t="shared" si="75"/>
        <v/>
      </c>
      <c r="AB447" s="74" t="str">
        <f t="shared" si="76"/>
        <v/>
      </c>
    </row>
    <row r="448" spans="1:30" ht="12.75" x14ac:dyDescent="0.2">
      <c r="A448" t="str">
        <f>IF(B448="","", IF(ISNA(MATCH(B448,'Meal Planning'!$C$2:$C$6,0)), "N", "Y"))</f>
        <v>N</v>
      </c>
      <c r="B448" t="str">
        <f t="array" ref="B448">IF(D448="","", INDEX($C448:C20446, MATCH(FALSE,ISBLANK($C448:C20446),0)))</f>
        <v>Cinnamon Raisin Bagels</v>
      </c>
      <c r="C448" s="10"/>
      <c r="D448" s="53" t="s">
        <v>138</v>
      </c>
      <c r="E448" s="54" t="str">
        <f t="shared" si="66"/>
        <v>|</v>
      </c>
      <c r="F448" s="12">
        <v>2</v>
      </c>
      <c r="G448" s="55" t="str">
        <f>IF(D448="","",IFERROR(VLOOKUP(D448,Ingredients!$A:$G,4,FALSE),"ingredient not in list"))</f>
        <v>tsp</v>
      </c>
      <c r="H448" s="54" t="str">
        <f t="shared" si="67"/>
        <v>|</v>
      </c>
      <c r="I448" s="56">
        <f>IF(D448="", "", IFERROR((VLOOKUP(D448,Ingredients!$A:$H,8,FALSE)*(F448/(VLOOKUP(D448,Ingredients!$A:$H,3,FALSE)))), "ingredient not in list"))</f>
        <v>8.7665198237885465E-3</v>
      </c>
      <c r="J448" s="54" t="str">
        <f t="shared" si="68"/>
        <v>|</v>
      </c>
      <c r="K448" s="80">
        <f>IF($D448="", "", IFERROR((VLOOKUP($D448,Ingredients!$A:$K,9,FALSE)*($F448/(VLOOKUP($D448,Ingredients!$A:$K,3,FALSE)))), "ingredient not in list"))</f>
        <v>0</v>
      </c>
      <c r="L448" s="54" t="str">
        <f t="shared" si="69"/>
        <v>|</v>
      </c>
      <c r="M448" s="80">
        <f>IF($D448="", "", IFERROR((VLOOKUP($D448,Ingredients!$A:$K,10,FALSE)*($F448/(VLOOKUP($D448,Ingredients!$A:$K,3,FALSE)))), "ingredient not in list"))</f>
        <v>8.4</v>
      </c>
      <c r="N448" s="54" t="str">
        <f t="shared" si="70"/>
        <v>|</v>
      </c>
      <c r="O448" s="80">
        <f>IF($D448="", "", IFERROR((VLOOKUP($D448,Ingredients!$A:$K,11,FALSE)*($F448/(VLOOKUP($D448,Ingredients!$A:$K,3,FALSE)))), "ingredient not in list"))</f>
        <v>0</v>
      </c>
      <c r="P448" s="54" t="str">
        <f t="shared" si="71"/>
        <v>|</v>
      </c>
      <c r="Q448" s="86">
        <f>IF($D448="", "", IFERROR((VLOOKUP($D448,Ingredients!$A:$H,6,FALSE)*($F448/(VLOOKUP($D448,Ingredients!$A:$H,3,FALSE)))), "ingredient not in list"))</f>
        <v>30</v>
      </c>
      <c r="R448" s="3" t="str">
        <f>IF(AND(I448&lt;&gt;"",I449=""),SUM(I$1:I449)-SUM(R$1:R447),"")</f>
        <v/>
      </c>
      <c r="S448" t="str">
        <f>IF(AND(Q448&lt;&gt;"",Q449=""),SUM(Q$1:Q449)-SUM(S$1:S447),"")</f>
        <v/>
      </c>
      <c r="T448" s="74" t="str">
        <f>IF(AND(K448&lt;&gt;"",K449=""),SUM(K$1:K449)-SUM(T$1:T447),"")</f>
        <v/>
      </c>
      <c r="U448" s="74" t="str">
        <f>IF(AND(M448&lt;&gt;"",M449=""),SUM(M$1:M449)-SUM(U$1:U447),"")</f>
        <v/>
      </c>
      <c r="V448" s="74" t="str">
        <f>IF(AND(O448&lt;&gt;"",O449=""),SUM(O$1:O449)-SUM(V$1:V447),"")</f>
        <v/>
      </c>
      <c r="X448" s="3" t="str">
        <f t="shared" si="72"/>
        <v/>
      </c>
      <c r="Y448" s="21" t="str">
        <f t="shared" si="73"/>
        <v/>
      </c>
      <c r="Z448" s="74" t="str">
        <f t="shared" si="74"/>
        <v/>
      </c>
      <c r="AA448" s="74" t="str">
        <f t="shared" si="75"/>
        <v/>
      </c>
      <c r="AB448" s="74" t="str">
        <f t="shared" si="76"/>
        <v/>
      </c>
      <c r="AD448" s="123" t="s">
        <v>329</v>
      </c>
    </row>
    <row r="449" spans="1:28" ht="12.75" x14ac:dyDescent="0.2">
      <c r="A449" t="str">
        <f>IF(B449="","", IF(ISNA(MATCH(B449,'Meal Planning'!$C$2:$C$6,0)), "N", "Y"))</f>
        <v>N</v>
      </c>
      <c r="B449" t="str">
        <f t="array" ref="B449">IF(D449="","", INDEX($C449:C20447, MATCH(FALSE,ISBLANK($C449:C20447),0)))</f>
        <v>Cinnamon Raisin Bagels</v>
      </c>
      <c r="C449" s="10"/>
      <c r="D449" s="53" t="s">
        <v>23</v>
      </c>
      <c r="E449" s="54" t="str">
        <f t="shared" si="66"/>
        <v>|</v>
      </c>
      <c r="F449" s="12">
        <v>1</v>
      </c>
      <c r="G449" s="55" t="str">
        <f>IF(D449="","",IFERROR(VLOOKUP(D449,Ingredients!$A:$G,4,FALSE),"ingredient not in list"))</f>
        <v>tbsp</v>
      </c>
      <c r="H449" s="54" t="str">
        <f t="shared" si="67"/>
        <v>|</v>
      </c>
      <c r="I449" s="56">
        <f>IF(D449="", "", IFERROR((VLOOKUP(D449,Ingredients!$A:$H,8,FALSE)*(F449/(VLOOKUP(D449,Ingredients!$A:$H,3,FALSE)))), "ingredient not in list"))</f>
        <v>0.21812500000000001</v>
      </c>
      <c r="J449" s="54" t="str">
        <f t="shared" si="68"/>
        <v>|</v>
      </c>
      <c r="K449" s="80">
        <f>IF($D449="", "", IFERROR((VLOOKUP($D449,Ingredients!$A:$K,9,FALSE)*($F449/(VLOOKUP($D449,Ingredients!$A:$K,3,FALSE)))), "ingredient not in list"))</f>
        <v>0.06</v>
      </c>
      <c r="L449" s="54" t="str">
        <f t="shared" si="69"/>
        <v>|</v>
      </c>
      <c r="M449" s="80">
        <f>IF($D449="", "", IFERROR((VLOOKUP($D449,Ingredients!$A:$K,10,FALSE)*($F449/(VLOOKUP($D449,Ingredients!$A:$K,3,FALSE)))), "ingredient not in list"))</f>
        <v>17.3</v>
      </c>
      <c r="N449" s="54" t="str">
        <f t="shared" si="70"/>
        <v>|</v>
      </c>
      <c r="O449" s="80">
        <f>IF($D449="", "", IFERROR((VLOOKUP($D449,Ingredients!$A:$K,11,FALSE)*($F449/(VLOOKUP($D449,Ingredients!$A:$K,3,FALSE)))), "ingredient not in list"))</f>
        <v>0</v>
      </c>
      <c r="P449" s="54" t="str">
        <f t="shared" si="71"/>
        <v>|</v>
      </c>
      <c r="Q449" s="86">
        <f>IF($D449="", "", IFERROR((VLOOKUP($D449,Ingredients!$A:$H,6,FALSE)*($F449/(VLOOKUP($D449,Ingredients!$A:$H,3,FALSE)))), "ingredient not in list"))</f>
        <v>60</v>
      </c>
      <c r="R449" s="3" t="str">
        <f>IF(AND(I449&lt;&gt;"",I450=""),SUM(I$1:I450)-SUM(R$1:R448),"")</f>
        <v/>
      </c>
      <c r="S449" t="str">
        <f>IF(AND(Q449&lt;&gt;"",Q450=""),SUM(Q$1:Q450)-SUM(S$1:S448),"")</f>
        <v/>
      </c>
      <c r="T449" s="74" t="str">
        <f>IF(AND(K449&lt;&gt;"",K450=""),SUM(K$1:K450)-SUM(T$1:T448),"")</f>
        <v/>
      </c>
      <c r="U449" s="74" t="str">
        <f>IF(AND(M449&lt;&gt;"",M450=""),SUM(M$1:M450)-SUM(U$1:U448),"")</f>
        <v/>
      </c>
      <c r="V449" s="74" t="str">
        <f>IF(AND(O449&lt;&gt;"",O450=""),SUM(O$1:O450)-SUM(V$1:V448),"")</f>
        <v/>
      </c>
      <c r="X449" s="3" t="str">
        <f t="shared" si="72"/>
        <v/>
      </c>
      <c r="Y449" s="21" t="str">
        <f t="shared" si="73"/>
        <v/>
      </c>
      <c r="Z449" s="74" t="str">
        <f t="shared" si="74"/>
        <v/>
      </c>
      <c r="AA449" s="74" t="str">
        <f t="shared" si="75"/>
        <v/>
      </c>
      <c r="AB449" s="74" t="str">
        <f t="shared" si="76"/>
        <v/>
      </c>
    </row>
    <row r="450" spans="1:28" ht="13.5" thickBot="1" x14ac:dyDescent="0.25">
      <c r="A450" t="str">
        <f>IF(B450="","", IF(ISNA(MATCH(B450,'Meal Planning'!$C$2:$C$6,0)), "N", "Y"))</f>
        <v>N</v>
      </c>
      <c r="B450" t="str">
        <f t="array" ref="B450">IF(D450="","", INDEX($C450:C20448, MATCH(FALSE,ISBLANK($C450:C20448),0)))</f>
        <v>Cinnamon Raisin Bagels</v>
      </c>
      <c r="C450" s="10"/>
      <c r="D450" s="53" t="s">
        <v>46</v>
      </c>
      <c r="E450" s="54" t="str">
        <f t="shared" si="66"/>
        <v>|</v>
      </c>
      <c r="F450" s="12">
        <v>1</v>
      </c>
      <c r="G450" s="55" t="str">
        <f>IF(D450="","",IFERROR(VLOOKUP(D450,Ingredients!$A:$G,4,FALSE),"ingredient not in list"))</f>
        <v>tsp</v>
      </c>
      <c r="H450" s="54" t="str">
        <f t="shared" si="67"/>
        <v>|</v>
      </c>
      <c r="I450" s="56">
        <f>IF(D450="", "", IFERROR((VLOOKUP(D450,Ingredients!$A:$H,8,FALSE)*(F450/(VLOOKUP(D450,Ingredients!$A:$H,3,FALSE)))), "ingredient not in list"))</f>
        <v>0.11267605633802817</v>
      </c>
      <c r="J450" s="54" t="str">
        <f t="shared" si="68"/>
        <v>|</v>
      </c>
      <c r="K450" s="80">
        <f>IF($D450="", "", IFERROR((VLOOKUP($D450,Ingredients!$A:$K,9,FALSE)*($F450/(VLOOKUP($D450,Ingredients!$A:$K,3,FALSE)))), "ingredient not in list"))</f>
        <v>0.09</v>
      </c>
      <c r="L450" s="54" t="str">
        <f t="shared" si="69"/>
        <v>|</v>
      </c>
      <c r="M450" s="80">
        <f>IF($D450="", "", IFERROR((VLOOKUP($D450,Ingredients!$A:$K,10,FALSE)*($F450/(VLOOKUP($D450,Ingredients!$A:$K,3,FALSE)))), "ingredient not in list"))</f>
        <v>1.84</v>
      </c>
      <c r="N450" s="54" t="str">
        <f t="shared" si="70"/>
        <v>|</v>
      </c>
      <c r="O450" s="80">
        <f>IF($D450="", "", IFERROR((VLOOKUP($D450,Ingredients!$A:$K,11,FALSE)*($F450/(VLOOKUP($D450,Ingredients!$A:$K,3,FALSE)))), "ingredient not in list"))</f>
        <v>7.0000000000000007E-2</v>
      </c>
      <c r="P450" s="54" t="str">
        <f t="shared" si="71"/>
        <v>|</v>
      </c>
      <c r="Q450" s="86">
        <f>IF($D450="", "", IFERROR((VLOOKUP($D450,Ingredients!$A:$H,6,FALSE)*($F450/(VLOOKUP($D450,Ingredients!$A:$H,3,FALSE)))), "ingredient not in list"))</f>
        <v>6</v>
      </c>
      <c r="R450" s="3" t="str">
        <f>IF(AND(I450&lt;&gt;"",I451=""),SUM(I$1:I451)-SUM(R$1:R449),"")</f>
        <v/>
      </c>
      <c r="S450" t="str">
        <f>IF(AND(Q450&lt;&gt;"",Q451=""),SUM(Q$1:Q451)-SUM(S$1:S449),"")</f>
        <v/>
      </c>
      <c r="T450" s="74" t="str">
        <f>IF(AND(K450&lt;&gt;"",K451=""),SUM(K$1:K451)-SUM(T$1:T449),"")</f>
        <v/>
      </c>
      <c r="U450" s="74" t="str">
        <f>IF(AND(M450&lt;&gt;"",M451=""),SUM(M$1:M451)-SUM(U$1:U449),"")</f>
        <v/>
      </c>
      <c r="V450" s="74" t="str">
        <f>IF(AND(O450&lt;&gt;"",O451=""),SUM(O$1:O451)-SUM(V$1:V449),"")</f>
        <v/>
      </c>
      <c r="X450" s="3" t="str">
        <f t="shared" si="72"/>
        <v/>
      </c>
      <c r="Y450" s="21" t="str">
        <f t="shared" si="73"/>
        <v/>
      </c>
      <c r="Z450" s="74" t="str">
        <f t="shared" si="74"/>
        <v/>
      </c>
      <c r="AA450" s="74" t="str">
        <f t="shared" si="75"/>
        <v/>
      </c>
      <c r="AB450" s="74" t="str">
        <f t="shared" si="76"/>
        <v/>
      </c>
    </row>
    <row r="451" spans="1:28" ht="13.5" thickBot="1" x14ac:dyDescent="0.25">
      <c r="A451" t="str">
        <f>IF(B451="","", IF(ISNA(MATCH(B451,'Meal Planning'!$C$2:$C$6,0)), "N", "Y"))</f>
        <v>N</v>
      </c>
      <c r="B451" t="str">
        <f t="array" ref="B451">IF(D451="","", INDEX($C451:C20449, MATCH(FALSE,ISBLANK($C451:C20449),0)))</f>
        <v>Cinnamon Raisin Bagels</v>
      </c>
      <c r="C451" s="47" t="s">
        <v>328</v>
      </c>
      <c r="D451" s="57" t="s">
        <v>49</v>
      </c>
      <c r="E451" s="58" t="str">
        <f t="shared" si="66"/>
        <v>|</v>
      </c>
      <c r="F451" s="59">
        <v>0.25</v>
      </c>
      <c r="G451" s="60" t="str">
        <f>IF(D451="","",IFERROR(VLOOKUP(D451,Ingredients!$A:$G,4,FALSE),"ingredient not in list"))</f>
        <v>cup</v>
      </c>
      <c r="H451" s="58" t="str">
        <f t="shared" si="67"/>
        <v>|</v>
      </c>
      <c r="I451" s="61">
        <f>IF(D451="", "", IFERROR((VLOOKUP(D451,Ingredients!$A:$H,8,FALSE)*(F451/(VLOOKUP(D451,Ingredients!$A:$H,3,FALSE)))), "ingredient not in list"))</f>
        <v>0.28500000000000003</v>
      </c>
      <c r="J451" s="58" t="str">
        <f t="shared" si="68"/>
        <v>|</v>
      </c>
      <c r="K451" s="81">
        <f>IF($D451="", "", IFERROR((VLOOKUP($D451,Ingredients!$A:$K,9,FALSE)*($F451/(VLOOKUP($D451,Ingredients!$A:$K,3,FALSE)))), "ingredient not in list"))</f>
        <v>1</v>
      </c>
      <c r="L451" s="58" t="str">
        <f t="shared" si="69"/>
        <v>|</v>
      </c>
      <c r="M451" s="81">
        <f>IF($D451="", "", IFERROR((VLOOKUP($D451,Ingredients!$A:$K,10,FALSE)*($F451/(VLOOKUP($D451,Ingredients!$A:$K,3,FALSE)))), "ingredient not in list"))</f>
        <v>32</v>
      </c>
      <c r="N451" s="58" t="str">
        <f t="shared" si="70"/>
        <v>|</v>
      </c>
      <c r="O451" s="81">
        <f>IF($D451="", "", IFERROR((VLOOKUP($D451,Ingredients!$A:$K,11,FALSE)*($F451/(VLOOKUP($D451,Ingredients!$A:$K,3,FALSE)))), "ingredient not in list"))</f>
        <v>0</v>
      </c>
      <c r="P451" s="58" t="str">
        <f t="shared" si="71"/>
        <v>|</v>
      </c>
      <c r="Q451" s="87">
        <f>IF($D451="", "", IFERROR((VLOOKUP($D451,Ingredients!$A:$H,6,FALSE)*($F451/(VLOOKUP($D451,Ingredients!$A:$H,3,FALSE)))), "ingredient not in list"))</f>
        <v>120</v>
      </c>
      <c r="R451" s="3">
        <f>IF(AND(I451&lt;&gt;"",I452=""),SUM(I$1:I452)-SUM(R$1:R450),"")</f>
        <v>1.1487132715260486</v>
      </c>
      <c r="S451">
        <f>IF(AND(Q451&lt;&gt;"",Q452=""),SUM(Q$1:Q452)-SUM(S$1:S450),"")</f>
        <v>1161</v>
      </c>
      <c r="T451" s="74">
        <f>IF(AND(K451&lt;&gt;"",K452=""),SUM(K$1:K452)-SUM(T$1:T450),"")</f>
        <v>29.029999999999745</v>
      </c>
      <c r="U451" s="74">
        <f>IF(AND(M451&lt;&gt;"",M452=""),SUM(M$1:M452)-SUM(U$1:U450),"")</f>
        <v>247.0099999999984</v>
      </c>
      <c r="V451" s="74">
        <f>IF(AND(O451&lt;&gt;"",O452=""),SUM(O$1:O452)-SUM(V$1:V450),"")</f>
        <v>0.39000000000032742</v>
      </c>
      <c r="W451" s="8">
        <v>7</v>
      </c>
      <c r="X451" s="3">
        <f t="shared" si="72"/>
        <v>0.16410189593229266</v>
      </c>
      <c r="Y451" s="21">
        <f t="shared" si="73"/>
        <v>165.85714285714286</v>
      </c>
      <c r="Z451" s="74">
        <f t="shared" si="74"/>
        <v>4.1471428571428204</v>
      </c>
      <c r="AA451" s="74">
        <f t="shared" si="75"/>
        <v>35.287142857142626</v>
      </c>
      <c r="AB451" s="74">
        <f t="shared" si="76"/>
        <v>5.5714285714332491E-2</v>
      </c>
    </row>
    <row r="452" spans="1:28" ht="12.75" x14ac:dyDescent="0.2">
      <c r="A452" t="str">
        <f>IF(B452="","", IF(ISNA(MATCH(B452,'Meal Planning'!$C$2:$C$6,0)), "N", "Y"))</f>
        <v/>
      </c>
      <c r="B452" t="str">
        <f t="array" ref="B452">IF(D452="","", INDEX($C452:C20450, MATCH(FALSE,ISBLANK($C452:C20450),0)))</f>
        <v/>
      </c>
      <c r="C452" s="10"/>
      <c r="E452" t="str">
        <f t="shared" si="66"/>
        <v/>
      </c>
      <c r="F452" s="10"/>
      <c r="G452" s="1" t="str">
        <f>IF(D452="","",IFERROR(VLOOKUP(D452,Ingredients!$A:$G,4,FALSE),"ingredient not in list"))</f>
        <v/>
      </c>
      <c r="H452" t="str">
        <f t="shared" si="67"/>
        <v/>
      </c>
      <c r="I452" s="3" t="str">
        <f>IF(D452="", "", IFERROR((VLOOKUP(D452,Ingredients!$A:$H,8,FALSE)*(F452/(VLOOKUP(D452,Ingredients!$A:$H,3,FALSE)))), "ingredient not in list"))</f>
        <v/>
      </c>
      <c r="J452" t="str">
        <f t="shared" si="68"/>
        <v/>
      </c>
      <c r="K452" s="77" t="str">
        <f>IF($D452="", "", IFERROR((VLOOKUP($D452,Ingredients!$A:$K,9,FALSE)*($F452/(VLOOKUP($D452,Ingredients!$A:$K,3,FALSE)))), "ingredient not in list"))</f>
        <v/>
      </c>
      <c r="L452" t="str">
        <f t="shared" si="69"/>
        <v/>
      </c>
      <c r="M452" s="77" t="str">
        <f>IF($D452="", "", IFERROR((VLOOKUP($D452,Ingredients!$A:$K,10,FALSE)*($F452/(VLOOKUP($D452,Ingredients!$A:$K,3,FALSE)))), "ingredient not in list"))</f>
        <v/>
      </c>
      <c r="N452" t="str">
        <f t="shared" si="70"/>
        <v/>
      </c>
      <c r="O452" s="77" t="str">
        <f>IF($D452="", "", IFERROR((VLOOKUP($D452,Ingredients!$A:$K,11,FALSE)*($F452/(VLOOKUP($D452,Ingredients!$A:$K,3,FALSE)))), "ingredient not in list"))</f>
        <v/>
      </c>
      <c r="P452" t="str">
        <f t="shared" si="71"/>
        <v/>
      </c>
      <c r="Q452" s="83" t="str">
        <f>IF($D452="", "", IFERROR((VLOOKUP($D452,Ingredients!$A:$H,6,FALSE)*($F452/(VLOOKUP($D452,Ingredients!$A:$H,3,FALSE)))), "ingredient not in list"))</f>
        <v/>
      </c>
      <c r="R452" s="3" t="str">
        <f>IF(AND(I452&lt;&gt;"",I453=""),SUM(I$1:I453)-SUM(R$1:R451),"")</f>
        <v/>
      </c>
      <c r="S452" t="str">
        <f>IF(AND(Q452&lt;&gt;"",Q453=""),SUM(Q$1:Q453)-SUM(S$1:S451),"")</f>
        <v/>
      </c>
      <c r="T452" s="74" t="str">
        <f>IF(AND(K452&lt;&gt;"",K453=""),SUM(K$1:K453)-SUM(T$1:T451),"")</f>
        <v/>
      </c>
      <c r="U452" s="74" t="str">
        <f>IF(AND(M452&lt;&gt;"",M453=""),SUM(M$1:M453)-SUM(U$1:U451),"")</f>
        <v/>
      </c>
      <c r="V452" s="74" t="str">
        <f>IF(AND(O452&lt;&gt;"",O453=""),SUM(O$1:O453)-SUM(V$1:V451),"")</f>
        <v/>
      </c>
      <c r="X452" s="3" t="str">
        <f t="shared" si="72"/>
        <v/>
      </c>
      <c r="Y452" s="21" t="str">
        <f t="shared" si="73"/>
        <v/>
      </c>
      <c r="Z452" s="74" t="str">
        <f t="shared" si="74"/>
        <v/>
      </c>
      <c r="AA452" s="74" t="str">
        <f t="shared" si="75"/>
        <v/>
      </c>
      <c r="AB452" s="74" t="str">
        <f t="shared" si="76"/>
        <v/>
      </c>
    </row>
    <row r="453" spans="1:28" ht="12.75" x14ac:dyDescent="0.2">
      <c r="A453" t="str">
        <f>IF(B453="","", IF(ISNA(MATCH(B453,'Meal Planning'!$C$2:$C$6,0)), "N", "Y"))</f>
        <v>N</v>
      </c>
      <c r="B453" t="str">
        <f t="array" ref="B453">IF(D453="","", INDEX($C453:C20451, MATCH(FALSE,ISBLANK($C453:C20451),0)))</f>
        <v>Mashed Potatoes</v>
      </c>
      <c r="C453" s="10"/>
      <c r="D453" s="8" t="s">
        <v>348</v>
      </c>
      <c r="E453" t="str">
        <f t="shared" si="66"/>
        <v>|</v>
      </c>
      <c r="F453" s="10">
        <v>1057</v>
      </c>
      <c r="G453" s="1" t="str">
        <f>IF(D453="","",IFERROR(VLOOKUP(D453,Ingredients!$A:$G,4,FALSE),"ingredient not in list"))</f>
        <v>grams</v>
      </c>
      <c r="H453" t="str">
        <f t="shared" si="67"/>
        <v>|</v>
      </c>
      <c r="I453" s="3">
        <f>IF(D453="", "", IFERROR((VLOOKUP(D453,Ingredients!$A:$H,8,FALSE)*(F453/(VLOOKUP(D453,Ingredients!$A:$H,3,FALSE)))), "ingredient not in list"))</f>
        <v>2.4978578947368422</v>
      </c>
      <c r="J453" t="str">
        <f t="shared" si="68"/>
        <v>|</v>
      </c>
      <c r="K453" s="77">
        <f>IF($D453="", "", IFERROR((VLOOKUP($D453,Ingredients!$A:$K,9,FALSE)*($F453/(VLOOKUP($D453,Ingredients!$A:$K,3,FALSE)))), "ingredient not in list"))</f>
        <v>21.14</v>
      </c>
      <c r="L453" t="str">
        <f t="shared" si="69"/>
        <v>|</v>
      </c>
      <c r="M453" s="77">
        <f>IF($D453="", "", IFERROR((VLOOKUP($D453,Ingredients!$A:$K,10,FALSE)*($F453/(VLOOKUP($D453,Ingredients!$A:$K,3,FALSE)))), "ingredient not in list"))</f>
        <v>211.4</v>
      </c>
      <c r="N453" t="str">
        <f t="shared" si="70"/>
        <v>|</v>
      </c>
      <c r="O453" s="77">
        <f>IF($D453="", "", IFERROR((VLOOKUP($D453,Ingredients!$A:$K,11,FALSE)*($F453/(VLOOKUP($D453,Ingredients!$A:$K,3,FALSE)))), "ingredient not in list"))</f>
        <v>0</v>
      </c>
      <c r="P453" t="str">
        <f t="shared" si="71"/>
        <v>|</v>
      </c>
      <c r="Q453" s="83">
        <f>IF($D453="", "", IFERROR((VLOOKUP($D453,Ingredients!$A:$H,6,FALSE)*($F453/(VLOOKUP($D453,Ingredients!$A:$H,3,FALSE)))), "ingredient not in list"))</f>
        <v>785.351</v>
      </c>
      <c r="R453" s="3" t="str">
        <f>IF(AND(I453&lt;&gt;"",I454=""),SUM(I$1:I454)-SUM(R$1:R452),"")</f>
        <v/>
      </c>
      <c r="S453" t="str">
        <f>IF(AND(Q453&lt;&gt;"",Q454=""),SUM(Q$1:Q454)-SUM(S$1:S452),"")</f>
        <v/>
      </c>
      <c r="T453" s="74" t="str">
        <f>IF(AND(K453&lt;&gt;"",K454=""),SUM(K$1:K454)-SUM(T$1:T452),"")</f>
        <v/>
      </c>
      <c r="U453" s="74" t="str">
        <f>IF(AND(M453&lt;&gt;"",M454=""),SUM(M$1:M454)-SUM(U$1:U452),"")</f>
        <v/>
      </c>
      <c r="V453" s="74" t="str">
        <f>IF(AND(O453&lt;&gt;"",O454=""),SUM(O$1:O454)-SUM(V$1:V452),"")</f>
        <v/>
      </c>
      <c r="X453" s="3" t="str">
        <f t="shared" si="72"/>
        <v/>
      </c>
      <c r="Y453" s="21" t="str">
        <f t="shared" si="73"/>
        <v/>
      </c>
      <c r="Z453" s="74" t="str">
        <f t="shared" si="74"/>
        <v/>
      </c>
      <c r="AA453" s="74" t="str">
        <f t="shared" si="75"/>
        <v/>
      </c>
      <c r="AB453" s="74" t="str">
        <f t="shared" si="76"/>
        <v/>
      </c>
    </row>
    <row r="454" spans="1:28" ht="12.75" x14ac:dyDescent="0.2">
      <c r="A454" t="str">
        <f>IF(B454="","", IF(ISNA(MATCH(B454,'Meal Planning'!$C$2:$C$6,0)), "N", "Y"))</f>
        <v>N</v>
      </c>
      <c r="B454" t="str">
        <f t="array" ref="B454">IF(D454="","", INDEX($C454:C20452, MATCH(FALSE,ISBLANK($C454:C20452),0)))</f>
        <v>Mashed Potatoes</v>
      </c>
      <c r="C454" s="10"/>
      <c r="D454" s="8" t="s">
        <v>242</v>
      </c>
      <c r="E454" t="str">
        <f t="shared" si="66"/>
        <v>|</v>
      </c>
      <c r="F454" s="10">
        <v>0.5</v>
      </c>
      <c r="G454" s="1" t="str">
        <f>IF(D454="","",IFERROR(VLOOKUP(D454,Ingredients!$A:$G,4,FALSE),"ingredient not in list"))</f>
        <v>onion</v>
      </c>
      <c r="H454" t="str">
        <f t="shared" si="67"/>
        <v>|</v>
      </c>
      <c r="I454" s="3">
        <f>IF(D454="", "", IFERROR((VLOOKUP(D454,Ingredients!$A:$H,8,FALSE)*(F454/(VLOOKUP(D454,Ingredients!$A:$H,3,FALSE)))), "ingredient not in list"))</f>
        <v>0.495</v>
      </c>
      <c r="J454" t="str">
        <f t="shared" si="68"/>
        <v>|</v>
      </c>
      <c r="K454" s="77">
        <f>IF($D454="", "", IFERROR((VLOOKUP($D454,Ingredients!$A:$K,9,FALSE)*($F454/(VLOOKUP($D454,Ingredients!$A:$K,3,FALSE)))), "ingredient not in list"))</f>
        <v>0.5</v>
      </c>
      <c r="L454" t="str">
        <f t="shared" si="69"/>
        <v>|</v>
      </c>
      <c r="M454" s="77">
        <f>IF($D454="", "", IFERROR((VLOOKUP($D454,Ingredients!$A:$K,10,FALSE)*($F454/(VLOOKUP($D454,Ingredients!$A:$K,3,FALSE)))), "ingredient not in list"))</f>
        <v>5.56</v>
      </c>
      <c r="N454" t="str">
        <f t="shared" si="70"/>
        <v>|</v>
      </c>
      <c r="O454" s="77">
        <f>IF($D454="", "", IFERROR((VLOOKUP($D454,Ingredients!$A:$K,11,FALSE)*($F454/(VLOOKUP($D454,Ingredients!$A:$K,3,FALSE)))), "ingredient not in list"))</f>
        <v>4.4999999999999998E-2</v>
      </c>
      <c r="P454" t="str">
        <f t="shared" si="71"/>
        <v>|</v>
      </c>
      <c r="Q454" s="83">
        <f>IF($D454="", "", IFERROR((VLOOKUP($D454,Ingredients!$A:$H,6,FALSE)*($F454/(VLOOKUP($D454,Ingredients!$A:$H,3,FALSE)))), "ingredient not in list"))</f>
        <v>25</v>
      </c>
      <c r="R454" s="3" t="str">
        <f>IF(AND(I454&lt;&gt;"",I455=""),SUM(I$1:I455)-SUM(R$1:R453),"")</f>
        <v/>
      </c>
      <c r="S454" t="str">
        <f>IF(AND(Q454&lt;&gt;"",Q455=""),SUM(Q$1:Q455)-SUM(S$1:S453),"")</f>
        <v/>
      </c>
      <c r="T454" s="74" t="str">
        <f>IF(AND(K454&lt;&gt;"",K455=""),SUM(K$1:K455)-SUM(T$1:T453),"")</f>
        <v/>
      </c>
      <c r="U454" s="74" t="str">
        <f>IF(AND(M454&lt;&gt;"",M455=""),SUM(M$1:M455)-SUM(U$1:U453),"")</f>
        <v/>
      </c>
      <c r="V454" s="74" t="str">
        <f>IF(AND(O454&lt;&gt;"",O455=""),SUM(O$1:O455)-SUM(V$1:V453),"")</f>
        <v/>
      </c>
      <c r="X454" s="3" t="str">
        <f t="shared" si="72"/>
        <v/>
      </c>
      <c r="Y454" s="21" t="str">
        <f t="shared" si="73"/>
        <v/>
      </c>
      <c r="Z454" s="74" t="str">
        <f t="shared" si="74"/>
        <v/>
      </c>
      <c r="AA454" s="74" t="str">
        <f t="shared" si="75"/>
        <v/>
      </c>
      <c r="AB454" s="74" t="str">
        <f t="shared" si="76"/>
        <v/>
      </c>
    </row>
    <row r="455" spans="1:28" ht="13.5" thickBot="1" x14ac:dyDescent="0.25">
      <c r="A455" t="str">
        <f>IF(B455="","", IF(ISNA(MATCH(B455,'Meal Planning'!$C$2:$C$6,0)), "N", "Y"))</f>
        <v>N</v>
      </c>
      <c r="B455" t="str">
        <f t="array" ref="B455">IF(D455="","", INDEX($C455:C20453, MATCH(FALSE,ISBLANK($C455:C20453),0)))</f>
        <v>Mashed Potatoes</v>
      </c>
      <c r="C455" s="10"/>
      <c r="D455" s="8" t="s">
        <v>48</v>
      </c>
      <c r="E455" t="str">
        <f t="shared" si="66"/>
        <v>|</v>
      </c>
      <c r="F455" s="10">
        <v>0.5</v>
      </c>
      <c r="G455" s="1" t="str">
        <f>IF(D455="","",IFERROR(VLOOKUP(D455,Ingredients!$A:$G,4,FALSE),"ingredient not in list"))</f>
        <v>cup</v>
      </c>
      <c r="H455" t="str">
        <f t="shared" si="67"/>
        <v>|</v>
      </c>
      <c r="I455" s="3">
        <f>IF(D455="", "", IFERROR((VLOOKUP(D455,Ingredients!$A:$H,8,FALSE)*(F455/(VLOOKUP(D455,Ingredients!$A:$H,3,FALSE)))), "ingredient not in list"))</f>
        <v>0.18687500000000001</v>
      </c>
      <c r="J455" t="str">
        <f t="shared" si="68"/>
        <v>|</v>
      </c>
      <c r="K455" s="77">
        <f>IF($D455="", "", IFERROR((VLOOKUP($D455,Ingredients!$A:$K,9,FALSE)*($F455/(VLOOKUP($D455,Ingredients!$A:$K,3,FALSE)))), "ingredient not in list"))</f>
        <v>0.5</v>
      </c>
      <c r="L455" t="str">
        <f t="shared" si="69"/>
        <v>|</v>
      </c>
      <c r="M455" s="77">
        <f>IF($D455="", "", IFERROR((VLOOKUP($D455,Ingredients!$A:$K,10,FALSE)*($F455/(VLOOKUP($D455,Ingredients!$A:$K,3,FALSE)))), "ingredient not in list"))</f>
        <v>1</v>
      </c>
      <c r="N455" t="str">
        <f t="shared" si="70"/>
        <v>|</v>
      </c>
      <c r="O455" s="77">
        <f>IF($D455="", "", IFERROR((VLOOKUP($D455,Ingredients!$A:$K,11,FALSE)*($F455/(VLOOKUP($D455,Ingredients!$A:$K,3,FALSE)))), "ingredient not in list"))</f>
        <v>1.5</v>
      </c>
      <c r="P455" t="str">
        <f t="shared" si="71"/>
        <v>|</v>
      </c>
      <c r="Q455" s="83">
        <f>IF($D455="", "", IFERROR((VLOOKUP($D455,Ingredients!$A:$H,6,FALSE)*($F455/(VLOOKUP($D455,Ingredients!$A:$H,3,FALSE)))), "ingredient not in list"))</f>
        <v>15</v>
      </c>
      <c r="R455" s="3" t="str">
        <f>IF(AND(I455&lt;&gt;"",I456=""),SUM(I$1:I456)-SUM(R$1:R454),"")</f>
        <v/>
      </c>
      <c r="S455" t="str">
        <f>IF(AND(Q455&lt;&gt;"",Q456=""),SUM(Q$1:Q456)-SUM(S$1:S454),"")</f>
        <v/>
      </c>
      <c r="T455" s="74" t="str">
        <f>IF(AND(K455&lt;&gt;"",K456=""),SUM(K$1:K456)-SUM(T$1:T454),"")</f>
        <v/>
      </c>
      <c r="U455" s="74" t="str">
        <f>IF(AND(M455&lt;&gt;"",M456=""),SUM(M$1:M456)-SUM(U$1:U454),"")</f>
        <v/>
      </c>
      <c r="V455" s="74" t="str">
        <f>IF(AND(O455&lt;&gt;"",O456=""),SUM(O$1:O456)-SUM(V$1:V454),"")</f>
        <v/>
      </c>
      <c r="X455" s="3" t="str">
        <f t="shared" si="72"/>
        <v/>
      </c>
      <c r="Y455" s="21" t="str">
        <f t="shared" si="73"/>
        <v/>
      </c>
      <c r="Z455" s="74" t="str">
        <f t="shared" si="74"/>
        <v/>
      </c>
      <c r="AA455" s="74" t="str">
        <f t="shared" si="75"/>
        <v/>
      </c>
      <c r="AB455" s="74" t="str">
        <f t="shared" si="76"/>
        <v/>
      </c>
    </row>
    <row r="456" spans="1:28" ht="13.5" thickBot="1" x14ac:dyDescent="0.25">
      <c r="A456" t="str">
        <f>IF(B456="","", IF(ISNA(MATCH(B456,'Meal Planning'!$C$2:$C$6,0)), "N", "Y"))</f>
        <v>N</v>
      </c>
      <c r="B456" t="str">
        <f t="array" ref="B456">IF(D456="","", INDEX($C456:C20454, MATCH(FALSE,ISBLANK($C456:C20454),0)))</f>
        <v>Mashed Potatoes</v>
      </c>
      <c r="C456" s="47" t="s">
        <v>350</v>
      </c>
      <c r="D456" s="8" t="s">
        <v>349</v>
      </c>
      <c r="E456" t="str">
        <f t="shared" si="66"/>
        <v>|</v>
      </c>
      <c r="F456" s="10">
        <v>2</v>
      </c>
      <c r="G456" s="1" t="str">
        <f>IF(D456="","",IFERROR(VLOOKUP(D456,Ingredients!$A:$G,4,FALSE),"ingredient not in list"))</f>
        <v>tsp</v>
      </c>
      <c r="H456" t="str">
        <f t="shared" si="67"/>
        <v>|</v>
      </c>
      <c r="I456" s="3">
        <f>IF(D456="", "", IFERROR((VLOOKUP(D456,Ingredients!$A:$H,8,FALSE)*(F456/(VLOOKUP(D456,Ingredients!$A:$H,3,FALSE)))), "ingredient not in list"))</f>
        <v>0.1</v>
      </c>
      <c r="J456" t="str">
        <f t="shared" si="68"/>
        <v>|</v>
      </c>
      <c r="K456" s="77">
        <f>IF($D456="", "", IFERROR((VLOOKUP($D456,Ingredients!$A:$K,9,FALSE)*($F456/(VLOOKUP($D456,Ingredients!$A:$K,3,FALSE)))), "ingredient not in list"))</f>
        <v>0</v>
      </c>
      <c r="L456" t="str">
        <f t="shared" si="69"/>
        <v>|</v>
      </c>
      <c r="M456" s="77">
        <f>IF($D456="", "", IFERROR((VLOOKUP($D456,Ingredients!$A:$K,10,FALSE)*($F456/(VLOOKUP($D456,Ingredients!$A:$K,3,FALSE)))), "ingredient not in list"))</f>
        <v>0</v>
      </c>
      <c r="N456" t="str">
        <f t="shared" si="70"/>
        <v>|</v>
      </c>
      <c r="O456" s="77">
        <f>IF($D456="", "", IFERROR((VLOOKUP($D456,Ingredients!$A:$K,11,FALSE)*($F456/(VLOOKUP($D456,Ingredients!$A:$K,3,FALSE)))), "ingredient not in list"))</f>
        <v>0</v>
      </c>
      <c r="P456" t="str">
        <f t="shared" si="71"/>
        <v>|</v>
      </c>
      <c r="Q456" s="83">
        <f>IF($D456="", "", IFERROR((VLOOKUP($D456,Ingredients!$A:$H,6,FALSE)*($F456/(VLOOKUP($D456,Ingredients!$A:$H,3,FALSE)))), "ingredient not in list"))</f>
        <v>4</v>
      </c>
      <c r="R456" s="3">
        <f>IF(AND(I456&lt;&gt;"",I457=""),SUM(I$1:I457)-SUM(R$1:R455),"")</f>
        <v>3.2797328947368669</v>
      </c>
      <c r="S456">
        <f>IF(AND(Q456&lt;&gt;"",Q457=""),SUM(Q$1:Q457)-SUM(S$1:S455),"")</f>
        <v>829.35099999999511</v>
      </c>
      <c r="T456" s="74">
        <f>IF(AND(K456&lt;&gt;"",K457=""),SUM(K$1:K457)-SUM(T$1:T455),"")</f>
        <v>22.139999999999873</v>
      </c>
      <c r="U456" s="74">
        <f>IF(AND(M456&lt;&gt;"",M457=""),SUM(M$1:M457)-SUM(U$1:U455),"")</f>
        <v>217.95999999999913</v>
      </c>
      <c r="V456" s="74">
        <f>IF(AND(O456&lt;&gt;"",O457=""),SUM(O$1:O457)-SUM(V$1:V455),"")</f>
        <v>1.5450000000000728</v>
      </c>
      <c r="W456" s="8">
        <v>6</v>
      </c>
      <c r="X456" s="3">
        <f t="shared" si="72"/>
        <v>0.54662214912281115</v>
      </c>
      <c r="Y456" s="21">
        <f t="shared" si="73"/>
        <v>138.22516666666584</v>
      </c>
      <c r="Z456" s="74">
        <f t="shared" si="74"/>
        <v>3.6899999999999786</v>
      </c>
      <c r="AA456" s="74">
        <f t="shared" si="75"/>
        <v>36.326666666666519</v>
      </c>
      <c r="AB456" s="74">
        <f t="shared" si="76"/>
        <v>0.25750000000001211</v>
      </c>
    </row>
    <row r="457" spans="1:28" ht="12.75" x14ac:dyDescent="0.2">
      <c r="A457" t="str">
        <f>IF(B457="","", IF(ISNA(MATCH(B457,'Meal Planning'!$C$2:$C$6,0)), "N", "Y"))</f>
        <v/>
      </c>
      <c r="B457" t="str">
        <f t="array" ref="B457">IF(D457="","", INDEX($C457:C20455, MATCH(FALSE,ISBLANK($C457:C20455),0)))</f>
        <v/>
      </c>
      <c r="C457" s="10"/>
      <c r="E457" t="str">
        <f t="shared" ref="E457:E520" si="77">IF($D457="","", "|")</f>
        <v/>
      </c>
      <c r="F457" s="10"/>
      <c r="G457" s="1" t="str">
        <f>IF(D457="","",IFERROR(VLOOKUP(D457,Ingredients!$A:$G,4,FALSE),"ingredient not in list"))</f>
        <v/>
      </c>
      <c r="H457" t="str">
        <f t="shared" ref="H457:H520" si="78">IF($D457="","", "|")</f>
        <v/>
      </c>
      <c r="I457" s="3" t="str">
        <f>IF(D457="", "", IFERROR((VLOOKUP(D457,Ingredients!$A:$H,8,FALSE)*(F457/(VLOOKUP(D457,Ingredients!$A:$H,3,FALSE)))), "ingredient not in list"))</f>
        <v/>
      </c>
      <c r="J457" t="str">
        <f t="shared" ref="J457:J520" si="79">IF($D457="","", "|")</f>
        <v/>
      </c>
      <c r="K457" s="77" t="str">
        <f>IF($D457="", "", IFERROR((VLOOKUP($D457,Ingredients!$A:$K,9,FALSE)*($F457/(VLOOKUP($D457,Ingredients!$A:$K,3,FALSE)))), "ingredient not in list"))</f>
        <v/>
      </c>
      <c r="L457" t="str">
        <f t="shared" ref="L457:L520" si="80">IF($D457="","", "|")</f>
        <v/>
      </c>
      <c r="M457" s="77" t="str">
        <f>IF($D457="", "", IFERROR((VLOOKUP($D457,Ingredients!$A:$K,10,FALSE)*($F457/(VLOOKUP($D457,Ingredients!$A:$K,3,FALSE)))), "ingredient not in list"))</f>
        <v/>
      </c>
      <c r="N457" t="str">
        <f t="shared" ref="N457:N520" si="81">IF($D457="","", "|")</f>
        <v/>
      </c>
      <c r="O457" s="77" t="str">
        <f>IF($D457="", "", IFERROR((VLOOKUP($D457,Ingredients!$A:$K,11,FALSE)*($F457/(VLOOKUP($D457,Ingredients!$A:$K,3,FALSE)))), "ingredient not in list"))</f>
        <v/>
      </c>
      <c r="P457" t="str">
        <f t="shared" ref="P457:P520" si="82">IF($D457="","", "|")</f>
        <v/>
      </c>
      <c r="Q457" s="83" t="str">
        <f>IF($D457="", "", IFERROR((VLOOKUP($D457,Ingredients!$A:$H,6,FALSE)*($F457/(VLOOKUP($D457,Ingredients!$A:$H,3,FALSE)))), "ingredient not in list"))</f>
        <v/>
      </c>
      <c r="R457" s="3" t="str">
        <f>IF(AND(I457&lt;&gt;"",I458=""),SUM(I$1:I458)-SUM(R$1:R456),"")</f>
        <v/>
      </c>
      <c r="S457" t="str">
        <f>IF(AND(Q457&lt;&gt;"",Q458=""),SUM(Q$1:Q458)-SUM(S$1:S456),"")</f>
        <v/>
      </c>
      <c r="T457" s="74" t="str">
        <f>IF(AND(K457&lt;&gt;"",K458=""),SUM(K$1:K458)-SUM(T$1:T456),"")</f>
        <v/>
      </c>
      <c r="U457" s="74" t="str">
        <f>IF(AND(M457&lt;&gt;"",M458=""),SUM(M$1:M458)-SUM(U$1:U456),"")</f>
        <v/>
      </c>
      <c r="V457" s="74" t="str">
        <f>IF(AND(O457&lt;&gt;"",O458=""),SUM(O$1:O458)-SUM(V$1:V456),"")</f>
        <v/>
      </c>
      <c r="X457" s="3" t="str">
        <f t="shared" si="72"/>
        <v/>
      </c>
      <c r="Y457" s="21" t="str">
        <f t="shared" si="73"/>
        <v/>
      </c>
      <c r="Z457" s="74" t="str">
        <f t="shared" si="74"/>
        <v/>
      </c>
      <c r="AA457" s="74" t="str">
        <f t="shared" si="75"/>
        <v/>
      </c>
      <c r="AB457" s="74" t="str">
        <f t="shared" si="76"/>
        <v/>
      </c>
    </row>
    <row r="458" spans="1:28" ht="12.75" x14ac:dyDescent="0.2">
      <c r="A458" t="str">
        <f>IF(B458="","", IF(ISNA(MATCH(B458,'Meal Planning'!$C$2:$C$6,0)), "N", "Y"))</f>
        <v>N</v>
      </c>
      <c r="B458" t="str">
        <f t="array" ref="B458">IF(D458="","", INDEX($C458:C20456, MATCH(FALSE,ISBLANK($C458:C20456),0)))</f>
        <v>Meatloaf</v>
      </c>
      <c r="C458" s="10"/>
      <c r="D458" s="8" t="s">
        <v>347</v>
      </c>
      <c r="E458" t="str">
        <f t="shared" si="77"/>
        <v>|</v>
      </c>
      <c r="F458" s="10">
        <v>25</v>
      </c>
      <c r="G458" s="1" t="str">
        <f>IF(D458="","",IFERROR(VLOOKUP(D458,Ingredients!$A:$G,4,FALSE),"ingredient not in list"))</f>
        <v>oz</v>
      </c>
      <c r="H458" t="str">
        <f t="shared" si="78"/>
        <v>|</v>
      </c>
      <c r="I458" s="3">
        <f>IF(D458="", "", IFERROR((VLOOKUP(D458,Ingredients!$A:$H,8,FALSE)*(F458/(VLOOKUP(D458,Ingredients!$A:$H,3,FALSE)))), "ingredient not in list"))</f>
        <v>6.276041666666667</v>
      </c>
      <c r="J458" t="str">
        <f t="shared" si="79"/>
        <v>|</v>
      </c>
      <c r="K458" s="77">
        <f>IF($D458="", "", IFERROR((VLOOKUP($D458,Ingredients!$A:$K,9,FALSE)*($F458/(VLOOKUP($D458,Ingredients!$A:$K,3,FALSE)))), "ingredient not in list"))</f>
        <v>131.25</v>
      </c>
      <c r="L458" t="str">
        <f t="shared" si="80"/>
        <v>|</v>
      </c>
      <c r="M458" s="77">
        <f>IF($D458="", "", IFERROR((VLOOKUP($D458,Ingredients!$A:$K,10,FALSE)*($F458/(VLOOKUP($D458,Ingredients!$A:$K,3,FALSE)))), "ingredient not in list"))</f>
        <v>0</v>
      </c>
      <c r="N458" t="str">
        <f t="shared" si="81"/>
        <v>|</v>
      </c>
      <c r="O458" s="77">
        <f>IF($D458="", "", IFERROR((VLOOKUP($D458,Ingredients!$A:$K,11,FALSE)*($F458/(VLOOKUP($D458,Ingredients!$A:$K,3,FALSE)))), "ingredient not in list"))</f>
        <v>143.75</v>
      </c>
      <c r="P458" t="str">
        <f t="shared" si="82"/>
        <v>|</v>
      </c>
      <c r="Q458" s="83">
        <f>IF($D458="", "", IFERROR((VLOOKUP($D458,Ingredients!$A:$H,6,FALSE)*($F458/(VLOOKUP($D458,Ingredients!$A:$H,3,FALSE)))), "ingredient not in list"))</f>
        <v>1812.5</v>
      </c>
      <c r="R458" s="3" t="str">
        <f>IF(AND(I458&lt;&gt;"",I459=""),SUM(I$1:I459)-SUM(R$1:R457),"")</f>
        <v/>
      </c>
      <c r="S458" t="str">
        <f>IF(AND(Q458&lt;&gt;"",Q459=""),SUM(Q$1:Q459)-SUM(S$1:S457),"")</f>
        <v/>
      </c>
      <c r="T458" s="74" t="str">
        <f>IF(AND(K458&lt;&gt;"",K459=""),SUM(K$1:K459)-SUM(T$1:T457),"")</f>
        <v/>
      </c>
      <c r="U458" s="74" t="str">
        <f>IF(AND(M458&lt;&gt;"",M459=""),SUM(M$1:M459)-SUM(U$1:U457),"")</f>
        <v/>
      </c>
      <c r="V458" s="74" t="str">
        <f>IF(AND(O458&lt;&gt;"",O459=""),SUM(O$1:O459)-SUM(V$1:V457),"")</f>
        <v/>
      </c>
      <c r="X458" s="3" t="str">
        <f t="shared" ref="X458:X521" si="83">IF(W458="","",R458/W458)</f>
        <v/>
      </c>
      <c r="Y458" s="21" t="str">
        <f t="shared" ref="Y458:Y521" si="84">IF(W458="","", S458/W458)</f>
        <v/>
      </c>
      <c r="Z458" s="74" t="str">
        <f t="shared" ref="Z458:Z521" si="85">IF(T458="","", T458/W458)</f>
        <v/>
      </c>
      <c r="AA458" s="74" t="str">
        <f t="shared" ref="AA458:AA521" si="86">IF(U458="","", U458/W458)</f>
        <v/>
      </c>
      <c r="AB458" s="74" t="str">
        <f t="shared" ref="AB458:AB521" si="87">IF(V458="","", V458/W458)</f>
        <v/>
      </c>
    </row>
    <row r="459" spans="1:28" ht="12.75" x14ac:dyDescent="0.2">
      <c r="A459" t="str">
        <f>IF(B459="","", IF(ISNA(MATCH(B459,'Meal Planning'!$C$2:$C$6,0)), "N", "Y"))</f>
        <v>N</v>
      </c>
      <c r="B459" t="str">
        <f t="array" ref="B459">IF(D459="","", INDEX($C459:C20457, MATCH(FALSE,ISBLANK($C459:C20457),0)))</f>
        <v>Meatloaf</v>
      </c>
      <c r="C459" s="10"/>
      <c r="D459" s="8" t="s">
        <v>215</v>
      </c>
      <c r="E459" t="str">
        <f t="shared" si="77"/>
        <v>|</v>
      </c>
      <c r="F459" s="10">
        <v>6</v>
      </c>
      <c r="G459" s="1" t="str">
        <f>IF(D459="","",IFERROR(VLOOKUP(D459,Ingredients!$A:$G,4,FALSE),"ingredient not in list"))</f>
        <v>oz</v>
      </c>
      <c r="H459" t="str">
        <f t="shared" si="78"/>
        <v>|</v>
      </c>
      <c r="I459" s="3">
        <f>IF(D459="", "", IFERROR((VLOOKUP(D459,Ingredients!$A:$H,8,FALSE)*(F459/(VLOOKUP(D459,Ingredients!$A:$H,3,FALSE)))), "ingredient not in list"))</f>
        <v>1.9950000000000001</v>
      </c>
      <c r="J459" t="str">
        <f t="shared" si="79"/>
        <v>|</v>
      </c>
      <c r="K459" s="77">
        <f>IF($D459="", "", IFERROR((VLOOKUP($D459,Ingredients!$A:$K,9,FALSE)*($F459/(VLOOKUP($D459,Ingredients!$A:$K,3,FALSE)))), "ingredient not in list"))</f>
        <v>30</v>
      </c>
      <c r="L459" t="str">
        <f t="shared" si="80"/>
        <v>|</v>
      </c>
      <c r="M459" s="77">
        <f>IF($D459="", "", IFERROR((VLOOKUP($D459,Ingredients!$A:$K,10,FALSE)*($F459/(VLOOKUP($D459,Ingredients!$A:$K,3,FALSE)))), "ingredient not in list"))</f>
        <v>0</v>
      </c>
      <c r="N459" t="str">
        <f t="shared" si="81"/>
        <v>|</v>
      </c>
      <c r="O459" s="77">
        <f>IF($D459="", "", IFERROR((VLOOKUP($D459,Ingredients!$A:$K,11,FALSE)*($F459/(VLOOKUP($D459,Ingredients!$A:$K,3,FALSE)))), "ingredient not in list"))</f>
        <v>18</v>
      </c>
      <c r="P459" t="str">
        <f t="shared" si="82"/>
        <v>|</v>
      </c>
      <c r="Q459" s="83">
        <f>IF($D459="", "", IFERROR((VLOOKUP($D459,Ingredients!$A:$H,6,FALSE)*($F459/(VLOOKUP($D459,Ingredients!$A:$H,3,FALSE)))), "ingredient not in list"))</f>
        <v>270</v>
      </c>
      <c r="R459" s="3" t="str">
        <f>IF(AND(I459&lt;&gt;"",I460=""),SUM(I$1:I460)-SUM(R$1:R458),"")</f>
        <v/>
      </c>
      <c r="S459" t="str">
        <f>IF(AND(Q459&lt;&gt;"",Q460=""),SUM(Q$1:Q460)-SUM(S$1:S458),"")</f>
        <v/>
      </c>
      <c r="T459" s="74" t="str">
        <f>IF(AND(K459&lt;&gt;"",K460=""),SUM(K$1:K460)-SUM(T$1:T458),"")</f>
        <v/>
      </c>
      <c r="U459" s="74" t="str">
        <f>IF(AND(M459&lt;&gt;"",M460=""),SUM(M$1:M460)-SUM(U$1:U458),"")</f>
        <v/>
      </c>
      <c r="V459" s="74" t="str">
        <f>IF(AND(O459&lt;&gt;"",O460=""),SUM(O$1:O460)-SUM(V$1:V458),"")</f>
        <v/>
      </c>
      <c r="X459" s="3" t="str">
        <f t="shared" si="83"/>
        <v/>
      </c>
      <c r="Y459" s="21" t="str">
        <f t="shared" si="84"/>
        <v/>
      </c>
      <c r="Z459" s="74" t="str">
        <f t="shared" si="85"/>
        <v/>
      </c>
      <c r="AA459" s="74" t="str">
        <f t="shared" si="86"/>
        <v/>
      </c>
      <c r="AB459" s="74" t="str">
        <f t="shared" si="87"/>
        <v/>
      </c>
    </row>
    <row r="460" spans="1:28" ht="12.75" x14ac:dyDescent="0.2">
      <c r="A460" t="str">
        <f>IF(B460="","", IF(ISNA(MATCH(B460,'Meal Planning'!$C$2:$C$6,0)), "N", "Y"))</f>
        <v>N</v>
      </c>
      <c r="B460" t="str">
        <f t="array" ref="B460">IF(D460="","", INDEX($C460:C20458, MATCH(FALSE,ISBLANK($C460:C20458),0)))</f>
        <v>Meatloaf</v>
      </c>
      <c r="C460" s="10"/>
      <c r="D460" s="8" t="s">
        <v>33</v>
      </c>
      <c r="E460" t="str">
        <f t="shared" si="77"/>
        <v>|</v>
      </c>
      <c r="F460" s="10">
        <v>1</v>
      </c>
      <c r="G460" s="1" t="str">
        <f>IF(D460="","",IFERROR(VLOOKUP(D460,Ingredients!$A:$G,4,FALSE),"ingredient not in list"))</f>
        <v>onion</v>
      </c>
      <c r="H460" t="str">
        <f t="shared" si="78"/>
        <v>|</v>
      </c>
      <c r="I460" s="3">
        <f>IF(D460="", "", IFERROR((VLOOKUP(D460,Ingredients!$A:$H,8,FALSE)*(F460/(VLOOKUP(D460,Ingredients!$A:$H,3,FALSE)))), "ingredient not in list"))</f>
        <v>0.69</v>
      </c>
      <c r="J460" t="str">
        <f t="shared" si="79"/>
        <v>|</v>
      </c>
      <c r="K460" s="77">
        <f>IF($D460="", "", IFERROR((VLOOKUP($D460,Ingredients!$A:$K,9,FALSE)*($F460/(VLOOKUP($D460,Ingredients!$A:$K,3,FALSE)))), "ingredient not in list"))</f>
        <v>2</v>
      </c>
      <c r="L460" t="str">
        <f t="shared" si="80"/>
        <v>|</v>
      </c>
      <c r="M460" s="77">
        <f>IF($D460="", "", IFERROR((VLOOKUP($D460,Ingredients!$A:$K,10,FALSE)*($F460/(VLOOKUP($D460,Ingredients!$A:$K,3,FALSE)))), "ingredient not in list"))</f>
        <v>14</v>
      </c>
      <c r="N460" t="str">
        <f t="shared" si="81"/>
        <v>|</v>
      </c>
      <c r="O460" s="77">
        <f>IF($D460="", "", IFERROR((VLOOKUP($D460,Ingredients!$A:$K,11,FALSE)*($F460/(VLOOKUP($D460,Ingredients!$A:$K,3,FALSE)))), "ingredient not in list"))</f>
        <v>0</v>
      </c>
      <c r="P460" t="str">
        <f t="shared" si="82"/>
        <v>|</v>
      </c>
      <c r="Q460" s="83">
        <f>IF($D460="", "", IFERROR((VLOOKUP($D460,Ingredients!$A:$H,6,FALSE)*($F460/(VLOOKUP($D460,Ingredients!$A:$H,3,FALSE)))), "ingredient not in list"))</f>
        <v>44</v>
      </c>
      <c r="R460" s="3" t="str">
        <f>IF(AND(I460&lt;&gt;"",I461=""),SUM(I$1:I461)-SUM(R$1:R459),"")</f>
        <v/>
      </c>
      <c r="S460" t="str">
        <f>IF(AND(Q460&lt;&gt;"",Q461=""),SUM(Q$1:Q461)-SUM(S$1:S459),"")</f>
        <v/>
      </c>
      <c r="T460" s="74" t="str">
        <f>IF(AND(K460&lt;&gt;"",K461=""),SUM(K$1:K461)-SUM(T$1:T459),"")</f>
        <v/>
      </c>
      <c r="U460" s="74" t="str">
        <f>IF(AND(M460&lt;&gt;"",M461=""),SUM(M$1:M461)-SUM(U$1:U459),"")</f>
        <v/>
      </c>
      <c r="V460" s="74" t="str">
        <f>IF(AND(O460&lt;&gt;"",O461=""),SUM(O$1:O461)-SUM(V$1:V459),"")</f>
        <v/>
      </c>
      <c r="X460" s="3" t="str">
        <f t="shared" si="83"/>
        <v/>
      </c>
      <c r="Y460" s="21" t="str">
        <f t="shared" si="84"/>
        <v/>
      </c>
      <c r="Z460" s="74" t="str">
        <f t="shared" si="85"/>
        <v/>
      </c>
      <c r="AA460" s="74" t="str">
        <f t="shared" si="86"/>
        <v/>
      </c>
      <c r="AB460" s="74" t="str">
        <f t="shared" si="87"/>
        <v/>
      </c>
    </row>
    <row r="461" spans="1:28" ht="12.75" x14ac:dyDescent="0.2">
      <c r="A461" t="str">
        <f>IF(B461="","", IF(ISNA(MATCH(B461,'Meal Planning'!$C$2:$C$6,0)), "N", "Y"))</f>
        <v>N</v>
      </c>
      <c r="B461" t="str">
        <f t="array" ref="B461">IF(D461="","", INDEX($C461:C20459, MATCH(FALSE,ISBLANK($C461:C20459),0)))</f>
        <v>Meatloaf</v>
      </c>
      <c r="C461" s="10"/>
      <c r="D461" s="8" t="s">
        <v>203</v>
      </c>
      <c r="E461" t="str">
        <f t="shared" si="77"/>
        <v>|</v>
      </c>
      <c r="F461" s="10">
        <f>2/3</f>
        <v>0.66666666666666663</v>
      </c>
      <c r="G461" s="1" t="str">
        <f>IF(D461="","",IFERROR(VLOOKUP(D461,Ingredients!$A:$G,4,FALSE),"ingredient not in list"))</f>
        <v>cup</v>
      </c>
      <c r="H461" t="str">
        <f t="shared" si="78"/>
        <v>|</v>
      </c>
      <c r="I461" s="3">
        <f>IF(D461="", "", IFERROR((VLOOKUP(D461,Ingredients!$A:$H,8,FALSE)*(F461/(VLOOKUP(D461,Ingredients!$A:$H,3,FALSE)))), "ingredient not in list"))</f>
        <v>0.41666666666666663</v>
      </c>
      <c r="J461" t="str">
        <f t="shared" si="79"/>
        <v>|</v>
      </c>
      <c r="K461" s="77">
        <f>IF($D461="", "", IFERROR((VLOOKUP($D461,Ingredients!$A:$K,9,FALSE)*($F461/(VLOOKUP($D461,Ingredients!$A:$K,3,FALSE)))), "ingredient not in list"))</f>
        <v>4</v>
      </c>
      <c r="L461" t="str">
        <f t="shared" si="80"/>
        <v>|</v>
      </c>
      <c r="M461" s="77">
        <f>IF($D461="", "", IFERROR((VLOOKUP($D461,Ingredients!$A:$K,10,FALSE)*($F461/(VLOOKUP($D461,Ingredients!$A:$K,3,FALSE)))), "ingredient not in list"))</f>
        <v>32</v>
      </c>
      <c r="N461" t="str">
        <f t="shared" si="81"/>
        <v>|</v>
      </c>
      <c r="O461" s="77">
        <f>IF($D461="", "", IFERROR((VLOOKUP($D461,Ingredients!$A:$K,11,FALSE)*($F461/(VLOOKUP($D461,Ingredients!$A:$K,3,FALSE)))), "ingredient not in list"))</f>
        <v>0.66666666666666663</v>
      </c>
      <c r="P461" t="str">
        <f t="shared" si="82"/>
        <v>|</v>
      </c>
      <c r="Q461" s="83">
        <f>IF($D461="", "", IFERROR((VLOOKUP($D461,Ingredients!$A:$H,6,FALSE)*($F461/(VLOOKUP($D461,Ingredients!$A:$H,3,FALSE)))), "ingredient not in list"))</f>
        <v>146.66666666666666</v>
      </c>
      <c r="R461" s="3" t="str">
        <f>IF(AND(I461&lt;&gt;"",I462=""),SUM(I$1:I462)-SUM(R$1:R460),"")</f>
        <v/>
      </c>
      <c r="S461" t="str">
        <f>IF(AND(Q461&lt;&gt;"",Q462=""),SUM(Q$1:Q462)-SUM(S$1:S460),"")</f>
        <v/>
      </c>
      <c r="T461" s="74" t="str">
        <f>IF(AND(K461&lt;&gt;"",K462=""),SUM(K$1:K462)-SUM(T$1:T460),"")</f>
        <v/>
      </c>
      <c r="U461" s="74" t="str">
        <f>IF(AND(M461&lt;&gt;"",M462=""),SUM(M$1:M462)-SUM(U$1:U460),"")</f>
        <v/>
      </c>
      <c r="V461" s="74" t="str">
        <f>IF(AND(O461&lt;&gt;"",O462=""),SUM(O$1:O462)-SUM(V$1:V460),"")</f>
        <v/>
      </c>
      <c r="X461" s="3" t="str">
        <f t="shared" si="83"/>
        <v/>
      </c>
      <c r="Y461" s="21" t="str">
        <f t="shared" si="84"/>
        <v/>
      </c>
      <c r="Z461" s="74" t="str">
        <f t="shared" si="85"/>
        <v/>
      </c>
      <c r="AA461" s="74" t="str">
        <f t="shared" si="86"/>
        <v/>
      </c>
      <c r="AB461" s="74" t="str">
        <f t="shared" si="87"/>
        <v/>
      </c>
    </row>
    <row r="462" spans="1:28" ht="12.75" x14ac:dyDescent="0.2">
      <c r="A462" t="str">
        <f>IF(B462="","", IF(ISNA(MATCH(B462,'Meal Planning'!$C$2:$C$6,0)), "N", "Y"))</f>
        <v>N</v>
      </c>
      <c r="B462" t="str">
        <f t="array" ref="B462">IF(D462="","", INDEX($C462:C20460, MATCH(FALSE,ISBLANK($C462:C20460),0)))</f>
        <v>Meatloaf</v>
      </c>
      <c r="C462" s="10"/>
      <c r="D462" s="8" t="s">
        <v>345</v>
      </c>
      <c r="E462" t="str">
        <f t="shared" si="77"/>
        <v>|</v>
      </c>
      <c r="F462" s="10">
        <v>25</v>
      </c>
      <c r="G462" s="1" t="str">
        <f>IF(D462="","",IFERROR(VLOOKUP(D462,Ingredients!$A:$G,4,FALSE),"ingredient not in list"))</f>
        <v>chips</v>
      </c>
      <c r="H462" t="str">
        <f t="shared" si="78"/>
        <v>|</v>
      </c>
      <c r="I462" s="3">
        <f>IF(D462="", "", IFERROR((VLOOKUP(D462,Ingredients!$A:$H,8,FALSE)*(F462/(VLOOKUP(D462,Ingredients!$A:$H,3,FALSE)))), "ingredient not in list"))</f>
        <v>0.65104166666666674</v>
      </c>
      <c r="J462" t="str">
        <f t="shared" si="79"/>
        <v>|</v>
      </c>
      <c r="K462" s="77">
        <f>IF($D462="", "", IFERROR((VLOOKUP($D462,Ingredients!$A:$K,9,FALSE)*($F462/(VLOOKUP($D462,Ingredients!$A:$K,3,FALSE)))), "ingredient not in list"))</f>
        <v>0</v>
      </c>
      <c r="L462" t="str">
        <f t="shared" si="80"/>
        <v>|</v>
      </c>
      <c r="M462" s="77">
        <f>IF($D462="", "", IFERROR((VLOOKUP($D462,Ingredients!$A:$K,10,FALSE)*($F462/(VLOOKUP($D462,Ingredients!$A:$K,3,FALSE)))), "ingredient not in list"))</f>
        <v>25</v>
      </c>
      <c r="N462" t="str">
        <f t="shared" si="81"/>
        <v>|</v>
      </c>
      <c r="O462" s="77">
        <f>IF($D462="", "", IFERROR((VLOOKUP($D462,Ingredients!$A:$K,11,FALSE)*($F462/(VLOOKUP($D462,Ingredients!$A:$K,3,FALSE)))), "ingredient not in list"))</f>
        <v>0</v>
      </c>
      <c r="P462" t="str">
        <f t="shared" si="82"/>
        <v>|</v>
      </c>
      <c r="Q462" s="83">
        <f>IF($D462="", "", IFERROR((VLOOKUP($D462,Ingredients!$A:$H,6,FALSE)*($F462/(VLOOKUP($D462,Ingredients!$A:$H,3,FALSE)))), "ingredient not in list"))</f>
        <v>104.16666666666667</v>
      </c>
      <c r="R462" s="3" t="str">
        <f>IF(AND(I462&lt;&gt;"",I463=""),SUM(I$1:I463)-SUM(R$1:R461),"")</f>
        <v/>
      </c>
      <c r="S462" t="str">
        <f>IF(AND(Q462&lt;&gt;"",Q463=""),SUM(Q$1:Q463)-SUM(S$1:S461),"")</f>
        <v/>
      </c>
      <c r="T462" s="74" t="str">
        <f>IF(AND(K462&lt;&gt;"",K463=""),SUM(K$1:K463)-SUM(T$1:T461),"")</f>
        <v/>
      </c>
      <c r="U462" s="74" t="str">
        <f>IF(AND(M462&lt;&gt;"",M463=""),SUM(M$1:M463)-SUM(U$1:U461),"")</f>
        <v/>
      </c>
      <c r="V462" s="74" t="str">
        <f>IF(AND(O462&lt;&gt;"",O463=""),SUM(O$1:O463)-SUM(V$1:V461),"")</f>
        <v/>
      </c>
      <c r="X462" s="3" t="str">
        <f t="shared" si="83"/>
        <v/>
      </c>
      <c r="Y462" s="21" t="str">
        <f t="shared" si="84"/>
        <v/>
      </c>
      <c r="Z462" s="74" t="str">
        <f t="shared" si="85"/>
        <v/>
      </c>
      <c r="AA462" s="74" t="str">
        <f t="shared" si="86"/>
        <v/>
      </c>
      <c r="AB462" s="74" t="str">
        <f t="shared" si="87"/>
        <v/>
      </c>
    </row>
    <row r="463" spans="1:28" ht="13.5" thickBot="1" x14ac:dyDescent="0.25">
      <c r="A463" t="str">
        <f>IF(B463="","", IF(ISNA(MATCH(B463,'Meal Planning'!$C$2:$C$6,0)), "N", "Y"))</f>
        <v>N</v>
      </c>
      <c r="B463" t="str">
        <f t="array" ref="B463">IF(D463="","", INDEX($C463:C20461, MATCH(FALSE,ISBLANK($C463:C20461),0)))</f>
        <v>Meatloaf</v>
      </c>
      <c r="C463" s="10"/>
      <c r="D463" s="8" t="s">
        <v>58</v>
      </c>
      <c r="E463" t="str">
        <f t="shared" si="77"/>
        <v>|</v>
      </c>
      <c r="F463" s="10">
        <v>2</v>
      </c>
      <c r="G463" s="1" t="str">
        <f>IF(D463="","",IFERROR(VLOOKUP(D463,Ingredients!$A:$G,4,FALSE),"ingredient not in list"))</f>
        <v>egg</v>
      </c>
      <c r="H463" t="str">
        <f t="shared" si="78"/>
        <v>|</v>
      </c>
      <c r="I463" s="3">
        <f>IF(D463="", "", IFERROR((VLOOKUP(D463,Ingredients!$A:$H,8,FALSE)*(F463/(VLOOKUP(D463,Ingredients!$A:$H,3,FALSE)))), "ingredient not in list"))</f>
        <v>0.215</v>
      </c>
      <c r="J463" t="str">
        <f t="shared" si="79"/>
        <v>|</v>
      </c>
      <c r="K463" s="77">
        <f>IF($D463="", "", IFERROR((VLOOKUP($D463,Ingredients!$A:$K,9,FALSE)*($F463/(VLOOKUP($D463,Ingredients!$A:$K,3,FALSE)))), "ingredient not in list"))</f>
        <v>12.58</v>
      </c>
      <c r="L463" t="str">
        <f t="shared" si="80"/>
        <v>|</v>
      </c>
      <c r="M463" s="77">
        <f>IF($D463="", "", IFERROR((VLOOKUP($D463,Ingredients!$A:$K,10,FALSE)*($F463/(VLOOKUP($D463,Ingredients!$A:$K,3,FALSE)))), "ingredient not in list"))</f>
        <v>0.76</v>
      </c>
      <c r="N463" t="str">
        <f t="shared" si="81"/>
        <v>|</v>
      </c>
      <c r="O463" s="77">
        <f>IF($D463="", "", IFERROR((VLOOKUP($D463,Ingredients!$A:$K,11,FALSE)*($F463/(VLOOKUP($D463,Ingredients!$A:$K,3,FALSE)))), "ingredient not in list"))</f>
        <v>9.94</v>
      </c>
      <c r="P463" t="str">
        <f t="shared" si="82"/>
        <v>|</v>
      </c>
      <c r="Q463" s="83">
        <f>IF($D463="", "", IFERROR((VLOOKUP($D463,Ingredients!$A:$H,6,FALSE)*($F463/(VLOOKUP($D463,Ingredients!$A:$H,3,FALSE)))), "ingredient not in list"))</f>
        <v>144</v>
      </c>
      <c r="R463" s="3" t="str">
        <f>IF(AND(I463&lt;&gt;"",I464=""),SUM(I$1:I464)-SUM(R$1:R462),"")</f>
        <v/>
      </c>
      <c r="S463" t="str">
        <f>IF(AND(Q463&lt;&gt;"",Q464=""),SUM(Q$1:Q464)-SUM(S$1:S462),"")</f>
        <v/>
      </c>
      <c r="T463" s="74" t="str">
        <f>IF(AND(K463&lt;&gt;"",K464=""),SUM(K$1:K464)-SUM(T$1:T462),"")</f>
        <v/>
      </c>
      <c r="U463" s="74" t="str">
        <f>IF(AND(M463&lt;&gt;"",M464=""),SUM(M$1:M464)-SUM(U$1:U462),"")</f>
        <v/>
      </c>
      <c r="V463" s="74" t="str">
        <f>IF(AND(O463&lt;&gt;"",O464=""),SUM(O$1:O464)-SUM(V$1:V462),"")</f>
        <v/>
      </c>
      <c r="X463" s="3" t="str">
        <f t="shared" si="83"/>
        <v/>
      </c>
      <c r="Y463" s="21" t="str">
        <f t="shared" si="84"/>
        <v/>
      </c>
      <c r="Z463" s="74" t="str">
        <f t="shared" si="85"/>
        <v/>
      </c>
      <c r="AA463" s="74" t="str">
        <f t="shared" si="86"/>
        <v/>
      </c>
      <c r="AB463" s="74" t="str">
        <f t="shared" si="87"/>
        <v/>
      </c>
    </row>
    <row r="464" spans="1:28" ht="13.5" thickBot="1" x14ac:dyDescent="0.25">
      <c r="A464" t="str">
        <f>IF(B464="","", IF(ISNA(MATCH(B464,'Meal Planning'!$C$2:$C$6,0)), "N", "Y"))</f>
        <v>N</v>
      </c>
      <c r="B464" t="str">
        <f t="array" ref="B464">IF(D464="","", INDEX($C464:C20462, MATCH(FALSE,ISBLANK($C464:C20462),0)))</f>
        <v>Meatloaf</v>
      </c>
      <c r="C464" s="47" t="s">
        <v>351</v>
      </c>
      <c r="D464" s="8" t="s">
        <v>145</v>
      </c>
      <c r="E464" t="str">
        <f t="shared" si="77"/>
        <v>|</v>
      </c>
      <c r="F464" s="10">
        <v>11</v>
      </c>
      <c r="G464" s="1" t="str">
        <f>IF(D464="","",IFERROR(VLOOKUP(D464,Ingredients!$A:$G,4,FALSE),"ingredient not in list"))</f>
        <v>tbsp</v>
      </c>
      <c r="H464" t="str">
        <f t="shared" si="78"/>
        <v>|</v>
      </c>
      <c r="I464" s="3">
        <f>IF(D464="", "", IFERROR((VLOOKUP(D464,Ingredients!$A:$H,8,FALSE)*(F464/(VLOOKUP(D464,Ingredients!$A:$H,3,FALSE)))), "ingredient not in list"))</f>
        <v>0.62264150943396224</v>
      </c>
      <c r="J464" t="str">
        <f t="shared" si="79"/>
        <v>|</v>
      </c>
      <c r="K464" s="77">
        <f>IF($D464="", "", IFERROR((VLOOKUP($D464,Ingredients!$A:$K,9,FALSE)*($F464/(VLOOKUP($D464,Ingredients!$A:$K,3,FALSE)))), "ingredient not in list"))</f>
        <v>2.8600000000000003</v>
      </c>
      <c r="L464" t="str">
        <f t="shared" si="80"/>
        <v>|</v>
      </c>
      <c r="M464" s="77">
        <f>IF($D464="", "", IFERROR((VLOOKUP($D464,Ingredients!$A:$K,10,FALSE)*($F464/(VLOOKUP($D464,Ingredients!$A:$K,3,FALSE)))), "ingredient not in list"))</f>
        <v>41.36</v>
      </c>
      <c r="N464" t="str">
        <f t="shared" si="81"/>
        <v>|</v>
      </c>
      <c r="O464" s="77">
        <f>IF($D464="", "", IFERROR((VLOOKUP($D464,Ingredients!$A:$K,11,FALSE)*($F464/(VLOOKUP($D464,Ingredients!$A:$K,3,FALSE)))), "ingredient not in list"))</f>
        <v>0.65999999999999992</v>
      </c>
      <c r="P464" t="str">
        <f t="shared" si="82"/>
        <v>|</v>
      </c>
      <c r="Q464" s="83">
        <f>IF($D464="", "", IFERROR((VLOOKUP($D464,Ingredients!$A:$H,6,FALSE)*($F464/(VLOOKUP($D464,Ingredients!$A:$H,3,FALSE)))), "ingredient not in list"))</f>
        <v>220</v>
      </c>
      <c r="R464" s="3">
        <f>IF(AND(I464&lt;&gt;"",I465=""),SUM(I$1:I465)-SUM(R$1:R463),"")</f>
        <v>10.866391509433981</v>
      </c>
      <c r="S464">
        <f>IF(AND(Q464&lt;&gt;"",Q465=""),SUM(Q$1:Q465)-SUM(S$1:S463),"")</f>
        <v>2741.333333333343</v>
      </c>
      <c r="T464" s="74">
        <f>IF(AND(K464&lt;&gt;"",K465=""),SUM(K$1:K465)-SUM(T$1:T463),"")</f>
        <v>182.69000000000005</v>
      </c>
      <c r="U464" s="74">
        <f>IF(AND(M464&lt;&gt;"",M465=""),SUM(M$1:M465)-SUM(U$1:U463),"")</f>
        <v>113.1200000000008</v>
      </c>
      <c r="V464" s="74">
        <f>IF(AND(O464&lt;&gt;"",O465=""),SUM(O$1:O465)-SUM(V$1:V463),"")</f>
        <v>173.01666666666642</v>
      </c>
      <c r="W464" s="8">
        <v>6</v>
      </c>
      <c r="X464" s="3">
        <f t="shared" si="83"/>
        <v>1.8110652515723302</v>
      </c>
      <c r="Y464" s="21">
        <f t="shared" si="84"/>
        <v>456.88888888889051</v>
      </c>
      <c r="Z464" s="74">
        <f t="shared" si="85"/>
        <v>30.448333333333341</v>
      </c>
      <c r="AA464" s="74">
        <f t="shared" si="86"/>
        <v>18.853333333333467</v>
      </c>
      <c r="AB464" s="74">
        <f t="shared" si="87"/>
        <v>28.83611111111107</v>
      </c>
    </row>
    <row r="465" spans="1:30" ht="12.75" x14ac:dyDescent="0.2">
      <c r="A465" t="str">
        <f>IF(B465="","", IF(ISNA(MATCH(B465,'Meal Planning'!$C$2:$C$6,0)), "N", "Y"))</f>
        <v/>
      </c>
      <c r="B465" t="str">
        <f t="array" ref="B465">IF(D465="","", INDEX($C465:C20463, MATCH(FALSE,ISBLANK($C465:C20463),0)))</f>
        <v/>
      </c>
      <c r="C465" s="10"/>
      <c r="E465" t="str">
        <f t="shared" si="77"/>
        <v/>
      </c>
      <c r="F465" s="10"/>
      <c r="G465" s="1" t="str">
        <f>IF(D465="","",IFERROR(VLOOKUP(D465,Ingredients!$A:$G,4,FALSE),"ingredient not in list"))</f>
        <v/>
      </c>
      <c r="H465" t="str">
        <f t="shared" si="78"/>
        <v/>
      </c>
      <c r="I465" s="3" t="str">
        <f>IF(D465="", "", IFERROR((VLOOKUP(D465,Ingredients!$A:$H,8,FALSE)*(F465/(VLOOKUP(D465,Ingredients!$A:$H,3,FALSE)))), "ingredient not in list"))</f>
        <v/>
      </c>
      <c r="J465" t="str">
        <f t="shared" si="79"/>
        <v/>
      </c>
      <c r="K465" s="77" t="str">
        <f>IF($D465="", "", IFERROR((VLOOKUP($D465,Ingredients!$A:$K,9,FALSE)*($F465/(VLOOKUP($D465,Ingredients!$A:$K,3,FALSE)))), "ingredient not in list"))</f>
        <v/>
      </c>
      <c r="L465" t="str">
        <f t="shared" si="80"/>
        <v/>
      </c>
      <c r="M465" s="77" t="str">
        <f>IF($D465="", "", IFERROR((VLOOKUP($D465,Ingredients!$A:$K,10,FALSE)*($F465/(VLOOKUP($D465,Ingredients!$A:$K,3,FALSE)))), "ingredient not in list"))</f>
        <v/>
      </c>
      <c r="N465" t="str">
        <f t="shared" si="81"/>
        <v/>
      </c>
      <c r="O465" s="77" t="str">
        <f>IF($D465="", "", IFERROR((VLOOKUP($D465,Ingredients!$A:$K,11,FALSE)*($F465/(VLOOKUP($D465,Ingredients!$A:$K,3,FALSE)))), "ingredient not in list"))</f>
        <v/>
      </c>
      <c r="P465" t="str">
        <f t="shared" si="82"/>
        <v/>
      </c>
      <c r="Q465" s="83" t="str">
        <f>IF($D465="", "", IFERROR((VLOOKUP($D465,Ingredients!$A:$H,6,FALSE)*($F465/(VLOOKUP($D465,Ingredients!$A:$H,3,FALSE)))), "ingredient not in list"))</f>
        <v/>
      </c>
      <c r="R465" s="3" t="str">
        <f>IF(AND(I465&lt;&gt;"",I466=""),SUM(I$1:I466)-SUM(R$1:R464),"")</f>
        <v/>
      </c>
      <c r="S465" t="str">
        <f>IF(AND(Q465&lt;&gt;"",Q466=""),SUM(Q$1:Q466)-SUM(S$1:S464),"")</f>
        <v/>
      </c>
      <c r="T465" s="74" t="str">
        <f>IF(AND(K465&lt;&gt;"",K466=""),SUM(K$1:K466)-SUM(T$1:T464),"")</f>
        <v/>
      </c>
      <c r="U465" s="74" t="str">
        <f>IF(AND(M465&lt;&gt;"",M466=""),SUM(M$1:M466)-SUM(U$1:U464),"")</f>
        <v/>
      </c>
      <c r="V465" s="74" t="str">
        <f>IF(AND(O465&lt;&gt;"",O466=""),SUM(O$1:O466)-SUM(V$1:V464),"")</f>
        <v/>
      </c>
      <c r="X465" s="3" t="str">
        <f t="shared" si="83"/>
        <v/>
      </c>
      <c r="Y465" s="21" t="str">
        <f t="shared" si="84"/>
        <v/>
      </c>
      <c r="Z465" s="74" t="str">
        <f t="shared" si="85"/>
        <v/>
      </c>
      <c r="AA465" s="74" t="str">
        <f t="shared" si="86"/>
        <v/>
      </c>
      <c r="AB465" s="74" t="str">
        <f t="shared" si="87"/>
        <v/>
      </c>
    </row>
    <row r="466" spans="1:30" ht="12.75" x14ac:dyDescent="0.2">
      <c r="A466" t="str">
        <f>IF(B466="","", IF(ISNA(MATCH(B466,'Meal Planning'!$C$2:$C$6,0)), "N", "Y"))</f>
        <v>N</v>
      </c>
      <c r="B466" t="str">
        <f t="array" ref="B466">IF(D466="","", INDEX($C466:C20464, MATCH(FALSE,ISBLANK($C466:C20464),0)))</f>
        <v>Jambalaya</v>
      </c>
      <c r="C466" s="10"/>
      <c r="D466" s="8" t="s">
        <v>338</v>
      </c>
      <c r="E466" t="str">
        <f t="shared" si="77"/>
        <v>|</v>
      </c>
      <c r="F466" s="10">
        <v>4</v>
      </c>
      <c r="G466" s="1" t="str">
        <f>IF(D466="","",IFERROR(VLOOKUP(D466,Ingredients!$A:$G,4,FALSE),"ingredient not in list"))</f>
        <v>link</v>
      </c>
      <c r="H466" t="str">
        <f t="shared" si="78"/>
        <v>|</v>
      </c>
      <c r="I466" s="3">
        <f>IF(D466="", "", IFERROR((VLOOKUP(D466,Ingredients!$A:$H,8,FALSE)*(F466/(VLOOKUP(D466,Ingredients!$A:$H,3,FALSE)))), "ingredient not in list"))</f>
        <v>3.99</v>
      </c>
      <c r="J466" t="str">
        <f t="shared" si="79"/>
        <v>|</v>
      </c>
      <c r="K466" s="77">
        <f>IF($D466="", "", IFERROR((VLOOKUP($D466,Ingredients!$A:$K,9,FALSE)*($F466/(VLOOKUP($D466,Ingredients!$A:$K,3,FALSE)))), "ingredient not in list"))</f>
        <v>80</v>
      </c>
      <c r="L466" t="str">
        <f t="shared" si="80"/>
        <v>|</v>
      </c>
      <c r="M466" s="77">
        <f>IF($D466="", "", IFERROR((VLOOKUP($D466,Ingredients!$A:$K,10,FALSE)*($F466/(VLOOKUP($D466,Ingredients!$A:$K,3,FALSE)))), "ingredient not in list"))</f>
        <v>8</v>
      </c>
      <c r="N466" t="str">
        <f t="shared" si="81"/>
        <v>|</v>
      </c>
      <c r="O466" s="77">
        <f>IF($D466="", "", IFERROR((VLOOKUP($D466,Ingredients!$A:$K,11,FALSE)*($F466/(VLOOKUP($D466,Ingredients!$A:$K,3,FALSE)))), "ingredient not in list"))</f>
        <v>28</v>
      </c>
      <c r="P466" t="str">
        <f t="shared" si="82"/>
        <v>|</v>
      </c>
      <c r="Q466" s="83">
        <f>IF($D466="", "", IFERROR((VLOOKUP($D466,Ingredients!$A:$H,6,FALSE)*($F466/(VLOOKUP($D466,Ingredients!$A:$H,3,FALSE)))), "ingredient not in list"))</f>
        <v>640</v>
      </c>
      <c r="R466" s="3" t="str">
        <f>IF(AND(I466&lt;&gt;"",I467=""),SUM(I$1:I467)-SUM(R$1:R465),"")</f>
        <v/>
      </c>
      <c r="S466" t="str">
        <f>IF(AND(Q466&lt;&gt;"",Q467=""),SUM(Q$1:Q467)-SUM(S$1:S465),"")</f>
        <v/>
      </c>
      <c r="T466" s="74" t="str">
        <f>IF(AND(K466&lt;&gt;"",K467=""),SUM(K$1:K467)-SUM(T$1:T465),"")</f>
        <v/>
      </c>
      <c r="U466" s="74" t="str">
        <f>IF(AND(M466&lt;&gt;"",M467=""),SUM(M$1:M467)-SUM(U$1:U465),"")</f>
        <v/>
      </c>
      <c r="V466" s="74" t="str">
        <f>IF(AND(O466&lt;&gt;"",O467=""),SUM(O$1:O467)-SUM(V$1:V465),"")</f>
        <v/>
      </c>
      <c r="X466" s="3" t="str">
        <f t="shared" si="83"/>
        <v/>
      </c>
      <c r="Y466" s="21" t="str">
        <f t="shared" si="84"/>
        <v/>
      </c>
      <c r="Z466" s="74" t="str">
        <f t="shared" si="85"/>
        <v/>
      </c>
      <c r="AA466" s="74" t="str">
        <f t="shared" si="86"/>
        <v/>
      </c>
      <c r="AB466" s="74" t="str">
        <f t="shared" si="87"/>
        <v/>
      </c>
    </row>
    <row r="467" spans="1:30" ht="12.75" x14ac:dyDescent="0.2">
      <c r="A467" t="str">
        <f>IF(B467="","", IF(ISNA(MATCH(B467,'Meal Planning'!$C$2:$C$6,0)), "N", "Y"))</f>
        <v>N</v>
      </c>
      <c r="B467" t="str">
        <f t="array" ref="B467">IF(D467="","", INDEX($C467:C20465, MATCH(FALSE,ISBLANK($C467:C20465),0)))</f>
        <v>Jambalaya</v>
      </c>
      <c r="C467" s="10"/>
      <c r="D467" s="8" t="s">
        <v>234</v>
      </c>
      <c r="E467" t="str">
        <f t="shared" si="77"/>
        <v>|</v>
      </c>
      <c r="F467" s="10">
        <v>2</v>
      </c>
      <c r="G467" s="1" t="str">
        <f>IF(D467="","",IFERROR(VLOOKUP(D467,Ingredients!$A:$G,4,FALSE),"ingredient not in list"))</f>
        <v>cup</v>
      </c>
      <c r="H467" t="str">
        <f t="shared" si="78"/>
        <v>|</v>
      </c>
      <c r="I467" s="3">
        <f>IF(D467="", "", IFERROR((VLOOKUP(D467,Ingredients!$A:$H,8,FALSE)*(F467/(VLOOKUP(D467,Ingredients!$A:$H,3,FALSE)))), "ingredient not in list"))</f>
        <v>1.328888888888889</v>
      </c>
      <c r="J467" t="str">
        <f t="shared" si="79"/>
        <v>|</v>
      </c>
      <c r="K467" s="77">
        <f>IF($D467="", "", IFERROR((VLOOKUP($D467,Ingredients!$A:$K,9,FALSE)*($F467/(VLOOKUP($D467,Ingredients!$A:$K,3,FALSE)))), "ingredient not in list"))</f>
        <v>32</v>
      </c>
      <c r="L467" t="str">
        <f t="shared" si="80"/>
        <v>|</v>
      </c>
      <c r="M467" s="77">
        <f>IF($D467="", "", IFERROR((VLOOKUP($D467,Ingredients!$A:$K,10,FALSE)*($F467/(VLOOKUP($D467,Ingredients!$A:$K,3,FALSE)))), "ingredient not in list"))</f>
        <v>296</v>
      </c>
      <c r="N467" t="str">
        <f t="shared" si="81"/>
        <v>|</v>
      </c>
      <c r="O467" s="77">
        <f>IF($D467="", "", IFERROR((VLOOKUP($D467,Ingredients!$A:$K,11,FALSE)*($F467/(VLOOKUP($D467,Ingredients!$A:$K,3,FALSE)))), "ingredient not in list"))</f>
        <v>8</v>
      </c>
      <c r="P467" t="str">
        <f t="shared" si="82"/>
        <v>|</v>
      </c>
      <c r="Q467" s="83">
        <f>IF($D467="", "", IFERROR((VLOOKUP($D467,Ingredients!$A:$H,6,FALSE)*($F467/(VLOOKUP($D467,Ingredients!$A:$H,3,FALSE)))), "ingredient not in list"))</f>
        <v>1360</v>
      </c>
      <c r="R467" s="3" t="str">
        <f>IF(AND(I467&lt;&gt;"",I468=""),SUM(I$1:I468)-SUM(R$1:R466),"")</f>
        <v/>
      </c>
      <c r="S467" t="str">
        <f>IF(AND(Q467&lt;&gt;"",Q468=""),SUM(Q$1:Q468)-SUM(S$1:S466),"")</f>
        <v/>
      </c>
      <c r="T467" s="74" t="str">
        <f>IF(AND(K467&lt;&gt;"",K468=""),SUM(K$1:K468)-SUM(T$1:T466),"")</f>
        <v/>
      </c>
      <c r="U467" s="74" t="str">
        <f>IF(AND(M467&lt;&gt;"",M468=""),SUM(M$1:M468)-SUM(U$1:U466),"")</f>
        <v/>
      </c>
      <c r="V467" s="74" t="str">
        <f>IF(AND(O467&lt;&gt;"",O468=""),SUM(O$1:O468)-SUM(V$1:V466),"")</f>
        <v/>
      </c>
      <c r="X467" s="3" t="str">
        <f t="shared" si="83"/>
        <v/>
      </c>
      <c r="Y467" s="21" t="str">
        <f t="shared" si="84"/>
        <v/>
      </c>
      <c r="Z467" s="74" t="str">
        <f t="shared" si="85"/>
        <v/>
      </c>
      <c r="AA467" s="74" t="str">
        <f t="shared" si="86"/>
        <v/>
      </c>
      <c r="AB467" s="74" t="str">
        <f t="shared" si="87"/>
        <v/>
      </c>
    </row>
    <row r="468" spans="1:30" ht="12.75" x14ac:dyDescent="0.2">
      <c r="A468" t="str">
        <f>IF(B468="","", IF(ISNA(MATCH(B468,'Meal Planning'!$C$2:$C$6,0)), "N", "Y"))</f>
        <v>N</v>
      </c>
      <c r="B468" t="str">
        <f t="array" ref="B468">IF(D468="","", INDEX($C468:C20466, MATCH(FALSE,ISBLANK($C468:C20466),0)))</f>
        <v>Jambalaya</v>
      </c>
      <c r="C468" s="10"/>
      <c r="D468" s="8" t="s">
        <v>340</v>
      </c>
      <c r="E468" t="str">
        <f t="shared" si="77"/>
        <v>|</v>
      </c>
      <c r="F468" s="10">
        <v>4</v>
      </c>
      <c r="G468" s="1" t="str">
        <f>IF(D468="","",IFERROR(VLOOKUP(D468,Ingredients!$A:$G,4,FALSE),"ingredient not in list"))</f>
        <v>cup</v>
      </c>
      <c r="H468" t="str">
        <f t="shared" si="78"/>
        <v>|</v>
      </c>
      <c r="I468" s="3">
        <f>IF(D468="", "", IFERROR((VLOOKUP(D468,Ingredients!$A:$H,8,FALSE)*(F468/(VLOOKUP(D468,Ingredients!$A:$H,3,FALSE)))), "ingredient not in list"))</f>
        <v>1.99</v>
      </c>
      <c r="J468" t="str">
        <f t="shared" si="79"/>
        <v>|</v>
      </c>
      <c r="K468" s="77">
        <f>IF($D468="", "", IFERROR((VLOOKUP($D468,Ingredients!$A:$K,9,FALSE)*($F468/(VLOOKUP($D468,Ingredients!$A:$K,3,FALSE)))), "ingredient not in list"))</f>
        <v>8</v>
      </c>
      <c r="L468" t="str">
        <f t="shared" si="80"/>
        <v>|</v>
      </c>
      <c r="M468" s="77">
        <f>IF($D468="", "", IFERROR((VLOOKUP($D468,Ingredients!$A:$K,10,FALSE)*($F468/(VLOOKUP($D468,Ingredients!$A:$K,3,FALSE)))), "ingredient not in list"))</f>
        <v>4</v>
      </c>
      <c r="N468" t="str">
        <f t="shared" si="81"/>
        <v>|</v>
      </c>
      <c r="O468" s="77">
        <f>IF($D468="", "", IFERROR((VLOOKUP($D468,Ingredients!$A:$K,11,FALSE)*($F468/(VLOOKUP($D468,Ingredients!$A:$K,3,FALSE)))), "ingredient not in list"))</f>
        <v>0</v>
      </c>
      <c r="P468" t="str">
        <f t="shared" si="82"/>
        <v>|</v>
      </c>
      <c r="Q468" s="83">
        <f>IF($D468="", "", IFERROR((VLOOKUP($D468,Ingredients!$A:$H,6,FALSE)*($F468/(VLOOKUP($D468,Ingredients!$A:$H,3,FALSE)))), "ingredient not in list"))</f>
        <v>40</v>
      </c>
      <c r="R468" s="3" t="str">
        <f>IF(AND(I468&lt;&gt;"",I469=""),SUM(I$1:I469)-SUM(R$1:R467),"")</f>
        <v/>
      </c>
      <c r="S468" t="str">
        <f>IF(AND(Q468&lt;&gt;"",Q469=""),SUM(Q$1:Q469)-SUM(S$1:S467),"")</f>
        <v/>
      </c>
      <c r="T468" s="74" t="str">
        <f>IF(AND(K468&lt;&gt;"",K469=""),SUM(K$1:K469)-SUM(T$1:T467),"")</f>
        <v/>
      </c>
      <c r="U468" s="74" t="str">
        <f>IF(AND(M468&lt;&gt;"",M469=""),SUM(M$1:M469)-SUM(U$1:U467),"")</f>
        <v/>
      </c>
      <c r="V468" s="74" t="str">
        <f>IF(AND(O468&lt;&gt;"",O469=""),SUM(O$1:O469)-SUM(V$1:V467),"")</f>
        <v/>
      </c>
      <c r="X468" s="3" t="str">
        <f t="shared" si="83"/>
        <v/>
      </c>
      <c r="Y468" s="21" t="str">
        <f t="shared" si="84"/>
        <v/>
      </c>
      <c r="Z468" s="74" t="str">
        <f t="shared" si="85"/>
        <v/>
      </c>
      <c r="AA468" s="74" t="str">
        <f t="shared" si="86"/>
        <v/>
      </c>
      <c r="AB468" s="74" t="str">
        <f t="shared" si="87"/>
        <v/>
      </c>
    </row>
    <row r="469" spans="1:30" ht="12.75" x14ac:dyDescent="0.2">
      <c r="A469" t="str">
        <f>IF(B469="","", IF(ISNA(MATCH(B469,'Meal Planning'!$C$2:$C$6,0)), "N", "Y"))</f>
        <v>N</v>
      </c>
      <c r="B469" t="str">
        <f t="array" ref="B469">IF(D469="","", INDEX($C469:C20467, MATCH(FALSE,ISBLANK($C469:C20467),0)))</f>
        <v>Jambalaya</v>
      </c>
      <c r="C469" s="10"/>
      <c r="D469" s="8" t="s">
        <v>35</v>
      </c>
      <c r="E469" t="str">
        <f t="shared" si="77"/>
        <v>|</v>
      </c>
      <c r="F469" s="10">
        <v>1</v>
      </c>
      <c r="G469" s="1" t="str">
        <f>IF(D469="","",IFERROR(VLOOKUP(D469,Ingredients!$A:$G,4,FALSE),"ingredient not in list"))</f>
        <v>pepper</v>
      </c>
      <c r="H469" t="str">
        <f t="shared" si="78"/>
        <v>|</v>
      </c>
      <c r="I469" s="3">
        <f>IF(D469="", "", IFERROR((VLOOKUP(D469,Ingredients!$A:$H,8,FALSE)*(F469/(VLOOKUP(D469,Ingredients!$A:$H,3,FALSE)))), "ingredient not in list"))</f>
        <v>0.99</v>
      </c>
      <c r="J469" t="str">
        <f t="shared" si="79"/>
        <v>|</v>
      </c>
      <c r="K469" s="77">
        <f>IF($D469="", "", IFERROR((VLOOKUP($D469,Ingredients!$A:$K,9,FALSE)*($F469/(VLOOKUP($D469,Ingredients!$A:$K,3,FALSE)))), "ingredient not in list"))</f>
        <v>1</v>
      </c>
      <c r="L469" t="str">
        <f t="shared" si="80"/>
        <v>|</v>
      </c>
      <c r="M469" s="77">
        <f>IF($D469="", "", IFERROR((VLOOKUP($D469,Ingredients!$A:$K,10,FALSE)*($F469/(VLOOKUP($D469,Ingredients!$A:$K,3,FALSE)))), "ingredient not in list"))</f>
        <v>8</v>
      </c>
      <c r="N469" t="str">
        <f t="shared" si="81"/>
        <v>|</v>
      </c>
      <c r="O469" s="77">
        <f>IF($D469="", "", IFERROR((VLOOKUP($D469,Ingredients!$A:$K,11,FALSE)*($F469/(VLOOKUP($D469,Ingredients!$A:$K,3,FALSE)))), "ingredient not in list"))</f>
        <v>0</v>
      </c>
      <c r="P469" t="str">
        <f t="shared" si="82"/>
        <v>|</v>
      </c>
      <c r="Q469" s="83">
        <f>IF($D469="", "", IFERROR((VLOOKUP($D469,Ingredients!$A:$H,6,FALSE)*($F469/(VLOOKUP($D469,Ingredients!$A:$H,3,FALSE)))), "ingredient not in list"))</f>
        <v>37</v>
      </c>
      <c r="R469" s="3" t="str">
        <f>IF(AND(I469&lt;&gt;"",I470=""),SUM(I$1:I470)-SUM(R$1:R468),"")</f>
        <v/>
      </c>
      <c r="S469" t="str">
        <f>IF(AND(Q469&lt;&gt;"",Q470=""),SUM(Q$1:Q470)-SUM(S$1:S468),"")</f>
        <v/>
      </c>
      <c r="T469" s="74" t="str">
        <f>IF(AND(K469&lt;&gt;"",K470=""),SUM(K$1:K470)-SUM(T$1:T468),"")</f>
        <v/>
      </c>
      <c r="U469" s="74" t="str">
        <f>IF(AND(M469&lt;&gt;"",M470=""),SUM(M$1:M470)-SUM(U$1:U468),"")</f>
        <v/>
      </c>
      <c r="V469" s="74" t="str">
        <f>IF(AND(O469&lt;&gt;"",O470=""),SUM(O$1:O470)-SUM(V$1:V468),"")</f>
        <v/>
      </c>
      <c r="X469" s="3" t="str">
        <f t="shared" si="83"/>
        <v/>
      </c>
      <c r="Y469" s="21" t="str">
        <f t="shared" si="84"/>
        <v/>
      </c>
      <c r="Z469" s="74" t="str">
        <f t="shared" si="85"/>
        <v/>
      </c>
      <c r="AA469" s="74" t="str">
        <f t="shared" si="86"/>
        <v/>
      </c>
      <c r="AB469" s="74" t="str">
        <f t="shared" si="87"/>
        <v/>
      </c>
      <c r="AD469" s="21"/>
    </row>
    <row r="470" spans="1:30" ht="12.75" x14ac:dyDescent="0.2">
      <c r="A470" t="str">
        <f>IF(B470="","", IF(ISNA(MATCH(B470,'Meal Planning'!$C$2:$C$6,0)), "N", "Y"))</f>
        <v>N</v>
      </c>
      <c r="B470" t="str">
        <f t="array" ref="B470">IF(D470="","", INDEX($C470:C20468, MATCH(FALSE,ISBLANK($C470:C20468),0)))</f>
        <v>Jambalaya</v>
      </c>
      <c r="C470" s="10"/>
      <c r="D470" s="8" t="s">
        <v>33</v>
      </c>
      <c r="E470" t="str">
        <f t="shared" si="77"/>
        <v>|</v>
      </c>
      <c r="F470" s="10">
        <v>1</v>
      </c>
      <c r="G470" s="1" t="str">
        <f>IF(D470="","",IFERROR(VLOOKUP(D470,Ingredients!$A:$G,4,FALSE),"ingredient not in list"))</f>
        <v>onion</v>
      </c>
      <c r="H470" t="str">
        <f t="shared" si="78"/>
        <v>|</v>
      </c>
      <c r="I470" s="3">
        <f>IF(D470="", "", IFERROR((VLOOKUP(D470,Ingredients!$A:$H,8,FALSE)*(F470/(VLOOKUP(D470,Ingredients!$A:$H,3,FALSE)))), "ingredient not in list"))</f>
        <v>0.69</v>
      </c>
      <c r="J470" t="str">
        <f t="shared" si="79"/>
        <v>|</v>
      </c>
      <c r="K470" s="77">
        <f>IF($D470="", "", IFERROR((VLOOKUP($D470,Ingredients!$A:$K,9,FALSE)*($F470/(VLOOKUP($D470,Ingredients!$A:$K,3,FALSE)))), "ingredient not in list"))</f>
        <v>2</v>
      </c>
      <c r="L470" t="str">
        <f t="shared" si="80"/>
        <v>|</v>
      </c>
      <c r="M470" s="77">
        <f>IF($D470="", "", IFERROR((VLOOKUP($D470,Ingredients!$A:$K,10,FALSE)*($F470/(VLOOKUP($D470,Ingredients!$A:$K,3,FALSE)))), "ingredient not in list"))</f>
        <v>14</v>
      </c>
      <c r="N470" t="str">
        <f t="shared" si="81"/>
        <v>|</v>
      </c>
      <c r="O470" s="77">
        <f>IF($D470="", "", IFERROR((VLOOKUP($D470,Ingredients!$A:$K,11,FALSE)*($F470/(VLOOKUP($D470,Ingredients!$A:$K,3,FALSE)))), "ingredient not in list"))</f>
        <v>0</v>
      </c>
      <c r="P470" t="str">
        <f t="shared" si="82"/>
        <v>|</v>
      </c>
      <c r="Q470" s="83">
        <f>IF($D470="", "", IFERROR((VLOOKUP($D470,Ingredients!$A:$H,6,FALSE)*($F470/(VLOOKUP($D470,Ingredients!$A:$H,3,FALSE)))), "ingredient not in list"))</f>
        <v>44</v>
      </c>
      <c r="R470" s="3" t="str">
        <f>IF(AND(I470&lt;&gt;"",I471=""),SUM(I$1:I471)-SUM(R$1:R469),"")</f>
        <v/>
      </c>
      <c r="S470" t="str">
        <f>IF(AND(Q470&lt;&gt;"",Q471=""),SUM(Q$1:Q471)-SUM(S$1:S469),"")</f>
        <v/>
      </c>
      <c r="T470" s="74" t="str">
        <f>IF(AND(K470&lt;&gt;"",K471=""),SUM(K$1:K471)-SUM(T$1:T469),"")</f>
        <v/>
      </c>
      <c r="U470" s="74" t="str">
        <f>IF(AND(M470&lt;&gt;"",M471=""),SUM(M$1:M471)-SUM(U$1:U469),"")</f>
        <v/>
      </c>
      <c r="V470" s="74" t="str">
        <f>IF(AND(O470&lt;&gt;"",O471=""),SUM(O$1:O471)-SUM(V$1:V469),"")</f>
        <v/>
      </c>
      <c r="X470" s="3" t="str">
        <f t="shared" si="83"/>
        <v/>
      </c>
      <c r="Y470" s="21" t="str">
        <f t="shared" si="84"/>
        <v/>
      </c>
      <c r="Z470" s="74" t="str">
        <f t="shared" si="85"/>
        <v/>
      </c>
      <c r="AA470" s="74" t="str">
        <f t="shared" si="86"/>
        <v/>
      </c>
      <c r="AB470" s="74" t="str">
        <f t="shared" si="87"/>
        <v/>
      </c>
    </row>
    <row r="471" spans="1:30" ht="12.75" x14ac:dyDescent="0.2">
      <c r="A471" t="str">
        <f>IF(B471="","", IF(ISNA(MATCH(B471,'Meal Planning'!$C$2:$C$6,0)), "N", "Y"))</f>
        <v>N</v>
      </c>
      <c r="B471" t="str">
        <f t="array" ref="B471">IF(D471="","", INDEX($C471:C20469, MATCH(FALSE,ISBLANK($C471:C20469),0)))</f>
        <v>Jambalaya</v>
      </c>
      <c r="C471" s="10"/>
      <c r="D471" s="8" t="s">
        <v>159</v>
      </c>
      <c r="E471" t="str">
        <f t="shared" si="77"/>
        <v>|</v>
      </c>
      <c r="F471" s="10">
        <v>4</v>
      </c>
      <c r="G471" s="1" t="str">
        <f>IF(D471="","",IFERROR(VLOOKUP(D471,Ingredients!$A:$G,4,FALSE),"ingredient not in list"))</f>
        <v>stalks</v>
      </c>
      <c r="H471" t="str">
        <f t="shared" si="78"/>
        <v>|</v>
      </c>
      <c r="I471" s="3">
        <f>IF(D471="", "", IFERROR((VLOOKUP(D471,Ingredients!$A:$H,8,FALSE)*(F471/(VLOOKUP(D471,Ingredients!$A:$H,3,FALSE)))), "ingredient not in list"))</f>
        <v>1.25</v>
      </c>
      <c r="J471" t="str">
        <f t="shared" si="79"/>
        <v>|</v>
      </c>
      <c r="K471" s="77">
        <f>IF($D471="", "", IFERROR((VLOOKUP($D471,Ingredients!$A:$K,9,FALSE)*($F471/(VLOOKUP($D471,Ingredients!$A:$K,3,FALSE)))), "ingredient not in list"))</f>
        <v>1.1200000000000001</v>
      </c>
      <c r="L471" t="str">
        <f t="shared" si="80"/>
        <v>|</v>
      </c>
      <c r="M471" s="77">
        <f>IF($D471="", "", IFERROR((VLOOKUP($D471,Ingredients!$A:$K,10,FALSE)*($F471/(VLOOKUP($D471,Ingredients!$A:$K,3,FALSE)))), "ingredient not in list"))</f>
        <v>4.76</v>
      </c>
      <c r="N471" t="str">
        <f t="shared" si="81"/>
        <v>|</v>
      </c>
      <c r="O471" s="77">
        <f>IF($D471="", "", IFERROR((VLOOKUP($D471,Ingredients!$A:$K,11,FALSE)*($F471/(VLOOKUP($D471,Ingredients!$A:$K,3,FALSE)))), "ingredient not in list"))</f>
        <v>0.28000000000000003</v>
      </c>
      <c r="P471" t="str">
        <f t="shared" si="82"/>
        <v>|</v>
      </c>
      <c r="Q471" s="83">
        <f>IF($D471="", "", IFERROR((VLOOKUP($D471,Ingredients!$A:$H,6,FALSE)*($F471/(VLOOKUP($D471,Ingredients!$A:$H,3,FALSE)))), "ingredient not in list"))</f>
        <v>30</v>
      </c>
      <c r="R471" s="3" t="str">
        <f>IF(AND(I471&lt;&gt;"",I472=""),SUM(I$1:I472)-SUM(R$1:R470),"")</f>
        <v/>
      </c>
      <c r="S471" t="str">
        <f>IF(AND(Q471&lt;&gt;"",Q472=""),SUM(Q$1:Q472)-SUM(S$1:S470),"")</f>
        <v/>
      </c>
      <c r="T471" s="74" t="str">
        <f>IF(AND(K471&lt;&gt;"",K472=""),SUM(K$1:K472)-SUM(T$1:T470),"")</f>
        <v/>
      </c>
      <c r="U471" s="74" t="str">
        <f>IF(AND(M471&lt;&gt;"",M472=""),SUM(M$1:M472)-SUM(U$1:U470),"")</f>
        <v/>
      </c>
      <c r="V471" s="74" t="str">
        <f>IF(AND(O471&lt;&gt;"",O472=""),SUM(O$1:O472)-SUM(V$1:V470),"")</f>
        <v/>
      </c>
      <c r="X471" s="3" t="str">
        <f t="shared" si="83"/>
        <v/>
      </c>
      <c r="Y471" s="21" t="str">
        <f t="shared" si="84"/>
        <v/>
      </c>
      <c r="Z471" s="74" t="str">
        <f t="shared" si="85"/>
        <v/>
      </c>
      <c r="AA471" s="74" t="str">
        <f t="shared" si="86"/>
        <v/>
      </c>
      <c r="AB471" s="74" t="str">
        <f t="shared" si="87"/>
        <v/>
      </c>
    </row>
    <row r="472" spans="1:30" ht="12.75" x14ac:dyDescent="0.2">
      <c r="A472" t="str">
        <f>IF(B472="","", IF(ISNA(MATCH(B472,'Meal Planning'!$C$2:$C$6,0)), "N", "Y"))</f>
        <v>N</v>
      </c>
      <c r="B472" t="str">
        <f t="array" ref="B472">IF(D472="","", INDEX($C472:C20470, MATCH(FALSE,ISBLANK($C472:C20470),0)))</f>
        <v>Jambalaya</v>
      </c>
      <c r="C472" s="10"/>
      <c r="D472" s="8" t="s">
        <v>341</v>
      </c>
      <c r="E472" t="str">
        <f t="shared" si="77"/>
        <v>|</v>
      </c>
      <c r="F472" s="10">
        <f>1.75*2</f>
        <v>3.5</v>
      </c>
      <c r="G472" s="1" t="str">
        <f>IF(D472="","",IFERROR(VLOOKUP(D472,Ingredients!$A:$G,4,FALSE),"ingredient not in list"))</f>
        <v>cup</v>
      </c>
      <c r="H472" t="str">
        <f t="shared" si="78"/>
        <v>|</v>
      </c>
      <c r="I472" s="3">
        <f>IF(D472="", "", IFERROR((VLOOKUP(D472,Ingredients!$A:$H,8,FALSE)*(F472/(VLOOKUP(D472,Ingredients!$A:$H,3,FALSE)))), "ingredient not in list"))</f>
        <v>3.38</v>
      </c>
      <c r="J472" t="str">
        <f t="shared" si="79"/>
        <v>|</v>
      </c>
      <c r="K472" s="77">
        <f>IF($D472="", "", IFERROR((VLOOKUP($D472,Ingredients!$A:$K,9,FALSE)*($F472/(VLOOKUP($D472,Ingredients!$A:$K,3,FALSE)))), "ingredient not in list"))</f>
        <v>7</v>
      </c>
      <c r="L472" t="str">
        <f t="shared" si="80"/>
        <v>|</v>
      </c>
      <c r="M472" s="77">
        <f>IF($D472="", "", IFERROR((VLOOKUP($D472,Ingredients!$A:$K,10,FALSE)*($F472/(VLOOKUP($D472,Ingredients!$A:$K,3,FALSE)))), "ingredient not in list"))</f>
        <v>35</v>
      </c>
      <c r="N472" t="str">
        <f t="shared" si="81"/>
        <v>|</v>
      </c>
      <c r="O472" s="77">
        <f>IF($D472="", "", IFERROR((VLOOKUP($D472,Ingredients!$A:$K,11,FALSE)*($F472/(VLOOKUP($D472,Ingredients!$A:$K,3,FALSE)))), "ingredient not in list"))</f>
        <v>0</v>
      </c>
      <c r="P472" t="str">
        <f t="shared" si="82"/>
        <v>|</v>
      </c>
      <c r="Q472" s="83">
        <f>IF($D472="", "", IFERROR((VLOOKUP($D472,Ingredients!$A:$H,6,FALSE)*($F472/(VLOOKUP($D472,Ingredients!$A:$H,3,FALSE)))), "ingredient not in list"))</f>
        <v>175</v>
      </c>
      <c r="R472" s="3" t="str">
        <f>IF(AND(I472&lt;&gt;"",I473=""),SUM(I$1:I473)-SUM(R$1:R471),"")</f>
        <v/>
      </c>
      <c r="S472" t="str">
        <f>IF(AND(Q472&lt;&gt;"",Q473=""),SUM(Q$1:Q473)-SUM(S$1:S471),"")</f>
        <v/>
      </c>
      <c r="T472" s="74" t="str">
        <f>IF(AND(K472&lt;&gt;"",K473=""),SUM(K$1:K473)-SUM(T$1:T471),"")</f>
        <v/>
      </c>
      <c r="U472" s="74" t="str">
        <f>IF(AND(M472&lt;&gt;"",M473=""),SUM(M$1:M473)-SUM(U$1:U471),"")</f>
        <v/>
      </c>
      <c r="V472" s="74" t="str">
        <f>IF(AND(O472&lt;&gt;"",O473=""),SUM(O$1:O473)-SUM(V$1:V471),"")</f>
        <v/>
      </c>
      <c r="X472" s="3" t="str">
        <f t="shared" si="83"/>
        <v/>
      </c>
      <c r="Y472" s="21" t="str">
        <f t="shared" si="84"/>
        <v/>
      </c>
      <c r="Z472" s="74" t="str">
        <f t="shared" si="85"/>
        <v/>
      </c>
      <c r="AA472" s="74" t="str">
        <f t="shared" si="86"/>
        <v/>
      </c>
      <c r="AB472" s="74" t="str">
        <f t="shared" si="87"/>
        <v/>
      </c>
    </row>
    <row r="473" spans="1:30" ht="12.75" x14ac:dyDescent="0.2">
      <c r="A473" t="str">
        <f>IF(B473="","", IF(ISNA(MATCH(B473,'Meal Planning'!$C$2:$C$6,0)), "N", "Y"))</f>
        <v>N</v>
      </c>
      <c r="B473" t="str">
        <f t="array" ref="B473">IF(D473="","", INDEX($C473:C20471, MATCH(FALSE,ISBLANK($C473:C20471),0)))</f>
        <v>Jambalaya</v>
      </c>
      <c r="C473" s="10"/>
      <c r="D473" s="8" t="s">
        <v>133</v>
      </c>
      <c r="E473" t="str">
        <f t="shared" si="77"/>
        <v>|</v>
      </c>
      <c r="F473" s="10">
        <v>3</v>
      </c>
      <c r="G473" s="1" t="str">
        <f>IF(D473="","",IFERROR(VLOOKUP(D473,Ingredients!$A:$G,4,FALSE),"ingredient not in list"))</f>
        <v>clove</v>
      </c>
      <c r="H473" t="str">
        <f t="shared" si="78"/>
        <v>|</v>
      </c>
      <c r="I473" s="3">
        <f>IF(D473="", "", IFERROR((VLOOKUP(D473,Ingredients!$A:$H,8,FALSE)*(F473/(VLOOKUP(D473,Ingredients!$A:$H,3,FALSE)))), "ingredient not in list"))</f>
        <v>0.10349999999999998</v>
      </c>
      <c r="J473" t="str">
        <f t="shared" si="79"/>
        <v>|</v>
      </c>
      <c r="K473" s="77">
        <f>IF($D473="", "", IFERROR((VLOOKUP($D473,Ingredients!$A:$K,9,FALSE)*($F473/(VLOOKUP($D473,Ingredients!$A:$K,3,FALSE)))), "ingredient not in list"))</f>
        <v>0.57000000000000006</v>
      </c>
      <c r="L473" t="str">
        <f t="shared" si="80"/>
        <v>|</v>
      </c>
      <c r="M473" s="77">
        <f>IF($D473="", "", IFERROR((VLOOKUP($D473,Ingredients!$A:$K,10,FALSE)*($F473/(VLOOKUP($D473,Ingredients!$A:$K,3,FALSE)))), "ingredient not in list"))</f>
        <v>2.9699999999999998</v>
      </c>
      <c r="N473" t="str">
        <f t="shared" si="81"/>
        <v>|</v>
      </c>
      <c r="O473" s="77">
        <f>IF($D473="", "", IFERROR((VLOOKUP($D473,Ingredients!$A:$K,11,FALSE)*($F473/(VLOOKUP($D473,Ingredients!$A:$K,3,FALSE)))), "ingredient not in list"))</f>
        <v>0.06</v>
      </c>
      <c r="P473" t="str">
        <f t="shared" si="82"/>
        <v>|</v>
      </c>
      <c r="Q473" s="83">
        <f>IF($D473="", "", IFERROR((VLOOKUP($D473,Ingredients!$A:$H,6,FALSE)*($F473/(VLOOKUP($D473,Ingredients!$A:$H,3,FALSE)))), "ingredient not in list"))</f>
        <v>12</v>
      </c>
      <c r="R473" s="3" t="str">
        <f>IF(AND(I473&lt;&gt;"",I474=""),SUM(I$1:I474)-SUM(R$1:R472),"")</f>
        <v/>
      </c>
      <c r="S473" t="str">
        <f>IF(AND(Q473&lt;&gt;"",Q474=""),SUM(Q$1:Q474)-SUM(S$1:S472),"")</f>
        <v/>
      </c>
      <c r="T473" s="74" t="str">
        <f>IF(AND(K473&lt;&gt;"",K474=""),SUM(K$1:K474)-SUM(T$1:T472),"")</f>
        <v/>
      </c>
      <c r="U473" s="74" t="str">
        <f>IF(AND(M473&lt;&gt;"",M474=""),SUM(M$1:M474)-SUM(U$1:U472),"")</f>
        <v/>
      </c>
      <c r="V473" s="74" t="str">
        <f>IF(AND(O473&lt;&gt;"",O474=""),SUM(O$1:O474)-SUM(V$1:V472),"")</f>
        <v/>
      </c>
      <c r="X473" s="3" t="str">
        <f t="shared" si="83"/>
        <v/>
      </c>
      <c r="Y473" s="21" t="str">
        <f t="shared" si="84"/>
        <v/>
      </c>
      <c r="Z473" s="74" t="str">
        <f t="shared" si="85"/>
        <v/>
      </c>
      <c r="AA473" s="74" t="str">
        <f t="shared" si="86"/>
        <v/>
      </c>
      <c r="AB473" s="74" t="str">
        <f t="shared" si="87"/>
        <v/>
      </c>
    </row>
    <row r="474" spans="1:30" ht="12.75" x14ac:dyDescent="0.2">
      <c r="A474" t="str">
        <f>IF(B474="","", IF(ISNA(MATCH(B474,'Meal Planning'!$C$2:$C$6,0)), "N", "Y"))</f>
        <v>N</v>
      </c>
      <c r="B474" t="str">
        <f t="array" ref="B474">IF(D474="","", INDEX($C474:C20472, MATCH(FALSE,ISBLANK($C474:C20472),0)))</f>
        <v>Jambalaya</v>
      </c>
      <c r="C474" s="10"/>
      <c r="D474" s="8" t="s">
        <v>31</v>
      </c>
      <c r="E474" t="str">
        <f t="shared" si="77"/>
        <v>|</v>
      </c>
      <c r="F474" s="10">
        <v>5</v>
      </c>
      <c r="G474" s="1" t="str">
        <f>IF(D474="","",IFERROR(VLOOKUP(D474,Ingredients!$A:$G,4,FALSE),"ingredient not in list"))</f>
        <v>leaf</v>
      </c>
      <c r="H474" t="str">
        <f t="shared" si="78"/>
        <v>|</v>
      </c>
      <c r="I474" s="3">
        <f>IF(D474="", "", IFERROR((VLOOKUP(D474,Ingredients!$A:$H,8,FALSE)*(F474/(VLOOKUP(D474,Ingredients!$A:$H,3,FALSE)))), "ingredient not in list"))</f>
        <v>0.49750000000000005</v>
      </c>
      <c r="J474" t="str">
        <f t="shared" si="79"/>
        <v>|</v>
      </c>
      <c r="K474" s="77">
        <f>IF($D474="", "", IFERROR((VLOOKUP($D474,Ingredients!$A:$K,9,FALSE)*($F474/(VLOOKUP($D474,Ingredients!$A:$K,3,FALSE)))), "ingredient not in list"))</f>
        <v>0.1</v>
      </c>
      <c r="L474" t="str">
        <f t="shared" si="80"/>
        <v>|</v>
      </c>
      <c r="M474" s="77">
        <f>IF($D474="", "", IFERROR((VLOOKUP($D474,Ingredients!$A:$K,10,FALSE)*($F474/(VLOOKUP($D474,Ingredients!$A:$K,3,FALSE)))), "ingredient not in list"))</f>
        <v>0.2</v>
      </c>
      <c r="N474" t="str">
        <f t="shared" si="81"/>
        <v>|</v>
      </c>
      <c r="O474" s="77">
        <f>IF($D474="", "", IFERROR((VLOOKUP($D474,Ingredients!$A:$K,11,FALSE)*($F474/(VLOOKUP($D474,Ingredients!$A:$K,3,FALSE)))), "ingredient not in list"))</f>
        <v>0.05</v>
      </c>
      <c r="P474" t="str">
        <f t="shared" si="82"/>
        <v>|</v>
      </c>
      <c r="Q474" s="83">
        <f>IF($D474="", "", IFERROR((VLOOKUP($D474,Ingredients!$A:$H,6,FALSE)*($F474/(VLOOKUP($D474,Ingredients!$A:$H,3,FALSE)))), "ingredient not in list"))</f>
        <v>5</v>
      </c>
      <c r="R474" s="3" t="str">
        <f>IF(AND(I474&lt;&gt;"",I475=""),SUM(I$1:I475)-SUM(R$1:R473),"")</f>
        <v/>
      </c>
      <c r="S474" t="str">
        <f>IF(AND(Q474&lt;&gt;"",Q475=""),SUM(Q$1:Q475)-SUM(S$1:S473),"")</f>
        <v/>
      </c>
      <c r="T474" s="74" t="str">
        <f>IF(AND(K474&lt;&gt;"",K475=""),SUM(K$1:K475)-SUM(T$1:T473),"")</f>
        <v/>
      </c>
      <c r="U474" s="74" t="str">
        <f>IF(AND(M474&lt;&gt;"",M475=""),SUM(M$1:M475)-SUM(U$1:U473),"")</f>
        <v/>
      </c>
      <c r="V474" s="74" t="str">
        <f>IF(AND(O474&lt;&gt;"",O475=""),SUM(O$1:O475)-SUM(V$1:V473),"")</f>
        <v/>
      </c>
      <c r="X474" s="3" t="str">
        <f t="shared" si="83"/>
        <v/>
      </c>
      <c r="Y474" s="21" t="str">
        <f t="shared" si="84"/>
        <v/>
      </c>
      <c r="Z474" s="74" t="str">
        <f t="shared" si="85"/>
        <v/>
      </c>
      <c r="AA474" s="74" t="str">
        <f t="shared" si="86"/>
        <v/>
      </c>
      <c r="AB474" s="74" t="str">
        <f t="shared" si="87"/>
        <v/>
      </c>
    </row>
    <row r="475" spans="1:30" ht="12.75" x14ac:dyDescent="0.2">
      <c r="A475" t="str">
        <f>IF(B475="","", IF(ISNA(MATCH(B475,'Meal Planning'!$C$2:$C$6,0)), "N", "Y"))</f>
        <v>N</v>
      </c>
      <c r="B475" t="str">
        <f t="array" ref="B475">IF(D475="","", INDEX($C475:C20473, MATCH(FALSE,ISBLANK($C475:C20473),0)))</f>
        <v>Jambalaya</v>
      </c>
      <c r="C475" s="10"/>
      <c r="D475" s="8" t="s">
        <v>57</v>
      </c>
      <c r="E475" t="str">
        <f t="shared" si="77"/>
        <v>|</v>
      </c>
      <c r="F475" s="10">
        <v>1</v>
      </c>
      <c r="G475" s="1" t="str">
        <f>IF(D475="","",IFERROR(VLOOKUP(D475,Ingredients!$A:$G,4,FALSE),"ingredient not in list"))</f>
        <v>tbsp</v>
      </c>
      <c r="H475" t="str">
        <f t="shared" si="78"/>
        <v>|</v>
      </c>
      <c r="I475" s="3">
        <f>IF(D475="", "", IFERROR((VLOOKUP(D475,Ingredients!$A:$H,8,FALSE)*(F475/(VLOOKUP(D475,Ingredients!$A:$H,3,FALSE)))), "ingredient not in list"))</f>
        <v>5.2083333333333336E-2</v>
      </c>
      <c r="J475" t="str">
        <f t="shared" si="79"/>
        <v>|</v>
      </c>
      <c r="K475" s="77">
        <f>IF($D475="", "", IFERROR((VLOOKUP($D475,Ingredients!$A:$K,9,FALSE)*($F475/(VLOOKUP($D475,Ingredients!$A:$K,3,FALSE)))), "ingredient not in list"))</f>
        <v>0</v>
      </c>
      <c r="L475" t="str">
        <f t="shared" si="80"/>
        <v>|</v>
      </c>
      <c r="M475" s="77">
        <f>IF($D475="", "", IFERROR((VLOOKUP($D475,Ingredients!$A:$K,10,FALSE)*($F475/(VLOOKUP($D475,Ingredients!$A:$K,3,FALSE)))), "ingredient not in list"))</f>
        <v>0</v>
      </c>
      <c r="N475" t="str">
        <f t="shared" si="81"/>
        <v>|</v>
      </c>
      <c r="O475" s="77">
        <f>IF($D475="", "", IFERROR((VLOOKUP($D475,Ingredients!$A:$K,11,FALSE)*($F475/(VLOOKUP($D475,Ingredients!$A:$K,3,FALSE)))), "ingredient not in list"))</f>
        <v>13.6</v>
      </c>
      <c r="P475" t="str">
        <f t="shared" si="82"/>
        <v>|</v>
      </c>
      <c r="Q475" s="83">
        <f>IF($D475="", "", IFERROR((VLOOKUP($D475,Ingredients!$A:$H,6,FALSE)*($F475/(VLOOKUP($D475,Ingredients!$A:$H,3,FALSE)))), "ingredient not in list"))</f>
        <v>130</v>
      </c>
      <c r="R475" s="3" t="str">
        <f>IF(AND(I475&lt;&gt;"",I476=""),SUM(I$1:I476)-SUM(R$1:R474),"")</f>
        <v/>
      </c>
      <c r="S475" t="str">
        <f>IF(AND(Q475&lt;&gt;"",Q476=""),SUM(Q$1:Q476)-SUM(S$1:S474),"")</f>
        <v/>
      </c>
      <c r="T475" s="74" t="str">
        <f>IF(AND(K475&lt;&gt;"",K476=""),SUM(K$1:K476)-SUM(T$1:T474),"")</f>
        <v/>
      </c>
      <c r="U475" s="74" t="str">
        <f>IF(AND(M475&lt;&gt;"",M476=""),SUM(M$1:M476)-SUM(U$1:U474),"")</f>
        <v/>
      </c>
      <c r="V475" s="74" t="str">
        <f>IF(AND(O475&lt;&gt;"",O476=""),SUM(O$1:O476)-SUM(V$1:V474),"")</f>
        <v/>
      </c>
      <c r="X475" s="3" t="str">
        <f t="shared" si="83"/>
        <v/>
      </c>
      <c r="Y475" s="21" t="str">
        <f t="shared" si="84"/>
        <v/>
      </c>
      <c r="Z475" s="74" t="str">
        <f t="shared" si="85"/>
        <v/>
      </c>
      <c r="AA475" s="74" t="str">
        <f t="shared" si="86"/>
        <v/>
      </c>
      <c r="AB475" s="74" t="str">
        <f t="shared" si="87"/>
        <v/>
      </c>
    </row>
    <row r="476" spans="1:30" ht="12.75" x14ac:dyDescent="0.2">
      <c r="A476" t="str">
        <f>IF(B476="","", IF(ISNA(MATCH(B476,'Meal Planning'!$C$2:$C$6,0)), "N", "Y"))</f>
        <v>N</v>
      </c>
      <c r="B476" t="str">
        <f t="array" ref="B476">IF(D476="","", INDEX($C476:C20474, MATCH(FALSE,ISBLANK($C476:C20474),0)))</f>
        <v>Jambalaya</v>
      </c>
      <c r="C476" s="10"/>
      <c r="D476" s="8" t="s">
        <v>59</v>
      </c>
      <c r="E476" t="str">
        <f t="shared" si="77"/>
        <v>|</v>
      </c>
      <c r="F476" s="10">
        <v>2</v>
      </c>
      <c r="G476" s="1" t="str">
        <f>IF(D476="","",IFERROR(VLOOKUP(D476,Ingredients!$A:$G,4,FALSE),"ingredient not in list"))</f>
        <v>tsp</v>
      </c>
      <c r="H476" t="str">
        <f t="shared" si="78"/>
        <v>|</v>
      </c>
      <c r="I476" s="3">
        <f>IF(D476="", "", IFERROR((VLOOKUP(D476,Ingredients!$A:$H,8,FALSE)*(F476/(VLOOKUP(D476,Ingredients!$A:$H,3,FALSE)))), "ingredient not in list"))</f>
        <v>2.4439918533604887E-2</v>
      </c>
      <c r="J476" t="str">
        <f t="shared" si="79"/>
        <v>|</v>
      </c>
      <c r="K476" s="77">
        <f>IF($D476="", "", IFERROR((VLOOKUP($D476,Ingredients!$A:$K,9,FALSE)*($F476/(VLOOKUP($D476,Ingredients!$A:$K,3,FALSE)))), "ingredient not in list"))</f>
        <v>0</v>
      </c>
      <c r="L476" t="str">
        <f t="shared" si="80"/>
        <v>|</v>
      </c>
      <c r="M476" s="77">
        <f>IF($D476="", "", IFERROR((VLOOKUP($D476,Ingredients!$A:$K,10,FALSE)*($F476/(VLOOKUP($D476,Ingredients!$A:$K,3,FALSE)))), "ingredient not in list"))</f>
        <v>0</v>
      </c>
      <c r="N476" t="str">
        <f t="shared" si="81"/>
        <v>|</v>
      </c>
      <c r="O476" s="77">
        <f>IF($D476="", "", IFERROR((VLOOKUP($D476,Ingredients!$A:$K,11,FALSE)*($F476/(VLOOKUP($D476,Ingredients!$A:$K,3,FALSE)))), "ingredient not in list"))</f>
        <v>0</v>
      </c>
      <c r="P476" t="str">
        <f t="shared" si="82"/>
        <v>|</v>
      </c>
      <c r="Q476" s="83">
        <f>IF($D476="", "", IFERROR((VLOOKUP($D476,Ingredients!$A:$H,6,FALSE)*($F476/(VLOOKUP($D476,Ingredients!$A:$H,3,FALSE)))), "ingredient not in list"))</f>
        <v>0</v>
      </c>
      <c r="R476" s="3" t="str">
        <f>IF(AND(I476&lt;&gt;"",I477=""),SUM(I$1:I477)-SUM(R$1:R475),"")</f>
        <v/>
      </c>
      <c r="S476" t="str">
        <f>IF(AND(Q476&lt;&gt;"",Q477=""),SUM(Q$1:Q477)-SUM(S$1:S475),"")</f>
        <v/>
      </c>
      <c r="T476" s="74" t="str">
        <f>IF(AND(K476&lt;&gt;"",K477=""),SUM(K$1:K477)-SUM(T$1:T475),"")</f>
        <v/>
      </c>
      <c r="U476" s="74" t="str">
        <f>IF(AND(M476&lt;&gt;"",M477=""),SUM(M$1:M477)-SUM(U$1:U475),"")</f>
        <v/>
      </c>
      <c r="V476" s="74" t="str">
        <f>IF(AND(O476&lt;&gt;"",O477=""),SUM(O$1:O477)-SUM(V$1:V475),"")</f>
        <v/>
      </c>
      <c r="X476" s="3" t="str">
        <f t="shared" si="83"/>
        <v/>
      </c>
      <c r="Y476" s="21" t="str">
        <f t="shared" si="84"/>
        <v/>
      </c>
      <c r="Z476" s="74" t="str">
        <f t="shared" si="85"/>
        <v/>
      </c>
      <c r="AA476" s="74" t="str">
        <f t="shared" si="86"/>
        <v/>
      </c>
      <c r="AB476" s="74" t="str">
        <f t="shared" si="87"/>
        <v/>
      </c>
    </row>
    <row r="477" spans="1:30" ht="12.75" x14ac:dyDescent="0.2">
      <c r="A477" t="str">
        <f>IF(B477="","", IF(ISNA(MATCH(B477,'Meal Planning'!$C$2:$C$6,0)), "N", "Y"))</f>
        <v>N</v>
      </c>
      <c r="B477" t="str">
        <f t="array" ref="B477">IF(D477="","", INDEX($C477:C20475, MATCH(FALSE,ISBLANK($C477:C20475),0)))</f>
        <v>Jambalaya</v>
      </c>
      <c r="C477" s="10"/>
      <c r="D477" s="8" t="s">
        <v>163</v>
      </c>
      <c r="E477" t="str">
        <f t="shared" si="77"/>
        <v>|</v>
      </c>
      <c r="F477" s="10">
        <v>1</v>
      </c>
      <c r="G477" s="1" t="str">
        <f>IF(D477="","",IFERROR(VLOOKUP(D477,Ingredients!$A:$G,4,FALSE),"ingredient not in list"))</f>
        <v>tsp</v>
      </c>
      <c r="H477" t="str">
        <f t="shared" si="78"/>
        <v>|</v>
      </c>
      <c r="I477" s="3">
        <f>IF(D477="", "", IFERROR((VLOOKUP(D477,Ingredients!$A:$H,8,FALSE)*(F477/(VLOOKUP(D477,Ingredients!$A:$H,3,FALSE)))), "ingredient not in list"))</f>
        <v>2.8169014084507043E-2</v>
      </c>
      <c r="J477" t="str">
        <f t="shared" si="79"/>
        <v>|</v>
      </c>
      <c r="K477" s="77">
        <f>IF($D477="", "", IFERROR((VLOOKUP($D477,Ingredients!$A:$K,9,FALSE)*($F477/(VLOOKUP($D477,Ingredients!$A:$K,3,FALSE)))), "ingredient not in list"))</f>
        <v>0</v>
      </c>
      <c r="L477" t="str">
        <f t="shared" si="80"/>
        <v>|</v>
      </c>
      <c r="M477" s="77">
        <f>IF($D477="", "", IFERROR((VLOOKUP($D477,Ingredients!$A:$K,10,FALSE)*($F477/(VLOOKUP($D477,Ingredients!$A:$K,3,FALSE)))), "ingredient not in list"))</f>
        <v>0.06</v>
      </c>
      <c r="N477" t="str">
        <f t="shared" si="81"/>
        <v>|</v>
      </c>
      <c r="O477" s="77">
        <f>IF($D477="", "", IFERROR((VLOOKUP($D477,Ingredients!$A:$K,11,FALSE)*($F477/(VLOOKUP($D477,Ingredients!$A:$K,3,FALSE)))), "ingredient not in list"))</f>
        <v>0</v>
      </c>
      <c r="P477" t="str">
        <f t="shared" si="82"/>
        <v>|</v>
      </c>
      <c r="Q477" s="83">
        <f>IF($D477="", "", IFERROR((VLOOKUP($D477,Ingredients!$A:$H,6,FALSE)*($F477/(VLOOKUP($D477,Ingredients!$A:$H,3,FALSE)))), "ingredient not in list"))</f>
        <v>1</v>
      </c>
      <c r="R477" s="3" t="str">
        <f>IF(AND(I477&lt;&gt;"",I478=""),SUM(I$1:I478)-SUM(R$1:R476),"")</f>
        <v/>
      </c>
      <c r="S477" t="str">
        <f>IF(AND(Q477&lt;&gt;"",Q478=""),SUM(Q$1:Q478)-SUM(S$1:S476),"")</f>
        <v/>
      </c>
      <c r="T477" s="74" t="str">
        <f>IF(AND(K477&lt;&gt;"",K478=""),SUM(K$1:K478)-SUM(T$1:T476),"")</f>
        <v/>
      </c>
      <c r="U477" s="74" t="str">
        <f>IF(AND(M477&lt;&gt;"",M478=""),SUM(M$1:M478)-SUM(U$1:U476),"")</f>
        <v/>
      </c>
      <c r="V477" s="74" t="str">
        <f>IF(AND(O477&lt;&gt;"",O478=""),SUM(O$1:O478)-SUM(V$1:V476),"")</f>
        <v/>
      </c>
      <c r="X477" s="3" t="str">
        <f t="shared" si="83"/>
        <v/>
      </c>
      <c r="Y477" s="21" t="str">
        <f t="shared" si="84"/>
        <v/>
      </c>
      <c r="Z477" s="74" t="str">
        <f t="shared" si="85"/>
        <v/>
      </c>
      <c r="AA477" s="74" t="str">
        <f t="shared" si="86"/>
        <v/>
      </c>
      <c r="AB477" s="74" t="str">
        <f t="shared" si="87"/>
        <v/>
      </c>
    </row>
    <row r="478" spans="1:30" ht="12.75" x14ac:dyDescent="0.2">
      <c r="A478" t="str">
        <f>IF(B478="","", IF(ISNA(MATCH(B478,'Meal Planning'!$C$2:$C$6,0)), "N", "Y"))</f>
        <v>N</v>
      </c>
      <c r="B478" t="str">
        <f t="array" ref="B478">IF(D478="","", INDEX($C478:C20476, MATCH(FALSE,ISBLANK($C478:C20476),0)))</f>
        <v>Jambalaya</v>
      </c>
      <c r="C478" s="10"/>
      <c r="D478" s="8" t="s">
        <v>342</v>
      </c>
      <c r="E478" t="str">
        <f t="shared" si="77"/>
        <v>|</v>
      </c>
      <c r="F478" s="10">
        <v>2</v>
      </c>
      <c r="G478" s="1" t="str">
        <f>IF(D478="","",IFERROR(VLOOKUP(D478,Ingredients!$A:$G,4,FALSE),"ingredient not in list"))</f>
        <v>tsp</v>
      </c>
      <c r="H478" t="str">
        <f t="shared" si="78"/>
        <v>|</v>
      </c>
      <c r="I478" s="3">
        <f>IF(D478="", "", IFERROR((VLOOKUP(D478,Ingredients!$A:$H,8,FALSE)*(F478/(VLOOKUP(D478,Ingredients!$A:$H,3,FALSE)))), "ingredient not in list"))</f>
        <v>0.10446601941747573</v>
      </c>
      <c r="J478" t="str">
        <f t="shared" si="79"/>
        <v>|</v>
      </c>
      <c r="K478" s="77">
        <f>IF($D478="", "", IFERROR((VLOOKUP($D478,Ingredients!$A:$K,9,FALSE)*($F478/(VLOOKUP($D478,Ingredients!$A:$K,3,FALSE)))), "ingredient not in list"))</f>
        <v>0</v>
      </c>
      <c r="L478" t="str">
        <f t="shared" si="80"/>
        <v>|</v>
      </c>
      <c r="M478" s="77">
        <f>IF($D478="", "", IFERROR((VLOOKUP($D478,Ingredients!$A:$K,10,FALSE)*($F478/(VLOOKUP($D478,Ingredients!$A:$K,3,FALSE)))), "ingredient not in list"))</f>
        <v>0</v>
      </c>
      <c r="N478" t="str">
        <f t="shared" si="81"/>
        <v>|</v>
      </c>
      <c r="O478" s="77">
        <f>IF($D478="", "", IFERROR((VLOOKUP($D478,Ingredients!$A:$K,11,FALSE)*($F478/(VLOOKUP($D478,Ingredients!$A:$K,3,FALSE)))), "ingredient not in list"))</f>
        <v>0</v>
      </c>
      <c r="P478" t="str">
        <f t="shared" si="82"/>
        <v>|</v>
      </c>
      <c r="Q478" s="83">
        <f>IF($D478="", "", IFERROR((VLOOKUP($D478,Ingredients!$A:$H,6,FALSE)*($F478/(VLOOKUP($D478,Ingredients!$A:$H,3,FALSE)))), "ingredient not in list"))</f>
        <v>0</v>
      </c>
      <c r="R478" s="3" t="str">
        <f>IF(AND(I478&lt;&gt;"",I479=""),SUM(I$1:I479)-SUM(R$1:R477),"")</f>
        <v/>
      </c>
      <c r="S478" t="str">
        <f>IF(AND(Q478&lt;&gt;"",Q479=""),SUM(Q$1:Q479)-SUM(S$1:S477),"")</f>
        <v/>
      </c>
      <c r="T478" s="74" t="str">
        <f>IF(AND(K478&lt;&gt;"",K479=""),SUM(K$1:K479)-SUM(T$1:T477),"")</f>
        <v/>
      </c>
      <c r="U478" s="74" t="str">
        <f>IF(AND(M478&lt;&gt;"",M479=""),SUM(M$1:M479)-SUM(U$1:U477),"")</f>
        <v/>
      </c>
      <c r="V478" s="74" t="str">
        <f>IF(AND(O478&lt;&gt;"",O479=""),SUM(O$1:O479)-SUM(V$1:V477),"")</f>
        <v/>
      </c>
      <c r="X478" s="3" t="str">
        <f t="shared" si="83"/>
        <v/>
      </c>
      <c r="Y478" s="21" t="str">
        <f t="shared" si="84"/>
        <v/>
      </c>
      <c r="Z478" s="74" t="str">
        <f t="shared" si="85"/>
        <v/>
      </c>
      <c r="AA478" s="74" t="str">
        <f t="shared" si="86"/>
        <v/>
      </c>
      <c r="AB478" s="74" t="str">
        <f t="shared" si="87"/>
        <v/>
      </c>
    </row>
    <row r="479" spans="1:30" ht="12.75" x14ac:dyDescent="0.2">
      <c r="A479" t="str">
        <f>IF(B479="","", IF(ISNA(MATCH(B479,'Meal Planning'!$C$2:$C$6,0)), "N", "Y"))</f>
        <v>N</v>
      </c>
      <c r="B479" t="str">
        <f t="array" ref="B479">IF(D479="","", INDEX($C479:C20477, MATCH(FALSE,ISBLANK($C479:C20477),0)))</f>
        <v>Jambalaya</v>
      </c>
      <c r="C479" s="10"/>
      <c r="D479" s="8" t="s">
        <v>210</v>
      </c>
      <c r="E479" t="str">
        <f t="shared" si="77"/>
        <v>|</v>
      </c>
      <c r="F479" s="10">
        <v>0.25</v>
      </c>
      <c r="G479" s="1" t="str">
        <f>IF(D479="","",IFERROR(VLOOKUP(D479,Ingredients!$A:$G,4,FALSE),"ingredient not in list"))</f>
        <v>tsp</v>
      </c>
      <c r="H479" t="str">
        <f t="shared" si="78"/>
        <v>|</v>
      </c>
      <c r="I479" s="3">
        <f>IF(D479="", "", IFERROR((VLOOKUP(D479,Ingredients!$A:$H,8,FALSE)*(F479/(VLOOKUP(D479,Ingredients!$A:$H,3,FALSE)))), "ingredient not in list"))</f>
        <v>1.8749999999999999E-2</v>
      </c>
      <c r="J479" t="str">
        <f t="shared" si="79"/>
        <v>|</v>
      </c>
      <c r="K479" s="77">
        <f>IF($D479="", "", IFERROR((VLOOKUP($D479,Ingredients!$A:$K,9,FALSE)*($F479/(VLOOKUP($D479,Ingredients!$A:$K,3,FALSE)))), "ingredient not in list"))</f>
        <v>0.05</v>
      </c>
      <c r="L479" t="str">
        <f t="shared" si="80"/>
        <v>|</v>
      </c>
      <c r="M479" s="77">
        <f>IF($D479="", "", IFERROR((VLOOKUP($D479,Ingredients!$A:$K,10,FALSE)*($F479/(VLOOKUP($D479,Ingredients!$A:$K,3,FALSE)))), "ingredient not in list"))</f>
        <v>0.28999999999999998</v>
      </c>
      <c r="N479" t="str">
        <f t="shared" si="81"/>
        <v>|</v>
      </c>
      <c r="O479" s="77">
        <f>IF($D479="", "", IFERROR((VLOOKUP($D479,Ingredients!$A:$K,11,FALSE)*($F479/(VLOOKUP($D479,Ingredients!$A:$K,3,FALSE)))), "ingredient not in list"))</f>
        <v>4.4999999999999998E-2</v>
      </c>
      <c r="P479" t="str">
        <f t="shared" si="82"/>
        <v>|</v>
      </c>
      <c r="Q479" s="83">
        <f>IF($D479="", "", IFERROR((VLOOKUP($D479,Ingredients!$A:$H,6,FALSE)*($F479/(VLOOKUP($D479,Ingredients!$A:$H,3,FALSE)))), "ingredient not in list"))</f>
        <v>1.5</v>
      </c>
      <c r="R479" s="3" t="str">
        <f>IF(AND(I479&lt;&gt;"",I480=""),SUM(I$1:I480)-SUM(R$1:R478),"")</f>
        <v/>
      </c>
      <c r="S479" t="str">
        <f>IF(AND(Q479&lt;&gt;"",Q480=""),SUM(Q$1:Q480)-SUM(S$1:S478),"")</f>
        <v/>
      </c>
      <c r="T479" s="74" t="str">
        <f>IF(AND(K479&lt;&gt;"",K480=""),SUM(K$1:K480)-SUM(T$1:T478),"")</f>
        <v/>
      </c>
      <c r="U479" s="74" t="str">
        <f>IF(AND(M479&lt;&gt;"",M480=""),SUM(M$1:M480)-SUM(U$1:U478),"")</f>
        <v/>
      </c>
      <c r="V479" s="74" t="str">
        <f>IF(AND(O479&lt;&gt;"",O480=""),SUM(O$1:O480)-SUM(V$1:V478),"")</f>
        <v/>
      </c>
      <c r="X479" s="3" t="str">
        <f t="shared" si="83"/>
        <v/>
      </c>
      <c r="Y479" s="21" t="str">
        <f t="shared" si="84"/>
        <v/>
      </c>
      <c r="Z479" s="74" t="str">
        <f t="shared" si="85"/>
        <v/>
      </c>
      <c r="AA479" s="74" t="str">
        <f t="shared" si="86"/>
        <v/>
      </c>
      <c r="AB479" s="74" t="str">
        <f t="shared" si="87"/>
        <v/>
      </c>
    </row>
    <row r="480" spans="1:30" ht="12.75" x14ac:dyDescent="0.2">
      <c r="A480" t="str">
        <f>IF(B480="","", IF(ISNA(MATCH(B480,'Meal Planning'!$C$2:$C$6,0)), "N", "Y"))</f>
        <v>N</v>
      </c>
      <c r="B480" t="str">
        <f t="array" ref="B480">IF(D480="","", INDEX($C480:C20478, MATCH(FALSE,ISBLANK($C480:C20478),0)))</f>
        <v>Jambalaya</v>
      </c>
      <c r="C480" s="10"/>
      <c r="D480" s="8" t="s">
        <v>169</v>
      </c>
      <c r="E480" t="str">
        <f t="shared" si="77"/>
        <v>|</v>
      </c>
      <c r="F480" s="10">
        <v>0.25</v>
      </c>
      <c r="G480" s="1" t="str">
        <f>IF(D480="","",IFERROR(VLOOKUP(D480,Ingredients!$A:$G,4,FALSE),"ingredient not in list"))</f>
        <v>tsp</v>
      </c>
      <c r="H480" t="str">
        <f t="shared" si="78"/>
        <v>|</v>
      </c>
      <c r="I480" s="3">
        <f>IF(D480="", "", IFERROR((VLOOKUP(D480,Ingredients!$A:$H,8,FALSE)*(F480/(VLOOKUP(D480,Ingredients!$A:$H,3,FALSE)))), "ingredient not in list"))</f>
        <v>1.2500000000000001E-2</v>
      </c>
      <c r="J480" t="str">
        <f t="shared" si="79"/>
        <v>|</v>
      </c>
      <c r="K480" s="77">
        <f>IF($D480="", "", IFERROR((VLOOKUP($D480,Ingredients!$A:$K,9,FALSE)*($F480/(VLOOKUP($D480,Ingredients!$A:$K,3,FALSE)))), "ingredient not in list"))</f>
        <v>0.01</v>
      </c>
      <c r="L480" t="str">
        <f t="shared" si="80"/>
        <v>|</v>
      </c>
      <c r="M480" s="77">
        <f>IF($D480="", "", IFERROR((VLOOKUP($D480,Ingredients!$A:$K,10,FALSE)*($F480/(VLOOKUP($D480,Ingredients!$A:$K,3,FALSE)))), "ingredient not in list"))</f>
        <v>0.05</v>
      </c>
      <c r="N480" t="str">
        <f t="shared" si="81"/>
        <v>|</v>
      </c>
      <c r="O480" s="77">
        <f>IF($D480="", "", IFERROR((VLOOKUP($D480,Ingredients!$A:$K,11,FALSE)*($F480/(VLOOKUP($D480,Ingredients!$A:$K,3,FALSE)))), "ingredient not in list"))</f>
        <v>2.5000000000000001E-3</v>
      </c>
      <c r="P480" t="str">
        <f t="shared" si="82"/>
        <v>|</v>
      </c>
      <c r="Q480" s="83">
        <f>IF($D480="", "", IFERROR((VLOOKUP($D480,Ingredients!$A:$H,6,FALSE)*($F480/(VLOOKUP($D480,Ingredients!$A:$H,3,FALSE)))), "ingredient not in list"))</f>
        <v>0.25</v>
      </c>
      <c r="R480" s="3" t="str">
        <f>IF(AND(I480&lt;&gt;"",I481=""),SUM(I$1:I481)-SUM(R$1:R479),"")</f>
        <v/>
      </c>
      <c r="S480" t="str">
        <f>IF(AND(Q480&lt;&gt;"",Q481=""),SUM(Q$1:Q481)-SUM(S$1:S479),"")</f>
        <v/>
      </c>
      <c r="T480" s="74" t="str">
        <f>IF(AND(K480&lt;&gt;"",K481=""),SUM(K$1:K481)-SUM(T$1:T479),"")</f>
        <v/>
      </c>
      <c r="U480" s="74" t="str">
        <f>IF(AND(M480&lt;&gt;"",M481=""),SUM(M$1:M481)-SUM(U$1:U479),"")</f>
        <v/>
      </c>
      <c r="V480" s="74" t="str">
        <f>IF(AND(O480&lt;&gt;"",O481=""),SUM(O$1:O481)-SUM(V$1:V479),"")</f>
        <v/>
      </c>
      <c r="X480" s="3" t="str">
        <f t="shared" si="83"/>
        <v/>
      </c>
      <c r="Y480" s="21" t="str">
        <f t="shared" si="84"/>
        <v/>
      </c>
      <c r="Z480" s="74" t="str">
        <f t="shared" si="85"/>
        <v/>
      </c>
      <c r="AA480" s="74" t="str">
        <f t="shared" si="86"/>
        <v/>
      </c>
      <c r="AB480" s="74" t="str">
        <f t="shared" si="87"/>
        <v/>
      </c>
    </row>
    <row r="481" spans="1:28" ht="13.5" thickBot="1" x14ac:dyDescent="0.25">
      <c r="A481" t="str">
        <f>IF(B481="","", IF(ISNA(MATCH(B481,'Meal Planning'!$C$2:$C$6,0)), "N", "Y"))</f>
        <v>N</v>
      </c>
      <c r="B481" t="str">
        <f t="array" ref="B481">IF(D481="","", INDEX($C481:C20479, MATCH(FALSE,ISBLANK($C481:C20479),0)))</f>
        <v>Jambalaya</v>
      </c>
      <c r="C481" s="10"/>
      <c r="D481" s="8" t="s">
        <v>343</v>
      </c>
      <c r="E481" t="str">
        <f t="shared" si="77"/>
        <v>|</v>
      </c>
      <c r="F481" s="10">
        <f>16*5</f>
        <v>80</v>
      </c>
      <c r="G481" s="1" t="str">
        <f>IF(D481="","",IFERROR(VLOOKUP(D481,Ingredients!$A:$G,4,FALSE),"ingredient not in list"))</f>
        <v>crackers</v>
      </c>
      <c r="H481" t="str">
        <f t="shared" si="78"/>
        <v>|</v>
      </c>
      <c r="I481" s="3">
        <f>IF(D481="", "", IFERROR((VLOOKUP(D481,Ingredients!$A:$H,8,FALSE)*(F481/(VLOOKUP(D481,Ingredients!$A:$H,3,FALSE)))), "ingredient not in list"))</f>
        <v>1.3062499999999999</v>
      </c>
      <c r="J481" t="str">
        <f t="shared" si="79"/>
        <v>|</v>
      </c>
      <c r="K481" s="77">
        <f>IF($D481="", "", IFERROR((VLOOKUP($D481,Ingredients!$A:$K,9,FALSE)*($F481/(VLOOKUP($D481,Ingredients!$A:$K,3,FALSE)))), "ingredient not in list"))</f>
        <v>10</v>
      </c>
      <c r="L481" t="str">
        <f t="shared" si="80"/>
        <v>|</v>
      </c>
      <c r="M481" s="77">
        <f>IF($D481="", "", IFERROR((VLOOKUP($D481,Ingredients!$A:$K,10,FALSE)*($F481/(VLOOKUP($D481,Ingredients!$A:$K,3,FALSE)))), "ingredient not in list"))</f>
        <v>110</v>
      </c>
      <c r="N481" t="str">
        <f t="shared" si="81"/>
        <v>|</v>
      </c>
      <c r="O481" s="77">
        <f>IF($D481="", "", IFERROR((VLOOKUP($D481,Ingredients!$A:$K,11,FALSE)*($F481/(VLOOKUP($D481,Ingredients!$A:$K,3,FALSE)))), "ingredient not in list"))</f>
        <v>17.5</v>
      </c>
      <c r="P481" t="str">
        <f t="shared" si="82"/>
        <v>|</v>
      </c>
      <c r="Q481" s="83">
        <f>IF($D481="", "", IFERROR((VLOOKUP($D481,Ingredients!$A:$H,6,FALSE)*($F481/(VLOOKUP($D481,Ingredients!$A:$H,3,FALSE)))), "ingredient not in list"))</f>
        <v>650</v>
      </c>
      <c r="R481" s="3" t="str">
        <f>IF(AND(I481&lt;&gt;"",I482=""),SUM(I$1:I482)-SUM(R$1:R480),"")</f>
        <v/>
      </c>
      <c r="S481" t="str">
        <f>IF(AND(Q481&lt;&gt;"",Q482=""),SUM(Q$1:Q482)-SUM(S$1:S480),"")</f>
        <v/>
      </c>
      <c r="T481" s="74" t="str">
        <f>IF(AND(K481&lt;&gt;"",K482=""),SUM(K$1:K482)-SUM(T$1:T480),"")</f>
        <v/>
      </c>
      <c r="U481" s="74" t="str">
        <f>IF(AND(M481&lt;&gt;"",M482=""),SUM(M$1:M482)-SUM(U$1:U480),"")</f>
        <v/>
      </c>
      <c r="V481" s="74" t="str">
        <f>IF(AND(O481&lt;&gt;"",O482=""),SUM(O$1:O482)-SUM(V$1:V480),"")</f>
        <v/>
      </c>
      <c r="X481" s="3" t="str">
        <f t="shared" si="83"/>
        <v/>
      </c>
      <c r="Y481" s="21" t="str">
        <f t="shared" si="84"/>
        <v/>
      </c>
      <c r="Z481" s="74" t="str">
        <f t="shared" si="85"/>
        <v/>
      </c>
      <c r="AA481" s="74" t="str">
        <f t="shared" si="86"/>
        <v/>
      </c>
      <c r="AB481" s="74" t="str">
        <f t="shared" si="87"/>
        <v/>
      </c>
    </row>
    <row r="482" spans="1:28" ht="13.5" thickBot="1" x14ac:dyDescent="0.25">
      <c r="A482" t="str">
        <f>IF(B482="","", IF(ISNA(MATCH(B482,'Meal Planning'!$C$2:$C$6,0)), "N", "Y"))</f>
        <v>N</v>
      </c>
      <c r="B482" t="str">
        <f t="array" ref="B482">IF(D482="","", INDEX($C482:C20480, MATCH(FALSE,ISBLANK($C482:C20480),0)))</f>
        <v>Jambalaya</v>
      </c>
      <c r="C482" s="47" t="s">
        <v>352</v>
      </c>
      <c r="D482" s="8" t="s">
        <v>25</v>
      </c>
      <c r="E482" t="str">
        <f t="shared" si="77"/>
        <v>|</v>
      </c>
      <c r="F482" s="10">
        <v>3</v>
      </c>
      <c r="G482" s="1" t="str">
        <f>IF(D482="","",IFERROR(VLOOKUP(D482,Ingredients!$A:$G,4,FALSE),"ingredient not in list"))</f>
        <v>green onion</v>
      </c>
      <c r="H482" t="str">
        <f t="shared" si="78"/>
        <v>|</v>
      </c>
      <c r="I482" s="3">
        <f>IF(D482="", "", IFERROR((VLOOKUP(D482,Ingredients!$A:$H,8,FALSE)*(F482/(VLOOKUP(D482,Ingredients!$A:$H,3,FALSE)))), "ingredient not in list"))</f>
        <v>0.25800000000000001</v>
      </c>
      <c r="J482" t="str">
        <f t="shared" si="79"/>
        <v>|</v>
      </c>
      <c r="K482" s="77">
        <f>IF($D482="", "", IFERROR((VLOOKUP($D482,Ingredients!$A:$K,9,FALSE)*($F482/(VLOOKUP($D482,Ingredients!$A:$K,3,FALSE)))), "ingredient not in list"))</f>
        <v>3</v>
      </c>
      <c r="L482" t="str">
        <f t="shared" si="80"/>
        <v>|</v>
      </c>
      <c r="M482" s="77">
        <f>IF($D482="", "", IFERROR((VLOOKUP($D482,Ingredients!$A:$K,10,FALSE)*($F482/(VLOOKUP($D482,Ingredients!$A:$K,3,FALSE)))), "ingredient not in list"))</f>
        <v>6</v>
      </c>
      <c r="N482" t="str">
        <f t="shared" si="81"/>
        <v>|</v>
      </c>
      <c r="O482" s="77">
        <f>IF($D482="", "", IFERROR((VLOOKUP($D482,Ingredients!$A:$K,11,FALSE)*($F482/(VLOOKUP($D482,Ingredients!$A:$K,3,FALSE)))), "ingredient not in list"))</f>
        <v>0</v>
      </c>
      <c r="P482" t="str">
        <f t="shared" si="82"/>
        <v>|</v>
      </c>
      <c r="Q482" s="83">
        <f>IF($D482="", "", IFERROR((VLOOKUP($D482,Ingredients!$A:$H,6,FALSE)*($F482/(VLOOKUP($D482,Ingredients!$A:$H,3,FALSE)))), "ingredient not in list"))</f>
        <v>15</v>
      </c>
      <c r="R482" s="3">
        <f>IF(AND(I482&lt;&gt;"",I483=""),SUM(I$1:I483)-SUM(R$1:R481),"")</f>
        <v>16.024547174257805</v>
      </c>
      <c r="S482">
        <f>IF(AND(Q482&lt;&gt;"",Q483=""),SUM(Q$1:Q483)-SUM(S$1:S481),"")</f>
        <v>3140.75</v>
      </c>
      <c r="T482" s="74">
        <f>IF(AND(K482&lt;&gt;"",K483=""),SUM(K$1:K483)-SUM(T$1:T481),"")</f>
        <v>144.85000000000036</v>
      </c>
      <c r="U482" s="74">
        <f>IF(AND(M482&lt;&gt;"",M483=""),SUM(M$1:M483)-SUM(U$1:U481),"")</f>
        <v>489.32999999999993</v>
      </c>
      <c r="V482" s="74">
        <f>IF(AND(O482&lt;&gt;"",O483=""),SUM(O$1:O483)-SUM(V$1:V481),"")</f>
        <v>67.537500000000364</v>
      </c>
      <c r="W482" s="8">
        <v>5</v>
      </c>
      <c r="X482" s="3">
        <f t="shared" si="83"/>
        <v>3.2049094348515608</v>
      </c>
      <c r="Y482" s="21">
        <f t="shared" si="84"/>
        <v>628.15</v>
      </c>
      <c r="Z482" s="74">
        <f t="shared" si="85"/>
        <v>28.970000000000073</v>
      </c>
      <c r="AA482" s="74">
        <f t="shared" si="86"/>
        <v>97.865999999999985</v>
      </c>
      <c r="AB482" s="74">
        <f t="shared" si="87"/>
        <v>13.507500000000073</v>
      </c>
    </row>
    <row r="483" spans="1:28" ht="12.75" x14ac:dyDescent="0.2">
      <c r="A483" t="str">
        <f>IF(B483="","", IF(ISNA(MATCH(B483,'Meal Planning'!$C$2:$C$6,0)), "N", "Y"))</f>
        <v/>
      </c>
      <c r="B483" t="str">
        <f t="array" ref="B483">IF(D483="","", INDEX($C483:C20481, MATCH(FALSE,ISBLANK($C483:C20481),0)))</f>
        <v/>
      </c>
      <c r="C483" s="10"/>
      <c r="E483" t="str">
        <f t="shared" si="77"/>
        <v/>
      </c>
      <c r="F483" s="10"/>
      <c r="G483" s="1" t="str">
        <f>IF(D483="","",IFERROR(VLOOKUP(D483,Ingredients!$A:$G,4,FALSE),"ingredient not in list"))</f>
        <v/>
      </c>
      <c r="H483" t="str">
        <f t="shared" si="78"/>
        <v/>
      </c>
      <c r="I483" s="3" t="str">
        <f>IF(D483="", "", IFERROR((VLOOKUP(D483,Ingredients!$A:$H,8,FALSE)*(F483/(VLOOKUP(D483,Ingredients!$A:$H,3,FALSE)))), "ingredient not in list"))</f>
        <v/>
      </c>
      <c r="J483" t="str">
        <f t="shared" si="79"/>
        <v/>
      </c>
      <c r="K483" s="77" t="str">
        <f>IF($D483="", "", IFERROR((VLOOKUP($D483,Ingredients!$A:$K,9,FALSE)*($F483/(VLOOKUP($D483,Ingredients!$A:$K,3,FALSE)))), "ingredient not in list"))</f>
        <v/>
      </c>
      <c r="L483" t="str">
        <f t="shared" si="80"/>
        <v/>
      </c>
      <c r="M483" s="77" t="str">
        <f>IF($D483="", "", IFERROR((VLOOKUP($D483,Ingredients!$A:$K,10,FALSE)*($F483/(VLOOKUP($D483,Ingredients!$A:$K,3,FALSE)))), "ingredient not in list"))</f>
        <v/>
      </c>
      <c r="N483" t="str">
        <f t="shared" si="81"/>
        <v/>
      </c>
      <c r="O483" s="77" t="str">
        <f>IF($D483="", "", IFERROR((VLOOKUP($D483,Ingredients!$A:$K,11,FALSE)*($F483/(VLOOKUP($D483,Ingredients!$A:$K,3,FALSE)))), "ingredient not in list"))</f>
        <v/>
      </c>
      <c r="P483" t="str">
        <f t="shared" si="82"/>
        <v/>
      </c>
      <c r="Q483" s="83" t="str">
        <f>IF($D483="", "", IFERROR((VLOOKUP($D483,Ingredients!$A:$H,6,FALSE)*($F483/(VLOOKUP($D483,Ingredients!$A:$H,3,FALSE)))), "ingredient not in list"))</f>
        <v/>
      </c>
      <c r="R483" s="3" t="str">
        <f>IF(AND(I483&lt;&gt;"",I484=""),SUM(I$1:I484)-SUM(R$1:R482),"")</f>
        <v/>
      </c>
      <c r="S483" t="str">
        <f>IF(AND(Q483&lt;&gt;"",Q484=""),SUM(Q$1:Q484)-SUM(S$1:S482),"")</f>
        <v/>
      </c>
      <c r="T483" s="74" t="str">
        <f>IF(AND(K483&lt;&gt;"",K484=""),SUM(K$1:K484)-SUM(T$1:T482),"")</f>
        <v/>
      </c>
      <c r="U483" s="74" t="str">
        <f>IF(AND(M483&lt;&gt;"",M484=""),SUM(M$1:M484)-SUM(U$1:U482),"")</f>
        <v/>
      </c>
      <c r="V483" s="74" t="str">
        <f>IF(AND(O483&lt;&gt;"",O484=""),SUM(O$1:O484)-SUM(V$1:V482),"")</f>
        <v/>
      </c>
      <c r="X483" s="3" t="str">
        <f t="shared" si="83"/>
        <v/>
      </c>
      <c r="Y483" s="21" t="str">
        <f t="shared" si="84"/>
        <v/>
      </c>
      <c r="Z483" s="74" t="str">
        <f t="shared" si="85"/>
        <v/>
      </c>
      <c r="AA483" s="74" t="str">
        <f t="shared" si="86"/>
        <v/>
      </c>
      <c r="AB483" s="74" t="str">
        <f t="shared" si="87"/>
        <v/>
      </c>
    </row>
    <row r="484" spans="1:28" ht="12.75" x14ac:dyDescent="0.2">
      <c r="A484" t="str">
        <f>IF(B484="","", IF(ISNA(MATCH(B484,'Meal Planning'!$C$2:$C$6,0)), "N", "Y"))</f>
        <v>N</v>
      </c>
      <c r="B484" t="str">
        <f t="array" ref="B484">IF(D484="","", INDEX($C484:C20482, MATCH(FALSE,ISBLANK($C484:C20482),0)))</f>
        <v>Sloppy Joes</v>
      </c>
      <c r="C484" s="10"/>
      <c r="D484" s="8" t="s">
        <v>347</v>
      </c>
      <c r="E484" t="str">
        <f t="shared" si="77"/>
        <v>|</v>
      </c>
      <c r="F484" s="10">
        <v>23.62</v>
      </c>
      <c r="G484" s="1" t="str">
        <f>IF(D484="","",IFERROR(VLOOKUP(D484,Ingredients!$A:$G,4,FALSE),"ingredient not in list"))</f>
        <v>oz</v>
      </c>
      <c r="H484" t="str">
        <f t="shared" si="78"/>
        <v>|</v>
      </c>
      <c r="I484" s="3">
        <f>IF(D484="", "", IFERROR((VLOOKUP(D484,Ingredients!$A:$H,8,FALSE)*(F484/(VLOOKUP(D484,Ingredients!$A:$H,3,FALSE)))), "ingredient not in list"))</f>
        <v>5.9296041666666666</v>
      </c>
      <c r="J484" t="str">
        <f t="shared" si="79"/>
        <v>|</v>
      </c>
      <c r="K484" s="77">
        <f>IF($D484="", "", IFERROR((VLOOKUP($D484,Ingredients!$A:$K,9,FALSE)*($F484/(VLOOKUP($D484,Ingredients!$A:$K,3,FALSE)))), "ingredient not in list"))</f>
        <v>124.00500000000001</v>
      </c>
      <c r="L484" t="str">
        <f t="shared" si="80"/>
        <v>|</v>
      </c>
      <c r="M484" s="77">
        <f>IF($D484="", "", IFERROR((VLOOKUP($D484,Ingredients!$A:$K,10,FALSE)*($F484/(VLOOKUP($D484,Ingredients!$A:$K,3,FALSE)))), "ingredient not in list"))</f>
        <v>0</v>
      </c>
      <c r="N484" t="str">
        <f t="shared" si="81"/>
        <v>|</v>
      </c>
      <c r="O484" s="77">
        <f>IF($D484="", "", IFERROR((VLOOKUP($D484,Ingredients!$A:$K,11,FALSE)*($F484/(VLOOKUP($D484,Ingredients!$A:$K,3,FALSE)))), "ingredient not in list"))</f>
        <v>135.815</v>
      </c>
      <c r="P484" t="str">
        <f t="shared" si="82"/>
        <v>|</v>
      </c>
      <c r="Q484" s="83">
        <f>IF($D484="", "", IFERROR((VLOOKUP($D484,Ingredients!$A:$H,6,FALSE)*($F484/(VLOOKUP($D484,Ingredients!$A:$H,3,FALSE)))), "ingredient not in list"))</f>
        <v>1712.45</v>
      </c>
      <c r="R484" s="3" t="str">
        <f>IF(AND(I484&lt;&gt;"",I485=""),SUM(I$1:I485)-SUM(R$1:R483),"")</f>
        <v/>
      </c>
      <c r="S484" t="str">
        <f>IF(AND(Q484&lt;&gt;"",Q485=""),SUM(Q$1:Q485)-SUM(S$1:S483),"")</f>
        <v/>
      </c>
      <c r="T484" s="74" t="str">
        <f>IF(AND(K484&lt;&gt;"",K485=""),SUM(K$1:K485)-SUM(T$1:T483),"")</f>
        <v/>
      </c>
      <c r="U484" s="74" t="str">
        <f>IF(AND(M484&lt;&gt;"",M485=""),SUM(M$1:M485)-SUM(U$1:U483),"")</f>
        <v/>
      </c>
      <c r="V484" s="74" t="str">
        <f>IF(AND(O484&lt;&gt;"",O485=""),SUM(O$1:O485)-SUM(V$1:V483),"")</f>
        <v/>
      </c>
      <c r="X484" s="3" t="str">
        <f t="shared" si="83"/>
        <v/>
      </c>
      <c r="Y484" s="21" t="str">
        <f t="shared" si="84"/>
        <v/>
      </c>
      <c r="Z484" s="74" t="str">
        <f t="shared" si="85"/>
        <v/>
      </c>
      <c r="AA484" s="74" t="str">
        <f t="shared" si="86"/>
        <v/>
      </c>
      <c r="AB484" s="74" t="str">
        <f t="shared" si="87"/>
        <v/>
      </c>
    </row>
    <row r="485" spans="1:28" ht="12.75" x14ac:dyDescent="0.2">
      <c r="A485" t="str">
        <f>IF(B485="","", IF(ISNA(MATCH(B485,'Meal Planning'!$C$2:$C$6,0)), "N", "Y"))</f>
        <v>N</v>
      </c>
      <c r="B485" t="str">
        <f t="array" ref="B485">IF(D485="","", INDEX($C485:C20483, MATCH(FALSE,ISBLANK($C485:C20483),0)))</f>
        <v>Sloppy Joes</v>
      </c>
      <c r="C485" s="10"/>
      <c r="D485" s="8" t="s">
        <v>33</v>
      </c>
      <c r="E485" t="str">
        <f t="shared" si="77"/>
        <v>|</v>
      </c>
      <c r="F485" s="10">
        <v>1</v>
      </c>
      <c r="G485" s="1" t="str">
        <f>IF(D485="","",IFERROR(VLOOKUP(D485,Ingredients!$A:$G,4,FALSE),"ingredient not in list"))</f>
        <v>onion</v>
      </c>
      <c r="H485" t="str">
        <f t="shared" si="78"/>
        <v>|</v>
      </c>
      <c r="I485" s="3">
        <f>IF(D485="", "", IFERROR((VLOOKUP(D485,Ingredients!$A:$H,8,FALSE)*(F485/(VLOOKUP(D485,Ingredients!$A:$H,3,FALSE)))), "ingredient not in list"))</f>
        <v>0.69</v>
      </c>
      <c r="J485" t="str">
        <f t="shared" si="79"/>
        <v>|</v>
      </c>
      <c r="K485" s="77">
        <f>IF($D485="", "", IFERROR((VLOOKUP($D485,Ingredients!$A:$K,9,FALSE)*($F485/(VLOOKUP($D485,Ingredients!$A:$K,3,FALSE)))), "ingredient not in list"))</f>
        <v>2</v>
      </c>
      <c r="L485" t="str">
        <f t="shared" si="80"/>
        <v>|</v>
      </c>
      <c r="M485" s="77">
        <f>IF($D485="", "", IFERROR((VLOOKUP($D485,Ingredients!$A:$K,10,FALSE)*($F485/(VLOOKUP($D485,Ingredients!$A:$K,3,FALSE)))), "ingredient not in list"))</f>
        <v>14</v>
      </c>
      <c r="N485" t="str">
        <f t="shared" si="81"/>
        <v>|</v>
      </c>
      <c r="O485" s="77">
        <f>IF($D485="", "", IFERROR((VLOOKUP($D485,Ingredients!$A:$K,11,FALSE)*($F485/(VLOOKUP($D485,Ingredients!$A:$K,3,FALSE)))), "ingredient not in list"))</f>
        <v>0</v>
      </c>
      <c r="P485" t="str">
        <f t="shared" si="82"/>
        <v>|</v>
      </c>
      <c r="Q485" s="83">
        <f>IF($D485="", "", IFERROR((VLOOKUP($D485,Ingredients!$A:$H,6,FALSE)*($F485/(VLOOKUP($D485,Ingredients!$A:$H,3,FALSE)))), "ingredient not in list"))</f>
        <v>44</v>
      </c>
      <c r="R485" s="3" t="str">
        <f>IF(AND(I485&lt;&gt;"",I486=""),SUM(I$1:I486)-SUM(R$1:R484),"")</f>
        <v/>
      </c>
      <c r="S485" t="str">
        <f>IF(AND(Q485&lt;&gt;"",Q486=""),SUM(Q$1:Q486)-SUM(S$1:S484),"")</f>
        <v/>
      </c>
      <c r="T485" s="74" t="str">
        <f>IF(AND(K485&lt;&gt;"",K486=""),SUM(K$1:K486)-SUM(T$1:T484),"")</f>
        <v/>
      </c>
      <c r="U485" s="74" t="str">
        <f>IF(AND(M485&lt;&gt;"",M486=""),SUM(M$1:M486)-SUM(U$1:U484),"")</f>
        <v/>
      </c>
      <c r="V485" s="74" t="str">
        <f>IF(AND(O485&lt;&gt;"",O486=""),SUM(O$1:O486)-SUM(V$1:V484),"")</f>
        <v/>
      </c>
      <c r="X485" s="3" t="str">
        <f t="shared" si="83"/>
        <v/>
      </c>
      <c r="Y485" s="21" t="str">
        <f t="shared" si="84"/>
        <v/>
      </c>
      <c r="Z485" s="74" t="str">
        <f t="shared" si="85"/>
        <v/>
      </c>
      <c r="AA485" s="74" t="str">
        <f t="shared" si="86"/>
        <v/>
      </c>
      <c r="AB485" s="74" t="str">
        <f t="shared" si="87"/>
        <v/>
      </c>
    </row>
    <row r="486" spans="1:28" ht="12.75" x14ac:dyDescent="0.2">
      <c r="A486" t="str">
        <f>IF(B486="","", IF(ISNA(MATCH(B486,'Meal Planning'!$C$2:$C$6,0)), "N", "Y"))</f>
        <v>N</v>
      </c>
      <c r="B486" t="str">
        <f t="array" ref="B486">IF(D486="","", INDEX($C486:C20484, MATCH(FALSE,ISBLANK($C486:C20484),0)))</f>
        <v>Sloppy Joes</v>
      </c>
      <c r="C486" s="10"/>
      <c r="D486" s="8" t="s">
        <v>34</v>
      </c>
      <c r="E486" t="str">
        <f t="shared" si="77"/>
        <v>|</v>
      </c>
      <c r="F486" s="10">
        <v>1</v>
      </c>
      <c r="G486" s="1" t="str">
        <f>IF(D486="","",IFERROR(VLOOKUP(D486,Ingredients!$A:$G,4,FALSE),"ingredient not in list"))</f>
        <v>pepper</v>
      </c>
      <c r="H486" t="str">
        <f t="shared" si="78"/>
        <v>|</v>
      </c>
      <c r="I486" s="3">
        <f>IF(D486="", "", IFERROR((VLOOKUP(D486,Ingredients!$A:$H,8,FALSE)*(F486/(VLOOKUP(D486,Ingredients!$A:$H,3,FALSE)))), "ingredient not in list"))</f>
        <v>0.89</v>
      </c>
      <c r="J486" t="str">
        <f t="shared" si="79"/>
        <v>|</v>
      </c>
      <c r="K486" s="77">
        <f>IF($D486="", "", IFERROR((VLOOKUP($D486,Ingredients!$A:$K,9,FALSE)*($F486/(VLOOKUP($D486,Ingredients!$A:$K,3,FALSE)))), "ingredient not in list"))</f>
        <v>1</v>
      </c>
      <c r="L486" t="str">
        <f t="shared" si="80"/>
        <v>|</v>
      </c>
      <c r="M486" s="77">
        <f>IF($D486="", "", IFERROR((VLOOKUP($D486,Ingredients!$A:$K,10,FALSE)*($F486/(VLOOKUP($D486,Ingredients!$A:$K,3,FALSE)))), "ingredient not in list"))</f>
        <v>7</v>
      </c>
      <c r="N486" t="str">
        <f t="shared" si="81"/>
        <v>|</v>
      </c>
      <c r="O486" s="77">
        <f>IF($D486="", "", IFERROR((VLOOKUP($D486,Ingredients!$A:$K,11,FALSE)*($F486/(VLOOKUP($D486,Ingredients!$A:$K,3,FALSE)))), "ingredient not in list"))</f>
        <v>0</v>
      </c>
      <c r="P486" t="str">
        <f t="shared" si="82"/>
        <v>|</v>
      </c>
      <c r="Q486" s="83">
        <f>IF($D486="", "", IFERROR((VLOOKUP($D486,Ingredients!$A:$H,6,FALSE)*($F486/(VLOOKUP($D486,Ingredients!$A:$H,3,FALSE)))), "ingredient not in list"))</f>
        <v>33</v>
      </c>
      <c r="R486" s="3" t="str">
        <f>IF(AND(I486&lt;&gt;"",I487=""),SUM(I$1:I487)-SUM(R$1:R485),"")</f>
        <v/>
      </c>
      <c r="S486" t="str">
        <f>IF(AND(Q486&lt;&gt;"",Q487=""),SUM(Q$1:Q487)-SUM(S$1:S485),"")</f>
        <v/>
      </c>
      <c r="T486" s="74" t="str">
        <f>IF(AND(K486&lt;&gt;"",K487=""),SUM(K$1:K487)-SUM(T$1:T485),"")</f>
        <v/>
      </c>
      <c r="U486" s="74" t="str">
        <f>IF(AND(M486&lt;&gt;"",M487=""),SUM(M$1:M487)-SUM(U$1:U485),"")</f>
        <v/>
      </c>
      <c r="V486" s="74" t="str">
        <f>IF(AND(O486&lt;&gt;"",O487=""),SUM(O$1:O487)-SUM(V$1:V485),"")</f>
        <v/>
      </c>
      <c r="X486" s="3" t="str">
        <f t="shared" si="83"/>
        <v/>
      </c>
      <c r="Y486" s="21" t="str">
        <f t="shared" si="84"/>
        <v/>
      </c>
      <c r="Z486" s="74" t="str">
        <f t="shared" si="85"/>
        <v/>
      </c>
      <c r="AA486" s="74" t="str">
        <f t="shared" si="86"/>
        <v/>
      </c>
      <c r="AB486" s="74" t="str">
        <f t="shared" si="87"/>
        <v/>
      </c>
    </row>
    <row r="487" spans="1:28" ht="12.75" x14ac:dyDescent="0.2">
      <c r="A487" t="str">
        <f>IF(B487="","", IF(ISNA(MATCH(B487,'Meal Planning'!$C$2:$C$6,0)), "N", "Y"))</f>
        <v>N</v>
      </c>
      <c r="B487" t="str">
        <f t="array" ref="B487">IF(D487="","", INDEX($C487:C20485, MATCH(FALSE,ISBLANK($C487:C20485),0)))</f>
        <v>Sloppy Joes</v>
      </c>
      <c r="C487" s="10"/>
      <c r="D487" s="8" t="s">
        <v>152</v>
      </c>
      <c r="E487" t="str">
        <f t="shared" si="77"/>
        <v>|</v>
      </c>
      <c r="F487" s="10">
        <v>1</v>
      </c>
      <c r="G487" s="1" t="str">
        <f>IF(D487="","",IFERROR(VLOOKUP(D487,Ingredients!$A:$G,4,FALSE),"ingredient not in list"))</f>
        <v>tsp</v>
      </c>
      <c r="H487" t="str">
        <f t="shared" si="78"/>
        <v>|</v>
      </c>
      <c r="I487" s="3">
        <f>IF(D487="", "", IFERROR((VLOOKUP(D487,Ingredients!$A:$H,8,FALSE)*(F487/(VLOOKUP(D487,Ingredients!$A:$H,3,FALSE)))), "ingredient not in list"))</f>
        <v>1.7699115044247787E-2</v>
      </c>
      <c r="J487" t="str">
        <f t="shared" si="79"/>
        <v>|</v>
      </c>
      <c r="K487" s="77">
        <f>IF($D487="", "", IFERROR((VLOOKUP($D487,Ingredients!$A:$K,9,FALSE)*($F487/(VLOOKUP($D487,Ingredients!$A:$K,3,FALSE)))), "ingredient not in list"))</f>
        <v>0.2</v>
      </c>
      <c r="L487" t="str">
        <f t="shared" si="80"/>
        <v>|</v>
      </c>
      <c r="M487" s="77">
        <f>IF($D487="", "", IFERROR((VLOOKUP($D487,Ingredients!$A:$K,10,FALSE)*($F487/(VLOOKUP($D487,Ingredients!$A:$K,3,FALSE)))), "ingredient not in list"))</f>
        <v>0.39</v>
      </c>
      <c r="N487" t="str">
        <f t="shared" si="81"/>
        <v>|</v>
      </c>
      <c r="O487" s="77">
        <f>IF($D487="", "", IFERROR((VLOOKUP($D487,Ingredients!$A:$K,11,FALSE)*($F487/(VLOOKUP($D487,Ingredients!$A:$K,3,FALSE)))), "ingredient not in list"))</f>
        <v>0.16</v>
      </c>
      <c r="P487" t="str">
        <f t="shared" si="82"/>
        <v>|</v>
      </c>
      <c r="Q487" s="83">
        <f>IF($D487="", "", IFERROR((VLOOKUP($D487,Ingredients!$A:$H,6,FALSE)*($F487/(VLOOKUP($D487,Ingredients!$A:$H,3,FALSE)))), "ingredient not in list"))</f>
        <v>3</v>
      </c>
      <c r="R487" s="3" t="str">
        <f>IF(AND(I487&lt;&gt;"",I488=""),SUM(I$1:I488)-SUM(R$1:R486),"")</f>
        <v/>
      </c>
      <c r="S487" t="str">
        <f>IF(AND(Q487&lt;&gt;"",Q488=""),SUM(Q$1:Q488)-SUM(S$1:S486),"")</f>
        <v/>
      </c>
      <c r="T487" s="74" t="str">
        <f>IF(AND(K487&lt;&gt;"",K488=""),SUM(K$1:K488)-SUM(T$1:T486),"")</f>
        <v/>
      </c>
      <c r="U487" s="74" t="str">
        <f>IF(AND(M487&lt;&gt;"",M488=""),SUM(M$1:M488)-SUM(U$1:U486),"")</f>
        <v/>
      </c>
      <c r="V487" s="74" t="str">
        <f>IF(AND(O487&lt;&gt;"",O488=""),SUM(O$1:O488)-SUM(V$1:V486),"")</f>
        <v/>
      </c>
      <c r="X487" s="3" t="str">
        <f t="shared" si="83"/>
        <v/>
      </c>
      <c r="Y487" s="21" t="str">
        <f t="shared" si="84"/>
        <v/>
      </c>
      <c r="Z487" s="74" t="str">
        <f t="shared" si="85"/>
        <v/>
      </c>
      <c r="AA487" s="74" t="str">
        <f t="shared" si="86"/>
        <v/>
      </c>
      <c r="AB487" s="74" t="str">
        <f t="shared" si="87"/>
        <v/>
      </c>
    </row>
    <row r="488" spans="1:28" ht="12.75" x14ac:dyDescent="0.2">
      <c r="A488" t="str">
        <f>IF(B488="","", IF(ISNA(MATCH(B488,'Meal Planning'!$C$2:$C$6,0)), "N", "Y"))</f>
        <v>N</v>
      </c>
      <c r="B488" t="str">
        <f t="array" ref="B488">IF(D488="","", INDEX($C488:C20486, MATCH(FALSE,ISBLANK($C488:C20486),0)))</f>
        <v>Sloppy Joes</v>
      </c>
      <c r="C488" s="10"/>
      <c r="D488" s="8" t="s">
        <v>145</v>
      </c>
      <c r="E488" t="str">
        <f t="shared" si="77"/>
        <v>|</v>
      </c>
      <c r="F488" s="10">
        <v>12</v>
      </c>
      <c r="G488" s="1" t="str">
        <f>IF(D488="","",IFERROR(VLOOKUP(D488,Ingredients!$A:$G,4,FALSE),"ingredient not in list"))</f>
        <v>tbsp</v>
      </c>
      <c r="H488" t="str">
        <f t="shared" si="78"/>
        <v>|</v>
      </c>
      <c r="I488" s="3">
        <f>IF(D488="", "", IFERROR((VLOOKUP(D488,Ingredients!$A:$H,8,FALSE)*(F488/(VLOOKUP(D488,Ingredients!$A:$H,3,FALSE)))), "ingredient not in list"))</f>
        <v>0.679245283018868</v>
      </c>
      <c r="J488" t="str">
        <f t="shared" si="79"/>
        <v>|</v>
      </c>
      <c r="K488" s="77">
        <f>IF($D488="", "", IFERROR((VLOOKUP($D488,Ingredients!$A:$K,9,FALSE)*($F488/(VLOOKUP($D488,Ingredients!$A:$K,3,FALSE)))), "ingredient not in list"))</f>
        <v>3.12</v>
      </c>
      <c r="L488" t="str">
        <f t="shared" si="80"/>
        <v>|</v>
      </c>
      <c r="M488" s="77">
        <f>IF($D488="", "", IFERROR((VLOOKUP($D488,Ingredients!$A:$K,10,FALSE)*($F488/(VLOOKUP($D488,Ingredients!$A:$K,3,FALSE)))), "ingredient not in list"))</f>
        <v>45.12</v>
      </c>
      <c r="N488" t="str">
        <f t="shared" si="81"/>
        <v>|</v>
      </c>
      <c r="O488" s="77">
        <f>IF($D488="", "", IFERROR((VLOOKUP($D488,Ingredients!$A:$K,11,FALSE)*($F488/(VLOOKUP($D488,Ingredients!$A:$K,3,FALSE)))), "ingredient not in list"))</f>
        <v>0.72</v>
      </c>
      <c r="P488" t="str">
        <f t="shared" si="82"/>
        <v>|</v>
      </c>
      <c r="Q488" s="83">
        <f>IF($D488="", "", IFERROR((VLOOKUP($D488,Ingredients!$A:$H,6,FALSE)*($F488/(VLOOKUP($D488,Ingredients!$A:$H,3,FALSE)))), "ingredient not in list"))</f>
        <v>240</v>
      </c>
      <c r="R488" s="3" t="str">
        <f>IF(AND(I488&lt;&gt;"",I489=""),SUM(I$1:I489)-SUM(R$1:R487),"")</f>
        <v/>
      </c>
      <c r="S488" t="str">
        <f>IF(AND(Q488&lt;&gt;"",Q489=""),SUM(Q$1:Q489)-SUM(S$1:S487),"")</f>
        <v/>
      </c>
      <c r="T488" s="74" t="str">
        <f>IF(AND(K488&lt;&gt;"",K489=""),SUM(K$1:K489)-SUM(T$1:T487),"")</f>
        <v/>
      </c>
      <c r="U488" s="74" t="str">
        <f>IF(AND(M488&lt;&gt;"",M489=""),SUM(M$1:M489)-SUM(U$1:U487),"")</f>
        <v/>
      </c>
      <c r="V488" s="74" t="str">
        <f>IF(AND(O488&lt;&gt;"",O489=""),SUM(O$1:O489)-SUM(V$1:V487),"")</f>
        <v/>
      </c>
      <c r="X488" s="3" t="str">
        <f t="shared" si="83"/>
        <v/>
      </c>
      <c r="Y488" s="21" t="str">
        <f t="shared" si="84"/>
        <v/>
      </c>
      <c r="Z488" s="74" t="str">
        <f t="shared" si="85"/>
        <v/>
      </c>
      <c r="AA488" s="74" t="str">
        <f t="shared" si="86"/>
        <v/>
      </c>
      <c r="AB488" s="74" t="str">
        <f t="shared" si="87"/>
        <v/>
      </c>
    </row>
    <row r="489" spans="1:28" ht="12.75" x14ac:dyDescent="0.2">
      <c r="A489" t="str">
        <f>IF(B489="","", IF(ISNA(MATCH(B489,'Meal Planning'!$C$2:$C$6,0)), "N", "Y"))</f>
        <v>N</v>
      </c>
      <c r="B489" t="str">
        <f t="array" ref="B489">IF(D489="","", INDEX($C489:C20487, MATCH(FALSE,ISBLANK($C489:C20487),0)))</f>
        <v>Sloppy Joes</v>
      </c>
      <c r="C489" s="10"/>
      <c r="D489" s="8" t="s">
        <v>118</v>
      </c>
      <c r="E489" t="str">
        <f t="shared" si="77"/>
        <v>|</v>
      </c>
      <c r="F489" s="10">
        <v>1</v>
      </c>
      <c r="G489" s="1" t="str">
        <f>IF(D489="","",IFERROR(VLOOKUP(D489,Ingredients!$A:$G,4,FALSE),"ingredient not in list"))</f>
        <v>tsp</v>
      </c>
      <c r="H489" t="str">
        <f t="shared" si="78"/>
        <v>|</v>
      </c>
      <c r="I489" s="3">
        <f>IF(D489="", "", IFERROR((VLOOKUP(D489,Ingredients!$A:$H,8,FALSE)*(F489/(VLOOKUP(D489,Ingredients!$A:$H,3,FALSE)))), "ingredient not in list"))</f>
        <v>0.10647887323943661</v>
      </c>
      <c r="J489" t="str">
        <f t="shared" si="79"/>
        <v>|</v>
      </c>
      <c r="K489" s="77">
        <f>IF($D489="", "", IFERROR((VLOOKUP($D489,Ingredients!$A:$K,9,FALSE)*($F489/(VLOOKUP($D489,Ingredients!$A:$K,3,FALSE)))), "ingredient not in list"))</f>
        <v>0.47</v>
      </c>
      <c r="L489" t="str">
        <f t="shared" si="80"/>
        <v>|</v>
      </c>
      <c r="M489" s="77">
        <f>IF($D489="", "", IFERROR((VLOOKUP($D489,Ingredients!$A:$K,10,FALSE)*($F489/(VLOOKUP($D489,Ingredients!$A:$K,3,FALSE)))), "ingredient not in list"))</f>
        <v>2.04</v>
      </c>
      <c r="N489" t="str">
        <f t="shared" si="81"/>
        <v>|</v>
      </c>
      <c r="O489" s="77">
        <f>IF($D489="", "", IFERROR((VLOOKUP($D489,Ingredients!$A:$K,11,FALSE)*($F489/(VLOOKUP($D489,Ingredients!$A:$K,3,FALSE)))), "ingredient not in list"))</f>
        <v>0.02</v>
      </c>
      <c r="P489" t="str">
        <f t="shared" si="82"/>
        <v>|</v>
      </c>
      <c r="Q489" s="83">
        <f>IF($D489="", "", IFERROR((VLOOKUP($D489,Ingredients!$A:$H,6,FALSE)*($F489/(VLOOKUP($D489,Ingredients!$A:$H,3,FALSE)))), "ingredient not in list"))</f>
        <v>9</v>
      </c>
      <c r="R489" s="3" t="str">
        <f>IF(AND(I489&lt;&gt;"",I490=""),SUM(I$1:I490)-SUM(R$1:R488),"")</f>
        <v/>
      </c>
      <c r="S489" t="str">
        <f>IF(AND(Q489&lt;&gt;"",Q490=""),SUM(Q$1:Q490)-SUM(S$1:S488),"")</f>
        <v/>
      </c>
      <c r="T489" s="74" t="str">
        <f>IF(AND(K489&lt;&gt;"",K490=""),SUM(K$1:K490)-SUM(T$1:T488),"")</f>
        <v/>
      </c>
      <c r="U489" s="74" t="str">
        <f>IF(AND(M489&lt;&gt;"",M490=""),SUM(M$1:M490)-SUM(U$1:U488),"")</f>
        <v/>
      </c>
      <c r="V489" s="74" t="str">
        <f>IF(AND(O489&lt;&gt;"",O490=""),SUM(O$1:O490)-SUM(V$1:V488),"")</f>
        <v/>
      </c>
      <c r="X489" s="3" t="str">
        <f t="shared" si="83"/>
        <v/>
      </c>
      <c r="Y489" s="21" t="str">
        <f t="shared" si="84"/>
        <v/>
      </c>
      <c r="Z489" s="74" t="str">
        <f t="shared" si="85"/>
        <v/>
      </c>
      <c r="AA489" s="74" t="str">
        <f t="shared" si="86"/>
        <v/>
      </c>
      <c r="AB489" s="74" t="str">
        <f t="shared" si="87"/>
        <v/>
      </c>
    </row>
    <row r="490" spans="1:28" ht="12.75" x14ac:dyDescent="0.2">
      <c r="A490" t="str">
        <f>IF(B490="","", IF(ISNA(MATCH(B490,'Meal Planning'!$C$2:$C$6,0)), "N", "Y"))</f>
        <v>N</v>
      </c>
      <c r="B490" t="str">
        <f t="array" ref="B490">IF(D490="","", INDEX($C490:C20488, MATCH(FALSE,ISBLANK($C490:C20488),0)))</f>
        <v>Sloppy Joes</v>
      </c>
      <c r="C490" s="10"/>
      <c r="D490" s="8" t="s">
        <v>59</v>
      </c>
      <c r="E490" t="str">
        <f t="shared" si="77"/>
        <v>|</v>
      </c>
      <c r="F490" s="10">
        <v>1</v>
      </c>
      <c r="G490" s="1" t="str">
        <f>IF(D490="","",IFERROR(VLOOKUP(D490,Ingredients!$A:$G,4,FALSE),"ingredient not in list"))</f>
        <v>tsp</v>
      </c>
      <c r="H490" t="str">
        <f t="shared" si="78"/>
        <v>|</v>
      </c>
      <c r="I490" s="3">
        <f>IF(D490="", "", IFERROR((VLOOKUP(D490,Ingredients!$A:$H,8,FALSE)*(F490/(VLOOKUP(D490,Ingredients!$A:$H,3,FALSE)))), "ingredient not in list"))</f>
        <v>1.2219959266802444E-2</v>
      </c>
      <c r="J490" t="str">
        <f t="shared" si="79"/>
        <v>|</v>
      </c>
      <c r="K490" s="77">
        <f>IF($D490="", "", IFERROR((VLOOKUP($D490,Ingredients!$A:$K,9,FALSE)*($F490/(VLOOKUP($D490,Ingredients!$A:$K,3,FALSE)))), "ingredient not in list"))</f>
        <v>0</v>
      </c>
      <c r="L490" t="str">
        <f t="shared" si="80"/>
        <v>|</v>
      </c>
      <c r="M490" s="77">
        <f>IF($D490="", "", IFERROR((VLOOKUP($D490,Ingredients!$A:$K,10,FALSE)*($F490/(VLOOKUP($D490,Ingredients!$A:$K,3,FALSE)))), "ingredient not in list"))</f>
        <v>0</v>
      </c>
      <c r="N490" t="str">
        <f t="shared" si="81"/>
        <v>|</v>
      </c>
      <c r="O490" s="77">
        <f>IF($D490="", "", IFERROR((VLOOKUP($D490,Ingredients!$A:$K,11,FALSE)*($F490/(VLOOKUP($D490,Ingredients!$A:$K,3,FALSE)))), "ingredient not in list"))</f>
        <v>0</v>
      </c>
      <c r="P490" t="str">
        <f t="shared" si="82"/>
        <v>|</v>
      </c>
      <c r="Q490" s="83">
        <f>IF($D490="", "", IFERROR((VLOOKUP($D490,Ingredients!$A:$H,6,FALSE)*($F490/(VLOOKUP($D490,Ingredients!$A:$H,3,FALSE)))), "ingredient not in list"))</f>
        <v>0</v>
      </c>
      <c r="R490" s="3" t="str">
        <f>IF(AND(I490&lt;&gt;"",I491=""),SUM(I$1:I491)-SUM(R$1:R489),"")</f>
        <v/>
      </c>
      <c r="S490" t="str">
        <f>IF(AND(Q490&lt;&gt;"",Q491=""),SUM(Q$1:Q491)-SUM(S$1:S489),"")</f>
        <v/>
      </c>
      <c r="T490" s="74" t="str">
        <f>IF(AND(K490&lt;&gt;"",K491=""),SUM(K$1:K491)-SUM(T$1:T489),"")</f>
        <v/>
      </c>
      <c r="U490" s="74" t="str">
        <f>IF(AND(M490&lt;&gt;"",M491=""),SUM(M$1:M491)-SUM(U$1:U489),"")</f>
        <v/>
      </c>
      <c r="V490" s="74" t="str">
        <f>IF(AND(O490&lt;&gt;"",O491=""),SUM(O$1:O491)-SUM(V$1:V489),"")</f>
        <v/>
      </c>
      <c r="X490" s="3" t="str">
        <f t="shared" si="83"/>
        <v/>
      </c>
      <c r="Y490" s="21" t="str">
        <f t="shared" si="84"/>
        <v/>
      </c>
      <c r="Z490" s="74" t="str">
        <f t="shared" si="85"/>
        <v/>
      </c>
      <c r="AA490" s="74" t="str">
        <f t="shared" si="86"/>
        <v/>
      </c>
      <c r="AB490" s="74" t="str">
        <f t="shared" si="87"/>
        <v/>
      </c>
    </row>
    <row r="491" spans="1:28" ht="13.5" thickBot="1" x14ac:dyDescent="0.25">
      <c r="A491" t="str">
        <f>IF(B491="","", IF(ISNA(MATCH(B491,'Meal Planning'!$C$2:$C$6,0)), "N", "Y"))</f>
        <v>N</v>
      </c>
      <c r="B491" t="str">
        <f t="array" ref="B491">IF(D491="","", INDEX($C491:C20489, MATCH(FALSE,ISBLANK($C491:C20489),0)))</f>
        <v>Sloppy Joes</v>
      </c>
      <c r="C491" s="10"/>
      <c r="D491" s="8" t="s">
        <v>163</v>
      </c>
      <c r="E491" t="str">
        <f t="shared" si="77"/>
        <v>|</v>
      </c>
      <c r="F491" s="10">
        <v>1</v>
      </c>
      <c r="G491" s="1" t="str">
        <f>IF(D491="","",IFERROR(VLOOKUP(D491,Ingredients!$A:$G,4,FALSE),"ingredient not in list"))</f>
        <v>tsp</v>
      </c>
      <c r="H491" t="str">
        <f t="shared" si="78"/>
        <v>|</v>
      </c>
      <c r="I491" s="3">
        <f>IF(D491="", "", IFERROR((VLOOKUP(D491,Ingredients!$A:$H,8,FALSE)*(F491/(VLOOKUP(D491,Ingredients!$A:$H,3,FALSE)))), "ingredient not in list"))</f>
        <v>2.8169014084507043E-2</v>
      </c>
      <c r="J491" t="str">
        <f t="shared" si="79"/>
        <v>|</v>
      </c>
      <c r="K491" s="77">
        <f>IF($D491="", "", IFERROR((VLOOKUP($D491,Ingredients!$A:$K,9,FALSE)*($F491/(VLOOKUP($D491,Ingredients!$A:$K,3,FALSE)))), "ingredient not in list"))</f>
        <v>0</v>
      </c>
      <c r="L491" t="str">
        <f t="shared" si="80"/>
        <v>|</v>
      </c>
      <c r="M491" s="77">
        <f>IF($D491="", "", IFERROR((VLOOKUP($D491,Ingredients!$A:$K,10,FALSE)*($F491/(VLOOKUP($D491,Ingredients!$A:$K,3,FALSE)))), "ingredient not in list"))</f>
        <v>0.06</v>
      </c>
      <c r="N491" t="str">
        <f t="shared" si="81"/>
        <v>|</v>
      </c>
      <c r="O491" s="77">
        <f>IF($D491="", "", IFERROR((VLOOKUP($D491,Ingredients!$A:$K,11,FALSE)*($F491/(VLOOKUP($D491,Ingredients!$A:$K,3,FALSE)))), "ingredient not in list"))</f>
        <v>0</v>
      </c>
      <c r="P491" t="str">
        <f t="shared" si="82"/>
        <v>|</v>
      </c>
      <c r="Q491" s="83">
        <f>IF($D491="", "", IFERROR((VLOOKUP($D491,Ingredients!$A:$H,6,FALSE)*($F491/(VLOOKUP($D491,Ingredients!$A:$H,3,FALSE)))), "ingredient not in list"))</f>
        <v>1</v>
      </c>
      <c r="R491" s="3" t="str">
        <f>IF(AND(I491&lt;&gt;"",I492=""),SUM(I$1:I492)-SUM(R$1:R490),"")</f>
        <v/>
      </c>
      <c r="S491" t="str">
        <f>IF(AND(Q491&lt;&gt;"",Q492=""),SUM(Q$1:Q492)-SUM(S$1:S490),"")</f>
        <v/>
      </c>
      <c r="T491" s="74" t="str">
        <f>IF(AND(K491&lt;&gt;"",K492=""),SUM(K$1:K492)-SUM(T$1:T490),"")</f>
        <v/>
      </c>
      <c r="U491" s="74" t="str">
        <f>IF(AND(M491&lt;&gt;"",M492=""),SUM(M$1:M492)-SUM(U$1:U490),"")</f>
        <v/>
      </c>
      <c r="V491" s="74" t="str">
        <f>IF(AND(O491&lt;&gt;"",O492=""),SUM(O$1:O492)-SUM(V$1:V490),"")</f>
        <v/>
      </c>
      <c r="X491" s="3" t="str">
        <f t="shared" si="83"/>
        <v/>
      </c>
      <c r="Y491" s="21" t="str">
        <f t="shared" si="84"/>
        <v/>
      </c>
      <c r="Z491" s="74" t="str">
        <f t="shared" si="85"/>
        <v/>
      </c>
      <c r="AA491" s="74" t="str">
        <f t="shared" si="86"/>
        <v/>
      </c>
      <c r="AB491" s="74" t="str">
        <f t="shared" si="87"/>
        <v/>
      </c>
    </row>
    <row r="492" spans="1:28" ht="13.5" thickBot="1" x14ac:dyDescent="0.25">
      <c r="A492" t="str">
        <f>IF(B492="","", IF(ISNA(MATCH(B492,'Meal Planning'!$C$2:$C$6,0)), "N", "Y"))</f>
        <v>N</v>
      </c>
      <c r="B492" t="str">
        <f t="array" ref="B492">IF(D492="","", INDEX($C492:C20490, MATCH(FALSE,ISBLANK($C492:C20490),0)))</f>
        <v>Sloppy Joes</v>
      </c>
      <c r="C492" s="47" t="s">
        <v>355</v>
      </c>
      <c r="D492" s="8" t="s">
        <v>353</v>
      </c>
      <c r="E492" t="str">
        <f t="shared" si="77"/>
        <v>|</v>
      </c>
      <c r="F492" s="10">
        <v>5</v>
      </c>
      <c r="G492" s="1" t="str">
        <f>IF(D492="","",IFERROR(VLOOKUP(D492,Ingredients!$A:$G,4,FALSE),"ingredient not in list"))</f>
        <v>bun</v>
      </c>
      <c r="H492" t="str">
        <f t="shared" si="78"/>
        <v>|</v>
      </c>
      <c r="I492" s="3">
        <f>IF(D492="", "", IFERROR((VLOOKUP(D492,Ingredients!$A:$H,8,FALSE)*(F492/(VLOOKUP(D492,Ingredients!$A:$H,3,FALSE)))), "ingredient not in list"))</f>
        <v>1.25</v>
      </c>
      <c r="J492" t="str">
        <f t="shared" si="79"/>
        <v>|</v>
      </c>
      <c r="K492" s="77">
        <f>IF($D492="", "", IFERROR((VLOOKUP($D492,Ingredients!$A:$K,9,FALSE)*($F492/(VLOOKUP($D492,Ingredients!$A:$K,3,FALSE)))), "ingredient not in list"))</f>
        <v>25</v>
      </c>
      <c r="L492" t="str">
        <f t="shared" si="80"/>
        <v>|</v>
      </c>
      <c r="M492" s="77">
        <f>IF($D492="", "", IFERROR((VLOOKUP($D492,Ingredients!$A:$K,10,FALSE)*($F492/(VLOOKUP($D492,Ingredients!$A:$K,3,FALSE)))), "ingredient not in list"))</f>
        <v>275</v>
      </c>
      <c r="N492" t="str">
        <f t="shared" si="81"/>
        <v>|</v>
      </c>
      <c r="O492" s="77">
        <f>IF($D492="", "", IFERROR((VLOOKUP($D492,Ingredients!$A:$K,11,FALSE)*($F492/(VLOOKUP($D492,Ingredients!$A:$K,3,FALSE)))), "ingredient not in list"))</f>
        <v>10</v>
      </c>
      <c r="P492" t="str">
        <f t="shared" si="82"/>
        <v>|</v>
      </c>
      <c r="Q492" s="83">
        <f>IF($D492="", "", IFERROR((VLOOKUP($D492,Ingredients!$A:$H,6,FALSE)*($F492/(VLOOKUP($D492,Ingredients!$A:$H,3,FALSE)))), "ingredient not in list"))</f>
        <v>550</v>
      </c>
      <c r="R492" s="3">
        <f>IF(AND(I492&lt;&gt;"",I493=""),SUM(I$1:I493)-SUM(R$1:R491),"")</f>
        <v>9.6034164113204952</v>
      </c>
      <c r="S492">
        <f>IF(AND(Q492&lt;&gt;"",Q493=""),SUM(Q$1:Q493)-SUM(S$1:S491),"")</f>
        <v>2592.4499999999971</v>
      </c>
      <c r="T492" s="74">
        <f>IF(AND(K492&lt;&gt;"",K493=""),SUM(K$1:K493)-SUM(T$1:T491),"")</f>
        <v>155.79499999999962</v>
      </c>
      <c r="U492" s="74">
        <f>IF(AND(M492&lt;&gt;"",M493=""),SUM(M$1:M493)-SUM(U$1:U491),"")</f>
        <v>343.61000000000058</v>
      </c>
      <c r="V492" s="74">
        <f>IF(AND(O492&lt;&gt;"",O493=""),SUM(O$1:O493)-SUM(V$1:V491),"")</f>
        <v>146.71499999999969</v>
      </c>
      <c r="W492" s="8">
        <v>5</v>
      </c>
      <c r="X492" s="3">
        <f t="shared" si="83"/>
        <v>1.9206832822640991</v>
      </c>
      <c r="Y492" s="21">
        <f t="shared" si="84"/>
        <v>518.48999999999944</v>
      </c>
      <c r="Z492" s="74">
        <f t="shared" si="85"/>
        <v>31.158999999999924</v>
      </c>
      <c r="AA492" s="74">
        <f t="shared" si="86"/>
        <v>68.722000000000122</v>
      </c>
      <c r="AB492" s="74">
        <f t="shared" si="87"/>
        <v>29.34299999999994</v>
      </c>
    </row>
    <row r="493" spans="1:28" ht="12.75" x14ac:dyDescent="0.2">
      <c r="A493" t="str">
        <f>IF(B493="","", IF(ISNA(MATCH(B493,'Meal Planning'!$C$2:$C$6,0)), "N", "Y"))</f>
        <v/>
      </c>
      <c r="B493" t="str">
        <f t="array" ref="B493">IF(D493="","", INDEX($C493:C20491, MATCH(FALSE,ISBLANK($C493:C20491),0)))</f>
        <v/>
      </c>
      <c r="C493" s="10"/>
      <c r="E493" t="str">
        <f t="shared" si="77"/>
        <v/>
      </c>
      <c r="F493" s="10"/>
      <c r="G493" s="1" t="str">
        <f>IF(D493="","",IFERROR(VLOOKUP(D493,Ingredients!$A:$G,4,FALSE),"ingredient not in list"))</f>
        <v/>
      </c>
      <c r="H493" t="str">
        <f t="shared" si="78"/>
        <v/>
      </c>
      <c r="I493" s="3" t="str">
        <f>IF(D493="", "", IFERROR((VLOOKUP(D493,Ingredients!$A:$H,8,FALSE)*(F493/(VLOOKUP(D493,Ingredients!$A:$H,3,FALSE)))), "ingredient not in list"))</f>
        <v/>
      </c>
      <c r="J493" t="str">
        <f t="shared" si="79"/>
        <v/>
      </c>
      <c r="K493" s="77" t="str">
        <f>IF($D493="", "", IFERROR((VLOOKUP($D493,Ingredients!$A:$K,9,FALSE)*($F493/(VLOOKUP($D493,Ingredients!$A:$K,3,FALSE)))), "ingredient not in list"))</f>
        <v/>
      </c>
      <c r="L493" t="str">
        <f t="shared" si="80"/>
        <v/>
      </c>
      <c r="M493" s="77" t="str">
        <f>IF($D493="", "", IFERROR((VLOOKUP($D493,Ingredients!$A:$K,10,FALSE)*($F493/(VLOOKUP($D493,Ingredients!$A:$K,3,FALSE)))), "ingredient not in list"))</f>
        <v/>
      </c>
      <c r="N493" t="str">
        <f t="shared" si="81"/>
        <v/>
      </c>
      <c r="O493" s="77" t="str">
        <f>IF($D493="", "", IFERROR((VLOOKUP($D493,Ingredients!$A:$K,11,FALSE)*($F493/(VLOOKUP($D493,Ingredients!$A:$K,3,FALSE)))), "ingredient not in list"))</f>
        <v/>
      </c>
      <c r="P493" t="str">
        <f t="shared" si="82"/>
        <v/>
      </c>
      <c r="Q493" s="83" t="str">
        <f>IF($D493="", "", IFERROR((VLOOKUP($D493,Ingredients!$A:$H,6,FALSE)*($F493/(VLOOKUP($D493,Ingredients!$A:$H,3,FALSE)))), "ingredient not in list"))</f>
        <v/>
      </c>
      <c r="R493" s="3" t="str">
        <f>IF(AND(I493&lt;&gt;"",I494=""),SUM(I$1:I494)-SUM(R$1:R492),"")</f>
        <v/>
      </c>
      <c r="S493" t="str">
        <f>IF(AND(Q493&lt;&gt;"",Q494=""),SUM(Q$1:Q494)-SUM(S$1:S492),"")</f>
        <v/>
      </c>
      <c r="T493" s="74" t="str">
        <f>IF(AND(K493&lt;&gt;"",K494=""),SUM(K$1:K494)-SUM(T$1:T492),"")</f>
        <v/>
      </c>
      <c r="U493" s="74" t="str">
        <f>IF(AND(M493&lt;&gt;"",M494=""),SUM(M$1:M494)-SUM(U$1:U492),"")</f>
        <v/>
      </c>
      <c r="V493" s="74" t="str">
        <f>IF(AND(O493&lt;&gt;"",O494=""),SUM(O$1:O494)-SUM(V$1:V492),"")</f>
        <v/>
      </c>
      <c r="X493" s="3" t="str">
        <f t="shared" si="83"/>
        <v/>
      </c>
      <c r="Y493" s="21" t="str">
        <f t="shared" si="84"/>
        <v/>
      </c>
      <c r="Z493" s="74" t="str">
        <f t="shared" si="85"/>
        <v/>
      </c>
      <c r="AA493" s="74" t="str">
        <f t="shared" si="86"/>
        <v/>
      </c>
      <c r="AB493" s="74" t="str">
        <f t="shared" si="87"/>
        <v/>
      </c>
    </row>
    <row r="494" spans="1:28" ht="12.75" x14ac:dyDescent="0.2">
      <c r="A494" t="str">
        <f>IF(B494="","", IF(ISNA(MATCH(B494,'Meal Planning'!$C$2:$C$6,0)), "N", "Y"))</f>
        <v>N</v>
      </c>
      <c r="B494" t="str">
        <f t="array" ref="B494">IF(D494="","", INDEX($C494:C20492, MATCH(FALSE,ISBLANK($C494:C20492),0)))</f>
        <v>Italian Wedding Soup</v>
      </c>
      <c r="C494" s="10"/>
      <c r="D494" s="8" t="s">
        <v>347</v>
      </c>
      <c r="E494" t="str">
        <f t="shared" si="77"/>
        <v>|</v>
      </c>
      <c r="F494" s="10">
        <f>23.62/2</f>
        <v>11.81</v>
      </c>
      <c r="G494" s="1" t="str">
        <f>IF(D494="","",IFERROR(VLOOKUP(D494,Ingredients!$A:$G,4,FALSE),"ingredient not in list"))</f>
        <v>oz</v>
      </c>
      <c r="H494" t="str">
        <f t="shared" si="78"/>
        <v>|</v>
      </c>
      <c r="I494" s="3">
        <f>IF(D494="", "", IFERROR((VLOOKUP(D494,Ingredients!$A:$H,8,FALSE)*(F494/(VLOOKUP(D494,Ingredients!$A:$H,3,FALSE)))), "ingredient not in list"))</f>
        <v>2.9648020833333333</v>
      </c>
      <c r="J494" t="str">
        <f t="shared" si="79"/>
        <v>|</v>
      </c>
      <c r="K494" s="77">
        <f>IF($D494="", "", IFERROR((VLOOKUP($D494,Ingredients!$A:$K,9,FALSE)*($F494/(VLOOKUP($D494,Ingredients!$A:$K,3,FALSE)))), "ingredient not in list"))</f>
        <v>62.002500000000005</v>
      </c>
      <c r="L494" t="str">
        <f t="shared" si="80"/>
        <v>|</v>
      </c>
      <c r="M494" s="77">
        <f>IF($D494="", "", IFERROR((VLOOKUP($D494,Ingredients!$A:$K,10,FALSE)*($F494/(VLOOKUP($D494,Ingredients!$A:$K,3,FALSE)))), "ingredient not in list"))</f>
        <v>0</v>
      </c>
      <c r="N494" t="str">
        <f t="shared" si="81"/>
        <v>|</v>
      </c>
      <c r="O494" s="77">
        <f>IF($D494="", "", IFERROR((VLOOKUP($D494,Ingredients!$A:$K,11,FALSE)*($F494/(VLOOKUP($D494,Ingredients!$A:$K,3,FALSE)))), "ingredient not in list"))</f>
        <v>67.907499999999999</v>
      </c>
      <c r="P494" t="str">
        <f t="shared" si="82"/>
        <v>|</v>
      </c>
      <c r="Q494" s="83">
        <f>IF($D494="", "", IFERROR((VLOOKUP($D494,Ingredients!$A:$H,6,FALSE)*($F494/(VLOOKUP($D494,Ingredients!$A:$H,3,FALSE)))), "ingredient not in list"))</f>
        <v>856.22500000000002</v>
      </c>
      <c r="R494" s="3" t="str">
        <f>IF(AND(I494&lt;&gt;"",I495=""),SUM(I$1:I495)-SUM(R$1:R493),"")</f>
        <v/>
      </c>
      <c r="S494" t="str">
        <f>IF(AND(Q494&lt;&gt;"",Q495=""),SUM(Q$1:Q495)-SUM(S$1:S493),"")</f>
        <v/>
      </c>
      <c r="T494" s="74" t="str">
        <f>IF(AND(K494&lt;&gt;"",K495=""),SUM(K$1:K495)-SUM(T$1:T493),"")</f>
        <v/>
      </c>
      <c r="U494" s="74" t="str">
        <f>IF(AND(M494&lt;&gt;"",M495=""),SUM(M$1:M495)-SUM(U$1:U493),"")</f>
        <v/>
      </c>
      <c r="V494" s="74" t="str">
        <f>IF(AND(O494&lt;&gt;"",O495=""),SUM(O$1:O495)-SUM(V$1:V493),"")</f>
        <v/>
      </c>
      <c r="X494" s="3" t="str">
        <f t="shared" si="83"/>
        <v/>
      </c>
      <c r="Y494" s="21" t="str">
        <f t="shared" si="84"/>
        <v/>
      </c>
      <c r="Z494" s="74" t="str">
        <f t="shared" si="85"/>
        <v/>
      </c>
      <c r="AA494" s="74" t="str">
        <f t="shared" si="86"/>
        <v/>
      </c>
      <c r="AB494" s="74" t="str">
        <f t="shared" si="87"/>
        <v/>
      </c>
    </row>
    <row r="495" spans="1:28" ht="12.75" x14ac:dyDescent="0.2">
      <c r="A495" t="str">
        <f>IF(B495="","", IF(ISNA(MATCH(B495,'Meal Planning'!$C$2:$C$6,0)), "N", "Y"))</f>
        <v>N</v>
      </c>
      <c r="B495" t="str">
        <f t="array" ref="B495">IF(D495="","", INDEX($C495:C20493, MATCH(FALSE,ISBLANK($C495:C20493),0)))</f>
        <v>Italian Wedding Soup</v>
      </c>
      <c r="C495" s="10"/>
      <c r="D495" s="8" t="s">
        <v>33</v>
      </c>
      <c r="E495" t="str">
        <f t="shared" si="77"/>
        <v>|</v>
      </c>
      <c r="F495" s="10">
        <v>1</v>
      </c>
      <c r="G495" s="1" t="str">
        <f>IF(D495="","",IFERROR(VLOOKUP(D495,Ingredients!$A:$G,4,FALSE),"ingredient not in list"))</f>
        <v>onion</v>
      </c>
      <c r="H495" t="str">
        <f t="shared" si="78"/>
        <v>|</v>
      </c>
      <c r="I495" s="3">
        <f>IF(D495="", "", IFERROR((VLOOKUP(D495,Ingredients!$A:$H,8,FALSE)*(F495/(VLOOKUP(D495,Ingredients!$A:$H,3,FALSE)))), "ingredient not in list"))</f>
        <v>0.69</v>
      </c>
      <c r="J495" t="str">
        <f t="shared" si="79"/>
        <v>|</v>
      </c>
      <c r="K495" s="77">
        <f>IF($D495="", "", IFERROR((VLOOKUP($D495,Ingredients!$A:$K,9,FALSE)*($F495/(VLOOKUP($D495,Ingredients!$A:$K,3,FALSE)))), "ingredient not in list"))</f>
        <v>2</v>
      </c>
      <c r="L495" t="str">
        <f t="shared" si="80"/>
        <v>|</v>
      </c>
      <c r="M495" s="77">
        <f>IF($D495="", "", IFERROR((VLOOKUP($D495,Ingredients!$A:$K,10,FALSE)*($F495/(VLOOKUP($D495,Ingredients!$A:$K,3,FALSE)))), "ingredient not in list"))</f>
        <v>14</v>
      </c>
      <c r="N495" t="str">
        <f t="shared" si="81"/>
        <v>|</v>
      </c>
      <c r="O495" s="77">
        <f>IF($D495="", "", IFERROR((VLOOKUP($D495,Ingredients!$A:$K,11,FALSE)*($F495/(VLOOKUP($D495,Ingredients!$A:$K,3,FALSE)))), "ingredient not in list"))</f>
        <v>0</v>
      </c>
      <c r="P495" t="str">
        <f t="shared" si="82"/>
        <v>|</v>
      </c>
      <c r="Q495" s="83">
        <f>IF($D495="", "", IFERROR((VLOOKUP($D495,Ingredients!$A:$H,6,FALSE)*($F495/(VLOOKUP($D495,Ingredients!$A:$H,3,FALSE)))), "ingredient not in list"))</f>
        <v>44</v>
      </c>
      <c r="R495" s="3" t="str">
        <f>IF(AND(I495&lt;&gt;"",I496=""),SUM(I$1:I496)-SUM(R$1:R494),"")</f>
        <v/>
      </c>
      <c r="S495" t="str">
        <f>IF(AND(Q495&lt;&gt;"",Q496=""),SUM(Q$1:Q496)-SUM(S$1:S494),"")</f>
        <v/>
      </c>
      <c r="T495" s="74" t="str">
        <f>IF(AND(K495&lt;&gt;"",K496=""),SUM(K$1:K496)-SUM(T$1:T494),"")</f>
        <v/>
      </c>
      <c r="U495" s="74" t="str">
        <f>IF(AND(M495&lt;&gt;"",M496=""),SUM(M$1:M496)-SUM(U$1:U494),"")</f>
        <v/>
      </c>
      <c r="V495" s="74" t="str">
        <f>IF(AND(O495&lt;&gt;"",O496=""),SUM(O$1:O496)-SUM(V$1:V494),"")</f>
        <v/>
      </c>
      <c r="X495" s="3" t="str">
        <f t="shared" si="83"/>
        <v/>
      </c>
      <c r="Y495" s="21" t="str">
        <f t="shared" si="84"/>
        <v/>
      </c>
      <c r="Z495" s="74" t="str">
        <f t="shared" si="85"/>
        <v/>
      </c>
      <c r="AA495" s="74" t="str">
        <f t="shared" si="86"/>
        <v/>
      </c>
      <c r="AB495" s="74" t="str">
        <f t="shared" si="87"/>
        <v/>
      </c>
    </row>
    <row r="496" spans="1:28" ht="12.75" x14ac:dyDescent="0.2">
      <c r="A496" t="str">
        <f>IF(B496="","", IF(ISNA(MATCH(B496,'Meal Planning'!$C$2:$C$6,0)), "N", "Y"))</f>
        <v>N</v>
      </c>
      <c r="B496" t="str">
        <f t="array" ref="B496">IF(D496="","", INDEX($C496:C20494, MATCH(FALSE,ISBLANK($C496:C20494),0)))</f>
        <v>Italian Wedding Soup</v>
      </c>
      <c r="C496" s="10"/>
      <c r="D496" s="8" t="s">
        <v>58</v>
      </c>
      <c r="E496" t="str">
        <f t="shared" si="77"/>
        <v>|</v>
      </c>
      <c r="F496" s="10">
        <v>2</v>
      </c>
      <c r="G496" s="1" t="str">
        <f>IF(D496="","",IFERROR(VLOOKUP(D496,Ingredients!$A:$G,4,FALSE),"ingredient not in list"))</f>
        <v>egg</v>
      </c>
      <c r="H496" t="str">
        <f t="shared" si="78"/>
        <v>|</v>
      </c>
      <c r="I496" s="3">
        <f>IF(D496="", "", IFERROR((VLOOKUP(D496,Ingredients!$A:$H,8,FALSE)*(F496/(VLOOKUP(D496,Ingredients!$A:$H,3,FALSE)))), "ingredient not in list"))</f>
        <v>0.215</v>
      </c>
      <c r="J496" t="str">
        <f t="shared" si="79"/>
        <v>|</v>
      </c>
      <c r="K496" s="77">
        <f>IF($D496="", "", IFERROR((VLOOKUP($D496,Ingredients!$A:$K,9,FALSE)*($F496/(VLOOKUP($D496,Ingredients!$A:$K,3,FALSE)))), "ingredient not in list"))</f>
        <v>12.58</v>
      </c>
      <c r="L496" t="str">
        <f t="shared" si="80"/>
        <v>|</v>
      </c>
      <c r="M496" s="77">
        <f>IF($D496="", "", IFERROR((VLOOKUP($D496,Ingredients!$A:$K,10,FALSE)*($F496/(VLOOKUP($D496,Ingredients!$A:$K,3,FALSE)))), "ingredient not in list"))</f>
        <v>0.76</v>
      </c>
      <c r="N496" t="str">
        <f t="shared" si="81"/>
        <v>|</v>
      </c>
      <c r="O496" s="77">
        <f>IF($D496="", "", IFERROR((VLOOKUP($D496,Ingredients!$A:$K,11,FALSE)*($F496/(VLOOKUP($D496,Ingredients!$A:$K,3,FALSE)))), "ingredient not in list"))</f>
        <v>9.94</v>
      </c>
      <c r="P496" t="str">
        <f t="shared" si="82"/>
        <v>|</v>
      </c>
      <c r="Q496" s="83">
        <f>IF($D496="", "", IFERROR((VLOOKUP($D496,Ingredients!$A:$H,6,FALSE)*($F496/(VLOOKUP($D496,Ingredients!$A:$H,3,FALSE)))), "ingredient not in list"))</f>
        <v>144</v>
      </c>
      <c r="R496" s="3" t="str">
        <f>IF(AND(I496&lt;&gt;"",I497=""),SUM(I$1:I497)-SUM(R$1:R495),"")</f>
        <v/>
      </c>
      <c r="S496" t="str">
        <f>IF(AND(Q496&lt;&gt;"",Q497=""),SUM(Q$1:Q497)-SUM(S$1:S495),"")</f>
        <v/>
      </c>
      <c r="T496" s="74" t="str">
        <f>IF(AND(K496&lt;&gt;"",K497=""),SUM(K$1:K497)-SUM(T$1:T495),"")</f>
        <v/>
      </c>
      <c r="U496" s="74" t="str">
        <f>IF(AND(M496&lt;&gt;"",M497=""),SUM(M$1:M497)-SUM(U$1:U495),"")</f>
        <v/>
      </c>
      <c r="V496" s="74" t="str">
        <f>IF(AND(O496&lt;&gt;"",O497=""),SUM(O$1:O497)-SUM(V$1:V495),"")</f>
        <v/>
      </c>
      <c r="X496" s="3" t="str">
        <f t="shared" si="83"/>
        <v/>
      </c>
      <c r="Y496" s="21" t="str">
        <f t="shared" si="84"/>
        <v/>
      </c>
      <c r="Z496" s="74" t="str">
        <f t="shared" si="85"/>
        <v/>
      </c>
      <c r="AA496" s="74" t="str">
        <f t="shared" si="86"/>
        <v/>
      </c>
      <c r="AB496" s="74" t="str">
        <f t="shared" si="87"/>
        <v/>
      </c>
    </row>
    <row r="497" spans="1:28" ht="12.75" x14ac:dyDescent="0.2">
      <c r="A497" t="str">
        <f>IF(B497="","", IF(ISNA(MATCH(B497,'Meal Planning'!$C$2:$C$6,0)), "N", "Y"))</f>
        <v>N</v>
      </c>
      <c r="B497" t="str">
        <f t="array" ref="B497">IF(D497="","", INDEX($C497:C20495, MATCH(FALSE,ISBLANK($C497:C20495),0)))</f>
        <v>Italian Wedding Soup</v>
      </c>
      <c r="C497" s="10"/>
      <c r="D497" s="8" t="s">
        <v>203</v>
      </c>
      <c r="E497" t="str">
        <f t="shared" si="77"/>
        <v>|</v>
      </c>
      <c r="F497" s="10">
        <v>0.25</v>
      </c>
      <c r="G497" s="1" t="str">
        <f>IF(D497="","",IFERROR(VLOOKUP(D497,Ingredients!$A:$G,4,FALSE),"ingredient not in list"))</f>
        <v>cup</v>
      </c>
      <c r="H497" t="str">
        <f t="shared" si="78"/>
        <v>|</v>
      </c>
      <c r="I497" s="3">
        <f>IF(D497="", "", IFERROR((VLOOKUP(D497,Ingredients!$A:$H,8,FALSE)*(F497/(VLOOKUP(D497,Ingredients!$A:$H,3,FALSE)))), "ingredient not in list"))</f>
        <v>0.15625</v>
      </c>
      <c r="J497" t="str">
        <f t="shared" si="79"/>
        <v>|</v>
      </c>
      <c r="K497" s="77">
        <f>IF($D497="", "", IFERROR((VLOOKUP($D497,Ingredients!$A:$K,9,FALSE)*($F497/(VLOOKUP($D497,Ingredients!$A:$K,3,FALSE)))), "ingredient not in list"))</f>
        <v>1.5</v>
      </c>
      <c r="L497" t="str">
        <f t="shared" si="80"/>
        <v>|</v>
      </c>
      <c r="M497" s="77">
        <f>IF($D497="", "", IFERROR((VLOOKUP($D497,Ingredients!$A:$K,10,FALSE)*($F497/(VLOOKUP($D497,Ingredients!$A:$K,3,FALSE)))), "ingredient not in list"))</f>
        <v>12</v>
      </c>
      <c r="N497" t="str">
        <f t="shared" si="81"/>
        <v>|</v>
      </c>
      <c r="O497" s="77">
        <f>IF($D497="", "", IFERROR((VLOOKUP($D497,Ingredients!$A:$K,11,FALSE)*($F497/(VLOOKUP($D497,Ingredients!$A:$K,3,FALSE)))), "ingredient not in list"))</f>
        <v>0.25</v>
      </c>
      <c r="P497" t="str">
        <f t="shared" si="82"/>
        <v>|</v>
      </c>
      <c r="Q497" s="83">
        <f>IF($D497="", "", IFERROR((VLOOKUP($D497,Ingredients!$A:$H,6,FALSE)*($F497/(VLOOKUP($D497,Ingredients!$A:$H,3,FALSE)))), "ingredient not in list"))</f>
        <v>55</v>
      </c>
      <c r="R497" s="3" t="str">
        <f>IF(AND(I497&lt;&gt;"",I498=""),SUM(I$1:I498)-SUM(R$1:R496),"")</f>
        <v/>
      </c>
      <c r="S497" t="str">
        <f>IF(AND(Q497&lt;&gt;"",Q498=""),SUM(Q$1:Q498)-SUM(S$1:S496),"")</f>
        <v/>
      </c>
      <c r="T497" s="74" t="str">
        <f>IF(AND(K497&lt;&gt;"",K498=""),SUM(K$1:K498)-SUM(T$1:T496),"")</f>
        <v/>
      </c>
      <c r="U497" s="74" t="str">
        <f>IF(AND(M497&lt;&gt;"",M498=""),SUM(M$1:M498)-SUM(U$1:U496),"")</f>
        <v/>
      </c>
      <c r="V497" s="74" t="str">
        <f>IF(AND(O497&lt;&gt;"",O498=""),SUM(O$1:O498)-SUM(V$1:V496),"")</f>
        <v/>
      </c>
      <c r="X497" s="3" t="str">
        <f t="shared" si="83"/>
        <v/>
      </c>
      <c r="Y497" s="21" t="str">
        <f t="shared" si="84"/>
        <v/>
      </c>
      <c r="Z497" s="74" t="str">
        <f t="shared" si="85"/>
        <v/>
      </c>
      <c r="AA497" s="74" t="str">
        <f t="shared" si="86"/>
        <v/>
      </c>
      <c r="AB497" s="74" t="str">
        <f t="shared" si="87"/>
        <v/>
      </c>
    </row>
    <row r="498" spans="1:28" ht="12.75" x14ac:dyDescent="0.2">
      <c r="A498" t="str">
        <f>IF(B498="","", IF(ISNA(MATCH(B498,'Meal Planning'!$C$2:$C$6,0)), "N", "Y"))</f>
        <v>N</v>
      </c>
      <c r="B498" t="str">
        <f t="array" ref="B498">IF(D498="","", INDEX($C498:C20496, MATCH(FALSE,ISBLANK($C498:C20496),0)))</f>
        <v>Italian Wedding Soup</v>
      </c>
      <c r="C498" s="10"/>
      <c r="D498" s="8" t="s">
        <v>125</v>
      </c>
      <c r="E498" t="str">
        <f t="shared" si="77"/>
        <v>|</v>
      </c>
      <c r="F498" s="10">
        <v>7</v>
      </c>
      <c r="G498" s="1" t="str">
        <f>IF(D498="","",IFERROR(VLOOKUP(D498,Ingredients!$A:$G,4,FALSE),"ingredient not in list"))</f>
        <v>cup</v>
      </c>
      <c r="H498" t="str">
        <f t="shared" si="78"/>
        <v>|</v>
      </c>
      <c r="I498" s="3">
        <f>IF(D498="", "", IFERROR((VLOOKUP(D498,Ingredients!$A:$H,8,FALSE)*(F498/(VLOOKUP(D498,Ingredients!$A:$H,3,FALSE)))), "ingredient not in list"))</f>
        <v>4.375</v>
      </c>
      <c r="J498" t="str">
        <f t="shared" si="79"/>
        <v>|</v>
      </c>
      <c r="K498" s="77">
        <f>IF($D498="", "", IFERROR((VLOOKUP($D498,Ingredients!$A:$K,9,FALSE)*($F498/(VLOOKUP($D498,Ingredients!$A:$K,3,FALSE)))), "ingredient not in list"))</f>
        <v>0</v>
      </c>
      <c r="L498" t="str">
        <f t="shared" si="80"/>
        <v>|</v>
      </c>
      <c r="M498" s="77">
        <f>IF($D498="", "", IFERROR((VLOOKUP($D498,Ingredients!$A:$K,10,FALSE)*($F498/(VLOOKUP($D498,Ingredients!$A:$K,3,FALSE)))), "ingredient not in list"))</f>
        <v>0</v>
      </c>
      <c r="N498" t="str">
        <f t="shared" si="81"/>
        <v>|</v>
      </c>
      <c r="O498" s="77">
        <f>IF($D498="", "", IFERROR((VLOOKUP($D498,Ingredients!$A:$K,11,FALSE)*($F498/(VLOOKUP($D498,Ingredients!$A:$K,3,FALSE)))), "ingredient not in list"))</f>
        <v>0</v>
      </c>
      <c r="P498" t="str">
        <f t="shared" si="82"/>
        <v>|</v>
      </c>
      <c r="Q498" s="83">
        <f>IF($D498="", "", IFERROR((VLOOKUP($D498,Ingredients!$A:$H,6,FALSE)*($F498/(VLOOKUP($D498,Ingredients!$A:$H,3,FALSE)))), "ingredient not in list"))</f>
        <v>105</v>
      </c>
      <c r="R498" s="3" t="str">
        <f>IF(AND(I498&lt;&gt;"",I499=""),SUM(I$1:I499)-SUM(R$1:R497),"")</f>
        <v/>
      </c>
      <c r="S498" t="str">
        <f>IF(AND(Q498&lt;&gt;"",Q499=""),SUM(Q$1:Q499)-SUM(S$1:S497),"")</f>
        <v/>
      </c>
      <c r="T498" s="74" t="str">
        <f>IF(AND(K498&lt;&gt;"",K499=""),SUM(K$1:K499)-SUM(T$1:T497),"")</f>
        <v/>
      </c>
      <c r="U498" s="74" t="str">
        <f>IF(AND(M498&lt;&gt;"",M499=""),SUM(M$1:M499)-SUM(U$1:U497),"")</f>
        <v/>
      </c>
      <c r="V498" s="74" t="str">
        <f>IF(AND(O498&lt;&gt;"",O499=""),SUM(O$1:O499)-SUM(V$1:V497),"")</f>
        <v/>
      </c>
      <c r="X498" s="3" t="str">
        <f t="shared" si="83"/>
        <v/>
      </c>
      <c r="Y498" s="21" t="str">
        <f t="shared" si="84"/>
        <v/>
      </c>
      <c r="Z498" s="74" t="str">
        <f t="shared" si="85"/>
        <v/>
      </c>
      <c r="AA498" s="74" t="str">
        <f t="shared" si="86"/>
        <v/>
      </c>
      <c r="AB498" s="74" t="str">
        <f t="shared" si="87"/>
        <v/>
      </c>
    </row>
    <row r="499" spans="1:28" ht="12.75" x14ac:dyDescent="0.2">
      <c r="A499" t="str">
        <f>IF(B499="","", IF(ISNA(MATCH(B499,'Meal Planning'!$C$2:$C$6,0)), "N", "Y"))</f>
        <v>N</v>
      </c>
      <c r="B499" t="str">
        <f t="array" ref="B499">IF(D499="","", INDEX($C499:C20497, MATCH(FALSE,ISBLANK($C499:C20497),0)))</f>
        <v>Italian Wedding Soup</v>
      </c>
      <c r="C499" s="10"/>
      <c r="D499" s="8" t="s">
        <v>135</v>
      </c>
      <c r="E499" t="str">
        <f t="shared" si="77"/>
        <v>|</v>
      </c>
      <c r="F499" s="10">
        <v>2</v>
      </c>
      <c r="G499" s="1" t="str">
        <f>IF(D499="","",IFERROR(VLOOKUP(D499,Ingredients!$A:$G,4,FALSE),"ingredient not in list"))</f>
        <v>cup</v>
      </c>
      <c r="H499" t="str">
        <f t="shared" si="78"/>
        <v>|</v>
      </c>
      <c r="I499" s="3">
        <f>IF(D499="", "", IFERROR((VLOOKUP(D499,Ingredients!$A:$H,8,FALSE)*(F499/(VLOOKUP(D499,Ingredients!$A:$H,3,FALSE)))), "ingredient not in list"))</f>
        <v>0.49666666666666665</v>
      </c>
      <c r="J499" t="str">
        <f t="shared" si="79"/>
        <v>|</v>
      </c>
      <c r="K499" s="77">
        <f>IF($D499="", "", IFERROR((VLOOKUP($D499,Ingredients!$A:$K,9,FALSE)*($F499/(VLOOKUP($D499,Ingredients!$A:$K,3,FALSE)))), "ingredient not in list"))</f>
        <v>4</v>
      </c>
      <c r="L499" t="str">
        <f t="shared" si="80"/>
        <v>|</v>
      </c>
      <c r="M499" s="77">
        <f>IF($D499="", "", IFERROR((VLOOKUP($D499,Ingredients!$A:$K,10,FALSE)*($F499/(VLOOKUP($D499,Ingredients!$A:$K,3,FALSE)))), "ingredient not in list"))</f>
        <v>6</v>
      </c>
      <c r="N499" t="str">
        <f t="shared" si="81"/>
        <v>|</v>
      </c>
      <c r="O499" s="77">
        <f>IF($D499="", "", IFERROR((VLOOKUP($D499,Ingredients!$A:$K,11,FALSE)*($F499/(VLOOKUP($D499,Ingredients!$A:$K,3,FALSE)))), "ingredient not in list"))</f>
        <v>0</v>
      </c>
      <c r="P499" t="str">
        <f t="shared" si="82"/>
        <v>|</v>
      </c>
      <c r="Q499" s="83">
        <f>IF($D499="", "", IFERROR((VLOOKUP($D499,Ingredients!$A:$H,6,FALSE)*($F499/(VLOOKUP($D499,Ingredients!$A:$H,3,FALSE)))), "ingredient not in list"))</f>
        <v>40</v>
      </c>
      <c r="R499" s="3" t="str">
        <f>IF(AND(I499&lt;&gt;"",I500=""),SUM(I$1:I500)-SUM(R$1:R498),"")</f>
        <v/>
      </c>
      <c r="S499" t="str">
        <f>IF(AND(Q499&lt;&gt;"",Q500=""),SUM(Q$1:Q500)-SUM(S$1:S498),"")</f>
        <v/>
      </c>
      <c r="T499" s="74" t="str">
        <f>IF(AND(K499&lt;&gt;"",K500=""),SUM(K$1:K500)-SUM(T$1:T498),"")</f>
        <v/>
      </c>
      <c r="U499" s="74" t="str">
        <f>IF(AND(M499&lt;&gt;"",M500=""),SUM(M$1:M500)-SUM(U$1:U498),"")</f>
        <v/>
      </c>
      <c r="V499" s="74" t="str">
        <f>IF(AND(O499&lt;&gt;"",O500=""),SUM(O$1:O500)-SUM(V$1:V498),"")</f>
        <v/>
      </c>
      <c r="X499" s="3" t="str">
        <f t="shared" si="83"/>
        <v/>
      </c>
      <c r="Y499" s="21" t="str">
        <f t="shared" si="84"/>
        <v/>
      </c>
      <c r="Z499" s="74" t="str">
        <f t="shared" si="85"/>
        <v/>
      </c>
      <c r="AA499" s="74" t="str">
        <f t="shared" si="86"/>
        <v/>
      </c>
      <c r="AB499" s="74" t="str">
        <f t="shared" si="87"/>
        <v/>
      </c>
    </row>
    <row r="500" spans="1:28" ht="12.75" x14ac:dyDescent="0.2">
      <c r="A500" t="str">
        <f>IF(B500="","", IF(ISNA(MATCH(B500,'Meal Planning'!$C$2:$C$6,0)), "N", "Y"))</f>
        <v>N</v>
      </c>
      <c r="B500" t="str">
        <f t="array" ref="B500">IF(D500="","", INDEX($C500:C20498, MATCH(FALSE,ISBLANK($C500:C20498),0)))</f>
        <v>Italian Wedding Soup</v>
      </c>
      <c r="C500" s="10"/>
      <c r="D500" s="8" t="s">
        <v>356</v>
      </c>
      <c r="E500" t="str">
        <f t="shared" si="77"/>
        <v>|</v>
      </c>
      <c r="F500" s="10">
        <v>4</v>
      </c>
      <c r="G500" s="1" t="str">
        <f>IF(D500="","",IFERROR(VLOOKUP(D500,Ingredients!$A:$G,4,FALSE),"ingredient not in list"))</f>
        <v>cup</v>
      </c>
      <c r="H500" t="str">
        <f t="shared" si="78"/>
        <v>|</v>
      </c>
      <c r="I500" s="3">
        <f>IF(D500="", "", IFERROR((VLOOKUP(D500,Ingredients!$A:$H,8,FALSE)*(F500/(VLOOKUP(D500,Ingredients!$A:$H,3,FALSE)))), "ingredient not in list"))</f>
        <v>1.3333333333333333</v>
      </c>
      <c r="J500" t="str">
        <f t="shared" si="79"/>
        <v>|</v>
      </c>
      <c r="K500" s="77">
        <f>IF($D500="", "", IFERROR((VLOOKUP($D500,Ingredients!$A:$K,9,FALSE)*($F500/(VLOOKUP($D500,Ingredients!$A:$K,3,FALSE)))), "ingredient not in list"))</f>
        <v>37.333333333333329</v>
      </c>
      <c r="L500" t="str">
        <f t="shared" si="80"/>
        <v>|</v>
      </c>
      <c r="M500" s="77">
        <f>IF($D500="", "", IFERROR((VLOOKUP($D500,Ingredients!$A:$K,10,FALSE)*($F500/(VLOOKUP($D500,Ingredients!$A:$K,3,FALSE)))), "ingredient not in list"))</f>
        <v>224</v>
      </c>
      <c r="N500" t="str">
        <f t="shared" si="81"/>
        <v>|</v>
      </c>
      <c r="O500" s="77">
        <f>IF($D500="", "", IFERROR((VLOOKUP($D500,Ingredients!$A:$K,11,FALSE)*($F500/(VLOOKUP($D500,Ingredients!$A:$K,3,FALSE)))), "ingredient not in list"))</f>
        <v>5.333333333333333</v>
      </c>
      <c r="P500" t="str">
        <f t="shared" si="82"/>
        <v>|</v>
      </c>
      <c r="Q500" s="83">
        <f>IF($D500="", "", IFERROR((VLOOKUP($D500,Ingredients!$A:$H,6,FALSE)*($F500/(VLOOKUP($D500,Ingredients!$A:$H,3,FALSE)))), "ingredient not in list"))</f>
        <v>1066.6666666666665</v>
      </c>
      <c r="R500" s="3" t="str">
        <f>IF(AND(I500&lt;&gt;"",I501=""),SUM(I$1:I501)-SUM(R$1:R499),"")</f>
        <v/>
      </c>
      <c r="S500" t="str">
        <f>IF(AND(Q500&lt;&gt;"",Q501=""),SUM(Q$1:Q501)-SUM(S$1:S499),"")</f>
        <v/>
      </c>
      <c r="T500" s="74" t="str">
        <f>IF(AND(K500&lt;&gt;"",K501=""),SUM(K$1:K501)-SUM(T$1:T499),"")</f>
        <v/>
      </c>
      <c r="U500" s="74" t="str">
        <f>IF(AND(M500&lt;&gt;"",M501=""),SUM(M$1:M501)-SUM(U$1:U499),"")</f>
        <v/>
      </c>
      <c r="V500" s="74" t="str">
        <f>IF(AND(O500&lt;&gt;"",O501=""),SUM(O$1:O501)-SUM(V$1:V499),"")</f>
        <v/>
      </c>
      <c r="X500" s="3" t="str">
        <f t="shared" si="83"/>
        <v/>
      </c>
      <c r="Y500" s="21" t="str">
        <f t="shared" si="84"/>
        <v/>
      </c>
      <c r="Z500" s="74" t="str">
        <f t="shared" si="85"/>
        <v/>
      </c>
      <c r="AA500" s="74" t="str">
        <f t="shared" si="86"/>
        <v/>
      </c>
      <c r="AB500" s="74" t="str">
        <f t="shared" si="87"/>
        <v/>
      </c>
    </row>
    <row r="501" spans="1:28" ht="12.75" x14ac:dyDescent="0.2">
      <c r="A501" t="str">
        <f>IF(B501="","", IF(ISNA(MATCH(B501,'Meal Planning'!$C$2:$C$6,0)), "N", "Y"))</f>
        <v>N</v>
      </c>
      <c r="B501" t="str">
        <f t="array" ref="B501">IF(D501="","", INDEX($C501:C20499, MATCH(FALSE,ISBLANK($C501:C20499),0)))</f>
        <v>Italian Wedding Soup</v>
      </c>
      <c r="C501" s="10"/>
      <c r="D501" s="8" t="s">
        <v>118</v>
      </c>
      <c r="E501" t="str">
        <f t="shared" si="77"/>
        <v>|</v>
      </c>
      <c r="F501" s="10">
        <v>1</v>
      </c>
      <c r="G501" s="1" t="str">
        <f>IF(D501="","",IFERROR(VLOOKUP(D501,Ingredients!$A:$G,4,FALSE),"ingredient not in list"))</f>
        <v>tsp</v>
      </c>
      <c r="H501" t="str">
        <f t="shared" si="78"/>
        <v>|</v>
      </c>
      <c r="I501" s="3">
        <f>IF(D501="", "", IFERROR((VLOOKUP(D501,Ingredients!$A:$H,8,FALSE)*(F501/(VLOOKUP(D501,Ingredients!$A:$H,3,FALSE)))), "ingredient not in list"))</f>
        <v>0.10647887323943661</v>
      </c>
      <c r="J501" t="str">
        <f t="shared" si="79"/>
        <v>|</v>
      </c>
      <c r="K501" s="77">
        <f>IF($D501="", "", IFERROR((VLOOKUP($D501,Ingredients!$A:$K,9,FALSE)*($F501/(VLOOKUP($D501,Ingredients!$A:$K,3,FALSE)))), "ingredient not in list"))</f>
        <v>0.47</v>
      </c>
      <c r="L501" t="str">
        <f t="shared" si="80"/>
        <v>|</v>
      </c>
      <c r="M501" s="77">
        <f>IF($D501="", "", IFERROR((VLOOKUP($D501,Ingredients!$A:$K,10,FALSE)*($F501/(VLOOKUP($D501,Ingredients!$A:$K,3,FALSE)))), "ingredient not in list"))</f>
        <v>2.04</v>
      </c>
      <c r="N501" t="str">
        <f t="shared" si="81"/>
        <v>|</v>
      </c>
      <c r="O501" s="77">
        <f>IF($D501="", "", IFERROR((VLOOKUP($D501,Ingredients!$A:$K,11,FALSE)*($F501/(VLOOKUP($D501,Ingredients!$A:$K,3,FALSE)))), "ingredient not in list"))</f>
        <v>0.02</v>
      </c>
      <c r="P501" t="str">
        <f t="shared" si="82"/>
        <v>|</v>
      </c>
      <c r="Q501" s="83">
        <f>IF($D501="", "", IFERROR((VLOOKUP($D501,Ingredients!$A:$H,6,FALSE)*($F501/(VLOOKUP($D501,Ingredients!$A:$H,3,FALSE)))), "ingredient not in list"))</f>
        <v>9</v>
      </c>
      <c r="R501" s="3" t="str">
        <f>IF(AND(I501&lt;&gt;"",I502=""),SUM(I$1:I502)-SUM(R$1:R500),"")</f>
        <v/>
      </c>
      <c r="S501" t="str">
        <f>IF(AND(Q501&lt;&gt;"",Q502=""),SUM(Q$1:Q502)-SUM(S$1:S500),"")</f>
        <v/>
      </c>
      <c r="T501" s="74" t="str">
        <f>IF(AND(K501&lt;&gt;"",K502=""),SUM(K$1:K502)-SUM(T$1:T500),"")</f>
        <v/>
      </c>
      <c r="U501" s="74" t="str">
        <f>IF(AND(M501&lt;&gt;"",M502=""),SUM(M$1:M502)-SUM(U$1:U500),"")</f>
        <v/>
      </c>
      <c r="V501" s="74" t="str">
        <f>IF(AND(O501&lt;&gt;"",O502=""),SUM(O$1:O502)-SUM(V$1:V500),"")</f>
        <v/>
      </c>
      <c r="X501" s="3" t="str">
        <f t="shared" si="83"/>
        <v/>
      </c>
      <c r="Y501" s="21" t="str">
        <f t="shared" si="84"/>
        <v/>
      </c>
      <c r="Z501" s="74" t="str">
        <f t="shared" si="85"/>
        <v/>
      </c>
      <c r="AA501" s="74" t="str">
        <f t="shared" si="86"/>
        <v/>
      </c>
      <c r="AB501" s="74" t="str">
        <f t="shared" si="87"/>
        <v/>
      </c>
    </row>
    <row r="502" spans="1:28" ht="13.5" thickBot="1" x14ac:dyDescent="0.25">
      <c r="A502" t="str">
        <f>IF(B502="","", IF(ISNA(MATCH(B502,'Meal Planning'!$C$2:$C$6,0)), "N", "Y"))</f>
        <v>N</v>
      </c>
      <c r="B502" t="str">
        <f t="array" ref="B502">IF(D502="","", INDEX($C502:C20500, MATCH(FALSE,ISBLANK($C502:C20500),0)))</f>
        <v>Italian Wedding Soup</v>
      </c>
      <c r="C502" s="10"/>
      <c r="D502" s="8" t="s">
        <v>59</v>
      </c>
      <c r="E502" t="str">
        <f t="shared" si="77"/>
        <v>|</v>
      </c>
      <c r="F502" s="10">
        <v>1</v>
      </c>
      <c r="G502" s="1" t="str">
        <f>IF(D502="","",IFERROR(VLOOKUP(D502,Ingredients!$A:$G,4,FALSE),"ingredient not in list"))</f>
        <v>tsp</v>
      </c>
      <c r="H502" t="str">
        <f t="shared" si="78"/>
        <v>|</v>
      </c>
      <c r="I502" s="3">
        <f>IF(D502="", "", IFERROR((VLOOKUP(D502,Ingredients!$A:$H,8,FALSE)*(F502/(VLOOKUP(D502,Ingredients!$A:$H,3,FALSE)))), "ingredient not in list"))</f>
        <v>1.2219959266802444E-2</v>
      </c>
      <c r="J502" t="str">
        <f t="shared" si="79"/>
        <v>|</v>
      </c>
      <c r="K502" s="77">
        <f>IF($D502="", "", IFERROR((VLOOKUP($D502,Ingredients!$A:$K,9,FALSE)*($F502/(VLOOKUP($D502,Ingredients!$A:$K,3,FALSE)))), "ingredient not in list"))</f>
        <v>0</v>
      </c>
      <c r="L502" t="str">
        <f t="shared" si="80"/>
        <v>|</v>
      </c>
      <c r="M502" s="77">
        <f>IF($D502="", "", IFERROR((VLOOKUP($D502,Ingredients!$A:$K,10,FALSE)*($F502/(VLOOKUP($D502,Ingredients!$A:$K,3,FALSE)))), "ingredient not in list"))</f>
        <v>0</v>
      </c>
      <c r="N502" t="str">
        <f t="shared" si="81"/>
        <v>|</v>
      </c>
      <c r="O502" s="77">
        <f>IF($D502="", "", IFERROR((VLOOKUP($D502,Ingredients!$A:$K,11,FALSE)*($F502/(VLOOKUP($D502,Ingredients!$A:$K,3,FALSE)))), "ingredient not in list"))</f>
        <v>0</v>
      </c>
      <c r="P502" t="str">
        <f t="shared" si="82"/>
        <v>|</v>
      </c>
      <c r="Q502" s="83">
        <f>IF($D502="", "", IFERROR((VLOOKUP($D502,Ingredients!$A:$H,6,FALSE)*($F502/(VLOOKUP($D502,Ingredients!$A:$H,3,FALSE)))), "ingredient not in list"))</f>
        <v>0</v>
      </c>
      <c r="R502" s="3" t="str">
        <f>IF(AND(I502&lt;&gt;"",I503=""),SUM(I$1:I503)-SUM(R$1:R501),"")</f>
        <v/>
      </c>
      <c r="S502" t="str">
        <f>IF(AND(Q502&lt;&gt;"",Q503=""),SUM(Q$1:Q503)-SUM(S$1:S501),"")</f>
        <v/>
      </c>
      <c r="T502" s="74" t="str">
        <f>IF(AND(K502&lt;&gt;"",K503=""),SUM(K$1:K503)-SUM(T$1:T501),"")</f>
        <v/>
      </c>
      <c r="U502" s="74" t="str">
        <f>IF(AND(M502&lt;&gt;"",M503=""),SUM(M$1:M503)-SUM(U$1:U501),"")</f>
        <v/>
      </c>
      <c r="V502" s="74" t="str">
        <f>IF(AND(O502&lt;&gt;"",O503=""),SUM(O$1:O503)-SUM(V$1:V501),"")</f>
        <v/>
      </c>
      <c r="X502" s="3" t="str">
        <f>IF(W502="","",R502/W502)</f>
        <v/>
      </c>
      <c r="Y502" s="21" t="str">
        <f t="shared" si="84"/>
        <v/>
      </c>
      <c r="Z502" s="74" t="str">
        <f t="shared" si="85"/>
        <v/>
      </c>
      <c r="AA502" s="74" t="str">
        <f t="shared" si="86"/>
        <v/>
      </c>
      <c r="AB502" s="74" t="str">
        <f t="shared" si="87"/>
        <v/>
      </c>
    </row>
    <row r="503" spans="1:28" ht="13.5" thickBot="1" x14ac:dyDescent="0.25">
      <c r="A503" t="str">
        <f>IF(B503="","", IF(ISNA(MATCH(B503,'Meal Planning'!$C$2:$C$6,0)), "N", "Y"))</f>
        <v>N</v>
      </c>
      <c r="B503" t="str">
        <f t="array" ref="B503">IF(D503="","", INDEX($C503:C20501, MATCH(FALSE,ISBLANK($C503:C20501),0)))</f>
        <v>Italian Wedding Soup</v>
      </c>
      <c r="C503" s="47" t="s">
        <v>357</v>
      </c>
      <c r="D503" s="8" t="s">
        <v>163</v>
      </c>
      <c r="E503" t="str">
        <f t="shared" si="77"/>
        <v>|</v>
      </c>
      <c r="F503" s="10">
        <v>1</v>
      </c>
      <c r="G503" s="1" t="str">
        <f>IF(D503="","",IFERROR(VLOOKUP(D503,Ingredients!$A:$G,4,FALSE),"ingredient not in list"))</f>
        <v>tsp</v>
      </c>
      <c r="H503" t="str">
        <f t="shared" si="78"/>
        <v>|</v>
      </c>
      <c r="I503" s="3">
        <f>IF(D503="", "", IFERROR((VLOOKUP(D503,Ingredients!$A:$H,8,FALSE)*(F503/(VLOOKUP(D503,Ingredients!$A:$H,3,FALSE)))), "ingredient not in list"))</f>
        <v>2.8169014084507043E-2</v>
      </c>
      <c r="J503" t="str">
        <f t="shared" si="79"/>
        <v>|</v>
      </c>
      <c r="K503" s="77">
        <f>IF($D503="", "", IFERROR((VLOOKUP($D503,Ingredients!$A:$K,9,FALSE)*($F503/(VLOOKUP($D503,Ingredients!$A:$K,3,FALSE)))), "ingredient not in list"))</f>
        <v>0</v>
      </c>
      <c r="L503" t="str">
        <f t="shared" si="80"/>
        <v>|</v>
      </c>
      <c r="M503" s="77">
        <f>IF($D503="", "", IFERROR((VLOOKUP($D503,Ingredients!$A:$K,10,FALSE)*($F503/(VLOOKUP($D503,Ingredients!$A:$K,3,FALSE)))), "ingredient not in list"))</f>
        <v>0.06</v>
      </c>
      <c r="N503" t="str">
        <f t="shared" si="81"/>
        <v>|</v>
      </c>
      <c r="O503" s="77">
        <f>IF($D503="", "", IFERROR((VLOOKUP($D503,Ingredients!$A:$K,11,FALSE)*($F503/(VLOOKUP($D503,Ingredients!$A:$K,3,FALSE)))), "ingredient not in list"))</f>
        <v>0</v>
      </c>
      <c r="P503" t="str">
        <f t="shared" si="82"/>
        <v>|</v>
      </c>
      <c r="Q503" s="83">
        <f>IF($D503="", "", IFERROR((VLOOKUP($D503,Ingredients!$A:$H,6,FALSE)*($F503/(VLOOKUP($D503,Ingredients!$A:$H,3,FALSE)))), "ingredient not in list"))</f>
        <v>1</v>
      </c>
      <c r="R503" s="3">
        <f>IF(AND(I503&lt;&gt;"",I504=""),SUM(I$1:I504)-SUM(R$1:R502),"")</f>
        <v>10.377919929924019</v>
      </c>
      <c r="S503">
        <f>IF(AND(Q503&lt;&gt;"",Q504=""),SUM(Q$1:Q504)-SUM(S$1:S502),"")</f>
        <v>2320.8916666666773</v>
      </c>
      <c r="T503" s="74">
        <f>IF(AND(K503&lt;&gt;"",K504=""),SUM(K$1:K504)-SUM(T$1:T502),"")</f>
        <v>119.88583333333327</v>
      </c>
      <c r="U503" s="74">
        <f>IF(AND(M503&lt;&gt;"",M504=""),SUM(M$1:M504)-SUM(U$1:U502),"")</f>
        <v>258.86000000000058</v>
      </c>
      <c r="V503" s="74">
        <f>IF(AND(O503&lt;&gt;"",O504=""),SUM(O$1:O504)-SUM(V$1:V502),"")</f>
        <v>83.450833333333321</v>
      </c>
      <c r="W503" s="8">
        <v>5</v>
      </c>
      <c r="X503" s="3">
        <f t="shared" si="83"/>
        <v>2.075583985984804</v>
      </c>
      <c r="Y503" s="21">
        <f t="shared" si="84"/>
        <v>464.17833333333544</v>
      </c>
      <c r="Z503" s="74">
        <f t="shared" si="85"/>
        <v>23.977166666666655</v>
      </c>
      <c r="AA503" s="74">
        <f t="shared" si="86"/>
        <v>51.772000000000119</v>
      </c>
      <c r="AB503" s="74">
        <f t="shared" si="87"/>
        <v>16.690166666666663</v>
      </c>
    </row>
    <row r="504" spans="1:28" ht="12.75" x14ac:dyDescent="0.2">
      <c r="A504" t="str">
        <f>IF(B504="","", IF(ISNA(MATCH(B504,'Meal Planning'!$C$2:$C$6,0)), "N", "Y"))</f>
        <v/>
      </c>
      <c r="B504" t="str">
        <f t="array" ref="B504">IF(D504="","", INDEX($C504:C20502, MATCH(FALSE,ISBLANK($C504:C20502),0)))</f>
        <v/>
      </c>
      <c r="C504" s="10"/>
      <c r="E504" t="str">
        <f t="shared" si="77"/>
        <v/>
      </c>
      <c r="F504" s="10"/>
      <c r="G504" s="1" t="str">
        <f>IF(D504="","",IFERROR(VLOOKUP(D504,Ingredients!$A:$G,4,FALSE),"ingredient not in list"))</f>
        <v/>
      </c>
      <c r="H504" t="str">
        <f t="shared" si="78"/>
        <v/>
      </c>
      <c r="I504" s="3" t="str">
        <f>IF(D504="", "", IFERROR((VLOOKUP(D504,Ingredients!$A:$H,8,FALSE)*(F504/(VLOOKUP(D504,Ingredients!$A:$H,3,FALSE)))), "ingredient not in list"))</f>
        <v/>
      </c>
      <c r="J504" t="str">
        <f t="shared" si="79"/>
        <v/>
      </c>
      <c r="K504" s="77" t="str">
        <f>IF($D504="", "", IFERROR((VLOOKUP($D504,Ingredients!$A:$K,9,FALSE)*($F504/(VLOOKUP($D504,Ingredients!$A:$K,3,FALSE)))), "ingredient not in list"))</f>
        <v/>
      </c>
      <c r="L504" t="str">
        <f t="shared" si="80"/>
        <v/>
      </c>
      <c r="M504" s="77" t="str">
        <f>IF($D504="", "", IFERROR((VLOOKUP($D504,Ingredients!$A:$K,10,FALSE)*($F504/(VLOOKUP($D504,Ingredients!$A:$K,3,FALSE)))), "ingredient not in list"))</f>
        <v/>
      </c>
      <c r="N504" t="str">
        <f t="shared" si="81"/>
        <v/>
      </c>
      <c r="O504" s="77" t="str">
        <f>IF($D504="", "", IFERROR((VLOOKUP($D504,Ingredients!$A:$K,11,FALSE)*($F504/(VLOOKUP($D504,Ingredients!$A:$K,3,FALSE)))), "ingredient not in list"))</f>
        <v/>
      </c>
      <c r="P504" t="str">
        <f t="shared" si="82"/>
        <v/>
      </c>
      <c r="Q504" s="83" t="str">
        <f>IF($D504="", "", IFERROR((VLOOKUP($D504,Ingredients!$A:$H,6,FALSE)*($F504/(VLOOKUP($D504,Ingredients!$A:$H,3,FALSE)))), "ingredient not in list"))</f>
        <v/>
      </c>
      <c r="R504" s="3" t="str">
        <f>IF(AND(I504&lt;&gt;"",I505=""),SUM(I$1:I505)-SUM(R$1:R503),"")</f>
        <v/>
      </c>
      <c r="S504" t="str">
        <f>IF(AND(Q504&lt;&gt;"",Q505=""),SUM(Q$1:Q505)-SUM(S$1:S503),"")</f>
        <v/>
      </c>
      <c r="T504" s="74" t="str">
        <f>IF(AND(K504&lt;&gt;"",K505=""),SUM(K$1:K505)-SUM(T$1:T503),"")</f>
        <v/>
      </c>
      <c r="U504" s="74" t="str">
        <f>IF(AND(M504&lt;&gt;"",M505=""),SUM(M$1:M505)-SUM(U$1:U503),"")</f>
        <v/>
      </c>
      <c r="V504" s="74" t="str">
        <f>IF(AND(O504&lt;&gt;"",O505=""),SUM(O$1:O505)-SUM(V$1:V503),"")</f>
        <v/>
      </c>
      <c r="X504" s="3" t="str">
        <f t="shared" si="83"/>
        <v/>
      </c>
      <c r="Y504" s="21" t="str">
        <f t="shared" si="84"/>
        <v/>
      </c>
      <c r="Z504" s="74" t="str">
        <f t="shared" si="85"/>
        <v/>
      </c>
      <c r="AA504" s="74" t="str">
        <f t="shared" si="86"/>
        <v/>
      </c>
      <c r="AB504" s="74" t="str">
        <f t="shared" si="87"/>
        <v/>
      </c>
    </row>
    <row r="505" spans="1:28" ht="12.75" x14ac:dyDescent="0.2">
      <c r="A505" t="str">
        <f>IF(B505="","", IF(ISNA(MATCH(B505,'Meal Planning'!$C$2:$C$6,0)), "N", "Y"))</f>
        <v>N</v>
      </c>
      <c r="B505" t="str">
        <f t="array" ref="B505">IF(D505="","", INDEX($C505:C20503, MATCH(FALSE,ISBLANK($C505:C20503),0)))</f>
        <v>Italian Sausage w/ Rice</v>
      </c>
      <c r="C505" s="10"/>
      <c r="D505" s="8" t="s">
        <v>358</v>
      </c>
      <c r="E505" t="str">
        <f t="shared" si="77"/>
        <v>|</v>
      </c>
      <c r="F505" s="10">
        <f>11.5/2</f>
        <v>5.75</v>
      </c>
      <c r="G505" s="1" t="str">
        <f>IF(D505="","",IFERROR(VLOOKUP(D505,Ingredients!$A:$G,4,FALSE),"ingredient not in list"))</f>
        <v>oz (cooked)</v>
      </c>
      <c r="H505" t="str">
        <f t="shared" si="78"/>
        <v>|</v>
      </c>
      <c r="I505" s="3">
        <f>IF(D505="", "", IFERROR((VLOOKUP(D505,Ingredients!$A:$H,8,FALSE)*(F505/(VLOOKUP(D505,Ingredients!$A:$H,3,FALSE)))), "ingredient not in list"))</f>
        <v>0.46958333333333335</v>
      </c>
      <c r="J505" t="str">
        <f t="shared" si="79"/>
        <v>|</v>
      </c>
      <c r="K505" s="77">
        <f>IF($D505="", "", IFERROR((VLOOKUP($D505,Ingredients!$A:$K,9,FALSE)*($F505/(VLOOKUP($D505,Ingredients!$A:$K,3,FALSE)))), "ingredient not in list"))</f>
        <v>15.8125</v>
      </c>
      <c r="L505" t="str">
        <f t="shared" si="80"/>
        <v>|</v>
      </c>
      <c r="M505" s="77">
        <f>IF($D505="", "", IFERROR((VLOOKUP($D505,Ingredients!$A:$K,10,FALSE)*($F505/(VLOOKUP($D505,Ingredients!$A:$K,3,FALSE)))), "ingredient not in list"))</f>
        <v>2.875</v>
      </c>
      <c r="N505" t="str">
        <f t="shared" si="81"/>
        <v>|</v>
      </c>
      <c r="O505" s="77">
        <f>IF($D505="", "", IFERROR((VLOOKUP($D505,Ingredients!$A:$K,11,FALSE)*($F505/(VLOOKUP($D505,Ingredients!$A:$K,3,FALSE)))), "ingredient not in list"))</f>
        <v>20.125</v>
      </c>
      <c r="P505" t="str">
        <f t="shared" si="82"/>
        <v>|</v>
      </c>
      <c r="Q505" s="83">
        <f>IF($D505="", "", IFERROR((VLOOKUP($D505,Ingredients!$A:$H,6,FALSE)*($F505/(VLOOKUP($D505,Ingredients!$A:$H,3,FALSE)))), "ingredient not in list"))</f>
        <v>517.5</v>
      </c>
      <c r="R505" s="3" t="str">
        <f>IF(AND(I505&lt;&gt;"",I506=""),SUM(I$1:I506)-SUM(R$1:R504),"")</f>
        <v/>
      </c>
      <c r="S505" t="str">
        <f>IF(AND(Q505&lt;&gt;"",Q506=""),SUM(Q$1:Q506)-SUM(S$1:S504),"")</f>
        <v/>
      </c>
      <c r="T505" s="74" t="str">
        <f>IF(AND(K505&lt;&gt;"",K506=""),SUM(K$1:K506)-SUM(T$1:T504),"")</f>
        <v/>
      </c>
      <c r="U505" s="74" t="str">
        <f>IF(AND(M505&lt;&gt;"",M506=""),SUM(M$1:M506)-SUM(U$1:U504),"")</f>
        <v/>
      </c>
      <c r="V505" s="74" t="str">
        <f>IF(AND(O505&lt;&gt;"",O506=""),SUM(O$1:O506)-SUM(V$1:V504),"")</f>
        <v/>
      </c>
      <c r="X505" s="3" t="str">
        <f t="shared" si="83"/>
        <v/>
      </c>
      <c r="Y505" s="21" t="str">
        <f t="shared" si="84"/>
        <v/>
      </c>
      <c r="Z505" s="74" t="str">
        <f t="shared" si="85"/>
        <v/>
      </c>
      <c r="AA505" s="74" t="str">
        <f t="shared" si="86"/>
        <v/>
      </c>
      <c r="AB505" s="74" t="str">
        <f t="shared" si="87"/>
        <v/>
      </c>
    </row>
    <row r="506" spans="1:28" ht="12.75" x14ac:dyDescent="0.2">
      <c r="A506" t="str">
        <f>IF(B506="","", IF(ISNA(MATCH(B506,'Meal Planning'!$C$2:$C$6,0)), "N", "Y"))</f>
        <v>N</v>
      </c>
      <c r="B506" t="str">
        <f t="array" ref="B506">IF(D506="","", INDEX($C506:C20504, MATCH(FALSE,ISBLANK($C506:C20504),0)))</f>
        <v>Italian Sausage w/ Rice</v>
      </c>
      <c r="C506" s="10"/>
      <c r="D506" s="8" t="s">
        <v>34</v>
      </c>
      <c r="E506" t="str">
        <f t="shared" si="77"/>
        <v>|</v>
      </c>
      <c r="F506" s="10">
        <v>2</v>
      </c>
      <c r="G506" s="1" t="str">
        <f>IF(D506="","",IFERROR(VLOOKUP(D506,Ingredients!$A:$G,4,FALSE),"ingredient not in list"))</f>
        <v>pepper</v>
      </c>
      <c r="H506" t="str">
        <f t="shared" si="78"/>
        <v>|</v>
      </c>
      <c r="I506" s="3">
        <f>IF(D506="", "", IFERROR((VLOOKUP(D506,Ingredients!$A:$H,8,FALSE)*(F506/(VLOOKUP(D506,Ingredients!$A:$H,3,FALSE)))), "ingredient not in list"))</f>
        <v>1.78</v>
      </c>
      <c r="J506" t="str">
        <f t="shared" si="79"/>
        <v>|</v>
      </c>
      <c r="K506" s="77">
        <f>IF($D506="", "", IFERROR((VLOOKUP($D506,Ingredients!$A:$K,9,FALSE)*($F506/(VLOOKUP($D506,Ingredients!$A:$K,3,FALSE)))), "ingredient not in list"))</f>
        <v>2</v>
      </c>
      <c r="L506" t="str">
        <f t="shared" si="80"/>
        <v>|</v>
      </c>
      <c r="M506" s="77">
        <f>IF($D506="", "", IFERROR((VLOOKUP($D506,Ingredients!$A:$K,10,FALSE)*($F506/(VLOOKUP($D506,Ingredients!$A:$K,3,FALSE)))), "ingredient not in list"))</f>
        <v>14</v>
      </c>
      <c r="N506" t="str">
        <f t="shared" si="81"/>
        <v>|</v>
      </c>
      <c r="O506" s="77">
        <f>IF($D506="", "", IFERROR((VLOOKUP($D506,Ingredients!$A:$K,11,FALSE)*($F506/(VLOOKUP($D506,Ingredients!$A:$K,3,FALSE)))), "ingredient not in list"))</f>
        <v>0</v>
      </c>
      <c r="P506" t="str">
        <f t="shared" si="82"/>
        <v>|</v>
      </c>
      <c r="Q506" s="83">
        <f>IF($D506="", "", IFERROR((VLOOKUP($D506,Ingredients!$A:$H,6,FALSE)*($F506/(VLOOKUP($D506,Ingredients!$A:$H,3,FALSE)))), "ingredient not in list"))</f>
        <v>66</v>
      </c>
      <c r="R506" s="3" t="str">
        <f>IF(AND(I506&lt;&gt;"",I507=""),SUM(I$1:I507)-SUM(R$1:R505),"")</f>
        <v/>
      </c>
      <c r="S506" t="str">
        <f>IF(AND(Q506&lt;&gt;"",Q507=""),SUM(Q$1:Q507)-SUM(S$1:S505),"")</f>
        <v/>
      </c>
      <c r="T506" s="74" t="str">
        <f>IF(AND(K506&lt;&gt;"",K507=""),SUM(K$1:K507)-SUM(T$1:T505),"")</f>
        <v/>
      </c>
      <c r="U506" s="74" t="str">
        <f>IF(AND(M506&lt;&gt;"",M507=""),SUM(M$1:M507)-SUM(U$1:U505),"")</f>
        <v/>
      </c>
      <c r="V506" s="74" t="str">
        <f>IF(AND(O506&lt;&gt;"",O507=""),SUM(O$1:O507)-SUM(V$1:V505),"")</f>
        <v/>
      </c>
      <c r="X506" s="3" t="str">
        <f t="shared" si="83"/>
        <v/>
      </c>
      <c r="Y506" s="21" t="str">
        <f t="shared" si="84"/>
        <v/>
      </c>
      <c r="Z506" s="74" t="str">
        <f t="shared" si="85"/>
        <v/>
      </c>
      <c r="AA506" s="74" t="str">
        <f t="shared" si="86"/>
        <v/>
      </c>
      <c r="AB506" s="74" t="str">
        <f t="shared" si="87"/>
        <v/>
      </c>
    </row>
    <row r="507" spans="1:28" ht="12.75" x14ac:dyDescent="0.2">
      <c r="A507" t="str">
        <f>IF(B507="","", IF(ISNA(MATCH(B507,'Meal Planning'!$C$2:$C$6,0)), "N", "Y"))</f>
        <v>N</v>
      </c>
      <c r="B507" t="str">
        <f t="array" ref="B507">IF(D507="","", INDEX($C507:C20505, MATCH(FALSE,ISBLANK($C507:C20505),0)))</f>
        <v>Italian Sausage w/ Rice</v>
      </c>
      <c r="C507" s="10"/>
      <c r="D507" s="8" t="s">
        <v>35</v>
      </c>
      <c r="E507" t="str">
        <f t="shared" si="77"/>
        <v>|</v>
      </c>
      <c r="F507" s="10">
        <v>1</v>
      </c>
      <c r="G507" s="1" t="str">
        <f>IF(D507="","",IFERROR(VLOOKUP(D507,Ingredients!$A:$G,4,FALSE),"ingredient not in list"))</f>
        <v>pepper</v>
      </c>
      <c r="H507" t="str">
        <f t="shared" si="78"/>
        <v>|</v>
      </c>
      <c r="I507" s="3">
        <f>IF(D507="", "", IFERROR((VLOOKUP(D507,Ingredients!$A:$H,8,FALSE)*(F507/(VLOOKUP(D507,Ingredients!$A:$H,3,FALSE)))), "ingredient not in list"))</f>
        <v>0.99</v>
      </c>
      <c r="J507" t="str">
        <f t="shared" si="79"/>
        <v>|</v>
      </c>
      <c r="K507" s="77">
        <f>IF($D507="", "", IFERROR((VLOOKUP($D507,Ingredients!$A:$K,9,FALSE)*($F507/(VLOOKUP($D507,Ingredients!$A:$K,3,FALSE)))), "ingredient not in list"))</f>
        <v>1</v>
      </c>
      <c r="L507" t="str">
        <f t="shared" si="80"/>
        <v>|</v>
      </c>
      <c r="M507" s="77">
        <f>IF($D507="", "", IFERROR((VLOOKUP($D507,Ingredients!$A:$K,10,FALSE)*($F507/(VLOOKUP($D507,Ingredients!$A:$K,3,FALSE)))), "ingredient not in list"))</f>
        <v>8</v>
      </c>
      <c r="N507" t="str">
        <f t="shared" si="81"/>
        <v>|</v>
      </c>
      <c r="O507" s="77">
        <f>IF($D507="", "", IFERROR((VLOOKUP($D507,Ingredients!$A:$K,11,FALSE)*($F507/(VLOOKUP($D507,Ingredients!$A:$K,3,FALSE)))), "ingredient not in list"))</f>
        <v>0</v>
      </c>
      <c r="P507" t="str">
        <f t="shared" si="82"/>
        <v>|</v>
      </c>
      <c r="Q507" s="83">
        <f>IF($D507="", "", IFERROR((VLOOKUP($D507,Ingredients!$A:$H,6,FALSE)*($F507/(VLOOKUP($D507,Ingredients!$A:$H,3,FALSE)))), "ingredient not in list"))</f>
        <v>37</v>
      </c>
      <c r="R507" s="3" t="str">
        <f>IF(AND(I507&lt;&gt;"",I508=""),SUM(I$1:I508)-SUM(R$1:R506),"")</f>
        <v/>
      </c>
      <c r="S507" t="str">
        <f>IF(AND(Q507&lt;&gt;"",Q508=""),SUM(Q$1:Q508)-SUM(S$1:S506),"")</f>
        <v/>
      </c>
      <c r="T507" s="74" t="str">
        <f>IF(AND(K507&lt;&gt;"",K508=""),SUM(K$1:K508)-SUM(T$1:T506),"")</f>
        <v/>
      </c>
      <c r="U507" s="74" t="str">
        <f>IF(AND(M507&lt;&gt;"",M508=""),SUM(M$1:M508)-SUM(U$1:U506),"")</f>
        <v/>
      </c>
      <c r="V507" s="74" t="str">
        <f>IF(AND(O507&lt;&gt;"",O508=""),SUM(O$1:O508)-SUM(V$1:V506),"")</f>
        <v/>
      </c>
      <c r="X507" s="3" t="str">
        <f t="shared" si="83"/>
        <v/>
      </c>
      <c r="Y507" s="21" t="str">
        <f t="shared" si="84"/>
        <v/>
      </c>
      <c r="Z507" s="74" t="str">
        <f t="shared" si="85"/>
        <v/>
      </c>
      <c r="AA507" s="74" t="str">
        <f t="shared" si="86"/>
        <v/>
      </c>
      <c r="AB507" s="74" t="str">
        <f t="shared" si="87"/>
        <v/>
      </c>
    </row>
    <row r="508" spans="1:28" ht="12.75" x14ac:dyDescent="0.2">
      <c r="A508" t="str">
        <f>IF(B508="","", IF(ISNA(MATCH(B508,'Meal Planning'!$C$2:$C$6,0)), "N", "Y"))</f>
        <v>N</v>
      </c>
      <c r="B508" t="str">
        <f t="array" ref="B508">IF(D508="","", INDEX($C508:C20506, MATCH(FALSE,ISBLANK($C508:C20506),0)))</f>
        <v>Italian Sausage w/ Rice</v>
      </c>
      <c r="C508" s="10"/>
      <c r="D508" s="8" t="s">
        <v>33</v>
      </c>
      <c r="E508" t="str">
        <f t="shared" si="77"/>
        <v>|</v>
      </c>
      <c r="F508" s="10">
        <v>2</v>
      </c>
      <c r="G508" s="1" t="str">
        <f>IF(D508="","",IFERROR(VLOOKUP(D508,Ingredients!$A:$G,4,FALSE),"ingredient not in list"))</f>
        <v>onion</v>
      </c>
      <c r="H508" t="str">
        <f t="shared" si="78"/>
        <v>|</v>
      </c>
      <c r="I508" s="3">
        <f>IF(D508="", "", IFERROR((VLOOKUP(D508,Ingredients!$A:$H,8,FALSE)*(F508/(VLOOKUP(D508,Ingredients!$A:$H,3,FALSE)))), "ingredient not in list"))</f>
        <v>1.38</v>
      </c>
      <c r="J508" t="str">
        <f t="shared" si="79"/>
        <v>|</v>
      </c>
      <c r="K508" s="77">
        <f>IF($D508="", "", IFERROR((VLOOKUP($D508,Ingredients!$A:$K,9,FALSE)*($F508/(VLOOKUP($D508,Ingredients!$A:$K,3,FALSE)))), "ingredient not in list"))</f>
        <v>4</v>
      </c>
      <c r="L508" t="str">
        <f t="shared" si="80"/>
        <v>|</v>
      </c>
      <c r="M508" s="77">
        <f>IF($D508="", "", IFERROR((VLOOKUP($D508,Ingredients!$A:$K,10,FALSE)*($F508/(VLOOKUP($D508,Ingredients!$A:$K,3,FALSE)))), "ingredient not in list"))</f>
        <v>28</v>
      </c>
      <c r="N508" t="str">
        <f t="shared" si="81"/>
        <v>|</v>
      </c>
      <c r="O508" s="77">
        <f>IF($D508="", "", IFERROR((VLOOKUP($D508,Ingredients!$A:$K,11,FALSE)*($F508/(VLOOKUP($D508,Ingredients!$A:$K,3,FALSE)))), "ingredient not in list"))</f>
        <v>0</v>
      </c>
      <c r="P508" t="str">
        <f t="shared" si="82"/>
        <v>|</v>
      </c>
      <c r="Q508" s="83">
        <f>IF($D508="", "", IFERROR((VLOOKUP($D508,Ingredients!$A:$H,6,FALSE)*($F508/(VLOOKUP($D508,Ingredients!$A:$H,3,FALSE)))), "ingredient not in list"))</f>
        <v>88</v>
      </c>
      <c r="R508" s="3" t="str">
        <f>IF(AND(I508&lt;&gt;"",I509=""),SUM(I$1:I509)-SUM(R$1:R507),"")</f>
        <v/>
      </c>
      <c r="S508" t="str">
        <f>IF(AND(Q508&lt;&gt;"",Q509=""),SUM(Q$1:Q509)-SUM(S$1:S507),"")</f>
        <v/>
      </c>
      <c r="T508" s="74" t="str">
        <f>IF(AND(K508&lt;&gt;"",K509=""),SUM(K$1:K509)-SUM(T$1:T507),"")</f>
        <v/>
      </c>
      <c r="U508" s="74" t="str">
        <f>IF(AND(M508&lt;&gt;"",M509=""),SUM(M$1:M509)-SUM(U$1:U507),"")</f>
        <v/>
      </c>
      <c r="V508" s="74" t="str">
        <f>IF(AND(O508&lt;&gt;"",O509=""),SUM(O$1:O509)-SUM(V$1:V507),"")</f>
        <v/>
      </c>
      <c r="X508" s="3" t="str">
        <f t="shared" si="83"/>
        <v/>
      </c>
      <c r="Y508" s="21" t="str">
        <f t="shared" si="84"/>
        <v/>
      </c>
      <c r="Z508" s="74" t="str">
        <f t="shared" si="85"/>
        <v/>
      </c>
      <c r="AA508" s="74" t="str">
        <f t="shared" si="86"/>
        <v/>
      </c>
      <c r="AB508" s="74" t="str">
        <f t="shared" si="87"/>
        <v/>
      </c>
    </row>
    <row r="509" spans="1:28" ht="12.75" x14ac:dyDescent="0.2">
      <c r="A509" t="str">
        <f>IF(B509="","", IF(ISNA(MATCH(B509,'Meal Planning'!$C$2:$C$6,0)), "N", "Y"))</f>
        <v>N</v>
      </c>
      <c r="B509" t="str">
        <f t="array" ref="B509">IF(D509="","", INDEX($C509:C20507, MATCH(FALSE,ISBLANK($C509:C20507),0)))</f>
        <v>Italian Sausage w/ Rice</v>
      </c>
      <c r="C509" s="10"/>
      <c r="D509" s="8" t="s">
        <v>140</v>
      </c>
      <c r="E509" t="str">
        <f t="shared" si="77"/>
        <v>|</v>
      </c>
      <c r="F509" s="10">
        <v>1</v>
      </c>
      <c r="G509" s="1" t="str">
        <f>IF(D509="","",IFERROR(VLOOKUP(D509,Ingredients!$A:$G,4,FALSE),"ingredient not in list"))</f>
        <v>tbsp</v>
      </c>
      <c r="H509" t="str">
        <f t="shared" si="78"/>
        <v>|</v>
      </c>
      <c r="I509" s="3">
        <f>IF(D509="", "", IFERROR((VLOOKUP(D509,Ingredients!$A:$H,8,FALSE)*(F509/(VLOOKUP(D509,Ingredients!$A:$H,3,FALSE)))), "ingredient not in list"))</f>
        <v>0.1</v>
      </c>
      <c r="J509" t="str">
        <f t="shared" si="79"/>
        <v>|</v>
      </c>
      <c r="K509" s="77">
        <f>IF($D509="", "", IFERROR((VLOOKUP($D509,Ingredients!$A:$K,9,FALSE)*($F509/(VLOOKUP($D509,Ingredients!$A:$K,3,FALSE)))), "ingredient not in list"))</f>
        <v>0</v>
      </c>
      <c r="L509" t="str">
        <f t="shared" si="80"/>
        <v>|</v>
      </c>
      <c r="M509" s="77">
        <f>IF($D509="", "", IFERROR((VLOOKUP($D509,Ingredients!$A:$K,10,FALSE)*($F509/(VLOOKUP($D509,Ingredients!$A:$K,3,FALSE)))), "ingredient not in list"))</f>
        <v>0</v>
      </c>
      <c r="N509" t="str">
        <f t="shared" si="81"/>
        <v>|</v>
      </c>
      <c r="O509" s="77">
        <f>IF($D509="", "", IFERROR((VLOOKUP($D509,Ingredients!$A:$K,11,FALSE)*($F509/(VLOOKUP($D509,Ingredients!$A:$K,3,FALSE)))), "ingredient not in list"))</f>
        <v>13.5</v>
      </c>
      <c r="P509" t="str">
        <f t="shared" si="82"/>
        <v>|</v>
      </c>
      <c r="Q509" s="83">
        <f>IF($D509="", "", IFERROR((VLOOKUP($D509,Ingredients!$A:$H,6,FALSE)*($F509/(VLOOKUP($D509,Ingredients!$A:$H,3,FALSE)))), "ingredient not in list"))</f>
        <v>120</v>
      </c>
      <c r="R509" s="3" t="str">
        <f>IF(AND(I509&lt;&gt;"",I510=""),SUM(I$1:I510)-SUM(R$1:R508),"")</f>
        <v/>
      </c>
      <c r="S509" t="str">
        <f>IF(AND(Q509&lt;&gt;"",Q510=""),SUM(Q$1:Q510)-SUM(S$1:S508),"")</f>
        <v/>
      </c>
      <c r="T509" s="74" t="str">
        <f>IF(AND(K509&lt;&gt;"",K510=""),SUM(K$1:K510)-SUM(T$1:T508),"")</f>
        <v/>
      </c>
      <c r="U509" s="74" t="str">
        <f>IF(AND(M509&lt;&gt;"",M510=""),SUM(M$1:M510)-SUM(U$1:U508),"")</f>
        <v/>
      </c>
      <c r="V509" s="74" t="str">
        <f>IF(AND(O509&lt;&gt;"",O510=""),SUM(O$1:O510)-SUM(V$1:V508),"")</f>
        <v/>
      </c>
      <c r="X509" s="3" t="str">
        <f t="shared" si="83"/>
        <v/>
      </c>
      <c r="Y509" s="21" t="str">
        <f t="shared" si="84"/>
        <v/>
      </c>
      <c r="Z509" s="74" t="str">
        <f t="shared" si="85"/>
        <v/>
      </c>
      <c r="AA509" s="74" t="str">
        <f t="shared" si="86"/>
        <v/>
      </c>
      <c r="AB509" s="74" t="str">
        <f t="shared" si="87"/>
        <v/>
      </c>
    </row>
    <row r="510" spans="1:28" ht="12.75" x14ac:dyDescent="0.2">
      <c r="A510" t="str">
        <f>IF(B510="","", IF(ISNA(MATCH(B510,'Meal Planning'!$C$2:$C$6,0)), "N", "Y"))</f>
        <v>N</v>
      </c>
      <c r="B510" t="str">
        <f t="array" ref="B510">IF(D510="","", INDEX($C510:C20508, MATCH(FALSE,ISBLANK($C510:C20508),0)))</f>
        <v>Italian Sausage w/ Rice</v>
      </c>
      <c r="C510" s="10"/>
      <c r="D510" s="8" t="s">
        <v>133</v>
      </c>
      <c r="E510" t="str">
        <f t="shared" si="77"/>
        <v>|</v>
      </c>
      <c r="F510" s="10">
        <v>3</v>
      </c>
      <c r="G510" s="1" t="str">
        <f>IF(D510="","",IFERROR(VLOOKUP(D510,Ingredients!$A:$G,4,FALSE),"ingredient not in list"))</f>
        <v>clove</v>
      </c>
      <c r="H510" t="str">
        <f t="shared" si="78"/>
        <v>|</v>
      </c>
      <c r="I510" s="3">
        <f>IF(D510="", "", IFERROR((VLOOKUP(D510,Ingredients!$A:$H,8,FALSE)*(F510/(VLOOKUP(D510,Ingredients!$A:$H,3,FALSE)))), "ingredient not in list"))</f>
        <v>0.10349999999999998</v>
      </c>
      <c r="J510" t="str">
        <f t="shared" si="79"/>
        <v>|</v>
      </c>
      <c r="K510" s="77">
        <f>IF($D510="", "", IFERROR((VLOOKUP($D510,Ingredients!$A:$K,9,FALSE)*($F510/(VLOOKUP($D510,Ingredients!$A:$K,3,FALSE)))), "ingredient not in list"))</f>
        <v>0.57000000000000006</v>
      </c>
      <c r="L510" t="str">
        <f t="shared" si="80"/>
        <v>|</v>
      </c>
      <c r="M510" s="77">
        <f>IF($D510="", "", IFERROR((VLOOKUP($D510,Ingredients!$A:$K,10,FALSE)*($F510/(VLOOKUP($D510,Ingredients!$A:$K,3,FALSE)))), "ingredient not in list"))</f>
        <v>2.9699999999999998</v>
      </c>
      <c r="N510" t="str">
        <f t="shared" si="81"/>
        <v>|</v>
      </c>
      <c r="O510" s="77">
        <f>IF($D510="", "", IFERROR((VLOOKUP($D510,Ingredients!$A:$K,11,FALSE)*($F510/(VLOOKUP($D510,Ingredients!$A:$K,3,FALSE)))), "ingredient not in list"))</f>
        <v>0.06</v>
      </c>
      <c r="P510" t="str">
        <f t="shared" si="82"/>
        <v>|</v>
      </c>
      <c r="Q510" s="83">
        <f>IF($D510="", "", IFERROR((VLOOKUP($D510,Ingredients!$A:$H,6,FALSE)*($F510/(VLOOKUP($D510,Ingredients!$A:$H,3,FALSE)))), "ingredient not in list"))</f>
        <v>12</v>
      </c>
      <c r="R510" s="3" t="str">
        <f>IF(AND(I510&lt;&gt;"",I511=""),SUM(I$1:I511)-SUM(R$1:R509),"")</f>
        <v/>
      </c>
      <c r="S510" t="str">
        <f>IF(AND(Q510&lt;&gt;"",Q511=""),SUM(Q$1:Q511)-SUM(S$1:S509),"")</f>
        <v/>
      </c>
      <c r="T510" s="74" t="str">
        <f>IF(AND(K510&lt;&gt;"",K511=""),SUM(K$1:K511)-SUM(T$1:T509),"")</f>
        <v/>
      </c>
      <c r="U510" s="74" t="str">
        <f>IF(AND(M510&lt;&gt;"",M511=""),SUM(M$1:M511)-SUM(U$1:U509),"")</f>
        <v/>
      </c>
      <c r="V510" s="74" t="str">
        <f>IF(AND(O510&lt;&gt;"",O511=""),SUM(O$1:O511)-SUM(V$1:V509),"")</f>
        <v/>
      </c>
      <c r="X510" s="3" t="str">
        <f t="shared" si="83"/>
        <v/>
      </c>
      <c r="Y510" s="21" t="str">
        <f t="shared" si="84"/>
        <v/>
      </c>
      <c r="Z510" s="74" t="str">
        <f t="shared" si="85"/>
        <v/>
      </c>
      <c r="AA510" s="74" t="str">
        <f t="shared" si="86"/>
        <v/>
      </c>
      <c r="AB510" s="74" t="str">
        <f t="shared" si="87"/>
        <v/>
      </c>
    </row>
    <row r="511" spans="1:28" ht="12.75" x14ac:dyDescent="0.2">
      <c r="A511" t="str">
        <f>IF(B511="","", IF(ISNA(MATCH(B511,'Meal Planning'!$C$2:$C$6,0)), "N", "Y"))</f>
        <v>N</v>
      </c>
      <c r="B511" t="str">
        <f t="array" ref="B511">IF(D511="","", INDEX($C511:C20509, MATCH(FALSE,ISBLANK($C511:C20509),0)))</f>
        <v>Italian Sausage w/ Rice</v>
      </c>
      <c r="C511" s="10"/>
      <c r="D511" s="8" t="s">
        <v>341</v>
      </c>
      <c r="E511" t="str">
        <f t="shared" si="77"/>
        <v>|</v>
      </c>
      <c r="F511" s="10">
        <v>1.75</v>
      </c>
      <c r="G511" s="1" t="str">
        <f>IF(D511="","",IFERROR(VLOOKUP(D511,Ingredients!$A:$G,4,FALSE),"ingredient not in list"))</f>
        <v>cup</v>
      </c>
      <c r="H511" t="str">
        <f t="shared" si="78"/>
        <v>|</v>
      </c>
      <c r="I511" s="3">
        <f>IF(D511="", "", IFERROR((VLOOKUP(D511,Ingredients!$A:$H,8,FALSE)*(F511/(VLOOKUP(D511,Ingredients!$A:$H,3,FALSE)))), "ingredient not in list"))</f>
        <v>1.69</v>
      </c>
      <c r="J511" t="str">
        <f t="shared" si="79"/>
        <v>|</v>
      </c>
      <c r="K511" s="77">
        <f>IF($D511="", "", IFERROR((VLOOKUP($D511,Ingredients!$A:$K,9,FALSE)*($F511/(VLOOKUP($D511,Ingredients!$A:$K,3,FALSE)))), "ingredient not in list"))</f>
        <v>3.5</v>
      </c>
      <c r="L511" t="str">
        <f t="shared" si="80"/>
        <v>|</v>
      </c>
      <c r="M511" s="77">
        <f>IF($D511="", "", IFERROR((VLOOKUP($D511,Ingredients!$A:$K,10,FALSE)*($F511/(VLOOKUP($D511,Ingredients!$A:$K,3,FALSE)))), "ingredient not in list"))</f>
        <v>17.5</v>
      </c>
      <c r="N511" t="str">
        <f t="shared" si="81"/>
        <v>|</v>
      </c>
      <c r="O511" s="77">
        <f>IF($D511="", "", IFERROR((VLOOKUP($D511,Ingredients!$A:$K,11,FALSE)*($F511/(VLOOKUP($D511,Ingredients!$A:$K,3,FALSE)))), "ingredient not in list"))</f>
        <v>0</v>
      </c>
      <c r="P511" t="str">
        <f t="shared" si="82"/>
        <v>|</v>
      </c>
      <c r="Q511" s="83">
        <f>IF($D511="", "", IFERROR((VLOOKUP($D511,Ingredients!$A:$H,6,FALSE)*($F511/(VLOOKUP($D511,Ingredients!$A:$H,3,FALSE)))), "ingredient not in list"))</f>
        <v>87.5</v>
      </c>
      <c r="R511" s="3" t="str">
        <f>IF(AND(I511&lt;&gt;"",I512=""),SUM(I$1:I512)-SUM(R$1:R510),"")</f>
        <v/>
      </c>
      <c r="S511" t="str">
        <f>IF(AND(Q511&lt;&gt;"",Q512=""),SUM(Q$1:Q512)-SUM(S$1:S510),"")</f>
        <v/>
      </c>
      <c r="T511" s="74" t="str">
        <f>IF(AND(K511&lt;&gt;"",K512=""),SUM(K$1:K512)-SUM(T$1:T510),"")</f>
        <v/>
      </c>
      <c r="U511" s="74" t="str">
        <f>IF(AND(M511&lt;&gt;"",M512=""),SUM(M$1:M512)-SUM(U$1:U510),"")</f>
        <v/>
      </c>
      <c r="V511" s="74" t="str">
        <f>IF(AND(O511&lt;&gt;"",O512=""),SUM(O$1:O512)-SUM(V$1:V510),"")</f>
        <v/>
      </c>
      <c r="X511" s="3" t="str">
        <f t="shared" si="83"/>
        <v/>
      </c>
      <c r="Y511" s="21" t="str">
        <f t="shared" si="84"/>
        <v/>
      </c>
      <c r="Z511" s="74" t="str">
        <f t="shared" si="85"/>
        <v/>
      </c>
      <c r="AA511" s="74" t="str">
        <f t="shared" si="86"/>
        <v/>
      </c>
      <c r="AB511" s="74" t="str">
        <f t="shared" si="87"/>
        <v/>
      </c>
    </row>
    <row r="512" spans="1:28" ht="12.75" x14ac:dyDescent="0.2">
      <c r="A512" t="str">
        <f>IF(B512="","", IF(ISNA(MATCH(B512,'Meal Planning'!$C$2:$C$6,0)), "N", "Y"))</f>
        <v>N</v>
      </c>
      <c r="B512" t="str">
        <f t="array" ref="B512">IF(D512="","", INDEX($C512:C20510, MATCH(FALSE,ISBLANK($C512:C20510),0)))</f>
        <v>Italian Sausage w/ Rice</v>
      </c>
      <c r="C512" s="10"/>
      <c r="D512" s="8" t="s">
        <v>243</v>
      </c>
      <c r="E512" t="str">
        <f t="shared" si="77"/>
        <v>|</v>
      </c>
      <c r="F512" s="10">
        <v>1</v>
      </c>
      <c r="G512" s="1" t="str">
        <f>IF(D512="","",IFERROR(VLOOKUP(D512,Ingredients!$A:$G,4,FALSE),"ingredient not in list"))</f>
        <v>tsp</v>
      </c>
      <c r="H512" t="str">
        <f t="shared" si="78"/>
        <v>|</v>
      </c>
      <c r="I512" s="3">
        <f>IF(D512="", "", IFERROR((VLOOKUP(D512,Ingredients!$A:$H,8,FALSE)*(F512/(VLOOKUP(D512,Ingredients!$A:$H,3,FALSE)))), "ingredient not in list"))</f>
        <v>0.19950000000000001</v>
      </c>
      <c r="J512" t="str">
        <f t="shared" si="79"/>
        <v>|</v>
      </c>
      <c r="K512" s="77">
        <f>IF($D512="", "", IFERROR((VLOOKUP($D512,Ingredients!$A:$K,9,FALSE)*($F512/(VLOOKUP($D512,Ingredients!$A:$K,3,FALSE)))), "ingredient not in list"))</f>
        <v>0.1</v>
      </c>
      <c r="L512" t="str">
        <f t="shared" si="80"/>
        <v>|</v>
      </c>
      <c r="M512" s="77">
        <f>IF($D512="", "", IFERROR((VLOOKUP($D512,Ingredients!$A:$K,10,FALSE)*($F512/(VLOOKUP($D512,Ingredients!$A:$K,3,FALSE)))), "ingredient not in list"))</f>
        <v>0.43</v>
      </c>
      <c r="N512" t="str">
        <f t="shared" si="81"/>
        <v>|</v>
      </c>
      <c r="O512" s="77">
        <f>IF($D512="", "", IFERROR((VLOOKUP($D512,Ingredients!$A:$K,11,FALSE)*($F512/(VLOOKUP($D512,Ingredients!$A:$K,3,FALSE)))), "ingredient not in list"))</f>
        <v>0.03</v>
      </c>
      <c r="P512" t="str">
        <f t="shared" si="82"/>
        <v>|</v>
      </c>
      <c r="Q512" s="83">
        <f>IF($D512="", "", IFERROR((VLOOKUP($D512,Ingredients!$A:$H,6,FALSE)*($F512/(VLOOKUP($D512,Ingredients!$A:$H,3,FALSE)))), "ingredient not in list"))</f>
        <v>2</v>
      </c>
      <c r="R512" s="3" t="str">
        <f>IF(AND(I512&lt;&gt;"",I513=""),SUM(I$1:I513)-SUM(R$1:R511),"")</f>
        <v/>
      </c>
      <c r="S512" t="str">
        <f>IF(AND(Q512&lt;&gt;"",Q513=""),SUM(Q$1:Q513)-SUM(S$1:S511),"")</f>
        <v/>
      </c>
      <c r="T512" s="74" t="str">
        <f>IF(AND(K512&lt;&gt;"",K513=""),SUM(K$1:K513)-SUM(T$1:T511),"")</f>
        <v/>
      </c>
      <c r="U512" s="74" t="str">
        <f>IF(AND(M512&lt;&gt;"",M513=""),SUM(M$1:M513)-SUM(U$1:U511),"")</f>
        <v/>
      </c>
      <c r="V512" s="74" t="str">
        <f>IF(AND(O512&lt;&gt;"",O513=""),SUM(O$1:O513)-SUM(V$1:V511),"")</f>
        <v/>
      </c>
      <c r="X512" s="3" t="str">
        <f t="shared" si="83"/>
        <v/>
      </c>
      <c r="Y512" s="21" t="str">
        <f t="shared" si="84"/>
        <v/>
      </c>
      <c r="Z512" s="74" t="str">
        <f t="shared" si="85"/>
        <v/>
      </c>
      <c r="AA512" s="74" t="str">
        <f t="shared" si="86"/>
        <v/>
      </c>
      <c r="AB512" s="74" t="str">
        <f t="shared" si="87"/>
        <v/>
      </c>
    </row>
    <row r="513" spans="1:28" ht="12.75" x14ac:dyDescent="0.2">
      <c r="A513" t="str">
        <f>IF(B513="","", IF(ISNA(MATCH(B513,'Meal Planning'!$C$2:$C$6,0)), "N", "Y"))</f>
        <v>N</v>
      </c>
      <c r="B513" t="str">
        <f t="array" ref="B513">IF(D513="","", INDEX($C513:C20511, MATCH(FALSE,ISBLANK($C513:C20511),0)))</f>
        <v>Italian Sausage w/ Rice</v>
      </c>
      <c r="C513" s="10"/>
      <c r="D513" s="8" t="s">
        <v>210</v>
      </c>
      <c r="E513" t="str">
        <f t="shared" si="77"/>
        <v>|</v>
      </c>
      <c r="F513" s="10">
        <v>1</v>
      </c>
      <c r="G513" s="1" t="str">
        <f>IF(D513="","",IFERROR(VLOOKUP(D513,Ingredients!$A:$G,4,FALSE),"ingredient not in list"))</f>
        <v>tsp</v>
      </c>
      <c r="H513" t="str">
        <f t="shared" si="78"/>
        <v>|</v>
      </c>
      <c r="I513" s="3">
        <f>IF(D513="", "", IFERROR((VLOOKUP(D513,Ingredients!$A:$H,8,FALSE)*(F513/(VLOOKUP(D513,Ingredients!$A:$H,3,FALSE)))), "ingredient not in list"))</f>
        <v>7.4999999999999997E-2</v>
      </c>
      <c r="J513" t="str">
        <f t="shared" si="79"/>
        <v>|</v>
      </c>
      <c r="K513" s="77">
        <f>IF($D513="", "", IFERROR((VLOOKUP($D513,Ingredients!$A:$K,9,FALSE)*($F513/(VLOOKUP($D513,Ingredients!$A:$K,3,FALSE)))), "ingredient not in list"))</f>
        <v>0.2</v>
      </c>
      <c r="L513" t="str">
        <f t="shared" si="80"/>
        <v>|</v>
      </c>
      <c r="M513" s="77">
        <f>IF($D513="", "", IFERROR((VLOOKUP($D513,Ingredients!$A:$K,10,FALSE)*($F513/(VLOOKUP($D513,Ingredients!$A:$K,3,FALSE)))), "ingredient not in list"))</f>
        <v>1.1599999999999999</v>
      </c>
      <c r="N513" t="str">
        <f t="shared" si="81"/>
        <v>|</v>
      </c>
      <c r="O513" s="77">
        <f>IF($D513="", "", IFERROR((VLOOKUP($D513,Ingredients!$A:$K,11,FALSE)*($F513/(VLOOKUP($D513,Ingredients!$A:$K,3,FALSE)))), "ingredient not in list"))</f>
        <v>0.18</v>
      </c>
      <c r="P513" t="str">
        <f t="shared" si="82"/>
        <v>|</v>
      </c>
      <c r="Q513" s="83">
        <f>IF($D513="", "", IFERROR((VLOOKUP($D513,Ingredients!$A:$H,6,FALSE)*($F513/(VLOOKUP($D513,Ingredients!$A:$H,3,FALSE)))), "ingredient not in list"))</f>
        <v>6</v>
      </c>
      <c r="R513" s="3" t="str">
        <f>IF(AND(I513&lt;&gt;"",I514=""),SUM(I$1:I514)-SUM(R$1:R512),"")</f>
        <v/>
      </c>
      <c r="S513" t="str">
        <f>IF(AND(Q513&lt;&gt;"",Q514=""),SUM(Q$1:Q514)-SUM(S$1:S512),"")</f>
        <v/>
      </c>
      <c r="T513" s="74" t="str">
        <f>IF(AND(K513&lt;&gt;"",K514=""),SUM(K$1:K514)-SUM(T$1:T512),"")</f>
        <v/>
      </c>
      <c r="U513" s="74" t="str">
        <f>IF(AND(M513&lt;&gt;"",M514=""),SUM(M$1:M514)-SUM(U$1:U512),"")</f>
        <v/>
      </c>
      <c r="V513" s="74" t="str">
        <f>IF(AND(O513&lt;&gt;"",O514=""),SUM(O$1:O514)-SUM(V$1:V512),"")</f>
        <v/>
      </c>
      <c r="X513" s="3" t="str">
        <f t="shared" si="83"/>
        <v/>
      </c>
      <c r="Y513" s="21" t="str">
        <f t="shared" si="84"/>
        <v/>
      </c>
      <c r="Z513" s="74" t="str">
        <f t="shared" si="85"/>
        <v/>
      </c>
      <c r="AA513" s="74" t="str">
        <f t="shared" si="86"/>
        <v/>
      </c>
      <c r="AB513" s="74" t="str">
        <f t="shared" si="87"/>
        <v/>
      </c>
    </row>
    <row r="514" spans="1:28" ht="13.5" thickBot="1" x14ac:dyDescent="0.25">
      <c r="A514" t="str">
        <f>IF(B514="","", IF(ISNA(MATCH(B514,'Meal Planning'!$C$2:$C$6,0)), "N", "Y"))</f>
        <v>N</v>
      </c>
      <c r="B514" t="str">
        <f t="array" ref="B514">IF(D514="","", INDEX($C514:C20512, MATCH(FALSE,ISBLANK($C514:C20512),0)))</f>
        <v>Italian Sausage w/ Rice</v>
      </c>
      <c r="C514" s="10"/>
      <c r="D514" s="8" t="s">
        <v>232</v>
      </c>
      <c r="E514" t="str">
        <f t="shared" si="77"/>
        <v>|</v>
      </c>
      <c r="F514" s="10">
        <v>4</v>
      </c>
      <c r="G514" s="1" t="str">
        <f>IF(D514="","",IFERROR(VLOOKUP(D514,Ingredients!$A:$G,4,FALSE),"ingredient not in list"))</f>
        <v>tbsp</v>
      </c>
      <c r="H514" t="str">
        <f t="shared" si="78"/>
        <v>|</v>
      </c>
      <c r="I514" s="3">
        <f>IF(D514="", "", IFERROR((VLOOKUP(D514,Ingredients!$A:$H,8,FALSE)*(F514/(VLOOKUP(D514,Ingredients!$A:$H,3,FALSE)))), "ingredient not in list"))</f>
        <v>0.27757575757575759</v>
      </c>
      <c r="J514" t="str">
        <f t="shared" si="79"/>
        <v>|</v>
      </c>
      <c r="K514" s="77">
        <f>IF($D514="", "", IFERROR((VLOOKUP($D514,Ingredients!$A:$K,9,FALSE)*($F514/(VLOOKUP($D514,Ingredients!$A:$K,3,FALSE)))), "ingredient not in list"))</f>
        <v>0</v>
      </c>
      <c r="L514" t="str">
        <f t="shared" si="80"/>
        <v>|</v>
      </c>
      <c r="M514" s="77">
        <f>IF($D514="", "", IFERROR((VLOOKUP($D514,Ingredients!$A:$K,10,FALSE)*($F514/(VLOOKUP($D514,Ingredients!$A:$K,3,FALSE)))), "ingredient not in list"))</f>
        <v>0</v>
      </c>
      <c r="N514" t="str">
        <f t="shared" si="81"/>
        <v>|</v>
      </c>
      <c r="O514" s="77">
        <f>IF($D514="", "", IFERROR((VLOOKUP($D514,Ingredients!$A:$K,11,FALSE)*($F514/(VLOOKUP($D514,Ingredients!$A:$K,3,FALSE)))), "ingredient not in list"))</f>
        <v>0</v>
      </c>
      <c r="P514" t="str">
        <f t="shared" si="82"/>
        <v>|</v>
      </c>
      <c r="Q514" s="83">
        <f>IF($D514="", "", IFERROR((VLOOKUP($D514,Ingredients!$A:$H,6,FALSE)*($F514/(VLOOKUP($D514,Ingredients!$A:$H,3,FALSE)))), "ingredient not in list"))</f>
        <v>20</v>
      </c>
      <c r="R514" s="3" t="str">
        <f>IF(AND(I514&lt;&gt;"",I515=""),SUM(I$1:I515)-SUM(R$1:R513),"")</f>
        <v/>
      </c>
      <c r="S514" t="str">
        <f>IF(AND(Q514&lt;&gt;"",Q515=""),SUM(Q$1:Q515)-SUM(S$1:S513),"")</f>
        <v/>
      </c>
      <c r="T514" s="74" t="str">
        <f>IF(AND(K514&lt;&gt;"",K515=""),SUM(K$1:K515)-SUM(T$1:T513),"")</f>
        <v/>
      </c>
      <c r="U514" s="74" t="str">
        <f>IF(AND(M514&lt;&gt;"",M515=""),SUM(M$1:M515)-SUM(U$1:U513),"")</f>
        <v/>
      </c>
      <c r="V514" s="74" t="str">
        <f>IF(AND(O514&lt;&gt;"",O515=""),SUM(O$1:O515)-SUM(V$1:V513),"")</f>
        <v/>
      </c>
      <c r="X514" s="3" t="str">
        <f t="shared" si="83"/>
        <v/>
      </c>
      <c r="Y514" s="21" t="str">
        <f t="shared" si="84"/>
        <v/>
      </c>
      <c r="Z514" s="74" t="str">
        <f t="shared" si="85"/>
        <v/>
      </c>
      <c r="AA514" s="74" t="str">
        <f t="shared" si="86"/>
        <v/>
      </c>
      <c r="AB514" s="74" t="str">
        <f t="shared" si="87"/>
        <v/>
      </c>
    </row>
    <row r="515" spans="1:28" ht="13.5" thickBot="1" x14ac:dyDescent="0.25">
      <c r="A515" t="str">
        <f>IF(B515="","", IF(ISNA(MATCH(B515,'Meal Planning'!$C$2:$C$6,0)), "N", "Y"))</f>
        <v>N</v>
      </c>
      <c r="B515" t="str">
        <f t="array" ref="B515">IF(D515="","", INDEX($C515:C20513, MATCH(FALSE,ISBLANK($C515:C20513),0)))</f>
        <v>Italian Sausage w/ Rice</v>
      </c>
      <c r="C515" s="47" t="s">
        <v>359</v>
      </c>
      <c r="D515" s="8" t="s">
        <v>28</v>
      </c>
      <c r="E515" t="str">
        <f t="shared" si="77"/>
        <v>|</v>
      </c>
      <c r="F515" s="10">
        <v>2.5</v>
      </c>
      <c r="G515" s="1" t="str">
        <f>IF(D515="","",IFERROR(VLOOKUP(D515,Ingredients!$A:$G,4,FALSE),"ingredient not in list"))</f>
        <v>dry cups</v>
      </c>
      <c r="H515" t="str">
        <f t="shared" si="78"/>
        <v>|</v>
      </c>
      <c r="I515" s="3">
        <f>IF(D515="", "", IFERROR((VLOOKUP(D515,Ingredients!$A:$H,8,FALSE)*(F515/(VLOOKUP(D515,Ingredients!$A:$H,3,FALSE)))), "ingredient not in list"))</f>
        <v>1</v>
      </c>
      <c r="J515" t="str">
        <f t="shared" si="79"/>
        <v>|</v>
      </c>
      <c r="K515" s="77">
        <f>IF($D515="", "", IFERROR((VLOOKUP($D515,Ingredients!$A:$K,9,FALSE)*($F515/(VLOOKUP($D515,Ingredients!$A:$K,3,FALSE)))), "ingredient not in list"))</f>
        <v>30</v>
      </c>
      <c r="L515" t="str">
        <f t="shared" si="80"/>
        <v>|</v>
      </c>
      <c r="M515" s="77">
        <f>IF($D515="", "", IFERROR((VLOOKUP($D515,Ingredients!$A:$K,10,FALSE)*($F515/(VLOOKUP($D515,Ingredients!$A:$K,3,FALSE)))), "ingredient not in list"))</f>
        <v>360</v>
      </c>
      <c r="N515" t="str">
        <f t="shared" si="81"/>
        <v>|</v>
      </c>
      <c r="O515" s="77">
        <f>IF($D515="", "", IFERROR((VLOOKUP($D515,Ingredients!$A:$K,11,FALSE)*($F515/(VLOOKUP($D515,Ingredients!$A:$K,3,FALSE)))), "ingredient not in list"))</f>
        <v>0.4</v>
      </c>
      <c r="P515" t="str">
        <f t="shared" si="82"/>
        <v>|</v>
      </c>
      <c r="Q515" s="83">
        <f>IF($D515="", "", IFERROR((VLOOKUP($D515,Ingredients!$A:$H,6,FALSE)*($F515/(VLOOKUP($D515,Ingredients!$A:$H,3,FALSE)))), "ingredient not in list"))</f>
        <v>1700</v>
      </c>
      <c r="R515" s="3">
        <f>IF(AND(I515&lt;&gt;"",I516=""),SUM(I$1:I516)-SUM(R$1:R514),"")</f>
        <v>8.0651590909090487</v>
      </c>
      <c r="S515">
        <f>IF(AND(Q515&lt;&gt;"",Q516=""),SUM(Q$1:Q516)-SUM(S$1:S514),"")</f>
        <v>2656</v>
      </c>
      <c r="T515" s="74">
        <f>IF(AND(K515&lt;&gt;"",K516=""),SUM(K$1:K516)-SUM(T$1:T514),"")</f>
        <v>57.182499999999891</v>
      </c>
      <c r="U515" s="74">
        <f>IF(AND(M515&lt;&gt;"",M516=""),SUM(M$1:M516)-SUM(U$1:U514),"")</f>
        <v>434.93499999999949</v>
      </c>
      <c r="V515" s="74">
        <f>IF(AND(O515&lt;&gt;"",O516=""),SUM(O$1:O516)-SUM(V$1:V514),"")</f>
        <v>34.295000000000073</v>
      </c>
      <c r="W515" s="8">
        <v>5</v>
      </c>
      <c r="X515" s="3">
        <f t="shared" si="83"/>
        <v>1.6130318181818097</v>
      </c>
      <c r="Y515" s="21">
        <f t="shared" si="84"/>
        <v>531.20000000000005</v>
      </c>
      <c r="Z515" s="74">
        <f t="shared" si="85"/>
        <v>11.436499999999977</v>
      </c>
      <c r="AA515" s="74">
        <f t="shared" si="86"/>
        <v>86.986999999999895</v>
      </c>
      <c r="AB515" s="74">
        <f t="shared" si="87"/>
        <v>6.8590000000000142</v>
      </c>
    </row>
    <row r="516" spans="1:28" ht="12.75" x14ac:dyDescent="0.2">
      <c r="A516" t="str">
        <f>IF(B516="","", IF(ISNA(MATCH(B516,'Meal Planning'!$C$2:$C$6,0)), "N", "Y"))</f>
        <v/>
      </c>
      <c r="B516" t="str">
        <f t="array" ref="B516">IF(D516="","", INDEX($C516:C20514, MATCH(FALSE,ISBLANK($C516:C20514),0)))</f>
        <v/>
      </c>
      <c r="C516" s="10"/>
      <c r="E516" t="str">
        <f t="shared" si="77"/>
        <v/>
      </c>
      <c r="F516" s="10"/>
      <c r="G516" s="1" t="str">
        <f>IF(D516="","",IFERROR(VLOOKUP(D516,Ingredients!$A:$G,4,FALSE),"ingredient not in list"))</f>
        <v/>
      </c>
      <c r="H516" t="str">
        <f t="shared" si="78"/>
        <v/>
      </c>
      <c r="I516" s="3" t="str">
        <f>IF(D516="", "", IFERROR((VLOOKUP(D516,Ingredients!$A:$H,8,FALSE)*(F516/(VLOOKUP(D516,Ingredients!$A:$H,3,FALSE)))), "ingredient not in list"))</f>
        <v/>
      </c>
      <c r="J516" t="str">
        <f t="shared" si="79"/>
        <v/>
      </c>
      <c r="K516" s="77" t="str">
        <f>IF($D516="", "", IFERROR((VLOOKUP($D516,Ingredients!$A:$K,9,FALSE)*($F516/(VLOOKUP($D516,Ingredients!$A:$K,3,FALSE)))), "ingredient not in list"))</f>
        <v/>
      </c>
      <c r="L516" t="str">
        <f t="shared" si="80"/>
        <v/>
      </c>
      <c r="M516" s="77" t="str">
        <f>IF($D516="", "", IFERROR((VLOOKUP($D516,Ingredients!$A:$K,10,FALSE)*($F516/(VLOOKUP($D516,Ingredients!$A:$K,3,FALSE)))), "ingredient not in list"))</f>
        <v/>
      </c>
      <c r="N516" t="str">
        <f t="shared" si="81"/>
        <v/>
      </c>
      <c r="O516" s="77" t="str">
        <f>IF($D516="", "", IFERROR((VLOOKUP($D516,Ingredients!$A:$K,11,FALSE)*($F516/(VLOOKUP($D516,Ingredients!$A:$K,3,FALSE)))), "ingredient not in list"))</f>
        <v/>
      </c>
      <c r="P516" t="str">
        <f t="shared" si="82"/>
        <v/>
      </c>
      <c r="Q516" s="83" t="str">
        <f>IF($D516="", "", IFERROR((VLOOKUP($D516,Ingredients!$A:$H,6,FALSE)*($F516/(VLOOKUP($D516,Ingredients!$A:$H,3,FALSE)))), "ingredient not in list"))</f>
        <v/>
      </c>
      <c r="R516" s="3" t="str">
        <f>IF(AND(I516&lt;&gt;"",I517=""),SUM(I$1:I517)-SUM(R$1:R515),"")</f>
        <v/>
      </c>
      <c r="S516" t="str">
        <f>IF(AND(Q516&lt;&gt;"",Q517=""),SUM(Q$1:Q517)-SUM(S$1:S515),"")</f>
        <v/>
      </c>
      <c r="T516" s="74" t="str">
        <f>IF(AND(K516&lt;&gt;"",K517=""),SUM(K$1:K517)-SUM(T$1:T515),"")</f>
        <v/>
      </c>
      <c r="U516" s="74" t="str">
        <f>IF(AND(M516&lt;&gt;"",M517=""),SUM(M$1:M517)-SUM(U$1:U515),"")</f>
        <v/>
      </c>
      <c r="V516" s="74" t="str">
        <f>IF(AND(O516&lt;&gt;"",O517=""),SUM(O$1:O517)-SUM(V$1:V515),"")</f>
        <v/>
      </c>
      <c r="X516" s="3" t="str">
        <f t="shared" si="83"/>
        <v/>
      </c>
      <c r="Y516" s="21" t="str">
        <f t="shared" si="84"/>
        <v/>
      </c>
      <c r="Z516" s="74" t="str">
        <f t="shared" si="85"/>
        <v/>
      </c>
      <c r="AA516" s="74" t="str">
        <f t="shared" si="86"/>
        <v/>
      </c>
      <c r="AB516" s="74" t="str">
        <f t="shared" si="87"/>
        <v/>
      </c>
    </row>
    <row r="517" spans="1:28" ht="12.75" x14ac:dyDescent="0.2">
      <c r="A517" t="str">
        <f>IF(B517="","", IF(ISNA(MATCH(B517,'Meal Planning'!$C$2:$C$6,0)), "N", "Y"))</f>
        <v>N</v>
      </c>
      <c r="B517" t="str">
        <f t="array" ref="B517">IF(D517="","", INDEX($C517:C20515, MATCH(FALSE,ISBLANK($C517:C20515),0)))</f>
        <v>Spinach Pasta Soup</v>
      </c>
      <c r="C517" s="10"/>
      <c r="D517" s="8" t="s">
        <v>33</v>
      </c>
      <c r="E517" t="str">
        <f t="shared" si="77"/>
        <v>|</v>
      </c>
      <c r="F517" s="10">
        <v>1</v>
      </c>
      <c r="G517" s="1" t="str">
        <f>IF(D517="","",IFERROR(VLOOKUP(D517,Ingredients!$A:$G,4,FALSE),"ingredient not in list"))</f>
        <v>onion</v>
      </c>
      <c r="H517" t="str">
        <f t="shared" si="78"/>
        <v>|</v>
      </c>
      <c r="I517" s="3">
        <f>IF(D517="", "", IFERROR((VLOOKUP(D517,Ingredients!$A:$H,8,FALSE)*(F517/(VLOOKUP(D517,Ingredients!$A:$H,3,FALSE)))), "ingredient not in list"))</f>
        <v>0.69</v>
      </c>
      <c r="J517" t="str">
        <f t="shared" si="79"/>
        <v>|</v>
      </c>
      <c r="K517" s="77">
        <f>IF($D517="", "", IFERROR((VLOOKUP($D517,Ingredients!$A:$K,9,FALSE)*($F517/(VLOOKUP($D517,Ingredients!$A:$K,3,FALSE)))), "ingredient not in list"))</f>
        <v>2</v>
      </c>
      <c r="L517" t="str">
        <f t="shared" si="80"/>
        <v>|</v>
      </c>
      <c r="M517" s="77">
        <f>IF($D517="", "", IFERROR((VLOOKUP($D517,Ingredients!$A:$K,10,FALSE)*($F517/(VLOOKUP($D517,Ingredients!$A:$K,3,FALSE)))), "ingredient not in list"))</f>
        <v>14</v>
      </c>
      <c r="N517" t="str">
        <f t="shared" si="81"/>
        <v>|</v>
      </c>
      <c r="O517" s="77">
        <f>IF($D517="", "", IFERROR((VLOOKUP($D517,Ingredients!$A:$K,11,FALSE)*($F517/(VLOOKUP($D517,Ingredients!$A:$K,3,FALSE)))), "ingredient not in list"))</f>
        <v>0</v>
      </c>
      <c r="P517" t="str">
        <f t="shared" si="82"/>
        <v>|</v>
      </c>
      <c r="Q517" s="83">
        <f>IF($D517="", "", IFERROR((VLOOKUP($D517,Ingredients!$A:$H,6,FALSE)*($F517/(VLOOKUP($D517,Ingredients!$A:$H,3,FALSE)))), "ingredient not in list"))</f>
        <v>44</v>
      </c>
      <c r="R517" s="3" t="str">
        <f>IF(AND(I517&lt;&gt;"",I518=""),SUM(I$1:I518)-SUM(R$1:R516),"")</f>
        <v/>
      </c>
      <c r="S517" t="str">
        <f>IF(AND(Q517&lt;&gt;"",Q518=""),SUM(Q$1:Q518)-SUM(S$1:S516),"")</f>
        <v/>
      </c>
      <c r="T517" s="74" t="str">
        <f>IF(AND(K517&lt;&gt;"",K518=""),SUM(K$1:K518)-SUM(T$1:T516),"")</f>
        <v/>
      </c>
      <c r="U517" s="74" t="str">
        <f>IF(AND(M517&lt;&gt;"",M518=""),SUM(M$1:M518)-SUM(U$1:U516),"")</f>
        <v/>
      </c>
      <c r="V517" s="74" t="str">
        <f>IF(AND(O517&lt;&gt;"",O518=""),SUM(O$1:O518)-SUM(V$1:V516),"")</f>
        <v/>
      </c>
      <c r="X517" s="3" t="str">
        <f t="shared" si="83"/>
        <v/>
      </c>
      <c r="Y517" s="21" t="str">
        <f t="shared" si="84"/>
        <v/>
      </c>
      <c r="Z517" s="74" t="str">
        <f t="shared" si="85"/>
        <v/>
      </c>
      <c r="AA517" s="74" t="str">
        <f t="shared" si="86"/>
        <v/>
      </c>
      <c r="AB517" s="74" t="str">
        <f t="shared" si="87"/>
        <v/>
      </c>
    </row>
    <row r="518" spans="1:28" ht="12.75" x14ac:dyDescent="0.2">
      <c r="A518" t="str">
        <f>IF(B518="","", IF(ISNA(MATCH(B518,'Meal Planning'!$C$2:$C$6,0)), "N", "Y"))</f>
        <v>N</v>
      </c>
      <c r="B518" t="str">
        <f t="array" ref="B518">IF(D518="","", INDEX($C518:C20516, MATCH(FALSE,ISBLANK($C518:C20516),0)))</f>
        <v>Spinach Pasta Soup</v>
      </c>
      <c r="C518" s="10"/>
      <c r="D518" s="8" t="s">
        <v>125</v>
      </c>
      <c r="E518" t="str">
        <f t="shared" si="77"/>
        <v>|</v>
      </c>
      <c r="F518" s="10">
        <v>7</v>
      </c>
      <c r="G518" s="1" t="str">
        <f>IF(D518="","",IFERROR(VLOOKUP(D518,Ingredients!$A:$G,4,FALSE),"ingredient not in list"))</f>
        <v>cup</v>
      </c>
      <c r="H518" t="str">
        <f t="shared" si="78"/>
        <v>|</v>
      </c>
      <c r="I518" s="3">
        <f>IF(D518="", "", IFERROR((VLOOKUP(D518,Ingredients!$A:$H,8,FALSE)*(F518/(VLOOKUP(D518,Ingredients!$A:$H,3,FALSE)))), "ingredient not in list"))</f>
        <v>4.375</v>
      </c>
      <c r="J518" t="str">
        <f t="shared" si="79"/>
        <v>|</v>
      </c>
      <c r="K518" s="77">
        <f>IF($D518="", "", IFERROR((VLOOKUP($D518,Ingredients!$A:$K,9,FALSE)*($F518/(VLOOKUP($D518,Ingredients!$A:$K,3,FALSE)))), "ingredient not in list"))</f>
        <v>0</v>
      </c>
      <c r="L518" t="str">
        <f t="shared" si="80"/>
        <v>|</v>
      </c>
      <c r="M518" s="77">
        <f>IF($D518="", "", IFERROR((VLOOKUP($D518,Ingredients!$A:$K,10,FALSE)*($F518/(VLOOKUP($D518,Ingredients!$A:$K,3,FALSE)))), "ingredient not in list"))</f>
        <v>0</v>
      </c>
      <c r="N518" t="str">
        <f t="shared" si="81"/>
        <v>|</v>
      </c>
      <c r="O518" s="77">
        <f>IF($D518="", "", IFERROR((VLOOKUP($D518,Ingredients!$A:$K,11,FALSE)*($F518/(VLOOKUP($D518,Ingredients!$A:$K,3,FALSE)))), "ingredient not in list"))</f>
        <v>0</v>
      </c>
      <c r="P518" t="str">
        <f t="shared" si="82"/>
        <v>|</v>
      </c>
      <c r="Q518" s="83">
        <f>IF($D518="", "", IFERROR((VLOOKUP($D518,Ingredients!$A:$H,6,FALSE)*($F518/(VLOOKUP($D518,Ingredients!$A:$H,3,FALSE)))), "ingredient not in list"))</f>
        <v>105</v>
      </c>
      <c r="R518" s="3" t="str">
        <f>IF(AND(I518&lt;&gt;"",I519=""),SUM(I$1:I519)-SUM(R$1:R517),"")</f>
        <v/>
      </c>
      <c r="S518" t="str">
        <f>IF(AND(Q518&lt;&gt;"",Q519=""),SUM(Q$1:Q519)-SUM(S$1:S517),"")</f>
        <v/>
      </c>
      <c r="T518" s="74" t="str">
        <f>IF(AND(K518&lt;&gt;"",K519=""),SUM(K$1:K519)-SUM(T$1:T517),"")</f>
        <v/>
      </c>
      <c r="U518" s="74" t="str">
        <f>IF(AND(M518&lt;&gt;"",M519=""),SUM(M$1:M519)-SUM(U$1:U517),"")</f>
        <v/>
      </c>
      <c r="V518" s="74" t="str">
        <f>IF(AND(O518&lt;&gt;"",O519=""),SUM(O$1:O519)-SUM(V$1:V517),"")</f>
        <v/>
      </c>
      <c r="X518" s="3" t="str">
        <f t="shared" si="83"/>
        <v/>
      </c>
      <c r="Y518" s="21" t="str">
        <f t="shared" si="84"/>
        <v/>
      </c>
      <c r="Z518" s="74" t="str">
        <f t="shared" si="85"/>
        <v/>
      </c>
      <c r="AA518" s="74" t="str">
        <f t="shared" si="86"/>
        <v/>
      </c>
      <c r="AB518" s="74" t="str">
        <f t="shared" si="87"/>
        <v/>
      </c>
    </row>
    <row r="519" spans="1:28" ht="12.75" x14ac:dyDescent="0.2">
      <c r="A519" t="str">
        <f>IF(B519="","", IF(ISNA(MATCH(B519,'Meal Planning'!$C$2:$C$6,0)), "N", "Y"))</f>
        <v>N</v>
      </c>
      <c r="B519" t="str">
        <f t="array" ref="B519">IF(D519="","", INDEX($C519:C20517, MATCH(FALSE,ISBLANK($C519:C20517),0)))</f>
        <v>Spinach Pasta Soup</v>
      </c>
      <c r="C519" s="10"/>
      <c r="D519" s="8" t="s">
        <v>135</v>
      </c>
      <c r="E519" t="str">
        <f t="shared" si="77"/>
        <v>|</v>
      </c>
      <c r="F519" s="10">
        <v>6</v>
      </c>
      <c r="G519" s="1" t="str">
        <f>IF(D519="","",IFERROR(VLOOKUP(D519,Ingredients!$A:$G,4,FALSE),"ingredient not in list"))</f>
        <v>cup</v>
      </c>
      <c r="H519" t="str">
        <f t="shared" si="78"/>
        <v>|</v>
      </c>
      <c r="I519" s="3">
        <f>IF(D519="", "", IFERROR((VLOOKUP(D519,Ingredients!$A:$H,8,FALSE)*(F519/(VLOOKUP(D519,Ingredients!$A:$H,3,FALSE)))), "ingredient not in list"))</f>
        <v>1.49</v>
      </c>
      <c r="J519" t="str">
        <f t="shared" si="79"/>
        <v>|</v>
      </c>
      <c r="K519" s="77">
        <f>IF($D519="", "", IFERROR((VLOOKUP($D519,Ingredients!$A:$K,9,FALSE)*($F519/(VLOOKUP($D519,Ingredients!$A:$K,3,FALSE)))), "ingredient not in list"))</f>
        <v>12</v>
      </c>
      <c r="L519" t="str">
        <f t="shared" si="80"/>
        <v>|</v>
      </c>
      <c r="M519" s="77">
        <f>IF($D519="", "", IFERROR((VLOOKUP($D519,Ingredients!$A:$K,10,FALSE)*($F519/(VLOOKUP($D519,Ingredients!$A:$K,3,FALSE)))), "ingredient not in list"))</f>
        <v>18</v>
      </c>
      <c r="N519" t="str">
        <f t="shared" si="81"/>
        <v>|</v>
      </c>
      <c r="O519" s="77">
        <f>IF($D519="", "", IFERROR((VLOOKUP($D519,Ingredients!$A:$K,11,FALSE)*($F519/(VLOOKUP($D519,Ingredients!$A:$K,3,FALSE)))), "ingredient not in list"))</f>
        <v>0</v>
      </c>
      <c r="P519" t="str">
        <f t="shared" si="82"/>
        <v>|</v>
      </c>
      <c r="Q519" s="83">
        <f>IF($D519="", "", IFERROR((VLOOKUP($D519,Ingredients!$A:$H,6,FALSE)*($F519/(VLOOKUP($D519,Ingredients!$A:$H,3,FALSE)))), "ingredient not in list"))</f>
        <v>120</v>
      </c>
      <c r="R519" s="3" t="str">
        <f>IF(AND(I519&lt;&gt;"",I520=""),SUM(I$1:I520)-SUM(R$1:R518),"")</f>
        <v/>
      </c>
      <c r="S519" t="str">
        <f>IF(AND(Q519&lt;&gt;"",Q520=""),SUM(Q$1:Q520)-SUM(S$1:S518),"")</f>
        <v/>
      </c>
      <c r="T519" s="74" t="str">
        <f>IF(AND(K519&lt;&gt;"",K520=""),SUM(K$1:K520)-SUM(T$1:T518),"")</f>
        <v/>
      </c>
      <c r="U519" s="74" t="str">
        <f>IF(AND(M519&lt;&gt;"",M520=""),SUM(M$1:M520)-SUM(U$1:U518),"")</f>
        <v/>
      </c>
      <c r="V519" s="74" t="str">
        <f>IF(AND(O519&lt;&gt;"",O520=""),SUM(O$1:O520)-SUM(V$1:V518),"")</f>
        <v/>
      </c>
      <c r="X519" s="3" t="str">
        <f t="shared" si="83"/>
        <v/>
      </c>
      <c r="Y519" s="21" t="str">
        <f t="shared" si="84"/>
        <v/>
      </c>
      <c r="Z519" s="74" t="str">
        <f t="shared" si="85"/>
        <v/>
      </c>
      <c r="AA519" s="74" t="str">
        <f t="shared" si="86"/>
        <v/>
      </c>
      <c r="AB519" s="74" t="str">
        <f t="shared" si="87"/>
        <v/>
      </c>
    </row>
    <row r="520" spans="1:28" ht="12.75" x14ac:dyDescent="0.2">
      <c r="A520" t="str">
        <f>IF(B520="","", IF(ISNA(MATCH(B520,'Meal Planning'!$C$2:$C$6,0)), "N", "Y"))</f>
        <v>N</v>
      </c>
      <c r="B520" t="str">
        <f t="array" ref="B520">IF(D520="","", INDEX($C520:C20518, MATCH(FALSE,ISBLANK($C520:C20518),0)))</f>
        <v>Spinach Pasta Soup</v>
      </c>
      <c r="C520" s="10"/>
      <c r="D520" s="8" t="s">
        <v>356</v>
      </c>
      <c r="E520" t="str">
        <f t="shared" si="77"/>
        <v>|</v>
      </c>
      <c r="F520" s="10">
        <f>3+(2/3)</f>
        <v>3.6666666666666665</v>
      </c>
      <c r="G520" s="1" t="str">
        <f>IF(D520="","",IFERROR(VLOOKUP(D520,Ingredients!$A:$G,4,FALSE),"ingredient not in list"))</f>
        <v>cup</v>
      </c>
      <c r="H520" t="str">
        <f t="shared" si="78"/>
        <v>|</v>
      </c>
      <c r="I520" s="3">
        <f>IF(D520="", "", IFERROR((VLOOKUP(D520,Ingredients!$A:$H,8,FALSE)*(F520/(VLOOKUP(D520,Ingredients!$A:$H,3,FALSE)))), "ingredient not in list"))</f>
        <v>1.2222222222222221</v>
      </c>
      <c r="J520" t="str">
        <f t="shared" si="79"/>
        <v>|</v>
      </c>
      <c r="K520" s="77">
        <f>IF($D520="", "", IFERROR((VLOOKUP($D520,Ingredients!$A:$K,9,FALSE)*($F520/(VLOOKUP($D520,Ingredients!$A:$K,3,FALSE)))), "ingredient not in list"))</f>
        <v>34.222222222222221</v>
      </c>
      <c r="L520" t="str">
        <f t="shared" si="80"/>
        <v>|</v>
      </c>
      <c r="M520" s="77">
        <f>IF($D520="", "", IFERROR((VLOOKUP($D520,Ingredients!$A:$K,10,FALSE)*($F520/(VLOOKUP($D520,Ingredients!$A:$K,3,FALSE)))), "ingredient not in list"))</f>
        <v>205.33333333333331</v>
      </c>
      <c r="N520" t="str">
        <f t="shared" si="81"/>
        <v>|</v>
      </c>
      <c r="O520" s="77">
        <f>IF($D520="", "", IFERROR((VLOOKUP($D520,Ingredients!$A:$K,11,FALSE)*($F520/(VLOOKUP($D520,Ingredients!$A:$K,3,FALSE)))), "ingredient not in list"))</f>
        <v>4.8888888888888884</v>
      </c>
      <c r="P520" t="str">
        <f t="shared" si="82"/>
        <v>|</v>
      </c>
      <c r="Q520" s="83">
        <f>IF($D520="", "", IFERROR((VLOOKUP($D520,Ingredients!$A:$H,6,FALSE)*($F520/(VLOOKUP($D520,Ingredients!$A:$H,3,FALSE)))), "ingredient not in list"))</f>
        <v>977.77777777777771</v>
      </c>
      <c r="R520" s="3" t="str">
        <f>IF(AND(I520&lt;&gt;"",I521=""),SUM(I$1:I521)-SUM(R$1:R519),"")</f>
        <v/>
      </c>
      <c r="S520" t="str">
        <f>IF(AND(Q520&lt;&gt;"",Q521=""),SUM(Q$1:Q521)-SUM(S$1:S519),"")</f>
        <v/>
      </c>
      <c r="T520" s="74" t="str">
        <f>IF(AND(K520&lt;&gt;"",K521=""),SUM(K$1:K521)-SUM(T$1:T519),"")</f>
        <v/>
      </c>
      <c r="U520" s="74" t="str">
        <f>IF(AND(M520&lt;&gt;"",M521=""),SUM(M$1:M521)-SUM(U$1:U519),"")</f>
        <v/>
      </c>
      <c r="V520" s="74" t="str">
        <f>IF(AND(O520&lt;&gt;"",O521=""),SUM(O$1:O521)-SUM(V$1:V519),"")</f>
        <v/>
      </c>
      <c r="X520" s="3" t="str">
        <f t="shared" si="83"/>
        <v/>
      </c>
      <c r="Y520" s="21" t="str">
        <f t="shared" si="84"/>
        <v/>
      </c>
      <c r="Z520" s="74" t="str">
        <f t="shared" si="85"/>
        <v/>
      </c>
      <c r="AA520" s="74" t="str">
        <f t="shared" si="86"/>
        <v/>
      </c>
      <c r="AB520" s="74" t="str">
        <f t="shared" si="87"/>
        <v/>
      </c>
    </row>
    <row r="521" spans="1:28" ht="12.75" x14ac:dyDescent="0.2">
      <c r="A521" t="str">
        <f>IF(B521="","", IF(ISNA(MATCH(B521,'Meal Planning'!$C$2:$C$6,0)), "N", "Y"))</f>
        <v>N</v>
      </c>
      <c r="B521" t="str">
        <f t="array" ref="B521">IF(D521="","", INDEX($C521:C20519, MATCH(FALSE,ISBLANK($C521:C20519),0)))</f>
        <v>Spinach Pasta Soup</v>
      </c>
      <c r="C521" s="10"/>
      <c r="D521" s="8" t="s">
        <v>118</v>
      </c>
      <c r="E521" t="str">
        <f t="shared" ref="E521:E584" si="88">IF($D521="","", "|")</f>
        <v>|</v>
      </c>
      <c r="F521" s="10">
        <v>1</v>
      </c>
      <c r="G521" s="1" t="str">
        <f>IF(D521="","",IFERROR(VLOOKUP(D521,Ingredients!$A:$G,4,FALSE),"ingredient not in list"))</f>
        <v>tsp</v>
      </c>
      <c r="H521" t="str">
        <f t="shared" ref="H521:H584" si="89">IF($D521="","", "|")</f>
        <v>|</v>
      </c>
      <c r="I521" s="3">
        <f>IF(D521="", "", IFERROR((VLOOKUP(D521,Ingredients!$A:$H,8,FALSE)*(F521/(VLOOKUP(D521,Ingredients!$A:$H,3,FALSE)))), "ingredient not in list"))</f>
        <v>0.10647887323943661</v>
      </c>
      <c r="J521" t="str">
        <f t="shared" ref="J521:J584" si="90">IF($D521="","", "|")</f>
        <v>|</v>
      </c>
      <c r="K521" s="77">
        <f>IF($D521="", "", IFERROR((VLOOKUP($D521,Ingredients!$A:$K,9,FALSE)*($F521/(VLOOKUP($D521,Ingredients!$A:$K,3,FALSE)))), "ingredient not in list"))</f>
        <v>0.47</v>
      </c>
      <c r="L521" t="str">
        <f t="shared" ref="L521:L584" si="91">IF($D521="","", "|")</f>
        <v>|</v>
      </c>
      <c r="M521" s="77">
        <f>IF($D521="", "", IFERROR((VLOOKUP($D521,Ingredients!$A:$K,10,FALSE)*($F521/(VLOOKUP($D521,Ingredients!$A:$K,3,FALSE)))), "ingredient not in list"))</f>
        <v>2.04</v>
      </c>
      <c r="N521" t="str">
        <f t="shared" ref="N521:N584" si="92">IF($D521="","", "|")</f>
        <v>|</v>
      </c>
      <c r="O521" s="77">
        <f>IF($D521="", "", IFERROR((VLOOKUP($D521,Ingredients!$A:$K,11,FALSE)*($F521/(VLOOKUP($D521,Ingredients!$A:$K,3,FALSE)))), "ingredient not in list"))</f>
        <v>0.02</v>
      </c>
      <c r="P521" t="str">
        <f t="shared" ref="P521:P584" si="93">IF($D521="","", "|")</f>
        <v>|</v>
      </c>
      <c r="Q521" s="83">
        <f>IF($D521="", "", IFERROR((VLOOKUP($D521,Ingredients!$A:$H,6,FALSE)*($F521/(VLOOKUP($D521,Ingredients!$A:$H,3,FALSE)))), "ingredient not in list"))</f>
        <v>9</v>
      </c>
      <c r="R521" s="3" t="str">
        <f>IF(AND(I521&lt;&gt;"",I522=""),SUM(I$1:I522)-SUM(R$1:R520),"")</f>
        <v/>
      </c>
      <c r="S521" t="str">
        <f>IF(AND(Q521&lt;&gt;"",Q522=""),SUM(Q$1:Q522)-SUM(S$1:S520),"")</f>
        <v/>
      </c>
      <c r="T521" s="74" t="str">
        <f>IF(AND(K521&lt;&gt;"",K522=""),SUM(K$1:K522)-SUM(T$1:T520),"")</f>
        <v/>
      </c>
      <c r="U521" s="74" t="str">
        <f>IF(AND(M521&lt;&gt;"",M522=""),SUM(M$1:M522)-SUM(U$1:U520),"")</f>
        <v/>
      </c>
      <c r="V521" s="74" t="str">
        <f>IF(AND(O521&lt;&gt;"",O522=""),SUM(O$1:O522)-SUM(V$1:V520),"")</f>
        <v/>
      </c>
      <c r="X521" s="3" t="str">
        <f t="shared" si="83"/>
        <v/>
      </c>
      <c r="Y521" s="21" t="str">
        <f t="shared" si="84"/>
        <v/>
      </c>
      <c r="Z521" s="74" t="str">
        <f t="shared" si="85"/>
        <v/>
      </c>
      <c r="AA521" s="74" t="str">
        <f t="shared" si="86"/>
        <v/>
      </c>
      <c r="AB521" s="74" t="str">
        <f t="shared" si="87"/>
        <v/>
      </c>
    </row>
    <row r="522" spans="1:28" ht="13.5" thickBot="1" x14ac:dyDescent="0.25">
      <c r="A522" t="str">
        <f>IF(B522="","", IF(ISNA(MATCH(B522,'Meal Planning'!$C$2:$C$6,0)), "N", "Y"))</f>
        <v>N</v>
      </c>
      <c r="B522" t="str">
        <f t="array" ref="B522">IF(D522="","", INDEX($C522:C20520, MATCH(FALSE,ISBLANK($C522:C20520),0)))</f>
        <v>Spinach Pasta Soup</v>
      </c>
      <c r="C522" s="10"/>
      <c r="D522" s="8" t="s">
        <v>59</v>
      </c>
      <c r="E522" t="str">
        <f t="shared" si="88"/>
        <v>|</v>
      </c>
      <c r="F522" s="10">
        <v>1</v>
      </c>
      <c r="G522" s="1" t="str">
        <f>IF(D522="","",IFERROR(VLOOKUP(D522,Ingredients!$A:$G,4,FALSE),"ingredient not in list"))</f>
        <v>tsp</v>
      </c>
      <c r="H522" t="str">
        <f t="shared" si="89"/>
        <v>|</v>
      </c>
      <c r="I522" s="3">
        <f>IF(D522="", "", IFERROR((VLOOKUP(D522,Ingredients!$A:$H,8,FALSE)*(F522/(VLOOKUP(D522,Ingredients!$A:$H,3,FALSE)))), "ingredient not in list"))</f>
        <v>1.2219959266802444E-2</v>
      </c>
      <c r="J522" t="str">
        <f t="shared" si="90"/>
        <v>|</v>
      </c>
      <c r="K522" s="77">
        <f>IF($D522="", "", IFERROR((VLOOKUP($D522,Ingredients!$A:$K,9,FALSE)*($F522/(VLOOKUP($D522,Ingredients!$A:$K,3,FALSE)))), "ingredient not in list"))</f>
        <v>0</v>
      </c>
      <c r="L522" t="str">
        <f t="shared" si="91"/>
        <v>|</v>
      </c>
      <c r="M522" s="77">
        <f>IF($D522="", "", IFERROR((VLOOKUP($D522,Ingredients!$A:$K,10,FALSE)*($F522/(VLOOKUP($D522,Ingredients!$A:$K,3,FALSE)))), "ingredient not in list"))</f>
        <v>0</v>
      </c>
      <c r="N522" t="str">
        <f t="shared" si="92"/>
        <v>|</v>
      </c>
      <c r="O522" s="77">
        <f>IF($D522="", "", IFERROR((VLOOKUP($D522,Ingredients!$A:$K,11,FALSE)*($F522/(VLOOKUP($D522,Ingredients!$A:$K,3,FALSE)))), "ingredient not in list"))</f>
        <v>0</v>
      </c>
      <c r="P522" t="str">
        <f t="shared" si="93"/>
        <v>|</v>
      </c>
      <c r="Q522" s="83">
        <f>IF($D522="", "", IFERROR((VLOOKUP($D522,Ingredients!$A:$H,6,FALSE)*($F522/(VLOOKUP($D522,Ingredients!$A:$H,3,FALSE)))), "ingredient not in list"))</f>
        <v>0</v>
      </c>
      <c r="R522" s="3" t="str">
        <f>IF(AND(I522&lt;&gt;"",I523=""),SUM(I$1:I523)-SUM(R$1:R521),"")</f>
        <v/>
      </c>
      <c r="S522" t="str">
        <f>IF(AND(Q522&lt;&gt;"",Q523=""),SUM(Q$1:Q523)-SUM(S$1:S521),"")</f>
        <v/>
      </c>
      <c r="T522" s="74" t="str">
        <f>IF(AND(K522&lt;&gt;"",K523=""),SUM(K$1:K523)-SUM(T$1:T521),"")</f>
        <v/>
      </c>
      <c r="U522" s="74" t="str">
        <f>IF(AND(M522&lt;&gt;"",M523=""),SUM(M$1:M523)-SUM(U$1:U521),"")</f>
        <v/>
      </c>
      <c r="V522" s="74" t="str">
        <f>IF(AND(O522&lt;&gt;"",O523=""),SUM(O$1:O523)-SUM(V$1:V521),"")</f>
        <v/>
      </c>
      <c r="X522" s="3" t="str">
        <f t="shared" ref="X522:X585" si="94">IF(W522="","",R522/W522)</f>
        <v/>
      </c>
      <c r="Y522" s="21" t="str">
        <f t="shared" ref="Y522:Y585" si="95">IF(W522="","", S522/W522)</f>
        <v/>
      </c>
      <c r="Z522" s="74" t="str">
        <f t="shared" ref="Z522:Z585" si="96">IF(T522="","", T522/W522)</f>
        <v/>
      </c>
      <c r="AA522" s="74" t="str">
        <f t="shared" ref="AA522:AA585" si="97">IF(U522="","", U522/W522)</f>
        <v/>
      </c>
      <c r="AB522" s="74" t="str">
        <f t="shared" ref="AB522:AB585" si="98">IF(V522="","", V522/W522)</f>
        <v/>
      </c>
    </row>
    <row r="523" spans="1:28" ht="13.5" thickBot="1" x14ac:dyDescent="0.25">
      <c r="A523" t="str">
        <f>IF(B523="","", IF(ISNA(MATCH(B523,'Meal Planning'!$C$2:$C$6,0)), "N", "Y"))</f>
        <v>N</v>
      </c>
      <c r="B523" t="str">
        <f t="array" ref="B523">IF(D523="","", INDEX($C523:C20521, MATCH(FALSE,ISBLANK($C523:C20521),0)))</f>
        <v>Spinach Pasta Soup</v>
      </c>
      <c r="C523" s="47" t="s">
        <v>372</v>
      </c>
      <c r="D523" s="8" t="s">
        <v>163</v>
      </c>
      <c r="E523" t="str">
        <f t="shared" si="88"/>
        <v>|</v>
      </c>
      <c r="F523" s="10">
        <v>1</v>
      </c>
      <c r="G523" s="1" t="str">
        <f>IF(D523="","",IFERROR(VLOOKUP(D523,Ingredients!$A:$G,4,FALSE),"ingredient not in list"))</f>
        <v>tsp</v>
      </c>
      <c r="H523" t="str">
        <f t="shared" si="89"/>
        <v>|</v>
      </c>
      <c r="I523" s="3">
        <f>IF(D523="", "", IFERROR((VLOOKUP(D523,Ingredients!$A:$H,8,FALSE)*(F523/(VLOOKUP(D523,Ingredients!$A:$H,3,FALSE)))), "ingredient not in list"))</f>
        <v>2.8169014084507043E-2</v>
      </c>
      <c r="J523" t="str">
        <f t="shared" si="90"/>
        <v>|</v>
      </c>
      <c r="K523" s="77">
        <f>IF($D523="", "", IFERROR((VLOOKUP($D523,Ingredients!$A:$K,9,FALSE)*($F523/(VLOOKUP($D523,Ingredients!$A:$K,3,FALSE)))), "ingredient not in list"))</f>
        <v>0</v>
      </c>
      <c r="L523" t="str">
        <f t="shared" si="91"/>
        <v>|</v>
      </c>
      <c r="M523" s="77">
        <f>IF($D523="", "", IFERROR((VLOOKUP($D523,Ingredients!$A:$K,10,FALSE)*($F523/(VLOOKUP($D523,Ingredients!$A:$K,3,FALSE)))), "ingredient not in list"))</f>
        <v>0.06</v>
      </c>
      <c r="N523" t="str">
        <f t="shared" si="92"/>
        <v>|</v>
      </c>
      <c r="O523" s="77">
        <f>IF($D523="", "", IFERROR((VLOOKUP($D523,Ingredients!$A:$K,11,FALSE)*($F523/(VLOOKUP($D523,Ingredients!$A:$K,3,FALSE)))), "ingredient not in list"))</f>
        <v>0</v>
      </c>
      <c r="P523" t="str">
        <f t="shared" si="93"/>
        <v>|</v>
      </c>
      <c r="Q523" s="83">
        <f>IF($D523="", "", IFERROR((VLOOKUP($D523,Ingredients!$A:$H,6,FALSE)*($F523/(VLOOKUP($D523,Ingredients!$A:$H,3,FALSE)))), "ingredient not in list"))</f>
        <v>1</v>
      </c>
      <c r="R523" s="3">
        <f>IF(AND(I523&lt;&gt;"",I524=""),SUM(I$1:I524)-SUM(R$1:R522),"")</f>
        <v>7.9240900688129727</v>
      </c>
      <c r="S523">
        <f>IF(AND(Q523&lt;&gt;"",Q524=""),SUM(Q$1:Q524)-SUM(S$1:S522),"")</f>
        <v>1256.777777777781</v>
      </c>
      <c r="T523" s="74">
        <f>IF(AND(K523&lt;&gt;"",K524=""),SUM(K$1:K524)-SUM(T$1:T522),"")</f>
        <v>48.692222222221972</v>
      </c>
      <c r="U523" s="74">
        <f>IF(AND(M523&lt;&gt;"",M524=""),SUM(M$1:M524)-SUM(U$1:U522),"")</f>
        <v>239.4333333333343</v>
      </c>
      <c r="V523" s="74">
        <f>IF(AND(O523&lt;&gt;"",O524=""),SUM(O$1:O524)-SUM(V$1:V522),"")</f>
        <v>4.9088888888886686</v>
      </c>
      <c r="W523" s="8">
        <v>6</v>
      </c>
      <c r="X523" s="3">
        <f t="shared" si="94"/>
        <v>1.3206816781354955</v>
      </c>
      <c r="Y523" s="21">
        <f t="shared" si="95"/>
        <v>209.4629629629635</v>
      </c>
      <c r="Z523" s="74">
        <f t="shared" si="96"/>
        <v>8.1153703703703286</v>
      </c>
      <c r="AA523" s="74">
        <f t="shared" si="97"/>
        <v>39.905555555555715</v>
      </c>
      <c r="AB523" s="74">
        <f t="shared" si="98"/>
        <v>0.81814814814811143</v>
      </c>
    </row>
    <row r="524" spans="1:28" ht="12.75" x14ac:dyDescent="0.2">
      <c r="A524" t="str">
        <f>IF(B524="","", IF(ISNA(MATCH(B524,'Meal Planning'!$C$2:$C$6,0)), "N", "Y"))</f>
        <v/>
      </c>
      <c r="B524" t="str">
        <f t="array" ref="B524">IF(D524="","", INDEX($C524:C20522, MATCH(FALSE,ISBLANK($C524:C20522),0)))</f>
        <v/>
      </c>
      <c r="C524" s="10"/>
      <c r="E524" t="str">
        <f t="shared" si="88"/>
        <v/>
      </c>
      <c r="F524" s="10"/>
      <c r="G524" s="1" t="str">
        <f>IF(D524="","",IFERROR(VLOOKUP(D524,Ingredients!$A:$G,4,FALSE),"ingredient not in list"))</f>
        <v/>
      </c>
      <c r="H524" t="str">
        <f t="shared" si="89"/>
        <v/>
      </c>
      <c r="I524" s="3" t="str">
        <f>IF(D524="", "", IFERROR((VLOOKUP(D524,Ingredients!$A:$H,8,FALSE)*(F524/(VLOOKUP(D524,Ingredients!$A:$H,3,FALSE)))), "ingredient not in list"))</f>
        <v/>
      </c>
      <c r="J524" t="str">
        <f t="shared" si="90"/>
        <v/>
      </c>
      <c r="K524" s="77" t="str">
        <f>IF($D524="", "", IFERROR((VLOOKUP($D524,Ingredients!$A:$K,9,FALSE)*($F524/(VLOOKUP($D524,Ingredients!$A:$K,3,FALSE)))), "ingredient not in list"))</f>
        <v/>
      </c>
      <c r="L524" t="str">
        <f t="shared" si="91"/>
        <v/>
      </c>
      <c r="M524" s="77" t="str">
        <f>IF($D524="", "", IFERROR((VLOOKUP($D524,Ingredients!$A:$K,10,FALSE)*($F524/(VLOOKUP($D524,Ingredients!$A:$K,3,FALSE)))), "ingredient not in list"))</f>
        <v/>
      </c>
      <c r="N524" t="str">
        <f t="shared" si="92"/>
        <v/>
      </c>
      <c r="O524" s="77" t="str">
        <f>IF($D524="", "", IFERROR((VLOOKUP($D524,Ingredients!$A:$K,11,FALSE)*($F524/(VLOOKUP($D524,Ingredients!$A:$K,3,FALSE)))), "ingredient not in list"))</f>
        <v/>
      </c>
      <c r="P524" t="str">
        <f t="shared" si="93"/>
        <v/>
      </c>
      <c r="Q524" s="83" t="str">
        <f>IF($D524="", "", IFERROR((VLOOKUP($D524,Ingredients!$A:$H,6,FALSE)*($F524/(VLOOKUP($D524,Ingredients!$A:$H,3,FALSE)))), "ingredient not in list"))</f>
        <v/>
      </c>
      <c r="R524" s="3" t="str">
        <f>IF(AND(I524&lt;&gt;"",I525=""),SUM(I$1:I525)-SUM(R$1:R523),"")</f>
        <v/>
      </c>
      <c r="S524" t="str">
        <f>IF(AND(Q524&lt;&gt;"",Q525=""),SUM(Q$1:Q525)-SUM(S$1:S523),"")</f>
        <v/>
      </c>
      <c r="T524" s="74" t="str">
        <f>IF(AND(K524&lt;&gt;"",K525=""),SUM(K$1:K525)-SUM(T$1:T523),"")</f>
        <v/>
      </c>
      <c r="U524" s="74" t="str">
        <f>IF(AND(M524&lt;&gt;"",M525=""),SUM(M$1:M525)-SUM(U$1:U523),"")</f>
        <v/>
      </c>
      <c r="V524" s="74" t="str">
        <f>IF(AND(O524&lt;&gt;"",O525=""),SUM(O$1:O525)-SUM(V$1:V523),"")</f>
        <v/>
      </c>
      <c r="X524" s="3" t="str">
        <f t="shared" si="94"/>
        <v/>
      </c>
      <c r="Y524" s="21" t="str">
        <f t="shared" si="95"/>
        <v/>
      </c>
      <c r="Z524" s="74" t="str">
        <f t="shared" si="96"/>
        <v/>
      </c>
      <c r="AA524" s="74" t="str">
        <f t="shared" si="97"/>
        <v/>
      </c>
      <c r="AB524" s="74" t="str">
        <f t="shared" si="98"/>
        <v/>
      </c>
    </row>
    <row r="525" spans="1:28" ht="12.75" x14ac:dyDescent="0.2">
      <c r="A525" t="str">
        <f>IF(B525="","", IF(ISNA(MATCH(B525,'Meal Planning'!$C$2:$C$6,0)), "N", "Y"))</f>
        <v>Y</v>
      </c>
      <c r="B525" t="str">
        <f t="array" ref="B525">IF(D525="","", INDEX($C525:C20523, MATCH(FALSE,ISBLANK($C525:C20523),0)))</f>
        <v>Sausage Alfredo Pasta</v>
      </c>
      <c r="C525" s="10"/>
      <c r="D525" s="8" t="s">
        <v>358</v>
      </c>
      <c r="E525" t="str">
        <f t="shared" si="88"/>
        <v>|</v>
      </c>
      <c r="F525" s="10">
        <v>8</v>
      </c>
      <c r="G525" s="1" t="str">
        <f>IF(D525="","",IFERROR(VLOOKUP(D525,Ingredients!$A:$G,4,FALSE),"ingredient not in list"))</f>
        <v>oz (cooked)</v>
      </c>
      <c r="H525" t="str">
        <f t="shared" si="89"/>
        <v>|</v>
      </c>
      <c r="I525" s="3">
        <f>IF(D525="", "", IFERROR((VLOOKUP(D525,Ingredients!$A:$H,8,FALSE)*(F525/(VLOOKUP(D525,Ingredients!$A:$H,3,FALSE)))), "ingredient not in list"))</f>
        <v>0.65333333333333332</v>
      </c>
      <c r="J525" t="str">
        <f t="shared" si="90"/>
        <v>|</v>
      </c>
      <c r="K525" s="77">
        <f>IF($D525="", "", IFERROR((VLOOKUP($D525,Ingredients!$A:$K,9,FALSE)*($F525/(VLOOKUP($D525,Ingredients!$A:$K,3,FALSE)))), "ingredient not in list"))</f>
        <v>22</v>
      </c>
      <c r="L525" t="str">
        <f t="shared" si="91"/>
        <v>|</v>
      </c>
      <c r="M525" s="77">
        <f>IF($D525="", "", IFERROR((VLOOKUP($D525,Ingredients!$A:$K,10,FALSE)*($F525/(VLOOKUP($D525,Ingredients!$A:$K,3,FALSE)))), "ingredient not in list"))</f>
        <v>4</v>
      </c>
      <c r="N525" t="str">
        <f t="shared" si="92"/>
        <v>|</v>
      </c>
      <c r="O525" s="77">
        <f>IF($D525="", "", IFERROR((VLOOKUP($D525,Ingredients!$A:$K,11,FALSE)*($F525/(VLOOKUP($D525,Ingredients!$A:$K,3,FALSE)))), "ingredient not in list"))</f>
        <v>28</v>
      </c>
      <c r="P525" t="str">
        <f t="shared" si="93"/>
        <v>|</v>
      </c>
      <c r="Q525" s="83">
        <f>IF($D525="", "", IFERROR((VLOOKUP($D525,Ingredients!$A:$H,6,FALSE)*($F525/(VLOOKUP($D525,Ingredients!$A:$H,3,FALSE)))), "ingredient not in list"))</f>
        <v>720</v>
      </c>
      <c r="R525" s="3" t="str">
        <f>IF(AND(I525&lt;&gt;"",I526=""),SUM(I$1:I526)-SUM(R$1:R524),"")</f>
        <v/>
      </c>
      <c r="S525" t="str">
        <f>IF(AND(Q525&lt;&gt;"",Q526=""),SUM(Q$1:Q526)-SUM(S$1:S524),"")</f>
        <v/>
      </c>
      <c r="T525" s="74" t="str">
        <f>IF(AND(K525&lt;&gt;"",K526=""),SUM(K$1:K526)-SUM(T$1:T524),"")</f>
        <v/>
      </c>
      <c r="U525" s="74" t="str">
        <f>IF(AND(M525&lt;&gt;"",M526=""),SUM(M$1:M526)-SUM(U$1:U524),"")</f>
        <v/>
      </c>
      <c r="V525" s="74" t="str">
        <f>IF(AND(O525&lt;&gt;"",O526=""),SUM(O$1:O526)-SUM(V$1:V524),"")</f>
        <v/>
      </c>
      <c r="X525" s="3" t="str">
        <f t="shared" si="94"/>
        <v/>
      </c>
      <c r="Y525" s="21" t="str">
        <f t="shared" si="95"/>
        <v/>
      </c>
      <c r="Z525" s="74" t="str">
        <f t="shared" si="96"/>
        <v/>
      </c>
      <c r="AA525" s="74" t="str">
        <f t="shared" si="97"/>
        <v/>
      </c>
      <c r="AB525" s="74" t="str">
        <f t="shared" si="98"/>
        <v/>
      </c>
    </row>
    <row r="526" spans="1:28" ht="12.75" x14ac:dyDescent="0.2">
      <c r="A526" t="str">
        <f>IF(B526="","", IF(ISNA(MATCH(B526,'Meal Planning'!$C$2:$C$6,0)), "N", "Y"))</f>
        <v>Y</v>
      </c>
      <c r="B526" t="str">
        <f t="array" ref="B526">IF(D526="","", INDEX($C526:C20524, MATCH(FALSE,ISBLANK($C526:C20524),0)))</f>
        <v>Sausage Alfredo Pasta</v>
      </c>
      <c r="C526" s="10"/>
      <c r="D526" s="8" t="s">
        <v>151</v>
      </c>
      <c r="E526" t="str">
        <f t="shared" si="88"/>
        <v>|</v>
      </c>
      <c r="F526" s="10">
        <v>16</v>
      </c>
      <c r="G526" s="1" t="str">
        <f>IF(D526="","",IFERROR(VLOOKUP(D526,Ingredients!$A:$G,4,FALSE),"ingredient not in list"))</f>
        <v>oz</v>
      </c>
      <c r="H526" t="str">
        <f t="shared" si="89"/>
        <v>|</v>
      </c>
      <c r="I526" s="3">
        <f>IF(D526="", "", IFERROR((VLOOKUP(D526,Ingredients!$A:$H,8,FALSE)*(F526/(VLOOKUP(D526,Ingredients!$A:$H,3,FALSE)))), "ingredient not in list"))</f>
        <v>2</v>
      </c>
      <c r="J526" t="str">
        <f t="shared" si="90"/>
        <v>|</v>
      </c>
      <c r="K526" s="77">
        <f>IF($D526="", "", IFERROR((VLOOKUP($D526,Ingredients!$A:$K,9,FALSE)*($F526/(VLOOKUP($D526,Ingredients!$A:$K,3,FALSE)))), "ingredient not in list"))</f>
        <v>73.760000000000005</v>
      </c>
      <c r="L526" t="str">
        <f t="shared" si="91"/>
        <v>|</v>
      </c>
      <c r="M526" s="77">
        <f>IF($D526="", "", IFERROR((VLOOKUP($D526,Ingredients!$A:$K,10,FALSE)*($F526/(VLOOKUP($D526,Ingredients!$A:$K,3,FALSE)))), "ingredient not in list"))</f>
        <v>392.64</v>
      </c>
      <c r="N526" t="str">
        <f t="shared" si="92"/>
        <v>|</v>
      </c>
      <c r="O526" s="77">
        <f>IF($D526="", "", IFERROR((VLOOKUP($D526,Ingredients!$A:$K,11,FALSE)*($F526/(VLOOKUP($D526,Ingredients!$A:$K,3,FALSE)))), "ingredient not in list"))</f>
        <v>11.84</v>
      </c>
      <c r="P526" t="str">
        <f t="shared" si="93"/>
        <v>|</v>
      </c>
      <c r="Q526" s="83">
        <f>IF($D526="", "", IFERROR((VLOOKUP($D526,Ingredients!$A:$H,6,FALSE)*($F526/(VLOOKUP($D526,Ingredients!$A:$H,3,FALSE)))), "ingredient not in list"))</f>
        <v>1440</v>
      </c>
      <c r="R526" s="3" t="str">
        <f>IF(AND(I526&lt;&gt;"",I527=""),SUM(I$1:I527)-SUM(R$1:R525),"")</f>
        <v/>
      </c>
      <c r="S526" t="str">
        <f>IF(AND(Q526&lt;&gt;"",Q527=""),SUM(Q$1:Q527)-SUM(S$1:S525),"")</f>
        <v/>
      </c>
      <c r="T526" s="74" t="str">
        <f>IF(AND(K526&lt;&gt;"",K527=""),SUM(K$1:K527)-SUM(T$1:T525),"")</f>
        <v/>
      </c>
      <c r="U526" s="74" t="str">
        <f>IF(AND(M526&lt;&gt;"",M527=""),SUM(M$1:M527)-SUM(U$1:U525),"")</f>
        <v/>
      </c>
      <c r="V526" s="74" t="str">
        <f>IF(AND(O526&lt;&gt;"",O527=""),SUM(O$1:O527)-SUM(V$1:V525),"")</f>
        <v/>
      </c>
      <c r="X526" s="3" t="str">
        <f t="shared" si="94"/>
        <v/>
      </c>
      <c r="Y526" s="21" t="str">
        <f t="shared" si="95"/>
        <v/>
      </c>
      <c r="Z526" s="74" t="str">
        <f t="shared" si="96"/>
        <v/>
      </c>
      <c r="AA526" s="74" t="str">
        <f t="shared" si="97"/>
        <v/>
      </c>
      <c r="AB526" s="74" t="str">
        <f t="shared" si="98"/>
        <v/>
      </c>
    </row>
    <row r="527" spans="1:28" ht="12.75" x14ac:dyDescent="0.2">
      <c r="A527" t="str">
        <f>IF(B527="","", IF(ISNA(MATCH(B527,'Meal Planning'!$C$2:$C$6,0)), "N", "Y"))</f>
        <v>Y</v>
      </c>
      <c r="B527" t="str">
        <f t="array" ref="B527">IF(D527="","", INDEX($C527:C20525, MATCH(FALSE,ISBLANK($C527:C20525),0)))</f>
        <v>Sausage Alfredo Pasta</v>
      </c>
      <c r="C527" s="10"/>
      <c r="D527" s="8" t="s">
        <v>194</v>
      </c>
      <c r="E527" t="str">
        <f t="shared" si="88"/>
        <v>|</v>
      </c>
      <c r="F527" s="10">
        <v>1</v>
      </c>
      <c r="G527" s="1" t="str">
        <f>IF(D527="","",IFERROR(VLOOKUP(D527,Ingredients!$A:$G,4,FALSE),"ingredient not in list"))</f>
        <v>tbsp</v>
      </c>
      <c r="H527" t="str">
        <f t="shared" si="89"/>
        <v>|</v>
      </c>
      <c r="I527" s="3">
        <f>IF(D527="", "", IFERROR((VLOOKUP(D527,Ingredients!$A:$H,8,FALSE)*(F527/(VLOOKUP(D527,Ingredients!$A:$H,3,FALSE)))), "ingredient not in list"))</f>
        <v>3.09375E-2</v>
      </c>
      <c r="J527" t="str">
        <f t="shared" si="90"/>
        <v>|</v>
      </c>
      <c r="K527" s="77">
        <f>IF($D527="", "", IFERROR((VLOOKUP($D527,Ingredients!$A:$K,9,FALSE)*($F527/(VLOOKUP($D527,Ingredients!$A:$K,3,FALSE)))), "ingredient not in list"))</f>
        <v>0.09</v>
      </c>
      <c r="L527" t="str">
        <f t="shared" si="91"/>
        <v>|</v>
      </c>
      <c r="M527" s="77">
        <f>IF($D527="", "", IFERROR((VLOOKUP($D527,Ingredients!$A:$K,10,FALSE)*($F527/(VLOOKUP($D527,Ingredients!$A:$K,3,FALSE)))), "ingredient not in list"))</f>
        <v>0</v>
      </c>
      <c r="N527" t="str">
        <f t="shared" si="92"/>
        <v>|</v>
      </c>
      <c r="O527" s="77">
        <f>IF($D527="", "", IFERROR((VLOOKUP($D527,Ingredients!$A:$K,11,FALSE)*($F527/(VLOOKUP($D527,Ingredients!$A:$K,3,FALSE)))), "ingredient not in list"))</f>
        <v>8.4600000000000009</v>
      </c>
      <c r="P527" t="str">
        <f t="shared" si="93"/>
        <v>|</v>
      </c>
      <c r="Q527" s="83">
        <f>IF($D527="", "", IFERROR((VLOOKUP($D527,Ingredients!$A:$H,6,FALSE)*($F527/(VLOOKUP($D527,Ingredients!$A:$H,3,FALSE)))), "ingredient not in list"))</f>
        <v>100</v>
      </c>
      <c r="R527" s="3" t="str">
        <f>IF(AND(I527&lt;&gt;"",I528=""),SUM(I$1:I528)-SUM(R$1:R526),"")</f>
        <v/>
      </c>
      <c r="S527" t="str">
        <f>IF(AND(Q527&lt;&gt;"",Q528=""),SUM(Q$1:Q528)-SUM(S$1:S526),"")</f>
        <v/>
      </c>
      <c r="T527" s="74" t="str">
        <f>IF(AND(K527&lt;&gt;"",K528=""),SUM(K$1:K528)-SUM(T$1:T526),"")</f>
        <v/>
      </c>
      <c r="U527" s="74" t="str">
        <f>IF(AND(M527&lt;&gt;"",M528=""),SUM(M$1:M528)-SUM(U$1:U526),"")</f>
        <v/>
      </c>
      <c r="V527" s="74" t="str">
        <f>IF(AND(O527&lt;&gt;"",O528=""),SUM(O$1:O528)-SUM(V$1:V526),"")</f>
        <v/>
      </c>
      <c r="X527" s="3" t="str">
        <f t="shared" si="94"/>
        <v/>
      </c>
      <c r="Y527" s="21" t="str">
        <f t="shared" si="95"/>
        <v/>
      </c>
      <c r="Z527" s="74" t="str">
        <f t="shared" si="96"/>
        <v/>
      </c>
      <c r="AA527" s="74" t="str">
        <f t="shared" si="97"/>
        <v/>
      </c>
      <c r="AB527" s="74" t="str">
        <f t="shared" si="98"/>
        <v/>
      </c>
    </row>
    <row r="528" spans="1:28" ht="12.75" x14ac:dyDescent="0.2">
      <c r="A528" t="str">
        <f>IF(B528="","", IF(ISNA(MATCH(B528,'Meal Planning'!$C$2:$C$6,0)), "N", "Y"))</f>
        <v>Y</v>
      </c>
      <c r="B528" t="str">
        <f t="array" ref="B528">IF(D528="","", INDEX($C528:C20526, MATCH(FALSE,ISBLANK($C528:C20526),0)))</f>
        <v>Sausage Alfredo Pasta</v>
      </c>
      <c r="C528" s="10"/>
      <c r="D528" s="8" t="s">
        <v>52</v>
      </c>
      <c r="E528" t="str">
        <f t="shared" si="88"/>
        <v>|</v>
      </c>
      <c r="F528" s="10">
        <v>0.125</v>
      </c>
      <c r="G528" s="1" t="str">
        <f>IF(D528="","",IFERROR(VLOOKUP(D528,Ingredients!$A:$G,4,FALSE),"ingredient not in list"))</f>
        <v>cup</v>
      </c>
      <c r="H528" t="str">
        <f t="shared" si="89"/>
        <v>|</v>
      </c>
      <c r="I528" s="3">
        <f>IF(D528="", "", IFERROR((VLOOKUP(D528,Ingredients!$A:$H,8,FALSE)*(F528/(VLOOKUP(D528,Ingredients!$A:$H,3,FALSE)))), "ingredient not in list"))</f>
        <v>1.1556291390728477E-2</v>
      </c>
      <c r="J528" t="str">
        <f t="shared" si="90"/>
        <v>|</v>
      </c>
      <c r="K528" s="77">
        <f>IF($D528="", "", IFERROR((VLOOKUP($D528,Ingredients!$A:$K,9,FALSE)*($F528/(VLOOKUP($D528,Ingredients!$A:$K,3,FALSE)))), "ingredient not in list"))</f>
        <v>1.5</v>
      </c>
      <c r="L528" t="str">
        <f t="shared" si="91"/>
        <v>|</v>
      </c>
      <c r="M528" s="77">
        <f>IF($D528="", "", IFERROR((VLOOKUP($D528,Ingredients!$A:$K,10,FALSE)*($F528/(VLOOKUP($D528,Ingredients!$A:$K,3,FALSE)))), "ingredient not in list"))</f>
        <v>11</v>
      </c>
      <c r="N528" t="str">
        <f t="shared" si="92"/>
        <v>|</v>
      </c>
      <c r="O528" s="77">
        <f>IF($D528="", "", IFERROR((VLOOKUP($D528,Ingredients!$A:$K,11,FALSE)*($F528/(VLOOKUP($D528,Ingredients!$A:$K,3,FALSE)))), "ingredient not in list"))</f>
        <v>0</v>
      </c>
      <c r="P528" t="str">
        <f t="shared" si="93"/>
        <v>|</v>
      </c>
      <c r="Q528" s="83">
        <f>IF($D528="", "", IFERROR((VLOOKUP($D528,Ingredients!$A:$H,6,FALSE)*($F528/(VLOOKUP($D528,Ingredients!$A:$H,3,FALSE)))), "ingredient not in list"))</f>
        <v>55</v>
      </c>
      <c r="R528" s="3" t="str">
        <f>IF(AND(I528&lt;&gt;"",I529=""),SUM(I$1:I529)-SUM(R$1:R527),"")</f>
        <v/>
      </c>
      <c r="S528" t="str">
        <f>IF(AND(Q528&lt;&gt;"",Q529=""),SUM(Q$1:Q529)-SUM(S$1:S527),"")</f>
        <v/>
      </c>
      <c r="T528" s="74" t="str">
        <f>IF(AND(K528&lt;&gt;"",K529=""),SUM(K$1:K529)-SUM(T$1:T527),"")</f>
        <v/>
      </c>
      <c r="U528" s="74" t="str">
        <f>IF(AND(M528&lt;&gt;"",M529=""),SUM(M$1:M529)-SUM(U$1:U527),"")</f>
        <v/>
      </c>
      <c r="V528" s="74" t="str">
        <f>IF(AND(O528&lt;&gt;"",O529=""),SUM(O$1:O529)-SUM(V$1:V527),"")</f>
        <v/>
      </c>
      <c r="X528" s="3" t="str">
        <f t="shared" si="94"/>
        <v/>
      </c>
      <c r="Y528" s="21" t="str">
        <f t="shared" si="95"/>
        <v/>
      </c>
      <c r="Z528" s="74" t="str">
        <f t="shared" si="96"/>
        <v/>
      </c>
      <c r="AA528" s="74" t="str">
        <f t="shared" si="97"/>
        <v/>
      </c>
      <c r="AB528" s="74" t="str">
        <f t="shared" si="98"/>
        <v/>
      </c>
    </row>
    <row r="529" spans="1:28" ht="12.75" x14ac:dyDescent="0.2">
      <c r="A529" t="str">
        <f>IF(B529="","", IF(ISNA(MATCH(B529,'Meal Planning'!$C$2:$C$6,0)), "N", "Y"))</f>
        <v>Y</v>
      </c>
      <c r="B529" t="str">
        <f t="array" ref="B529">IF(D529="","", INDEX($C529:C20527, MATCH(FALSE,ISBLANK($C529:C20527),0)))</f>
        <v>Sausage Alfredo Pasta</v>
      </c>
      <c r="C529" s="10"/>
      <c r="D529" s="8" t="s">
        <v>215</v>
      </c>
      <c r="E529" t="str">
        <f t="shared" si="88"/>
        <v>|</v>
      </c>
      <c r="F529" s="10">
        <v>6</v>
      </c>
      <c r="G529" s="1" t="str">
        <f>IF(D529="","",IFERROR(VLOOKUP(D529,Ingredients!$A:$G,4,FALSE),"ingredient not in list"))</f>
        <v>oz</v>
      </c>
      <c r="H529" t="str">
        <f t="shared" si="89"/>
        <v>|</v>
      </c>
      <c r="I529" s="3">
        <f>IF(D529="", "", IFERROR((VLOOKUP(D529,Ingredients!$A:$H,8,FALSE)*(F529/(VLOOKUP(D529,Ingredients!$A:$H,3,FALSE)))), "ingredient not in list"))</f>
        <v>1.9950000000000001</v>
      </c>
      <c r="J529" t="str">
        <f t="shared" si="90"/>
        <v>|</v>
      </c>
      <c r="K529" s="77">
        <f>IF($D529="", "", IFERROR((VLOOKUP($D529,Ingredients!$A:$K,9,FALSE)*($F529/(VLOOKUP($D529,Ingredients!$A:$K,3,FALSE)))), "ingredient not in list"))</f>
        <v>30</v>
      </c>
      <c r="L529" t="str">
        <f t="shared" si="91"/>
        <v>|</v>
      </c>
      <c r="M529" s="77">
        <f>IF($D529="", "", IFERROR((VLOOKUP($D529,Ingredients!$A:$K,10,FALSE)*($F529/(VLOOKUP($D529,Ingredients!$A:$K,3,FALSE)))), "ingredient not in list"))</f>
        <v>0</v>
      </c>
      <c r="N529" t="str">
        <f t="shared" si="92"/>
        <v>|</v>
      </c>
      <c r="O529" s="77">
        <f>IF($D529="", "", IFERROR((VLOOKUP($D529,Ingredients!$A:$K,11,FALSE)*($F529/(VLOOKUP($D529,Ingredients!$A:$K,3,FALSE)))), "ingredient not in list"))</f>
        <v>18</v>
      </c>
      <c r="P529" t="str">
        <f t="shared" si="93"/>
        <v>|</v>
      </c>
      <c r="Q529" s="83">
        <f>IF($D529="", "", IFERROR((VLOOKUP($D529,Ingredients!$A:$H,6,FALSE)*($F529/(VLOOKUP($D529,Ingredients!$A:$H,3,FALSE)))), "ingredient not in list"))</f>
        <v>270</v>
      </c>
      <c r="R529" s="3" t="str">
        <f>IF(AND(I529&lt;&gt;"",I530=""),SUM(I$1:I530)-SUM(R$1:R528),"")</f>
        <v/>
      </c>
      <c r="S529" t="str">
        <f>IF(AND(Q529&lt;&gt;"",Q530=""),SUM(Q$1:Q530)-SUM(S$1:S528),"")</f>
        <v/>
      </c>
      <c r="T529" s="74" t="str">
        <f>IF(AND(K529&lt;&gt;"",K530=""),SUM(K$1:K530)-SUM(T$1:T528),"")</f>
        <v/>
      </c>
      <c r="U529" s="74" t="str">
        <f>IF(AND(M529&lt;&gt;"",M530=""),SUM(M$1:M530)-SUM(U$1:U528),"")</f>
        <v/>
      </c>
      <c r="V529" s="74" t="str">
        <f>IF(AND(O529&lt;&gt;"",O530=""),SUM(O$1:O530)-SUM(V$1:V528),"")</f>
        <v/>
      </c>
      <c r="X529" s="3" t="str">
        <f t="shared" si="94"/>
        <v/>
      </c>
      <c r="Y529" s="21" t="str">
        <f t="shared" si="95"/>
        <v/>
      </c>
      <c r="Z529" s="74" t="str">
        <f t="shared" si="96"/>
        <v/>
      </c>
      <c r="AA529" s="74" t="str">
        <f t="shared" si="97"/>
        <v/>
      </c>
      <c r="AB529" s="74" t="str">
        <f t="shared" si="98"/>
        <v/>
      </c>
    </row>
    <row r="530" spans="1:28" ht="13.5" thickBot="1" x14ac:dyDescent="0.25">
      <c r="A530" t="str">
        <f>IF(B530="","", IF(ISNA(MATCH(B530,'Meal Planning'!$C$2:$C$6,0)), "N", "Y"))</f>
        <v>Y</v>
      </c>
      <c r="B530" t="str">
        <f t="array" ref="B530">IF(D530="","", INDEX($C530:C20528, MATCH(FALSE,ISBLANK($C530:C20528),0)))</f>
        <v>Sausage Alfredo Pasta</v>
      </c>
      <c r="C530" s="10"/>
      <c r="D530" s="8" t="s">
        <v>48</v>
      </c>
      <c r="E530" t="str">
        <f t="shared" si="88"/>
        <v>|</v>
      </c>
      <c r="F530" s="10">
        <v>2</v>
      </c>
      <c r="G530" s="1" t="str">
        <f>IF(D530="","",IFERROR(VLOOKUP(D530,Ingredients!$A:$G,4,FALSE),"ingredient not in list"))</f>
        <v>cup</v>
      </c>
      <c r="H530" t="str">
        <f t="shared" si="89"/>
        <v>|</v>
      </c>
      <c r="I530" s="3">
        <f>IF(D530="", "", IFERROR((VLOOKUP(D530,Ingredients!$A:$H,8,FALSE)*(F530/(VLOOKUP(D530,Ingredients!$A:$H,3,FALSE)))), "ingredient not in list"))</f>
        <v>0.74750000000000005</v>
      </c>
      <c r="J530" t="str">
        <f t="shared" si="90"/>
        <v>|</v>
      </c>
      <c r="K530" s="77">
        <f>IF($D530="", "", IFERROR((VLOOKUP($D530,Ingredients!$A:$K,9,FALSE)*($F530/(VLOOKUP($D530,Ingredients!$A:$K,3,FALSE)))), "ingredient not in list"))</f>
        <v>2</v>
      </c>
      <c r="L530" t="str">
        <f t="shared" si="91"/>
        <v>|</v>
      </c>
      <c r="M530" s="77">
        <f>IF($D530="", "", IFERROR((VLOOKUP($D530,Ingredients!$A:$K,10,FALSE)*($F530/(VLOOKUP($D530,Ingredients!$A:$K,3,FALSE)))), "ingredient not in list"))</f>
        <v>4</v>
      </c>
      <c r="N530" t="str">
        <f t="shared" si="92"/>
        <v>|</v>
      </c>
      <c r="O530" s="77">
        <f>IF($D530="", "", IFERROR((VLOOKUP($D530,Ingredients!$A:$K,11,FALSE)*($F530/(VLOOKUP($D530,Ingredients!$A:$K,3,FALSE)))), "ingredient not in list"))</f>
        <v>6</v>
      </c>
      <c r="P530" t="str">
        <f t="shared" si="93"/>
        <v>|</v>
      </c>
      <c r="Q530" s="83">
        <f>IF($D530="", "", IFERROR((VLOOKUP($D530,Ingredients!$A:$H,6,FALSE)*($F530/(VLOOKUP($D530,Ingredients!$A:$H,3,FALSE)))), "ingredient not in list"))</f>
        <v>60</v>
      </c>
      <c r="R530" s="3" t="str">
        <f>IF(AND(I530&lt;&gt;"",I531=""),SUM(I$1:I531)-SUM(R$1:R529),"")</f>
        <v/>
      </c>
      <c r="S530" t="str">
        <f>IF(AND(Q530&lt;&gt;"",Q531=""),SUM(Q$1:Q531)-SUM(S$1:S529),"")</f>
        <v/>
      </c>
      <c r="T530" s="74" t="str">
        <f>IF(AND(K530&lt;&gt;"",K531=""),SUM(K$1:K531)-SUM(T$1:T529),"")</f>
        <v/>
      </c>
      <c r="U530" s="74" t="str">
        <f>IF(AND(M530&lt;&gt;"",M531=""),SUM(M$1:M531)-SUM(U$1:U529),"")</f>
        <v/>
      </c>
      <c r="V530" s="74" t="str">
        <f>IF(AND(O530&lt;&gt;"",O531=""),SUM(O$1:O531)-SUM(V$1:V529),"")</f>
        <v/>
      </c>
      <c r="X530" s="3" t="str">
        <f t="shared" si="94"/>
        <v/>
      </c>
      <c r="Y530" s="21" t="str">
        <f t="shared" si="95"/>
        <v/>
      </c>
      <c r="Z530" s="74" t="str">
        <f t="shared" si="96"/>
        <v/>
      </c>
      <c r="AA530" s="74" t="str">
        <f t="shared" si="97"/>
        <v/>
      </c>
      <c r="AB530" s="74" t="str">
        <f t="shared" si="98"/>
        <v/>
      </c>
    </row>
    <row r="531" spans="1:28" ht="13.5" thickBot="1" x14ac:dyDescent="0.25">
      <c r="A531" t="str">
        <f>IF(B531="","", IF(ISNA(MATCH(B531,'Meal Planning'!$C$2:$C$6,0)), "N", "Y"))</f>
        <v>Y</v>
      </c>
      <c r="B531" t="str">
        <f t="array" ref="B531">IF(D531="","", INDEX($C531:C20529, MATCH(FALSE,ISBLANK($C531:C20529),0)))</f>
        <v>Sausage Alfredo Pasta</v>
      </c>
      <c r="C531" s="47" t="s">
        <v>374</v>
      </c>
      <c r="D531" s="8" t="s">
        <v>325</v>
      </c>
      <c r="E531" t="str">
        <f t="shared" si="88"/>
        <v>|</v>
      </c>
      <c r="F531" s="10">
        <v>12</v>
      </c>
      <c r="G531" s="1" t="str">
        <f>IF(D531="","",IFERROR(VLOOKUP(D531,Ingredients!$A:$G,4,FALSE),"ingredient not in list"))</f>
        <v>oz</v>
      </c>
      <c r="H531" t="str">
        <f t="shared" si="89"/>
        <v>|</v>
      </c>
      <c r="I531" s="3">
        <f>IF(D531="", "", IFERROR((VLOOKUP(D531,Ingredients!$A:$H,8,FALSE)*(F531/(VLOOKUP(D531,Ingredients!$A:$H,3,FALSE)))), "ingredient not in list"))</f>
        <v>2.69</v>
      </c>
      <c r="J531" t="str">
        <f t="shared" si="90"/>
        <v>|</v>
      </c>
      <c r="K531" s="77">
        <f>IF($D531="", "", IFERROR((VLOOKUP($D531,Ingredients!$A:$K,9,FALSE)*($F531/(VLOOKUP($D531,Ingredients!$A:$K,3,FALSE)))), "ingredient not in list"))</f>
        <v>12</v>
      </c>
      <c r="L531" t="str">
        <f t="shared" si="91"/>
        <v>|</v>
      </c>
      <c r="M531" s="77">
        <f>IF($D531="", "", IFERROR((VLOOKUP($D531,Ingredients!$A:$K,10,FALSE)*($F531/(VLOOKUP($D531,Ingredients!$A:$K,3,FALSE)))), "ingredient not in list"))</f>
        <v>16</v>
      </c>
      <c r="N531" t="str">
        <f t="shared" si="92"/>
        <v>|</v>
      </c>
      <c r="O531" s="77">
        <f>IF($D531="", "", IFERROR((VLOOKUP($D531,Ingredients!$A:$K,11,FALSE)*($F531/(VLOOKUP($D531,Ingredients!$A:$K,3,FALSE)))), "ingredient not in list"))</f>
        <v>0</v>
      </c>
      <c r="P531" t="str">
        <f t="shared" si="93"/>
        <v>|</v>
      </c>
      <c r="Q531" s="83">
        <f>IF($D531="", "", IFERROR((VLOOKUP($D531,Ingredients!$A:$H,6,FALSE)*($F531/(VLOOKUP($D531,Ingredients!$A:$H,3,FALSE)))), "ingredient not in list"))</f>
        <v>100</v>
      </c>
      <c r="R531" s="3">
        <f>IF(AND(I531&lt;&gt;"",I532=""),SUM(I$1:I532)-SUM(R$1:R530),"")</f>
        <v>8.1283271247240236</v>
      </c>
      <c r="S531">
        <f>IF(AND(Q531&lt;&gt;"",Q532=""),SUM(Q$1:Q532)-SUM(S$1:S530),"")</f>
        <v>2745</v>
      </c>
      <c r="T531" s="74">
        <f>IF(AND(K531&lt;&gt;"",K532=""),SUM(K$1:K532)-SUM(T$1:T530),"")</f>
        <v>141.35000000000036</v>
      </c>
      <c r="U531" s="74">
        <f>IF(AND(M531&lt;&gt;"",M532=""),SUM(M$1:M532)-SUM(U$1:U530),"")</f>
        <v>427.63999999999942</v>
      </c>
      <c r="V531" s="74">
        <f>IF(AND(O531&lt;&gt;"",O532=""),SUM(O$1:O532)-SUM(V$1:V530),"")</f>
        <v>72.300000000000182</v>
      </c>
      <c r="W531" s="8">
        <v>6</v>
      </c>
      <c r="X531" s="3">
        <f t="shared" si="94"/>
        <v>1.3547211874540039</v>
      </c>
      <c r="Y531" s="21">
        <f t="shared" si="95"/>
        <v>457.5</v>
      </c>
      <c r="Z531" s="74">
        <f t="shared" si="96"/>
        <v>23.558333333333394</v>
      </c>
      <c r="AA531" s="74">
        <f t="shared" si="97"/>
        <v>71.273333333333241</v>
      </c>
      <c r="AB531" s="74">
        <f t="shared" si="98"/>
        <v>12.050000000000031</v>
      </c>
    </row>
    <row r="532" spans="1:28" ht="12.75" x14ac:dyDescent="0.2">
      <c r="A532" t="str">
        <f>IF(B532="","", IF(ISNA(MATCH(B532,'Meal Planning'!$C$2:$C$6,0)), "N", "Y"))</f>
        <v/>
      </c>
      <c r="B532" t="str">
        <f t="array" ref="B532">IF(D532="","", INDEX($C532:C20530, MATCH(FALSE,ISBLANK($C532:C20530),0)))</f>
        <v/>
      </c>
      <c r="C532" s="10"/>
      <c r="E532" t="str">
        <f t="shared" si="88"/>
        <v/>
      </c>
      <c r="F532" s="10"/>
      <c r="G532" s="1" t="str">
        <f>IF(D532="","",IFERROR(VLOOKUP(D532,Ingredients!$A:$G,4,FALSE),"ingredient not in list"))</f>
        <v/>
      </c>
      <c r="H532" t="str">
        <f t="shared" si="89"/>
        <v/>
      </c>
      <c r="I532" s="3" t="str">
        <f>IF(D532="", "", IFERROR((VLOOKUP(D532,Ingredients!$A:$H,8,FALSE)*(F532/(VLOOKUP(D532,Ingredients!$A:$H,3,FALSE)))), "ingredient not in list"))</f>
        <v/>
      </c>
      <c r="J532" t="str">
        <f t="shared" si="90"/>
        <v/>
      </c>
      <c r="K532" s="77" t="str">
        <f>IF($D532="", "", IFERROR((VLOOKUP($D532,Ingredients!$A:$K,9,FALSE)*($F532/(VLOOKUP($D532,Ingredients!$A:$K,3,FALSE)))), "ingredient not in list"))</f>
        <v/>
      </c>
      <c r="L532" t="str">
        <f t="shared" si="91"/>
        <v/>
      </c>
      <c r="M532" s="77" t="str">
        <f>IF($D532="", "", IFERROR((VLOOKUP($D532,Ingredients!$A:$K,10,FALSE)*($F532/(VLOOKUP($D532,Ingredients!$A:$K,3,FALSE)))), "ingredient not in list"))</f>
        <v/>
      </c>
      <c r="N532" t="str">
        <f t="shared" si="92"/>
        <v/>
      </c>
      <c r="O532" s="77" t="str">
        <f>IF($D532="", "", IFERROR((VLOOKUP($D532,Ingredients!$A:$K,11,FALSE)*($F532/(VLOOKUP($D532,Ingredients!$A:$K,3,FALSE)))), "ingredient not in list"))</f>
        <v/>
      </c>
      <c r="P532" t="str">
        <f t="shared" si="93"/>
        <v/>
      </c>
      <c r="Q532" s="83" t="str">
        <f>IF($D532="", "", IFERROR((VLOOKUP($D532,Ingredients!$A:$H,6,FALSE)*($F532/(VLOOKUP($D532,Ingredients!$A:$H,3,FALSE)))), "ingredient not in list"))</f>
        <v/>
      </c>
      <c r="R532" s="3" t="str">
        <f>IF(AND(I532&lt;&gt;"",I533=""),SUM(I$1:I533)-SUM(R$1:R531),"")</f>
        <v/>
      </c>
      <c r="S532" t="str">
        <f>IF(AND(Q532&lt;&gt;"",Q533=""),SUM(Q$1:Q533)-SUM(S$1:S531),"")</f>
        <v/>
      </c>
      <c r="T532" s="74" t="str">
        <f>IF(AND(K532&lt;&gt;"",K533=""),SUM(K$1:K533)-SUM(T$1:T531),"")</f>
        <v/>
      </c>
      <c r="U532" s="74" t="str">
        <f>IF(AND(M532&lt;&gt;"",M533=""),SUM(M$1:M533)-SUM(U$1:U531),"")</f>
        <v/>
      </c>
      <c r="V532" s="74" t="str">
        <f>IF(AND(O532&lt;&gt;"",O533=""),SUM(O$1:O533)-SUM(V$1:V531),"")</f>
        <v/>
      </c>
      <c r="X532" s="3" t="str">
        <f t="shared" si="94"/>
        <v/>
      </c>
      <c r="Y532" s="21" t="str">
        <f t="shared" si="95"/>
        <v/>
      </c>
      <c r="Z532" s="74" t="str">
        <f t="shared" si="96"/>
        <v/>
      </c>
      <c r="AA532" s="74" t="str">
        <f t="shared" si="97"/>
        <v/>
      </c>
      <c r="AB532" s="74" t="str">
        <f t="shared" si="98"/>
        <v/>
      </c>
    </row>
    <row r="533" spans="1:28" ht="12.75" x14ac:dyDescent="0.2">
      <c r="A533" t="str">
        <f>IF(B533="","", IF(ISNA(MATCH(B533,'Meal Planning'!$C$2:$C$6,0)), "N", "Y"))</f>
        <v>Y</v>
      </c>
      <c r="B533" t="str">
        <f t="array" ref="B533">IF(D533="","", INDEX($C533:C20531, MATCH(FALSE,ISBLANK($C533:C20531),0)))</f>
        <v>Kimchi Pancake</v>
      </c>
      <c r="C533" s="10"/>
      <c r="D533" s="8" t="s">
        <v>52</v>
      </c>
      <c r="E533" t="str">
        <f t="shared" si="88"/>
        <v>|</v>
      </c>
      <c r="F533" s="10">
        <v>1</v>
      </c>
      <c r="G533" s="1" t="str">
        <f>IF(D533="","",IFERROR(VLOOKUP(D533,Ingredients!$A:$G,4,FALSE),"ingredient not in list"))</f>
        <v>cup</v>
      </c>
      <c r="H533" t="str">
        <f t="shared" si="89"/>
        <v>|</v>
      </c>
      <c r="I533" s="3">
        <f>IF(D533="", "", IFERROR((VLOOKUP(D533,Ingredients!$A:$H,8,FALSE)*(F533/(VLOOKUP(D533,Ingredients!$A:$H,3,FALSE)))), "ingredient not in list"))</f>
        <v>9.2450331125827817E-2</v>
      </c>
      <c r="J533" t="str">
        <f t="shared" si="90"/>
        <v>|</v>
      </c>
      <c r="K533" s="77">
        <f>IF($D533="", "", IFERROR((VLOOKUP($D533,Ingredients!$A:$K,9,FALSE)*($F533/(VLOOKUP($D533,Ingredients!$A:$K,3,FALSE)))), "ingredient not in list"))</f>
        <v>12</v>
      </c>
      <c r="L533" t="str">
        <f t="shared" si="91"/>
        <v>|</v>
      </c>
      <c r="M533" s="77">
        <f>IF($D533="", "", IFERROR((VLOOKUP($D533,Ingredients!$A:$K,10,FALSE)*($F533/(VLOOKUP($D533,Ingredients!$A:$K,3,FALSE)))), "ingredient not in list"))</f>
        <v>88</v>
      </c>
      <c r="N533" t="str">
        <f t="shared" si="92"/>
        <v>|</v>
      </c>
      <c r="O533" s="77">
        <f>IF($D533="", "", IFERROR((VLOOKUP($D533,Ingredients!$A:$K,11,FALSE)*($F533/(VLOOKUP($D533,Ingredients!$A:$K,3,FALSE)))), "ingredient not in list"))</f>
        <v>0</v>
      </c>
      <c r="P533" t="str">
        <f t="shared" si="93"/>
        <v>|</v>
      </c>
      <c r="Q533" s="83">
        <f>IF($D533="", "", IFERROR((VLOOKUP($D533,Ingredients!$A:$H,6,FALSE)*($F533/(VLOOKUP($D533,Ingredients!$A:$H,3,FALSE)))), "ingredient not in list"))</f>
        <v>440</v>
      </c>
      <c r="R533" s="3" t="str">
        <f>IF(AND(I533&lt;&gt;"",I534=""),SUM(I$1:I534)-SUM(R$1:R532),"")</f>
        <v/>
      </c>
      <c r="S533" t="str">
        <f>IF(AND(Q533&lt;&gt;"",Q534=""),SUM(Q$1:Q534)-SUM(S$1:S532),"")</f>
        <v/>
      </c>
      <c r="T533" s="74" t="str">
        <f>IF(AND(K533&lt;&gt;"",K534=""),SUM(K$1:K534)-SUM(T$1:T532),"")</f>
        <v/>
      </c>
      <c r="U533" s="74" t="str">
        <f>IF(AND(M533&lt;&gt;"",M534=""),SUM(M$1:M534)-SUM(U$1:U532),"")</f>
        <v/>
      </c>
      <c r="V533" s="74" t="str">
        <f>IF(AND(O533&lt;&gt;"",O534=""),SUM(O$1:O534)-SUM(V$1:V532),"")</f>
        <v/>
      </c>
      <c r="X533" s="3" t="str">
        <f t="shared" si="94"/>
        <v/>
      </c>
      <c r="Y533" s="21" t="str">
        <f t="shared" si="95"/>
        <v/>
      </c>
      <c r="Z533" s="74" t="str">
        <f t="shared" si="96"/>
        <v/>
      </c>
      <c r="AA533" s="74" t="str">
        <f t="shared" si="97"/>
        <v/>
      </c>
      <c r="AB533" s="74" t="str">
        <f t="shared" si="98"/>
        <v/>
      </c>
    </row>
    <row r="534" spans="1:28" ht="12.75" x14ac:dyDescent="0.2">
      <c r="A534" t="str">
        <f>IF(B534="","", IF(ISNA(MATCH(B534,'Meal Planning'!$C$2:$C$6,0)), "N", "Y"))</f>
        <v>Y</v>
      </c>
      <c r="B534" t="str">
        <f t="array" ref="B534">IF(D534="","", INDEX($C534:C20532, MATCH(FALSE,ISBLANK($C534:C20532),0)))</f>
        <v>Kimchi Pancake</v>
      </c>
      <c r="C534" s="10"/>
      <c r="D534" s="8" t="s">
        <v>58</v>
      </c>
      <c r="E534" t="str">
        <f t="shared" si="88"/>
        <v>|</v>
      </c>
      <c r="F534" s="10">
        <v>1</v>
      </c>
      <c r="G534" s="1" t="str">
        <f>IF(D534="","",IFERROR(VLOOKUP(D534,Ingredients!$A:$G,4,FALSE),"ingredient not in list"))</f>
        <v>egg</v>
      </c>
      <c r="H534" t="str">
        <f t="shared" si="89"/>
        <v>|</v>
      </c>
      <c r="I534" s="3">
        <f>IF(D534="", "", IFERROR((VLOOKUP(D534,Ingredients!$A:$H,8,FALSE)*(F534/(VLOOKUP(D534,Ingredients!$A:$H,3,FALSE)))), "ingredient not in list"))</f>
        <v>0.1075</v>
      </c>
      <c r="J534" t="str">
        <f t="shared" si="90"/>
        <v>|</v>
      </c>
      <c r="K534" s="77">
        <f>IF($D534="", "", IFERROR((VLOOKUP($D534,Ingredients!$A:$K,9,FALSE)*($F534/(VLOOKUP($D534,Ingredients!$A:$K,3,FALSE)))), "ingredient not in list"))</f>
        <v>6.29</v>
      </c>
      <c r="L534" t="str">
        <f t="shared" si="91"/>
        <v>|</v>
      </c>
      <c r="M534" s="77">
        <f>IF($D534="", "", IFERROR((VLOOKUP($D534,Ingredients!$A:$K,10,FALSE)*($F534/(VLOOKUP($D534,Ingredients!$A:$K,3,FALSE)))), "ingredient not in list"))</f>
        <v>0.38</v>
      </c>
      <c r="N534" t="str">
        <f t="shared" si="92"/>
        <v>|</v>
      </c>
      <c r="O534" s="77">
        <f>IF($D534="", "", IFERROR((VLOOKUP($D534,Ingredients!$A:$K,11,FALSE)*($F534/(VLOOKUP($D534,Ingredients!$A:$K,3,FALSE)))), "ingredient not in list"))</f>
        <v>4.97</v>
      </c>
      <c r="P534" t="str">
        <f t="shared" si="93"/>
        <v>|</v>
      </c>
      <c r="Q534" s="83">
        <f>IF($D534="", "", IFERROR((VLOOKUP($D534,Ingredients!$A:$H,6,FALSE)*($F534/(VLOOKUP($D534,Ingredients!$A:$H,3,FALSE)))), "ingredient not in list"))</f>
        <v>72</v>
      </c>
      <c r="R534" s="3" t="str">
        <f>IF(AND(I534&lt;&gt;"",I535=""),SUM(I$1:I535)-SUM(R$1:R533),"")</f>
        <v/>
      </c>
      <c r="S534" t="str">
        <f>IF(AND(Q534&lt;&gt;"",Q535=""),SUM(Q$1:Q535)-SUM(S$1:S533),"")</f>
        <v/>
      </c>
      <c r="T534" s="74" t="str">
        <f>IF(AND(K534&lt;&gt;"",K535=""),SUM(K$1:K535)-SUM(T$1:T533),"")</f>
        <v/>
      </c>
      <c r="U534" s="74" t="str">
        <f>IF(AND(M534&lt;&gt;"",M535=""),SUM(M$1:M535)-SUM(U$1:U533),"")</f>
        <v/>
      </c>
      <c r="V534" s="74" t="str">
        <f>IF(AND(O534&lt;&gt;"",O535=""),SUM(O$1:O535)-SUM(V$1:V533),"")</f>
        <v/>
      </c>
      <c r="X534" s="3" t="str">
        <f t="shared" si="94"/>
        <v/>
      </c>
      <c r="Y534" s="21" t="str">
        <f t="shared" si="95"/>
        <v/>
      </c>
      <c r="Z534" s="74" t="str">
        <f t="shared" si="96"/>
        <v/>
      </c>
      <c r="AA534" s="74" t="str">
        <f t="shared" si="97"/>
        <v/>
      </c>
      <c r="AB534" s="74" t="str">
        <f t="shared" si="98"/>
        <v/>
      </c>
    </row>
    <row r="535" spans="1:28" ht="12.75" x14ac:dyDescent="0.2">
      <c r="A535" t="str">
        <f>IF(B535="","", IF(ISNA(MATCH(B535,'Meal Planning'!$C$2:$C$6,0)), "N", "Y"))</f>
        <v>Y</v>
      </c>
      <c r="B535" t="str">
        <f t="array" ref="B535">IF(D535="","", INDEX($C535:C20533, MATCH(FALSE,ISBLANK($C535:C20533),0)))</f>
        <v>Kimchi Pancake</v>
      </c>
      <c r="C535" s="10"/>
      <c r="D535" s="8" t="s">
        <v>25</v>
      </c>
      <c r="E535" t="str">
        <f t="shared" si="88"/>
        <v>|</v>
      </c>
      <c r="F535" s="10">
        <v>5</v>
      </c>
      <c r="G535" s="1" t="str">
        <f>IF(D535="","",IFERROR(VLOOKUP(D535,Ingredients!$A:$G,4,FALSE),"ingredient not in list"))</f>
        <v>green onion</v>
      </c>
      <c r="H535" t="str">
        <f t="shared" si="89"/>
        <v>|</v>
      </c>
      <c r="I535" s="3">
        <f>IF(D535="", "", IFERROR((VLOOKUP(D535,Ingredients!$A:$H,8,FALSE)*(F535/(VLOOKUP(D535,Ingredients!$A:$H,3,FALSE)))), "ingredient not in list"))</f>
        <v>0.43000000000000005</v>
      </c>
      <c r="J535" t="str">
        <f t="shared" si="90"/>
        <v>|</v>
      </c>
      <c r="K535" s="77">
        <f>IF($D535="", "", IFERROR((VLOOKUP($D535,Ingredients!$A:$K,9,FALSE)*($F535/(VLOOKUP($D535,Ingredients!$A:$K,3,FALSE)))), "ingredient not in list"))</f>
        <v>5</v>
      </c>
      <c r="L535" t="str">
        <f t="shared" si="91"/>
        <v>|</v>
      </c>
      <c r="M535" s="77">
        <f>IF($D535="", "", IFERROR((VLOOKUP($D535,Ingredients!$A:$K,10,FALSE)*($F535/(VLOOKUP($D535,Ingredients!$A:$K,3,FALSE)))), "ingredient not in list"))</f>
        <v>10</v>
      </c>
      <c r="N535" t="str">
        <f t="shared" si="92"/>
        <v>|</v>
      </c>
      <c r="O535" s="77">
        <f>IF($D535="", "", IFERROR((VLOOKUP($D535,Ingredients!$A:$K,11,FALSE)*($F535/(VLOOKUP($D535,Ingredients!$A:$K,3,FALSE)))), "ingredient not in list"))</f>
        <v>0</v>
      </c>
      <c r="P535" t="str">
        <f t="shared" si="93"/>
        <v>|</v>
      </c>
      <c r="Q535" s="83">
        <f>IF($D535="", "", IFERROR((VLOOKUP($D535,Ingredients!$A:$H,6,FALSE)*($F535/(VLOOKUP($D535,Ingredients!$A:$H,3,FALSE)))), "ingredient not in list"))</f>
        <v>25</v>
      </c>
      <c r="R535" s="3" t="str">
        <f>IF(AND(I535&lt;&gt;"",I536=""),SUM(I$1:I536)-SUM(R$1:R534),"")</f>
        <v/>
      </c>
      <c r="S535" t="str">
        <f>IF(AND(Q535&lt;&gt;"",Q536=""),SUM(Q$1:Q536)-SUM(S$1:S534),"")</f>
        <v/>
      </c>
      <c r="T535" s="74" t="str">
        <f>IF(AND(K535&lt;&gt;"",K536=""),SUM(K$1:K536)-SUM(T$1:T534),"")</f>
        <v/>
      </c>
      <c r="U535" s="74" t="str">
        <f>IF(AND(M535&lt;&gt;"",M536=""),SUM(M$1:M536)-SUM(U$1:U534),"")</f>
        <v/>
      </c>
      <c r="V535" s="74" t="str">
        <f>IF(AND(O535&lt;&gt;"",O536=""),SUM(O$1:O536)-SUM(V$1:V534),"")</f>
        <v/>
      </c>
      <c r="X535" s="3" t="str">
        <f t="shared" si="94"/>
        <v/>
      </c>
      <c r="Y535" s="21" t="str">
        <f t="shared" si="95"/>
        <v/>
      </c>
      <c r="Z535" s="74" t="str">
        <f t="shared" si="96"/>
        <v/>
      </c>
      <c r="AA535" s="74" t="str">
        <f t="shared" si="97"/>
        <v/>
      </c>
      <c r="AB535" s="74" t="str">
        <f t="shared" si="98"/>
        <v/>
      </c>
    </row>
    <row r="536" spans="1:28" ht="12.75" x14ac:dyDescent="0.2">
      <c r="A536" t="str">
        <f>IF(B536="","", IF(ISNA(MATCH(B536,'Meal Planning'!$C$2:$C$6,0)), "N", "Y"))</f>
        <v>Y</v>
      </c>
      <c r="B536" t="str">
        <f t="array" ref="B536">IF(D536="","", INDEX($C536:C20534, MATCH(FALSE,ISBLANK($C536:C20534),0)))</f>
        <v>Kimchi Pancake</v>
      </c>
      <c r="C536" s="10"/>
      <c r="D536" s="8" t="s">
        <v>375</v>
      </c>
      <c r="E536" t="str">
        <f>IF($D536="","", "|")</f>
        <v>|</v>
      </c>
      <c r="F536" s="10">
        <v>10</v>
      </c>
      <c r="G536" s="1" t="str">
        <f>IF(D536="","",IFERROR(VLOOKUP(D536,Ingredients!$A:$G,4,FALSE),"ingredient not in list"))</f>
        <v>oz</v>
      </c>
      <c r="H536" t="str">
        <f t="shared" si="89"/>
        <v>|</v>
      </c>
      <c r="I536" s="3">
        <f>IF(D536="", "", IFERROR((VLOOKUP(D536,Ingredients!$A:$H,8,FALSE)*(F536/(VLOOKUP(D536,Ingredients!$A:$H,3,FALSE)))), "ingredient not in list"))</f>
        <v>3.125</v>
      </c>
      <c r="J536" t="str">
        <f t="shared" si="90"/>
        <v>|</v>
      </c>
      <c r="K536" s="77">
        <f>IF($D536="", "", IFERROR((VLOOKUP($D536,Ingredients!$A:$K,9,FALSE)*($F536/(VLOOKUP($D536,Ingredients!$A:$K,3,FALSE)))), "ingredient not in list"))</f>
        <v>0</v>
      </c>
      <c r="L536" t="str">
        <f t="shared" si="91"/>
        <v>|</v>
      </c>
      <c r="M536" s="77">
        <f>IF($D536="", "", IFERROR((VLOOKUP($D536,Ingredients!$A:$K,10,FALSE)*($F536/(VLOOKUP($D536,Ingredients!$A:$K,3,FALSE)))), "ingredient not in list"))</f>
        <v>0</v>
      </c>
      <c r="N536" t="str">
        <f t="shared" si="92"/>
        <v>|</v>
      </c>
      <c r="O536" s="77">
        <f>IF($D536="", "", IFERROR((VLOOKUP($D536,Ingredients!$A:$K,11,FALSE)*($F536/(VLOOKUP($D536,Ingredients!$A:$K,3,FALSE)))), "ingredient not in list"))</f>
        <v>0</v>
      </c>
      <c r="P536" t="str">
        <f t="shared" si="93"/>
        <v>|</v>
      </c>
      <c r="Q536" s="83">
        <f>IF($D536="", "", IFERROR((VLOOKUP($D536,Ingredients!$A:$H,6,FALSE)*($F536/(VLOOKUP($D536,Ingredients!$A:$H,3,FALSE)))), "ingredient not in list"))</f>
        <v>75</v>
      </c>
      <c r="R536" s="3" t="str">
        <f>IF(AND(I536&lt;&gt;"",I537=""),SUM(I$1:I537)-SUM(R$1:R535),"")</f>
        <v/>
      </c>
      <c r="S536" t="str">
        <f>IF(AND(Q536&lt;&gt;"",Q537=""),SUM(Q$1:Q537)-SUM(S$1:S535),"")</f>
        <v/>
      </c>
      <c r="T536" s="74" t="str">
        <f>IF(AND(K536&lt;&gt;"",K537=""),SUM(K$1:K537)-SUM(T$1:T535),"")</f>
        <v/>
      </c>
      <c r="U536" s="74" t="str">
        <f>IF(AND(M536&lt;&gt;"",M537=""),SUM(M$1:M537)-SUM(U$1:U535),"")</f>
        <v/>
      </c>
      <c r="V536" s="74" t="str">
        <f>IF(AND(O536&lt;&gt;"",O537=""),SUM(O$1:O537)-SUM(V$1:V535),"")</f>
        <v/>
      </c>
      <c r="X536" s="3" t="str">
        <f t="shared" si="94"/>
        <v/>
      </c>
      <c r="Y536" s="21" t="str">
        <f t="shared" si="95"/>
        <v/>
      </c>
      <c r="Z536" s="74" t="str">
        <f t="shared" si="96"/>
        <v/>
      </c>
      <c r="AA536" s="74" t="str">
        <f t="shared" si="97"/>
        <v/>
      </c>
      <c r="AB536" s="74" t="str">
        <f t="shared" si="98"/>
        <v/>
      </c>
    </row>
    <row r="537" spans="1:28" ht="12.75" x14ac:dyDescent="0.2">
      <c r="A537" t="str">
        <f>IF(B537="","", IF(ISNA(MATCH(B537,'Meal Planning'!$C$2:$C$6,0)), "N", "Y"))</f>
        <v>Y</v>
      </c>
      <c r="B537" t="str">
        <f t="array" ref="B537">IF(D537="","", INDEX($C537:C20535, MATCH(FALSE,ISBLANK($C537:C20535),0)))</f>
        <v>Kimchi Pancake</v>
      </c>
      <c r="C537" s="10"/>
      <c r="D537" s="8" t="s">
        <v>118</v>
      </c>
      <c r="E537" t="str">
        <f t="shared" si="88"/>
        <v>|</v>
      </c>
      <c r="F537" s="10">
        <v>1</v>
      </c>
      <c r="G537" s="1" t="str">
        <f>IF(D537="","",IFERROR(VLOOKUP(D537,Ingredients!$A:$G,4,FALSE),"ingredient not in list"))</f>
        <v>tsp</v>
      </c>
      <c r="H537" t="str">
        <f t="shared" si="89"/>
        <v>|</v>
      </c>
      <c r="I537" s="3">
        <f>IF(D537="", "", IFERROR((VLOOKUP(D537,Ingredients!$A:$H,8,FALSE)*(F537/(VLOOKUP(D537,Ingredients!$A:$H,3,FALSE)))), "ingredient not in list"))</f>
        <v>0.10647887323943661</v>
      </c>
      <c r="J537" t="str">
        <f t="shared" si="90"/>
        <v>|</v>
      </c>
      <c r="K537" s="77">
        <f>IF($D537="", "", IFERROR((VLOOKUP($D537,Ingredients!$A:$K,9,FALSE)*($F537/(VLOOKUP($D537,Ingredients!$A:$K,3,FALSE)))), "ingredient not in list"))</f>
        <v>0.47</v>
      </c>
      <c r="L537" t="str">
        <f t="shared" si="91"/>
        <v>|</v>
      </c>
      <c r="M537" s="77">
        <f>IF($D537="", "", IFERROR((VLOOKUP($D537,Ingredients!$A:$K,10,FALSE)*($F537/(VLOOKUP($D537,Ingredients!$A:$K,3,FALSE)))), "ingredient not in list"))</f>
        <v>2.04</v>
      </c>
      <c r="N537" t="str">
        <f t="shared" si="92"/>
        <v>|</v>
      </c>
      <c r="O537" s="77">
        <f>IF($D537="", "", IFERROR((VLOOKUP($D537,Ingredients!$A:$K,11,FALSE)*($F537/(VLOOKUP($D537,Ingredients!$A:$K,3,FALSE)))), "ingredient not in list"))</f>
        <v>0.02</v>
      </c>
      <c r="P537" t="str">
        <f t="shared" si="93"/>
        <v>|</v>
      </c>
      <c r="Q537" s="83">
        <f>IF($D537="", "", IFERROR((VLOOKUP($D537,Ingredients!$A:$H,6,FALSE)*($F537/(VLOOKUP($D537,Ingredients!$A:$H,3,FALSE)))), "ingredient not in list"))</f>
        <v>9</v>
      </c>
      <c r="R537" s="3" t="str">
        <f>IF(AND(I537&lt;&gt;"",I538=""),SUM(I$1:I538)-SUM(R$1:R536),"")</f>
        <v/>
      </c>
      <c r="S537" t="str">
        <f>IF(AND(Q537&lt;&gt;"",Q538=""),SUM(Q$1:Q538)-SUM(S$1:S536),"")</f>
        <v/>
      </c>
      <c r="T537" s="74" t="str">
        <f>IF(AND(K537&lt;&gt;"",K538=""),SUM(K$1:K538)-SUM(T$1:T536),"")</f>
        <v/>
      </c>
      <c r="U537" s="74" t="str">
        <f>IF(AND(M537&lt;&gt;"",M538=""),SUM(M$1:M538)-SUM(U$1:U536),"")</f>
        <v/>
      </c>
      <c r="V537" s="74" t="str">
        <f>IF(AND(O537&lt;&gt;"",O538=""),SUM(O$1:O538)-SUM(V$1:V536),"")</f>
        <v/>
      </c>
      <c r="X537" s="3" t="str">
        <f t="shared" si="94"/>
        <v/>
      </c>
      <c r="Y537" s="21" t="str">
        <f t="shared" si="95"/>
        <v/>
      </c>
      <c r="Z537" s="74" t="str">
        <f t="shared" si="96"/>
        <v/>
      </c>
      <c r="AA537" s="74" t="str">
        <f t="shared" si="97"/>
        <v/>
      </c>
      <c r="AB537" s="74" t="str">
        <f t="shared" si="98"/>
        <v/>
      </c>
    </row>
    <row r="538" spans="1:28" ht="12.75" x14ac:dyDescent="0.2">
      <c r="A538" t="str">
        <f>IF(B538="","", IF(ISNA(MATCH(B538,'Meal Planning'!$C$2:$C$6,0)), "N", "Y"))</f>
        <v>Y</v>
      </c>
      <c r="B538" t="str">
        <f t="array" ref="B538">IF(D538="","", INDEX($C538:C20536, MATCH(FALSE,ISBLANK($C538:C20536),0)))</f>
        <v>Kimchi Pancake</v>
      </c>
      <c r="C538" s="10"/>
      <c r="D538" s="8" t="s">
        <v>138</v>
      </c>
      <c r="E538" t="str">
        <f t="shared" si="88"/>
        <v>|</v>
      </c>
      <c r="F538" s="10">
        <v>1</v>
      </c>
      <c r="G538" s="1" t="str">
        <f>IF(D538="","",IFERROR(VLOOKUP(D538,Ingredients!$A:$G,4,FALSE),"ingredient not in list"))</f>
        <v>tsp</v>
      </c>
      <c r="H538" t="str">
        <f t="shared" si="89"/>
        <v>|</v>
      </c>
      <c r="I538" s="3">
        <f>IF(D538="", "", IFERROR((VLOOKUP(D538,Ingredients!$A:$H,8,FALSE)*(F538/(VLOOKUP(D538,Ingredients!$A:$H,3,FALSE)))), "ingredient not in list"))</f>
        <v>4.3832599118942732E-3</v>
      </c>
      <c r="J538" t="str">
        <f t="shared" si="90"/>
        <v>|</v>
      </c>
      <c r="K538" s="77">
        <f>IF($D538="", "", IFERROR((VLOOKUP($D538,Ingredients!$A:$K,9,FALSE)*($F538/(VLOOKUP($D538,Ingredients!$A:$K,3,FALSE)))), "ingredient not in list"))</f>
        <v>0</v>
      </c>
      <c r="L538" t="str">
        <f t="shared" si="91"/>
        <v>|</v>
      </c>
      <c r="M538" s="77">
        <f>IF($D538="", "", IFERROR((VLOOKUP($D538,Ingredients!$A:$K,10,FALSE)*($F538/(VLOOKUP($D538,Ingredients!$A:$K,3,FALSE)))), "ingredient not in list"))</f>
        <v>4.2</v>
      </c>
      <c r="N538" t="str">
        <f t="shared" si="92"/>
        <v>|</v>
      </c>
      <c r="O538" s="77">
        <f>IF($D538="", "", IFERROR((VLOOKUP($D538,Ingredients!$A:$K,11,FALSE)*($F538/(VLOOKUP($D538,Ingredients!$A:$K,3,FALSE)))), "ingredient not in list"))</f>
        <v>0</v>
      </c>
      <c r="P538" t="str">
        <f t="shared" si="93"/>
        <v>|</v>
      </c>
      <c r="Q538" s="83">
        <f>IF($D538="", "", IFERROR((VLOOKUP($D538,Ingredients!$A:$H,6,FALSE)*($F538/(VLOOKUP($D538,Ingredients!$A:$H,3,FALSE)))), "ingredient not in list"))</f>
        <v>15</v>
      </c>
      <c r="R538" s="3" t="str">
        <f>IF(AND(I538&lt;&gt;"",I539=""),SUM(I$1:I539)-SUM(R$1:R537),"")</f>
        <v/>
      </c>
      <c r="S538" t="str">
        <f>IF(AND(Q538&lt;&gt;"",Q539=""),SUM(Q$1:Q539)-SUM(S$1:S537),"")</f>
        <v/>
      </c>
      <c r="T538" s="74" t="str">
        <f>IF(AND(K538&lt;&gt;"",K539=""),SUM(K$1:K539)-SUM(T$1:T537),"")</f>
        <v/>
      </c>
      <c r="U538" s="74" t="str">
        <f>IF(AND(M538&lt;&gt;"",M539=""),SUM(M$1:M539)-SUM(U$1:U537),"")</f>
        <v/>
      </c>
      <c r="V538" s="74" t="str">
        <f>IF(AND(O538&lt;&gt;"",O539=""),SUM(O$1:O539)-SUM(V$1:V537),"")</f>
        <v/>
      </c>
      <c r="X538" s="3" t="str">
        <f t="shared" si="94"/>
        <v/>
      </c>
      <c r="Y538" s="21" t="str">
        <f t="shared" si="95"/>
        <v/>
      </c>
      <c r="Z538" s="74" t="str">
        <f t="shared" si="96"/>
        <v/>
      </c>
      <c r="AA538" s="74" t="str">
        <f t="shared" si="97"/>
        <v/>
      </c>
      <c r="AB538" s="74" t="str">
        <f t="shared" si="98"/>
        <v/>
      </c>
    </row>
    <row r="539" spans="1:28" ht="12.75" x14ac:dyDescent="0.2">
      <c r="A539" t="str">
        <f>IF(B539="","", IF(ISNA(MATCH(B539,'Meal Planning'!$C$2:$C$6,0)), "N", "Y"))</f>
        <v>Y</v>
      </c>
      <c r="B539" t="str">
        <f t="array" ref="B539">IF(D539="","", INDEX($C539:C20537, MATCH(FALSE,ISBLANK($C539:C20537),0)))</f>
        <v>Kimchi Pancake</v>
      </c>
      <c r="C539" s="10"/>
      <c r="D539" s="8" t="s">
        <v>59</v>
      </c>
      <c r="E539" t="str">
        <f t="shared" si="88"/>
        <v>|</v>
      </c>
      <c r="F539" s="10">
        <v>1</v>
      </c>
      <c r="G539" s="1" t="str">
        <f>IF(D539="","",IFERROR(VLOOKUP(D539,Ingredients!$A:$G,4,FALSE),"ingredient not in list"))</f>
        <v>tsp</v>
      </c>
      <c r="H539" t="str">
        <f t="shared" si="89"/>
        <v>|</v>
      </c>
      <c r="I539" s="3">
        <f>IF(D539="", "", IFERROR((VLOOKUP(D539,Ingredients!$A:$H,8,FALSE)*(F539/(VLOOKUP(D539,Ingredients!$A:$H,3,FALSE)))), "ingredient not in list"))</f>
        <v>1.2219959266802444E-2</v>
      </c>
      <c r="J539" t="str">
        <f t="shared" si="90"/>
        <v>|</v>
      </c>
      <c r="K539" s="77">
        <f>IF($D539="", "", IFERROR((VLOOKUP($D539,Ingredients!$A:$K,9,FALSE)*($F539/(VLOOKUP($D539,Ingredients!$A:$K,3,FALSE)))), "ingredient not in list"))</f>
        <v>0</v>
      </c>
      <c r="L539" t="str">
        <f t="shared" si="91"/>
        <v>|</v>
      </c>
      <c r="M539" s="77">
        <f>IF($D539="", "", IFERROR((VLOOKUP($D539,Ingredients!$A:$K,10,FALSE)*($F539/(VLOOKUP($D539,Ingredients!$A:$K,3,FALSE)))), "ingredient not in list"))</f>
        <v>0</v>
      </c>
      <c r="N539" t="str">
        <f t="shared" si="92"/>
        <v>|</v>
      </c>
      <c r="O539" s="77">
        <f>IF($D539="", "", IFERROR((VLOOKUP($D539,Ingredients!$A:$K,11,FALSE)*($F539/(VLOOKUP($D539,Ingredients!$A:$K,3,FALSE)))), "ingredient not in list"))</f>
        <v>0</v>
      </c>
      <c r="P539" t="str">
        <f t="shared" si="93"/>
        <v>|</v>
      </c>
      <c r="Q539" s="83">
        <f>IF($D539="", "", IFERROR((VLOOKUP($D539,Ingredients!$A:$H,6,FALSE)*($F539/(VLOOKUP($D539,Ingredients!$A:$H,3,FALSE)))), "ingredient not in list"))</f>
        <v>0</v>
      </c>
      <c r="R539" s="3" t="str">
        <f>IF(AND(I539&lt;&gt;"",I540=""),SUM(I$1:I540)-SUM(R$1:R538),"")</f>
        <v/>
      </c>
      <c r="S539" t="str">
        <f>IF(AND(Q539&lt;&gt;"",Q540=""),SUM(Q$1:Q540)-SUM(S$1:S538),"")</f>
        <v/>
      </c>
      <c r="T539" s="74" t="str">
        <f>IF(AND(K539&lt;&gt;"",K540=""),SUM(K$1:K540)-SUM(T$1:T538),"")</f>
        <v/>
      </c>
      <c r="U539" s="74" t="str">
        <f>IF(AND(M539&lt;&gt;"",M540=""),SUM(M$1:M540)-SUM(U$1:U538),"")</f>
        <v/>
      </c>
      <c r="V539" s="74" t="str">
        <f>IF(AND(O539&lt;&gt;"",O540=""),SUM(O$1:O540)-SUM(V$1:V538),"")</f>
        <v/>
      </c>
      <c r="X539" s="3" t="str">
        <f t="shared" si="94"/>
        <v/>
      </c>
      <c r="Y539" s="21" t="str">
        <f t="shared" si="95"/>
        <v/>
      </c>
      <c r="Z539" s="74" t="str">
        <f t="shared" si="96"/>
        <v/>
      </c>
      <c r="AA539" s="74" t="str">
        <f t="shared" si="97"/>
        <v/>
      </c>
      <c r="AB539" s="74" t="str">
        <f t="shared" si="98"/>
        <v/>
      </c>
    </row>
    <row r="540" spans="1:28" ht="13.5" thickBot="1" x14ac:dyDescent="0.25">
      <c r="A540" t="str">
        <f>IF(B540="","", IF(ISNA(MATCH(B540,'Meal Planning'!$C$2:$C$6,0)), "N", "Y"))</f>
        <v>Y</v>
      </c>
      <c r="B540" t="str">
        <f t="array" ref="B540">IF(D540="","", INDEX($C540:C20538, MATCH(FALSE,ISBLANK($C540:C20538),0)))</f>
        <v>Kimchi Pancake</v>
      </c>
      <c r="C540" s="10"/>
      <c r="D540" s="8" t="s">
        <v>57</v>
      </c>
      <c r="E540" t="str">
        <f t="shared" si="88"/>
        <v>|</v>
      </c>
      <c r="F540" s="10">
        <v>4</v>
      </c>
      <c r="G540" s="1" t="str">
        <f>IF(D540="","",IFERROR(VLOOKUP(D540,Ingredients!$A:$G,4,FALSE),"ingredient not in list"))</f>
        <v>tbsp</v>
      </c>
      <c r="H540" t="str">
        <f t="shared" si="89"/>
        <v>|</v>
      </c>
      <c r="I540" s="3">
        <f>IF(D540="", "", IFERROR((VLOOKUP(D540,Ingredients!$A:$H,8,FALSE)*(F540/(VLOOKUP(D540,Ingredients!$A:$H,3,FALSE)))), "ingredient not in list"))</f>
        <v>0.20833333333333334</v>
      </c>
      <c r="J540" t="str">
        <f t="shared" si="90"/>
        <v>|</v>
      </c>
      <c r="K540" s="77">
        <f>IF($D540="", "", IFERROR((VLOOKUP($D540,Ingredients!$A:$K,9,FALSE)*($F540/(VLOOKUP($D540,Ingredients!$A:$K,3,FALSE)))), "ingredient not in list"))</f>
        <v>0</v>
      </c>
      <c r="L540" t="str">
        <f t="shared" si="91"/>
        <v>|</v>
      </c>
      <c r="M540" s="77">
        <f>IF($D540="", "", IFERROR((VLOOKUP($D540,Ingredients!$A:$K,10,FALSE)*($F540/(VLOOKUP($D540,Ingredients!$A:$K,3,FALSE)))), "ingredient not in list"))</f>
        <v>0</v>
      </c>
      <c r="N540" t="str">
        <f t="shared" si="92"/>
        <v>|</v>
      </c>
      <c r="O540" s="77">
        <f>IF($D540="", "", IFERROR((VLOOKUP($D540,Ingredients!$A:$K,11,FALSE)*($F540/(VLOOKUP($D540,Ingredients!$A:$K,3,FALSE)))), "ingredient not in list"))</f>
        <v>54.4</v>
      </c>
      <c r="P540" t="str">
        <f t="shared" si="93"/>
        <v>|</v>
      </c>
      <c r="Q540" s="83">
        <f>IF($D540="", "", IFERROR((VLOOKUP($D540,Ingredients!$A:$H,6,FALSE)*($F540/(VLOOKUP($D540,Ingredients!$A:$H,3,FALSE)))), "ingredient not in list"))</f>
        <v>520</v>
      </c>
      <c r="R540" s="3" t="str">
        <f>IF(AND(I540&lt;&gt;"",I541=""),SUM(I$1:I541)-SUM(R$1:R539),"")</f>
        <v/>
      </c>
      <c r="S540" t="str">
        <f>IF(AND(Q540&lt;&gt;"",Q541=""),SUM(Q$1:Q541)-SUM(S$1:S539),"")</f>
        <v/>
      </c>
      <c r="T540" s="74" t="str">
        <f>IF(AND(K540&lt;&gt;"",K541=""),SUM(K$1:K541)-SUM(T$1:T539),"")</f>
        <v/>
      </c>
      <c r="U540" s="74" t="str">
        <f>IF(AND(M540&lt;&gt;"",M541=""),SUM(M$1:M541)-SUM(U$1:U539),"")</f>
        <v/>
      </c>
      <c r="V540" s="74" t="str">
        <f>IF(AND(O540&lt;&gt;"",O541=""),SUM(O$1:O541)-SUM(V$1:V539),"")</f>
        <v/>
      </c>
      <c r="X540" s="3" t="str">
        <f t="shared" si="94"/>
        <v/>
      </c>
      <c r="Y540" s="21" t="str">
        <f t="shared" si="95"/>
        <v/>
      </c>
      <c r="Z540" s="74" t="str">
        <f t="shared" si="96"/>
        <v/>
      </c>
      <c r="AA540" s="74" t="str">
        <f t="shared" si="97"/>
        <v/>
      </c>
      <c r="AB540" s="74" t="str">
        <f t="shared" si="98"/>
        <v/>
      </c>
    </row>
    <row r="541" spans="1:28" ht="13.5" thickBot="1" x14ac:dyDescent="0.25">
      <c r="A541" t="str">
        <f>IF(B541="","", IF(ISNA(MATCH(B541,'Meal Planning'!$C$2:$C$6,0)), "N", "Y"))</f>
        <v>Y</v>
      </c>
      <c r="B541" t="str">
        <f t="array" ref="B541">IF(D541="","", INDEX($C541:C20539, MATCH(FALSE,ISBLANK($C541:C20539),0)))</f>
        <v>Kimchi Pancake</v>
      </c>
      <c r="C541" s="47" t="s">
        <v>378</v>
      </c>
      <c r="D541" s="8" t="s">
        <v>376</v>
      </c>
      <c r="E541" t="str">
        <f t="shared" si="88"/>
        <v>|</v>
      </c>
      <c r="F541" s="10">
        <v>1</v>
      </c>
      <c r="G541" s="1" t="str">
        <f>IF(D541="","",IFERROR(VLOOKUP(D541,Ingredients!$A:$G,4,FALSE),"ingredient not in list"))</f>
        <v>can</v>
      </c>
      <c r="H541" t="str">
        <f t="shared" si="89"/>
        <v>|</v>
      </c>
      <c r="I541" s="3">
        <f>IF(D541="", "", IFERROR((VLOOKUP(D541,Ingredients!$A:$H,8,FALSE)*(F541/(VLOOKUP(D541,Ingredients!$A:$H,3,FALSE)))), "ingredient not in list"))</f>
        <v>1</v>
      </c>
      <c r="J541" t="str">
        <f t="shared" si="90"/>
        <v>|</v>
      </c>
      <c r="K541" s="77">
        <f>IF($D541="", "", IFERROR((VLOOKUP($D541,Ingredients!$A:$K,9,FALSE)*($F541/(VLOOKUP($D541,Ingredients!$A:$K,3,FALSE)))), "ingredient not in list"))</f>
        <v>0</v>
      </c>
      <c r="L541" t="str">
        <f t="shared" si="91"/>
        <v>|</v>
      </c>
      <c r="M541" s="77">
        <f>IF($D541="", "", IFERROR((VLOOKUP($D541,Ingredients!$A:$K,10,FALSE)*($F541/(VLOOKUP($D541,Ingredients!$A:$K,3,FALSE)))), "ingredient not in list"))</f>
        <v>0</v>
      </c>
      <c r="N541" t="str">
        <f t="shared" si="92"/>
        <v>|</v>
      </c>
      <c r="O541" s="77">
        <f>IF($D541="", "", IFERROR((VLOOKUP($D541,Ingredients!$A:$K,11,FALSE)*($F541/(VLOOKUP($D541,Ingredients!$A:$K,3,FALSE)))), "ingredient not in list"))</f>
        <v>0</v>
      </c>
      <c r="P541" t="str">
        <f t="shared" si="93"/>
        <v>|</v>
      </c>
      <c r="Q541" s="83">
        <f>IF($D541="", "", IFERROR((VLOOKUP($D541,Ingredients!$A:$H,6,FALSE)*($F541/(VLOOKUP($D541,Ingredients!$A:$H,3,FALSE)))), "ingredient not in list"))</f>
        <v>0</v>
      </c>
      <c r="R541" s="3">
        <f>IF(AND(I541&lt;&gt;"",I542=""),SUM(I$1:I542)-SUM(R$1:R540),"")</f>
        <v>5.0863657568772851</v>
      </c>
      <c r="S541">
        <f>IF(AND(Q541&lt;&gt;"",Q542=""),SUM(Q$1:Q542)-SUM(S$1:S540),"")</f>
        <v>1156</v>
      </c>
      <c r="T541" s="74">
        <f>IF(AND(K541&lt;&gt;"",K542=""),SUM(K$1:K542)-SUM(T$1:T540),"")</f>
        <v>23.759999999999764</v>
      </c>
      <c r="U541" s="74">
        <f>IF(AND(M541&lt;&gt;"",M542=""),SUM(M$1:M542)-SUM(U$1:U540),"")</f>
        <v>104.6200000000008</v>
      </c>
      <c r="V541" s="74">
        <f>IF(AND(O541&lt;&gt;"",O542=""),SUM(O$1:O542)-SUM(V$1:V540),"")</f>
        <v>59.389999999999873</v>
      </c>
      <c r="W541" s="8">
        <v>5</v>
      </c>
      <c r="X541" s="3">
        <f t="shared" si="94"/>
        <v>1.0172731513754569</v>
      </c>
      <c r="Y541" s="21">
        <f t="shared" si="95"/>
        <v>231.2</v>
      </c>
      <c r="Z541" s="74">
        <f t="shared" si="96"/>
        <v>4.7519999999999527</v>
      </c>
      <c r="AA541" s="74">
        <f t="shared" si="97"/>
        <v>20.924000000000159</v>
      </c>
      <c r="AB541" s="74">
        <f t="shared" si="98"/>
        <v>11.877999999999975</v>
      </c>
    </row>
    <row r="542" spans="1:28" ht="12.75" x14ac:dyDescent="0.2">
      <c r="A542" t="str">
        <f>IF(B542="","", IF(ISNA(MATCH(B542,'Meal Planning'!$C$2:$C$6,0)), "N", "Y"))</f>
        <v/>
      </c>
      <c r="B542" t="str">
        <f t="array" ref="B542">IF(D542="","", INDEX($C542:C20540, MATCH(FALSE,ISBLANK($C542:C20540),0)))</f>
        <v/>
      </c>
      <c r="C542" s="10"/>
      <c r="E542" t="str">
        <f t="shared" si="88"/>
        <v/>
      </c>
      <c r="F542" s="10"/>
      <c r="G542" s="1" t="str">
        <f>IF(D542="","",IFERROR(VLOOKUP(D542,Ingredients!$A:$G,4,FALSE),"ingredient not in list"))</f>
        <v/>
      </c>
      <c r="H542" t="str">
        <f t="shared" si="89"/>
        <v/>
      </c>
      <c r="I542" s="3" t="str">
        <f>IF(D542="", "", IFERROR((VLOOKUP(D542,Ingredients!$A:$H,8,FALSE)*(F542/(VLOOKUP(D542,Ingredients!$A:$H,3,FALSE)))), "ingredient not in list"))</f>
        <v/>
      </c>
      <c r="J542" t="str">
        <f t="shared" si="90"/>
        <v/>
      </c>
      <c r="K542" s="77" t="str">
        <f>IF($D542="", "", IFERROR((VLOOKUP($D542,Ingredients!$A:$K,9,FALSE)*($F542/(VLOOKUP($D542,Ingredients!$A:$K,3,FALSE)))), "ingredient not in list"))</f>
        <v/>
      </c>
      <c r="L542" t="str">
        <f t="shared" si="91"/>
        <v/>
      </c>
      <c r="M542" s="77" t="str">
        <f>IF($D542="", "", IFERROR((VLOOKUP($D542,Ingredients!$A:$K,10,FALSE)*($F542/(VLOOKUP($D542,Ingredients!$A:$K,3,FALSE)))), "ingredient not in list"))</f>
        <v/>
      </c>
      <c r="N542" t="str">
        <f t="shared" si="92"/>
        <v/>
      </c>
      <c r="O542" s="77" t="str">
        <f>IF($D542="", "", IFERROR((VLOOKUP($D542,Ingredients!$A:$K,11,FALSE)*($F542/(VLOOKUP($D542,Ingredients!$A:$K,3,FALSE)))), "ingredient not in list"))</f>
        <v/>
      </c>
      <c r="P542" t="str">
        <f t="shared" si="93"/>
        <v/>
      </c>
      <c r="Q542" s="83" t="str">
        <f>IF($D542="", "", IFERROR((VLOOKUP($D542,Ingredients!$A:$H,6,FALSE)*($F542/(VLOOKUP($D542,Ingredients!$A:$H,3,FALSE)))), "ingredient not in list"))</f>
        <v/>
      </c>
      <c r="R542" s="3" t="str">
        <f>IF(AND(I542&lt;&gt;"",I543=""),SUM(I$1:I543)-SUM(R$1:R541),"")</f>
        <v/>
      </c>
      <c r="S542" t="str">
        <f>IF(AND(Q542&lt;&gt;"",Q543=""),SUM(Q$1:Q543)-SUM(S$1:S541),"")</f>
        <v/>
      </c>
      <c r="T542" s="74" t="str">
        <f>IF(AND(K542&lt;&gt;"",K543=""),SUM(K$1:K543)-SUM(T$1:T541),"")</f>
        <v/>
      </c>
      <c r="U542" s="74" t="str">
        <f>IF(AND(M542&lt;&gt;"",M543=""),SUM(M$1:M543)-SUM(U$1:U541),"")</f>
        <v/>
      </c>
      <c r="V542" s="74" t="str">
        <f>IF(AND(O542&lt;&gt;"",O543=""),SUM(O$1:O543)-SUM(V$1:V541),"")</f>
        <v/>
      </c>
      <c r="X542" s="3" t="str">
        <f t="shared" si="94"/>
        <v/>
      </c>
      <c r="Y542" s="21" t="str">
        <f t="shared" si="95"/>
        <v/>
      </c>
      <c r="Z542" s="74" t="str">
        <f t="shared" si="96"/>
        <v/>
      </c>
      <c r="AA542" s="74" t="str">
        <f t="shared" si="97"/>
        <v/>
      </c>
      <c r="AB542" s="74" t="str">
        <f t="shared" si="98"/>
        <v/>
      </c>
    </row>
    <row r="543" spans="1:28" ht="12.75" x14ac:dyDescent="0.2">
      <c r="A543" t="str">
        <f>IF(B543="","", IF(ISNA(MATCH(B543,'Meal Planning'!$C$2:$C$6,0)), "N", "Y"))</f>
        <v>N</v>
      </c>
      <c r="B543" t="str">
        <f t="array" ref="B543">IF(D543="","", INDEX($C543:C20541, MATCH(FALSE,ISBLANK($C543:C20541),0)))</f>
        <v>Mujadrah</v>
      </c>
      <c r="C543" s="10"/>
      <c r="D543" s="8" t="s">
        <v>140</v>
      </c>
      <c r="E543" t="str">
        <f t="shared" si="88"/>
        <v>|</v>
      </c>
      <c r="F543" s="10">
        <v>6</v>
      </c>
      <c r="G543" s="1" t="str">
        <f>IF(D543="","",IFERROR(VLOOKUP(D543,Ingredients!$A:$G,4,FALSE),"ingredient not in list"))</f>
        <v>tbsp</v>
      </c>
      <c r="H543" t="str">
        <f t="shared" si="89"/>
        <v>|</v>
      </c>
      <c r="I543" s="3">
        <f>IF(D543="", "", IFERROR((VLOOKUP(D543,Ingredients!$A:$H,8,FALSE)*(F543/(VLOOKUP(D543,Ingredients!$A:$H,3,FALSE)))), "ingredient not in list"))</f>
        <v>0.60000000000000009</v>
      </c>
      <c r="J543" t="str">
        <f t="shared" si="90"/>
        <v>|</v>
      </c>
      <c r="K543" s="77">
        <f>IF($D543="", "", IFERROR((VLOOKUP($D543,Ingredients!$A:$K,9,FALSE)*($F543/(VLOOKUP($D543,Ingredients!$A:$K,3,FALSE)))), "ingredient not in list"))</f>
        <v>0</v>
      </c>
      <c r="L543" t="str">
        <f t="shared" si="91"/>
        <v>|</v>
      </c>
      <c r="M543" s="77">
        <f>IF($D543="", "", IFERROR((VLOOKUP($D543,Ingredients!$A:$K,10,FALSE)*($F543/(VLOOKUP($D543,Ingredients!$A:$K,3,FALSE)))), "ingredient not in list"))</f>
        <v>0</v>
      </c>
      <c r="N543" t="str">
        <f t="shared" si="92"/>
        <v>|</v>
      </c>
      <c r="O543" s="77">
        <f>IF($D543="", "", IFERROR((VLOOKUP($D543,Ingredients!$A:$K,11,FALSE)*($F543/(VLOOKUP($D543,Ingredients!$A:$K,3,FALSE)))), "ingredient not in list"))</f>
        <v>81</v>
      </c>
      <c r="P543" t="str">
        <f t="shared" si="93"/>
        <v>|</v>
      </c>
      <c r="Q543" s="83">
        <f>IF($D543="", "", IFERROR((VLOOKUP($D543,Ingredients!$A:$H,6,FALSE)*($F543/(VLOOKUP($D543,Ingredients!$A:$H,3,FALSE)))), "ingredient not in list"))</f>
        <v>720</v>
      </c>
      <c r="R543" s="3" t="str">
        <f>IF(AND(I543&lt;&gt;"",I544=""),SUM(I$1:I544)-SUM(R$1:R542),"")</f>
        <v/>
      </c>
      <c r="S543" t="str">
        <f>IF(AND(Q543&lt;&gt;"",Q544=""),SUM(Q$1:Q544)-SUM(S$1:S542),"")</f>
        <v/>
      </c>
      <c r="T543" s="74" t="str">
        <f>IF(AND(K543&lt;&gt;"",K544=""),SUM(K$1:K544)-SUM(T$1:T542),"")</f>
        <v/>
      </c>
      <c r="U543" s="74" t="str">
        <f>IF(AND(M543&lt;&gt;"",M544=""),SUM(M$1:M544)-SUM(U$1:U542),"")</f>
        <v/>
      </c>
      <c r="V543" s="74" t="str">
        <f>IF(AND(O543&lt;&gt;"",O544=""),SUM(O$1:O544)-SUM(V$1:V542),"")</f>
        <v/>
      </c>
      <c r="X543" s="3" t="str">
        <f t="shared" si="94"/>
        <v/>
      </c>
      <c r="Y543" s="21" t="str">
        <f t="shared" si="95"/>
        <v/>
      </c>
      <c r="Z543" s="74" t="str">
        <f t="shared" si="96"/>
        <v/>
      </c>
      <c r="AA543" s="74" t="str">
        <f t="shared" si="97"/>
        <v/>
      </c>
      <c r="AB543" s="74" t="str">
        <f t="shared" si="98"/>
        <v/>
      </c>
    </row>
    <row r="544" spans="1:28" ht="12.75" x14ac:dyDescent="0.2">
      <c r="A544" t="str">
        <f>IF(B544="","", IF(ISNA(MATCH(B544,'Meal Planning'!$C$2:$C$6,0)), "N", "Y"))</f>
        <v>N</v>
      </c>
      <c r="B544" t="str">
        <f t="array" ref="B544">IF(D544="","", INDEX($C544:C20542, MATCH(FALSE,ISBLANK($C544:C20542),0)))</f>
        <v>Mujadrah</v>
      </c>
      <c r="C544" s="10"/>
      <c r="D544" s="8" t="s">
        <v>33</v>
      </c>
      <c r="E544" t="str">
        <f t="shared" si="88"/>
        <v>|</v>
      </c>
      <c r="F544" s="10">
        <v>2</v>
      </c>
      <c r="G544" s="1" t="str">
        <f>IF(D544="","",IFERROR(VLOOKUP(D544,Ingredients!$A:$G,4,FALSE),"ingredient not in list"))</f>
        <v>onion</v>
      </c>
      <c r="H544" t="str">
        <f t="shared" si="89"/>
        <v>|</v>
      </c>
      <c r="I544" s="3">
        <f>IF(D544="", "", IFERROR((VLOOKUP(D544,Ingredients!$A:$H,8,FALSE)*(F544/(VLOOKUP(D544,Ingredients!$A:$H,3,FALSE)))), "ingredient not in list"))</f>
        <v>1.38</v>
      </c>
      <c r="J544" t="str">
        <f t="shared" si="90"/>
        <v>|</v>
      </c>
      <c r="K544" s="77">
        <f>IF($D544="", "", IFERROR((VLOOKUP($D544,Ingredients!$A:$K,9,FALSE)*($F544/(VLOOKUP($D544,Ingredients!$A:$K,3,FALSE)))), "ingredient not in list"))</f>
        <v>4</v>
      </c>
      <c r="L544" t="str">
        <f t="shared" si="91"/>
        <v>|</v>
      </c>
      <c r="M544" s="77">
        <f>IF($D544="", "", IFERROR((VLOOKUP($D544,Ingredients!$A:$K,10,FALSE)*($F544/(VLOOKUP($D544,Ingredients!$A:$K,3,FALSE)))), "ingredient not in list"))</f>
        <v>28</v>
      </c>
      <c r="N544" t="str">
        <f t="shared" si="92"/>
        <v>|</v>
      </c>
      <c r="O544" s="77">
        <f>IF($D544="", "", IFERROR((VLOOKUP($D544,Ingredients!$A:$K,11,FALSE)*($F544/(VLOOKUP($D544,Ingredients!$A:$K,3,FALSE)))), "ingredient not in list"))</f>
        <v>0</v>
      </c>
      <c r="P544" t="str">
        <f t="shared" si="93"/>
        <v>|</v>
      </c>
      <c r="Q544" s="83">
        <f>IF($D544="", "", IFERROR((VLOOKUP($D544,Ingredients!$A:$H,6,FALSE)*($F544/(VLOOKUP($D544,Ingredients!$A:$H,3,FALSE)))), "ingredient not in list"))</f>
        <v>88</v>
      </c>
      <c r="R544" s="3" t="str">
        <f>IF(AND(I544&lt;&gt;"",I545=""),SUM(I$1:I545)-SUM(R$1:R543),"")</f>
        <v/>
      </c>
      <c r="S544" t="str">
        <f>IF(AND(Q544&lt;&gt;"",Q545=""),SUM(Q$1:Q545)-SUM(S$1:S543),"")</f>
        <v/>
      </c>
      <c r="T544" s="74" t="str">
        <f>IF(AND(K544&lt;&gt;"",K545=""),SUM(K$1:K545)-SUM(T$1:T543),"")</f>
        <v/>
      </c>
      <c r="U544" s="74" t="str">
        <f>IF(AND(M544&lt;&gt;"",M545=""),SUM(M$1:M545)-SUM(U$1:U543),"")</f>
        <v/>
      </c>
      <c r="V544" s="74" t="str">
        <f>IF(AND(O544&lt;&gt;"",O545=""),SUM(O$1:O545)-SUM(V$1:V543),"")</f>
        <v/>
      </c>
      <c r="X544" s="3" t="str">
        <f t="shared" si="94"/>
        <v/>
      </c>
      <c r="Y544" s="21" t="str">
        <f t="shared" si="95"/>
        <v/>
      </c>
      <c r="Z544" s="74" t="str">
        <f t="shared" si="96"/>
        <v/>
      </c>
      <c r="AA544" s="74" t="str">
        <f t="shared" si="97"/>
        <v/>
      </c>
      <c r="AB544" s="74" t="str">
        <f t="shared" si="98"/>
        <v/>
      </c>
    </row>
    <row r="545" spans="1:30" ht="12.75" x14ac:dyDescent="0.2">
      <c r="A545" t="str">
        <f>IF(B545="","", IF(ISNA(MATCH(B545,'Meal Planning'!$C$2:$C$6,0)), "N", "Y"))</f>
        <v>N</v>
      </c>
      <c r="B545" t="str">
        <f t="array" ref="B545">IF(D545="","", INDEX($C545:C20543, MATCH(FALSE,ISBLANK($C545:C20543),0)))</f>
        <v>Mujadrah</v>
      </c>
      <c r="C545" s="10"/>
      <c r="D545" s="8" t="s">
        <v>166</v>
      </c>
      <c r="E545" t="str">
        <f t="shared" si="88"/>
        <v>|</v>
      </c>
      <c r="F545" s="10">
        <v>1.5</v>
      </c>
      <c r="G545" s="1" t="str">
        <f>IF(D545="","",IFERROR(VLOOKUP(D545,Ingredients!$A:$G,4,FALSE),"ingredient not in list"))</f>
        <v>cup</v>
      </c>
      <c r="H545" t="str">
        <f t="shared" si="89"/>
        <v>|</v>
      </c>
      <c r="I545" s="3">
        <f>IF(D545="", "", IFERROR((VLOOKUP(D545,Ingredients!$A:$H,8,FALSE)*(F545/(VLOOKUP(D545,Ingredients!$A:$H,3,FALSE)))), "ingredient not in list"))</f>
        <v>0.66</v>
      </c>
      <c r="J545" t="str">
        <f t="shared" si="90"/>
        <v>|</v>
      </c>
      <c r="K545" s="77">
        <f>IF($D545="", "", IFERROR((VLOOKUP($D545,Ingredients!$A:$K,9,FALSE)*($F545/(VLOOKUP($D545,Ingredients!$A:$K,3,FALSE)))), "ingredient not in list"))</f>
        <v>24.660000000000004</v>
      </c>
      <c r="L545" t="str">
        <f t="shared" si="91"/>
        <v>|</v>
      </c>
      <c r="M545" s="77">
        <f>IF($D545="", "", IFERROR((VLOOKUP($D545,Ingredients!$A:$K,10,FALSE)*($F545/(VLOOKUP($D545,Ingredients!$A:$K,3,FALSE)))), "ingredient not in list"))</f>
        <v>55.064999999999998</v>
      </c>
      <c r="N545" t="str">
        <f t="shared" si="92"/>
        <v>|</v>
      </c>
      <c r="O545" s="77">
        <f>IF($D545="", "", IFERROR((VLOOKUP($D545,Ingredients!$A:$K,11,FALSE)*($F545/(VLOOKUP($D545,Ingredients!$A:$K,3,FALSE)))), "ingredient not in list"))</f>
        <v>19.875</v>
      </c>
      <c r="P545" t="str">
        <f t="shared" si="93"/>
        <v>|</v>
      </c>
      <c r="Q545" s="83">
        <f>IF($D545="", "", IFERROR((VLOOKUP($D545,Ingredients!$A:$H,6,FALSE)*($F545/(VLOOKUP($D545,Ingredients!$A:$H,3,FALSE)))), "ingredient not in list"))</f>
        <v>1080</v>
      </c>
      <c r="R545" s="3" t="str">
        <f>IF(AND(I545&lt;&gt;"",I546=""),SUM(I$1:I546)-SUM(R$1:R544),"")</f>
        <v/>
      </c>
      <c r="S545" t="str">
        <f>IF(AND(Q545&lt;&gt;"",Q546=""),SUM(Q$1:Q546)-SUM(S$1:S544),"")</f>
        <v/>
      </c>
      <c r="T545" s="74" t="str">
        <f>IF(AND(K545&lt;&gt;"",K546=""),SUM(K$1:K546)-SUM(T$1:T544),"")</f>
        <v/>
      </c>
      <c r="U545" s="74" t="str">
        <f>IF(AND(M545&lt;&gt;"",M546=""),SUM(M$1:M546)-SUM(U$1:U544),"")</f>
        <v/>
      </c>
      <c r="V545" s="74" t="str">
        <f>IF(AND(O545&lt;&gt;"",O546=""),SUM(O$1:O546)-SUM(V$1:V544),"")</f>
        <v/>
      </c>
      <c r="X545" s="3" t="str">
        <f t="shared" si="94"/>
        <v/>
      </c>
      <c r="Y545" s="21" t="str">
        <f t="shared" si="95"/>
        <v/>
      </c>
      <c r="Z545" s="74" t="str">
        <f t="shared" si="96"/>
        <v/>
      </c>
      <c r="AA545" s="74" t="str">
        <f t="shared" si="97"/>
        <v/>
      </c>
      <c r="AB545" s="74" t="str">
        <f t="shared" si="98"/>
        <v/>
      </c>
    </row>
    <row r="546" spans="1:30" ht="12.75" x14ac:dyDescent="0.2">
      <c r="A546" t="str">
        <f>IF(B546="","", IF(ISNA(MATCH(B546,'Meal Planning'!$C$2:$C$6,0)), "N", "Y"))</f>
        <v>N</v>
      </c>
      <c r="B546" t="str">
        <f t="array" ref="B546">IF(D546="","", INDEX($C546:C20544, MATCH(FALSE,ISBLANK($C546:C20544),0)))</f>
        <v>Mujadrah</v>
      </c>
      <c r="C546" s="10"/>
      <c r="D546" s="8" t="s">
        <v>28</v>
      </c>
      <c r="E546" t="str">
        <f t="shared" si="88"/>
        <v>|</v>
      </c>
      <c r="F546" s="10">
        <v>1</v>
      </c>
      <c r="G546" s="1" t="str">
        <f>IF(D546="","",IFERROR(VLOOKUP(D546,Ingredients!$A:$G,4,FALSE),"ingredient not in list"))</f>
        <v>dry cups</v>
      </c>
      <c r="H546" t="str">
        <f t="shared" si="89"/>
        <v>|</v>
      </c>
      <c r="I546" s="3">
        <f>IF(D546="", "", IFERROR((VLOOKUP(D546,Ingredients!$A:$H,8,FALSE)*(F546/(VLOOKUP(D546,Ingredients!$A:$H,3,FALSE)))), "ingredient not in list"))</f>
        <v>0.4</v>
      </c>
      <c r="J546" t="str">
        <f t="shared" si="90"/>
        <v>|</v>
      </c>
      <c r="K546" s="77">
        <f>IF($D546="", "", IFERROR((VLOOKUP($D546,Ingredients!$A:$K,9,FALSE)*($F546/(VLOOKUP($D546,Ingredients!$A:$K,3,FALSE)))), "ingredient not in list"))</f>
        <v>12</v>
      </c>
      <c r="L546" t="str">
        <f t="shared" si="91"/>
        <v>|</v>
      </c>
      <c r="M546" s="77">
        <f>IF($D546="", "", IFERROR((VLOOKUP($D546,Ingredients!$A:$K,10,FALSE)*($F546/(VLOOKUP($D546,Ingredients!$A:$K,3,FALSE)))), "ingredient not in list"))</f>
        <v>144</v>
      </c>
      <c r="N546" t="str">
        <f t="shared" si="92"/>
        <v>|</v>
      </c>
      <c r="O546" s="77">
        <f>IF($D546="", "", IFERROR((VLOOKUP($D546,Ingredients!$A:$K,11,FALSE)*($F546/(VLOOKUP($D546,Ingredients!$A:$K,3,FALSE)))), "ingredient not in list"))</f>
        <v>0.16</v>
      </c>
      <c r="P546" t="str">
        <f t="shared" si="93"/>
        <v>|</v>
      </c>
      <c r="Q546" s="83">
        <f>IF($D546="", "", IFERROR((VLOOKUP($D546,Ingredients!$A:$H,6,FALSE)*($F546/(VLOOKUP($D546,Ingredients!$A:$H,3,FALSE)))), "ingredient not in list"))</f>
        <v>680</v>
      </c>
      <c r="R546" s="3" t="str">
        <f>IF(AND(I546&lt;&gt;"",I547=""),SUM(I$1:I547)-SUM(R$1:R545),"")</f>
        <v/>
      </c>
      <c r="S546" t="str">
        <f>IF(AND(Q546&lt;&gt;"",Q547=""),SUM(Q$1:Q547)-SUM(S$1:S545),"")</f>
        <v/>
      </c>
      <c r="T546" s="74" t="str">
        <f>IF(AND(K546&lt;&gt;"",K547=""),SUM(K$1:K547)-SUM(T$1:T545),"")</f>
        <v/>
      </c>
      <c r="U546" s="74" t="str">
        <f>IF(AND(M546&lt;&gt;"",M547=""),SUM(M$1:M547)-SUM(U$1:U545),"")</f>
        <v/>
      </c>
      <c r="V546" s="74" t="str">
        <f>IF(AND(O546&lt;&gt;"",O547=""),SUM(O$1:O547)-SUM(V$1:V545),"")</f>
        <v/>
      </c>
      <c r="X546" s="3" t="str">
        <f t="shared" si="94"/>
        <v/>
      </c>
      <c r="Y546" s="21" t="str">
        <f t="shared" si="95"/>
        <v/>
      </c>
      <c r="Z546" s="74" t="str">
        <f t="shared" si="96"/>
        <v/>
      </c>
      <c r="AA546" s="74" t="str">
        <f t="shared" si="97"/>
        <v/>
      </c>
      <c r="AB546" s="74" t="str">
        <f t="shared" si="98"/>
        <v/>
      </c>
    </row>
    <row r="547" spans="1:30" ht="12.75" x14ac:dyDescent="0.2">
      <c r="A547" t="str">
        <f>IF(B547="","", IF(ISNA(MATCH(B547,'Meal Planning'!$C$2:$C$6,0)), "N", "Y"))</f>
        <v>N</v>
      </c>
      <c r="B547" t="str">
        <f t="array" ref="B547">IF(D547="","", INDEX($C547:C20545, MATCH(FALSE,ISBLANK($C547:C20545),0)))</f>
        <v>Mujadrah</v>
      </c>
      <c r="C547" s="10"/>
      <c r="D547" s="8" t="s">
        <v>120</v>
      </c>
      <c r="E547" t="str">
        <f t="shared" si="88"/>
        <v>|</v>
      </c>
      <c r="F547" s="10">
        <v>16</v>
      </c>
      <c r="G547" s="1" t="str">
        <f>IF(D547="","",IFERROR(VLOOKUP(D547,Ingredients!$A:$G,4,FALSE),"ingredient not in list"))</f>
        <v>tbsp</v>
      </c>
      <c r="H547" t="str">
        <f t="shared" si="89"/>
        <v>|</v>
      </c>
      <c r="I547" s="3">
        <f>IF(D547="", "", IFERROR((VLOOKUP(D547,Ingredients!$A:$H,8,FALSE)*(F547/(VLOOKUP(D547,Ingredients!$A:$H,3,FALSE)))), "ingredient not in list"))</f>
        <v>1.69</v>
      </c>
      <c r="J547" t="str">
        <f t="shared" si="90"/>
        <v>|</v>
      </c>
      <c r="K547" s="77">
        <f>IF($D547="", "", IFERROR((VLOOKUP($D547,Ingredients!$A:$K,9,FALSE)*($F547/(VLOOKUP($D547,Ingredients!$A:$K,3,FALSE)))), "ingredient not in list"))</f>
        <v>16</v>
      </c>
      <c r="L547" t="str">
        <f t="shared" si="91"/>
        <v>|</v>
      </c>
      <c r="M547" s="77">
        <f>IF($D547="", "", IFERROR((VLOOKUP($D547,Ingredients!$A:$K,10,FALSE)*($F547/(VLOOKUP($D547,Ingredients!$A:$K,3,FALSE)))), "ingredient not in list"))</f>
        <v>16</v>
      </c>
      <c r="N547" t="str">
        <f t="shared" si="92"/>
        <v>|</v>
      </c>
      <c r="O547" s="77">
        <f>IF($D547="", "", IFERROR((VLOOKUP($D547,Ingredients!$A:$K,11,FALSE)*($F547/(VLOOKUP($D547,Ingredients!$A:$K,3,FALSE)))), "ingredient not in list"))</f>
        <v>20</v>
      </c>
      <c r="P547" t="str">
        <f t="shared" si="93"/>
        <v>|</v>
      </c>
      <c r="Q547" s="83">
        <f>IF($D547="", "", IFERROR((VLOOKUP($D547,Ingredients!$A:$H,6,FALSE)*($F547/(VLOOKUP($D547,Ingredients!$A:$H,3,FALSE)))), "ingredient not in list"))</f>
        <v>320</v>
      </c>
      <c r="R547" s="3" t="str">
        <f>IF(AND(I547&lt;&gt;"",I548=""),SUM(I$1:I548)-SUM(R$1:R546),"")</f>
        <v/>
      </c>
      <c r="S547" t="str">
        <f>IF(AND(Q547&lt;&gt;"",Q548=""),SUM(Q$1:Q548)-SUM(S$1:S546),"")</f>
        <v/>
      </c>
      <c r="T547" s="74" t="str">
        <f>IF(AND(K547&lt;&gt;"",K548=""),SUM(K$1:K548)-SUM(T$1:T546),"")</f>
        <v/>
      </c>
      <c r="U547" s="74" t="str">
        <f>IF(AND(M547&lt;&gt;"",M548=""),SUM(M$1:M548)-SUM(U$1:U546),"")</f>
        <v/>
      </c>
      <c r="V547" s="74" t="str">
        <f>IF(AND(O547&lt;&gt;"",O548=""),SUM(O$1:O548)-SUM(V$1:V546),"")</f>
        <v/>
      </c>
      <c r="X547" s="3" t="str">
        <f t="shared" si="94"/>
        <v/>
      </c>
      <c r="Y547" s="21" t="str">
        <f t="shared" si="95"/>
        <v/>
      </c>
      <c r="Z547" s="74" t="str">
        <f t="shared" si="96"/>
        <v/>
      </c>
      <c r="AA547" s="74" t="str">
        <f t="shared" si="97"/>
        <v/>
      </c>
      <c r="AB547" s="74" t="str">
        <f t="shared" si="98"/>
        <v/>
      </c>
    </row>
    <row r="548" spans="1:30" ht="12.75" x14ac:dyDescent="0.2">
      <c r="A548" t="str">
        <f>IF(B548="","", IF(ISNA(MATCH(B548,'Meal Planning'!$C$2:$C$6,0)), "N", "Y"))</f>
        <v>N</v>
      </c>
      <c r="B548" t="str">
        <f t="array" ref="B548">IF(D548="","", INDEX($C548:C20546, MATCH(FALSE,ISBLANK($C548:C20546),0)))</f>
        <v>Mujadrah</v>
      </c>
      <c r="C548" s="10"/>
      <c r="D548" s="8" t="s">
        <v>59</v>
      </c>
      <c r="E548" t="str">
        <f t="shared" si="88"/>
        <v>|</v>
      </c>
      <c r="F548" s="10">
        <v>1</v>
      </c>
      <c r="G548" s="1" t="str">
        <f>IF(D548="","",IFERROR(VLOOKUP(D548,Ingredients!$A:$G,4,FALSE),"ingredient not in list"))</f>
        <v>tsp</v>
      </c>
      <c r="H548" t="str">
        <f t="shared" si="89"/>
        <v>|</v>
      </c>
      <c r="I548" s="3">
        <f>IF(D548="", "", IFERROR((VLOOKUP(D548,Ingredients!$A:$H,8,FALSE)*(F548/(VLOOKUP(D548,Ingredients!$A:$H,3,FALSE)))), "ingredient not in list"))</f>
        <v>1.2219959266802444E-2</v>
      </c>
      <c r="J548" t="str">
        <f t="shared" si="90"/>
        <v>|</v>
      </c>
      <c r="K548" s="77">
        <f>IF($D548="", "", IFERROR((VLOOKUP($D548,Ingredients!$A:$K,9,FALSE)*($F548/(VLOOKUP($D548,Ingredients!$A:$K,3,FALSE)))), "ingredient not in list"))</f>
        <v>0</v>
      </c>
      <c r="L548" t="str">
        <f t="shared" si="91"/>
        <v>|</v>
      </c>
      <c r="M548" s="77">
        <f>IF($D548="", "", IFERROR((VLOOKUP($D548,Ingredients!$A:$K,10,FALSE)*($F548/(VLOOKUP($D548,Ingredients!$A:$K,3,FALSE)))), "ingredient not in list"))</f>
        <v>0</v>
      </c>
      <c r="N548" t="str">
        <f t="shared" si="92"/>
        <v>|</v>
      </c>
      <c r="O548" s="77">
        <f>IF($D548="", "", IFERROR((VLOOKUP($D548,Ingredients!$A:$K,11,FALSE)*($F548/(VLOOKUP($D548,Ingredients!$A:$K,3,FALSE)))), "ingredient not in list"))</f>
        <v>0</v>
      </c>
      <c r="P548" t="str">
        <f t="shared" si="93"/>
        <v>|</v>
      </c>
      <c r="Q548" s="83">
        <f>IF($D548="", "", IFERROR((VLOOKUP($D548,Ingredients!$A:$H,6,FALSE)*($F548/(VLOOKUP($D548,Ingredients!$A:$H,3,FALSE)))), "ingredient not in list"))</f>
        <v>0</v>
      </c>
      <c r="R548" s="3" t="str">
        <f>IF(AND(I548&lt;&gt;"",I549=""),SUM(I$1:I549)-SUM(R$1:R547),"")</f>
        <v/>
      </c>
      <c r="S548" t="str">
        <f>IF(AND(Q548&lt;&gt;"",Q549=""),SUM(Q$1:Q549)-SUM(S$1:S547),"")</f>
        <v/>
      </c>
      <c r="T548" s="74" t="str">
        <f>IF(AND(K548&lt;&gt;"",K549=""),SUM(K$1:K549)-SUM(T$1:T547),"")</f>
        <v/>
      </c>
      <c r="U548" s="74" t="str">
        <f>IF(AND(M548&lt;&gt;"",M549=""),SUM(M$1:M549)-SUM(U$1:U547),"")</f>
        <v/>
      </c>
      <c r="V548" s="74" t="str">
        <f>IF(AND(O548&lt;&gt;"",O549=""),SUM(O$1:O549)-SUM(V$1:V547),"")</f>
        <v/>
      </c>
      <c r="X548" s="3" t="str">
        <f t="shared" si="94"/>
        <v/>
      </c>
      <c r="Y548" s="21" t="str">
        <f t="shared" si="95"/>
        <v/>
      </c>
      <c r="Z548" s="74" t="str">
        <f t="shared" si="96"/>
        <v/>
      </c>
      <c r="AA548" s="74" t="str">
        <f t="shared" si="97"/>
        <v/>
      </c>
      <c r="AB548" s="74" t="str">
        <f t="shared" si="98"/>
        <v/>
      </c>
    </row>
    <row r="549" spans="1:30" ht="12.75" x14ac:dyDescent="0.2">
      <c r="A549" t="str">
        <f>IF(B549="","", IF(ISNA(MATCH(B549,'Meal Planning'!$C$2:$C$6,0)), "N", "Y"))</f>
        <v>N</v>
      </c>
      <c r="B549" t="str">
        <f t="array" ref="B549">IF(D549="","", INDEX($C549:C20547, MATCH(FALSE,ISBLANK($C549:C20547),0)))</f>
        <v>Mujadrah</v>
      </c>
      <c r="C549" s="10"/>
      <c r="D549" s="8" t="s">
        <v>163</v>
      </c>
      <c r="E549" t="str">
        <f t="shared" si="88"/>
        <v>|</v>
      </c>
      <c r="F549" s="10">
        <v>1</v>
      </c>
      <c r="G549" s="1" t="str">
        <f>IF(D549="","",IFERROR(VLOOKUP(D549,Ingredients!$A:$G,4,FALSE),"ingredient not in list"))</f>
        <v>tsp</v>
      </c>
      <c r="H549" t="str">
        <f t="shared" si="89"/>
        <v>|</v>
      </c>
      <c r="I549" s="3">
        <f>IF(D549="", "", IFERROR((VLOOKUP(D549,Ingredients!$A:$H,8,FALSE)*(F549/(VLOOKUP(D549,Ingredients!$A:$H,3,FALSE)))), "ingredient not in list"))</f>
        <v>2.8169014084507043E-2</v>
      </c>
      <c r="J549" t="str">
        <f t="shared" si="90"/>
        <v>|</v>
      </c>
      <c r="K549" s="77">
        <f>IF($D549="", "", IFERROR((VLOOKUP($D549,Ingredients!$A:$K,9,FALSE)*($F549/(VLOOKUP($D549,Ingredients!$A:$K,3,FALSE)))), "ingredient not in list"))</f>
        <v>0</v>
      </c>
      <c r="L549" t="str">
        <f t="shared" si="91"/>
        <v>|</v>
      </c>
      <c r="M549" s="77">
        <f>IF($D549="", "", IFERROR((VLOOKUP($D549,Ingredients!$A:$K,10,FALSE)*($F549/(VLOOKUP($D549,Ingredients!$A:$K,3,FALSE)))), "ingredient not in list"))</f>
        <v>0.06</v>
      </c>
      <c r="N549" t="str">
        <f t="shared" si="92"/>
        <v>|</v>
      </c>
      <c r="O549" s="77">
        <f>IF($D549="", "", IFERROR((VLOOKUP($D549,Ingredients!$A:$K,11,FALSE)*($F549/(VLOOKUP($D549,Ingredients!$A:$K,3,FALSE)))), "ingredient not in list"))</f>
        <v>0</v>
      </c>
      <c r="P549" t="str">
        <f t="shared" si="93"/>
        <v>|</v>
      </c>
      <c r="Q549" s="83">
        <f>IF($D549="", "", IFERROR((VLOOKUP($D549,Ingredients!$A:$H,6,FALSE)*($F549/(VLOOKUP($D549,Ingredients!$A:$H,3,FALSE)))), "ingredient not in list"))</f>
        <v>1</v>
      </c>
      <c r="R549" s="3" t="str">
        <f>IF(AND(I549&lt;&gt;"",I550=""),SUM(I$1:I550)-SUM(R$1:R548),"")</f>
        <v/>
      </c>
      <c r="S549" t="str">
        <f>IF(AND(Q549&lt;&gt;"",Q550=""),SUM(Q$1:Q550)-SUM(S$1:S548),"")</f>
        <v/>
      </c>
      <c r="T549" s="74" t="str">
        <f>IF(AND(K549&lt;&gt;"",K550=""),SUM(K$1:K550)-SUM(T$1:T548),"")</f>
        <v/>
      </c>
      <c r="U549" s="74" t="str">
        <f>IF(AND(M549&lt;&gt;"",M550=""),SUM(M$1:M550)-SUM(U$1:U548),"")</f>
        <v/>
      </c>
      <c r="V549" s="74" t="str">
        <f>IF(AND(O549&lt;&gt;"",O550=""),SUM(O$1:O550)-SUM(V$1:V548),"")</f>
        <v/>
      </c>
      <c r="X549" s="3" t="str">
        <f t="shared" si="94"/>
        <v/>
      </c>
      <c r="Y549" s="21" t="str">
        <f t="shared" si="95"/>
        <v/>
      </c>
      <c r="Z549" s="74" t="str">
        <f t="shared" si="96"/>
        <v/>
      </c>
      <c r="AA549" s="74" t="str">
        <f t="shared" si="97"/>
        <v/>
      </c>
      <c r="AB549" s="74" t="str">
        <f t="shared" si="98"/>
        <v/>
      </c>
    </row>
    <row r="550" spans="1:30" ht="12.75" x14ac:dyDescent="0.2">
      <c r="A550" t="str">
        <f>IF(B550="","", IF(ISNA(MATCH(B550,'Meal Planning'!$C$2:$C$6,0)), "N", "Y"))</f>
        <v>N</v>
      </c>
      <c r="B550" t="str">
        <f t="array" ref="B550">IF(D550="","", INDEX($C550:C20548, MATCH(FALSE,ISBLANK($C550:C20548),0)))</f>
        <v>Mujadrah</v>
      </c>
      <c r="C550" s="10"/>
      <c r="D550" s="8" t="s">
        <v>46</v>
      </c>
      <c r="E550" t="str">
        <f t="shared" si="88"/>
        <v>|</v>
      </c>
      <c r="F550" s="10">
        <v>1</v>
      </c>
      <c r="G550" s="1" t="str">
        <f>IF(D550="","",IFERROR(VLOOKUP(D550,Ingredients!$A:$G,4,FALSE),"ingredient not in list"))</f>
        <v>tsp</v>
      </c>
      <c r="H550" t="str">
        <f t="shared" si="89"/>
        <v>|</v>
      </c>
      <c r="I550" s="3">
        <f>IF(D550="", "", IFERROR((VLOOKUP(D550,Ingredients!$A:$H,8,FALSE)*(F550/(VLOOKUP(D550,Ingredients!$A:$H,3,FALSE)))), "ingredient not in list"))</f>
        <v>0.11267605633802817</v>
      </c>
      <c r="J550" t="str">
        <f t="shared" si="90"/>
        <v>|</v>
      </c>
      <c r="K550" s="77">
        <f>IF($D550="", "", IFERROR((VLOOKUP($D550,Ingredients!$A:$K,9,FALSE)*($F550/(VLOOKUP($D550,Ingredients!$A:$K,3,FALSE)))), "ingredient not in list"))</f>
        <v>0.09</v>
      </c>
      <c r="L550" t="str">
        <f t="shared" si="91"/>
        <v>|</v>
      </c>
      <c r="M550" s="77">
        <f>IF($D550="", "", IFERROR((VLOOKUP($D550,Ingredients!$A:$K,10,FALSE)*($F550/(VLOOKUP($D550,Ingredients!$A:$K,3,FALSE)))), "ingredient not in list"))</f>
        <v>1.84</v>
      </c>
      <c r="N550" t="str">
        <f t="shared" si="92"/>
        <v>|</v>
      </c>
      <c r="O550" s="77">
        <f>IF($D550="", "", IFERROR((VLOOKUP($D550,Ingredients!$A:$K,11,FALSE)*($F550/(VLOOKUP($D550,Ingredients!$A:$K,3,FALSE)))), "ingredient not in list"))</f>
        <v>7.0000000000000007E-2</v>
      </c>
      <c r="P550" t="str">
        <f t="shared" si="93"/>
        <v>|</v>
      </c>
      <c r="Q550" s="83">
        <f>IF($D550="", "", IFERROR((VLOOKUP($D550,Ingredients!$A:$H,6,FALSE)*($F550/(VLOOKUP($D550,Ingredients!$A:$H,3,FALSE)))), "ingredient not in list"))</f>
        <v>6</v>
      </c>
      <c r="R550" s="3" t="str">
        <f>IF(AND(I550&lt;&gt;"",I551=""),SUM(I$1:I551)-SUM(R$1:R549),"")</f>
        <v/>
      </c>
      <c r="S550" t="str">
        <f>IF(AND(Q550&lt;&gt;"",Q551=""),SUM(Q$1:Q551)-SUM(S$1:S549),"")</f>
        <v/>
      </c>
      <c r="T550" s="74" t="str">
        <f>IF(AND(K550&lt;&gt;"",K551=""),SUM(K$1:K551)-SUM(T$1:T549),"")</f>
        <v/>
      </c>
      <c r="U550" s="74" t="str">
        <f>IF(AND(M550&lt;&gt;"",M551=""),SUM(M$1:M551)-SUM(U$1:U549),"")</f>
        <v/>
      </c>
      <c r="V550" s="74" t="str">
        <f>IF(AND(O550&lt;&gt;"",O551=""),SUM(O$1:O551)-SUM(V$1:V549),"")</f>
        <v/>
      </c>
      <c r="X550" s="3" t="str">
        <f t="shared" si="94"/>
        <v/>
      </c>
      <c r="Y550" s="21" t="str">
        <f t="shared" si="95"/>
        <v/>
      </c>
      <c r="Z550" s="74" t="str">
        <f t="shared" si="96"/>
        <v/>
      </c>
      <c r="AA550" s="74" t="str">
        <f t="shared" si="97"/>
        <v/>
      </c>
      <c r="AB550" s="74" t="str">
        <f t="shared" si="98"/>
        <v/>
      </c>
    </row>
    <row r="551" spans="1:30" ht="13.5" thickBot="1" x14ac:dyDescent="0.25">
      <c r="A551" t="str">
        <f>IF(B551="","", IF(ISNA(MATCH(B551,'Meal Planning'!$C$2:$C$6,0)), "N", "Y"))</f>
        <v>N</v>
      </c>
      <c r="B551" t="str">
        <f t="array" ref="B551">IF(D551="","", INDEX($C551:C20549, MATCH(FALSE,ISBLANK($C551:C20549),0)))</f>
        <v>Mujadrah</v>
      </c>
      <c r="C551" s="10"/>
      <c r="D551" s="8" t="s">
        <v>117</v>
      </c>
      <c r="E551" t="str">
        <f t="shared" si="88"/>
        <v>|</v>
      </c>
      <c r="F551" s="10">
        <v>1</v>
      </c>
      <c r="G551" s="1" t="str">
        <f>IF(D551="","",IFERROR(VLOOKUP(D551,Ingredients!$A:$G,4,FALSE),"ingredient not in list"))</f>
        <v>tsp</v>
      </c>
      <c r="H551" t="str">
        <f t="shared" si="89"/>
        <v>|</v>
      </c>
      <c r="I551" s="3">
        <f>IF(D551="", "", IFERROR((VLOOKUP(D551,Ingredients!$A:$H,8,FALSE)*(F551/(VLOOKUP(D551,Ingredients!$A:$H,3,FALSE)))), "ingredient not in list"))</f>
        <v>0.10647887323943661</v>
      </c>
      <c r="J551" t="str">
        <f t="shared" si="90"/>
        <v>|</v>
      </c>
      <c r="K551" s="77">
        <f>IF($D551="", "", IFERROR((VLOOKUP($D551,Ingredients!$A:$K,9,FALSE)*($F551/(VLOOKUP($D551,Ingredients!$A:$K,3,FALSE)))), "ingredient not in list"))</f>
        <v>0.37</v>
      </c>
      <c r="L551" t="str">
        <f t="shared" si="91"/>
        <v>|</v>
      </c>
      <c r="M551" s="77">
        <f>IF($D551="", "", IFERROR((VLOOKUP($D551,Ingredients!$A:$K,10,FALSE)*($F551/(VLOOKUP($D551,Ingredients!$A:$K,3,FALSE)))), "ingredient not in list"))</f>
        <v>0.93</v>
      </c>
      <c r="N551" t="str">
        <f t="shared" si="92"/>
        <v>|</v>
      </c>
      <c r="O551" s="77">
        <f>IF($D551="", "", IFERROR((VLOOKUP($D551,Ingredients!$A:$K,11,FALSE)*($F551/(VLOOKUP($D551,Ingredients!$A:$K,3,FALSE)))), "ingredient not in list"))</f>
        <v>0.47</v>
      </c>
      <c r="P551" t="str">
        <f t="shared" si="93"/>
        <v>|</v>
      </c>
      <c r="Q551" s="83">
        <f>IF($D551="", "", IFERROR((VLOOKUP($D551,Ingredients!$A:$H,6,FALSE)*($F551/(VLOOKUP($D551,Ingredients!$A:$H,3,FALSE)))), "ingredient not in list"))</f>
        <v>8</v>
      </c>
      <c r="R551" s="3" t="str">
        <f>IF(AND(I551&lt;&gt;"",I552=""),SUM(I$1:I552)-SUM(R$1:R550),"")</f>
        <v/>
      </c>
      <c r="S551" t="str">
        <f>IF(AND(Q551&lt;&gt;"",Q552=""),SUM(Q$1:Q552)-SUM(S$1:S550),"")</f>
        <v/>
      </c>
      <c r="T551" s="74" t="str">
        <f>IF(AND(K551&lt;&gt;"",K552=""),SUM(K$1:K552)-SUM(T$1:T550),"")</f>
        <v/>
      </c>
      <c r="U551" s="74" t="str">
        <f>IF(AND(M551&lt;&gt;"",M552=""),SUM(M$1:M552)-SUM(U$1:U550),"")</f>
        <v/>
      </c>
      <c r="V551" s="74" t="str">
        <f>IF(AND(O551&lt;&gt;"",O552=""),SUM(O$1:O552)-SUM(V$1:V550),"")</f>
        <v/>
      </c>
      <c r="X551" s="3" t="str">
        <f t="shared" si="94"/>
        <v/>
      </c>
      <c r="Y551" s="21" t="str">
        <f t="shared" si="95"/>
        <v/>
      </c>
      <c r="Z551" s="74" t="str">
        <f t="shared" si="96"/>
        <v/>
      </c>
      <c r="AA551" s="74" t="str">
        <f t="shared" si="97"/>
        <v/>
      </c>
      <c r="AB551" s="74" t="str">
        <f t="shared" si="98"/>
        <v/>
      </c>
    </row>
    <row r="552" spans="1:30" ht="13.5" thickBot="1" x14ac:dyDescent="0.25">
      <c r="A552" t="str">
        <f>IF(B552="","", IF(ISNA(MATCH(B552,'Meal Planning'!$C$2:$C$6,0)), "N", "Y"))</f>
        <v>N</v>
      </c>
      <c r="B552" t="str">
        <f t="array" ref="B552">IF(D552="","", INDEX($C552:C20550, MATCH(FALSE,ISBLANK($C552:C20550),0)))</f>
        <v>Mujadrah</v>
      </c>
      <c r="C552" s="47" t="s">
        <v>379</v>
      </c>
      <c r="D552" s="8" t="s">
        <v>381</v>
      </c>
      <c r="E552" t="str">
        <f t="shared" si="88"/>
        <v>|</v>
      </c>
      <c r="F552" s="10">
        <v>20</v>
      </c>
      <c r="G552" s="1" t="str">
        <f>IF(D552="","",IFERROR(VLOOKUP(D552,Ingredients!$A:$G,4,FALSE),"ingredient not in list"))</f>
        <v>sprouts</v>
      </c>
      <c r="H552" t="str">
        <f t="shared" si="89"/>
        <v>|</v>
      </c>
      <c r="I552" s="3">
        <f>IF(D552="", "", IFERROR((VLOOKUP(D552,Ingredients!$A:$H,8,FALSE)*(F552/(VLOOKUP(D552,Ingredients!$A:$H,3,FALSE)))), "ingredient not in list"))</f>
        <v>2.99</v>
      </c>
      <c r="J552" t="str">
        <f t="shared" si="90"/>
        <v>|</v>
      </c>
      <c r="K552" s="77">
        <f>IF($D552="", "", IFERROR((VLOOKUP($D552,Ingredients!$A:$K,9,FALSE)*($F552/(VLOOKUP($D552,Ingredients!$A:$K,3,FALSE)))), "ingredient not in list"))</f>
        <v>10</v>
      </c>
      <c r="L552" t="str">
        <f t="shared" si="91"/>
        <v>|</v>
      </c>
      <c r="M552" s="77">
        <f>IF($D552="", "", IFERROR((VLOOKUP($D552,Ingredients!$A:$K,10,FALSE)*($F552/(VLOOKUP($D552,Ingredients!$A:$K,3,FALSE)))), "ingredient not in list"))</f>
        <v>15</v>
      </c>
      <c r="N552" t="str">
        <f t="shared" si="92"/>
        <v>|</v>
      </c>
      <c r="O552" s="77">
        <f>IF($D552="", "", IFERROR((VLOOKUP($D552,Ingredients!$A:$K,11,FALSE)*($F552/(VLOOKUP($D552,Ingredients!$A:$K,3,FALSE)))), "ingredient not in list"))</f>
        <v>5</v>
      </c>
      <c r="P552" t="str">
        <f t="shared" si="93"/>
        <v>|</v>
      </c>
      <c r="Q552" s="83">
        <f>IF($D552="", "", IFERROR((VLOOKUP($D552,Ingredients!$A:$H,6,FALSE)*($F552/(VLOOKUP($D552,Ingredients!$A:$H,3,FALSE)))), "ingredient not in list"))</f>
        <v>200</v>
      </c>
      <c r="R552" s="3">
        <f>IF(AND(I552&lt;&gt;"",I553=""),SUM(I$1:I553)-SUM(R$1:R551),"")</f>
        <v>7.9795439029288104</v>
      </c>
      <c r="S552">
        <f>IF(AND(Q552&lt;&gt;"",Q553=""),SUM(Q$1:Q553)-SUM(S$1:S551),"")</f>
        <v>3103</v>
      </c>
      <c r="T552" s="74">
        <f>IF(AND(K552&lt;&gt;"",K553=""),SUM(K$1:K553)-SUM(T$1:T551),"")</f>
        <v>67.119999999999891</v>
      </c>
      <c r="U552" s="74">
        <f>IF(AND(M552&lt;&gt;"",M553=""),SUM(M$1:M553)-SUM(U$1:U551),"")</f>
        <v>260.89500000000044</v>
      </c>
      <c r="V552" s="74">
        <f>IF(AND(O552&lt;&gt;"",O553=""),SUM(O$1:O553)-SUM(V$1:V551),"")</f>
        <v>126.57499999999982</v>
      </c>
      <c r="W552" s="8">
        <v>5</v>
      </c>
      <c r="X552" s="3">
        <f t="shared" si="94"/>
        <v>1.5959087805857621</v>
      </c>
      <c r="Y552" s="21">
        <f t="shared" si="95"/>
        <v>620.6</v>
      </c>
      <c r="Z552" s="74">
        <f t="shared" si="96"/>
        <v>13.423999999999978</v>
      </c>
      <c r="AA552" s="74">
        <f t="shared" si="97"/>
        <v>52.179000000000087</v>
      </c>
      <c r="AB552" s="74">
        <f t="shared" si="98"/>
        <v>25.314999999999962</v>
      </c>
    </row>
    <row r="553" spans="1:30" ht="12.75" x14ac:dyDescent="0.2">
      <c r="A553" t="str">
        <f>IF(B553="","", IF(ISNA(MATCH(B553,'Meal Planning'!$C$2:$C$6,0)), "N", "Y"))</f>
        <v/>
      </c>
      <c r="B553" t="str">
        <f t="array" ref="B553">IF(D553="","", INDEX($C553:C20551, MATCH(FALSE,ISBLANK($C553:C20551),0)))</f>
        <v/>
      </c>
      <c r="C553" s="10"/>
      <c r="E553" t="str">
        <f t="shared" ref="E553:E563" si="99">IF($D553="","", "|")</f>
        <v/>
      </c>
      <c r="F553" s="10"/>
      <c r="G553" s="1" t="str">
        <f>IF(D553="","",IFERROR(VLOOKUP(D553,Ingredients!$A:$G,4,FALSE),"ingredient not in list"))</f>
        <v/>
      </c>
      <c r="H553" t="str">
        <f t="shared" ref="H553:H563" si="100">IF($D553="","", "|")</f>
        <v/>
      </c>
      <c r="I553" s="3" t="str">
        <f>IF(D553="", "", IFERROR((VLOOKUP(D553,Ingredients!$A:$H,8,FALSE)*(F553/(VLOOKUP(D553,Ingredients!$A:$H,3,FALSE)))), "ingredient not in list"))</f>
        <v/>
      </c>
      <c r="J553" t="str">
        <f t="shared" ref="J553:J563" si="101">IF($D553="","", "|")</f>
        <v/>
      </c>
      <c r="K553" s="77" t="str">
        <f>IF($D553="", "", IFERROR((VLOOKUP($D553,Ingredients!$A:$K,9,FALSE)*($F553/(VLOOKUP($D553,Ingredients!$A:$K,3,FALSE)))), "ingredient not in list"))</f>
        <v/>
      </c>
      <c r="L553" t="str">
        <f t="shared" ref="L553:L563" si="102">IF($D553="","", "|")</f>
        <v/>
      </c>
      <c r="M553" s="77" t="str">
        <f>IF($D553="", "", IFERROR((VLOOKUP($D553,Ingredients!$A:$K,10,FALSE)*($F553/(VLOOKUP($D553,Ingredients!$A:$K,3,FALSE)))), "ingredient not in list"))</f>
        <v/>
      </c>
      <c r="N553" t="str">
        <f t="shared" ref="N553:N563" si="103">IF($D553="","", "|")</f>
        <v/>
      </c>
      <c r="O553" s="77" t="str">
        <f>IF($D553="", "", IFERROR((VLOOKUP($D553,Ingredients!$A:$K,11,FALSE)*($F553/(VLOOKUP($D553,Ingredients!$A:$K,3,FALSE)))), "ingredient not in list"))</f>
        <v/>
      </c>
      <c r="P553" t="str">
        <f t="shared" ref="P553:P563" si="104">IF($D553="","", "|")</f>
        <v/>
      </c>
      <c r="Q553" s="83" t="str">
        <f>IF($D553="", "", IFERROR((VLOOKUP($D553,Ingredients!$A:$H,6,FALSE)*($F553/(VLOOKUP($D553,Ingredients!$A:$H,3,FALSE)))), "ingredient not in list"))</f>
        <v/>
      </c>
      <c r="R553" s="3" t="str">
        <f>IF(AND(I553&lt;&gt;"",I554=""),SUM(I$1:I554)-SUM(R$1:R552),"")</f>
        <v/>
      </c>
      <c r="S553" t="str">
        <f>IF(AND(Q553&lt;&gt;"",Q554=""),SUM(Q$1:Q554)-SUM(S$1:S552),"")</f>
        <v/>
      </c>
      <c r="T553" s="74" t="str">
        <f>IF(AND(K553&lt;&gt;"",K554=""),SUM(K$1:K554)-SUM(T$1:T552),"")</f>
        <v/>
      </c>
      <c r="U553" s="74" t="str">
        <f>IF(AND(M553&lt;&gt;"",M554=""),SUM(M$1:M554)-SUM(U$1:U552),"")</f>
        <v/>
      </c>
      <c r="V553" s="74" t="str">
        <f>IF(AND(O553&lt;&gt;"",O554=""),SUM(O$1:O554)-SUM(V$1:V552),"")</f>
        <v/>
      </c>
      <c r="X553" s="3" t="str">
        <f t="shared" si="94"/>
        <v/>
      </c>
      <c r="Y553" s="21" t="str">
        <f t="shared" si="95"/>
        <v/>
      </c>
      <c r="Z553" s="74" t="str">
        <f t="shared" si="96"/>
        <v/>
      </c>
      <c r="AA553" s="74" t="str">
        <f t="shared" si="97"/>
        <v/>
      </c>
      <c r="AB553" s="74" t="str">
        <f t="shared" si="98"/>
        <v/>
      </c>
    </row>
    <row r="554" spans="1:30" ht="12.75" x14ac:dyDescent="0.2">
      <c r="A554" t="str">
        <f>IF(B554="","", IF(ISNA(MATCH(B554,'Meal Planning'!$C$2:$C$6,0)), "N", "Y"))</f>
        <v>N</v>
      </c>
      <c r="B554" t="str">
        <f t="array" ref="B554">IF(D554="","", INDEX($C554:C20552, MATCH(FALSE,ISBLANK($C554:C20552),0)))</f>
        <v xml:space="preserve">Chickpea Sammies </v>
      </c>
      <c r="C554" s="10"/>
      <c r="D554" s="8" t="s">
        <v>159</v>
      </c>
      <c r="E554" t="str">
        <f t="shared" si="99"/>
        <v>|</v>
      </c>
      <c r="F554" s="10">
        <v>2</v>
      </c>
      <c r="G554" s="1" t="str">
        <f>IF(D554="","",IFERROR(VLOOKUP(D554,Ingredients!$A:$G,4,FALSE),"ingredient not in list"))</f>
        <v>stalks</v>
      </c>
      <c r="H554" t="str">
        <f t="shared" si="100"/>
        <v>|</v>
      </c>
      <c r="I554" s="3">
        <f>IF(D554="", "", IFERROR((VLOOKUP(D554,Ingredients!$A:$H,8,FALSE)*(F554/(VLOOKUP(D554,Ingredients!$A:$H,3,FALSE)))), "ingredient not in list"))</f>
        <v>0.625</v>
      </c>
      <c r="J554" t="str">
        <f t="shared" si="101"/>
        <v>|</v>
      </c>
      <c r="K554" s="77">
        <f>IF($D554="", "", IFERROR((VLOOKUP($D554,Ingredients!$A:$K,9,FALSE)*($F554/(VLOOKUP($D554,Ingredients!$A:$K,3,FALSE)))), "ingredient not in list"))</f>
        <v>0.56000000000000005</v>
      </c>
      <c r="L554" t="str">
        <f t="shared" si="102"/>
        <v>|</v>
      </c>
      <c r="M554" s="77">
        <f>IF($D554="", "", IFERROR((VLOOKUP($D554,Ingredients!$A:$K,10,FALSE)*($F554/(VLOOKUP($D554,Ingredients!$A:$K,3,FALSE)))), "ingredient not in list"))</f>
        <v>2.38</v>
      </c>
      <c r="N554" t="str">
        <f t="shared" si="103"/>
        <v>|</v>
      </c>
      <c r="O554" s="77">
        <f>IF($D554="", "", IFERROR((VLOOKUP($D554,Ingredients!$A:$K,11,FALSE)*($F554/(VLOOKUP($D554,Ingredients!$A:$K,3,FALSE)))), "ingredient not in list"))</f>
        <v>0.14000000000000001</v>
      </c>
      <c r="P554" t="str">
        <f t="shared" si="104"/>
        <v>|</v>
      </c>
      <c r="Q554" s="83">
        <f>IF($D554="", "", IFERROR((VLOOKUP($D554,Ingredients!$A:$H,6,FALSE)*($F554/(VLOOKUP($D554,Ingredients!$A:$H,3,FALSE)))), "ingredient not in list"))</f>
        <v>15</v>
      </c>
      <c r="R554" s="3" t="str">
        <f>IF(AND(I554&lt;&gt;"",I555=""),SUM(I$1:I555)-SUM(R$1:R553),"")</f>
        <v/>
      </c>
      <c r="S554" t="str">
        <f>IF(AND(Q554&lt;&gt;"",Q555=""),SUM(Q$1:Q555)-SUM(S$1:S553),"")</f>
        <v/>
      </c>
      <c r="T554" s="74" t="str">
        <f>IF(AND(K554&lt;&gt;"",K555=""),SUM(K$1:K555)-SUM(T$1:T553),"")</f>
        <v/>
      </c>
      <c r="U554" s="74" t="str">
        <f>IF(AND(M554&lt;&gt;"",M555=""),SUM(M$1:M555)-SUM(U$1:U553),"")</f>
        <v/>
      </c>
      <c r="V554" s="74" t="str">
        <f>IF(AND(O554&lt;&gt;"",O555=""),SUM(O$1:O555)-SUM(V$1:V553),"")</f>
        <v/>
      </c>
      <c r="X554" s="3" t="str">
        <f t="shared" si="94"/>
        <v/>
      </c>
      <c r="Y554" s="21" t="str">
        <f t="shared" si="95"/>
        <v/>
      </c>
      <c r="Z554" s="74" t="str">
        <f t="shared" si="96"/>
        <v/>
      </c>
      <c r="AA554" s="74" t="str">
        <f t="shared" si="97"/>
        <v/>
      </c>
      <c r="AB554" s="74" t="str">
        <f t="shared" si="98"/>
        <v/>
      </c>
    </row>
    <row r="555" spans="1:30" ht="12.75" x14ac:dyDescent="0.2">
      <c r="A555" t="str">
        <f>IF(B555="","", IF(ISNA(MATCH(B555,'Meal Planning'!$C$2:$C$6,0)), "N", "Y"))</f>
        <v>N</v>
      </c>
      <c r="B555" t="str">
        <f t="array" ref="B555">IF(D555="","", INDEX($C555:C20553, MATCH(FALSE,ISBLANK($C555:C20553),0)))</f>
        <v xml:space="preserve">Chickpea Sammies </v>
      </c>
      <c r="C555" s="10"/>
      <c r="D555" s="8" t="s">
        <v>242</v>
      </c>
      <c r="E555" t="str">
        <f t="shared" si="99"/>
        <v>|</v>
      </c>
      <c r="F555" s="10">
        <v>1</v>
      </c>
      <c r="G555" s="1" t="str">
        <f>IF(D555="","",IFERROR(VLOOKUP(D555,Ingredients!$A:$G,4,FALSE),"ingredient not in list"))</f>
        <v>onion</v>
      </c>
      <c r="H555" t="str">
        <f t="shared" si="100"/>
        <v>|</v>
      </c>
      <c r="I555" s="3">
        <f>IF(D555="", "", IFERROR((VLOOKUP(D555,Ingredients!$A:$H,8,FALSE)*(F555/(VLOOKUP(D555,Ingredients!$A:$H,3,FALSE)))), "ingredient not in list"))</f>
        <v>0.99</v>
      </c>
      <c r="J555" t="str">
        <f t="shared" si="101"/>
        <v>|</v>
      </c>
      <c r="K555" s="77">
        <f>IF($D555="", "", IFERROR((VLOOKUP($D555,Ingredients!$A:$K,9,FALSE)*($F555/(VLOOKUP($D555,Ingredients!$A:$K,3,FALSE)))), "ingredient not in list"))</f>
        <v>1</v>
      </c>
      <c r="L555" t="str">
        <f t="shared" si="102"/>
        <v>|</v>
      </c>
      <c r="M555" s="77">
        <f>IF($D555="", "", IFERROR((VLOOKUP($D555,Ingredients!$A:$K,10,FALSE)*($F555/(VLOOKUP($D555,Ingredients!$A:$K,3,FALSE)))), "ingredient not in list"))</f>
        <v>11.12</v>
      </c>
      <c r="N555" t="str">
        <f t="shared" si="103"/>
        <v>|</v>
      </c>
      <c r="O555" s="77">
        <f>IF($D555="", "", IFERROR((VLOOKUP($D555,Ingredients!$A:$K,11,FALSE)*($F555/(VLOOKUP($D555,Ingredients!$A:$K,3,FALSE)))), "ingredient not in list"))</f>
        <v>0.09</v>
      </c>
      <c r="P555" t="str">
        <f t="shared" si="104"/>
        <v>|</v>
      </c>
      <c r="Q555" s="83">
        <f>IF($D555="", "", IFERROR((VLOOKUP($D555,Ingredients!$A:$H,6,FALSE)*($F555/(VLOOKUP($D555,Ingredients!$A:$H,3,FALSE)))), "ingredient not in list"))</f>
        <v>50</v>
      </c>
      <c r="R555" s="3" t="str">
        <f>IF(AND(I555&lt;&gt;"",I556=""),SUM(I$1:I556)-SUM(R$1:R554),"")</f>
        <v/>
      </c>
      <c r="S555" t="str">
        <f>IF(AND(Q555&lt;&gt;"",Q556=""),SUM(Q$1:Q556)-SUM(S$1:S554),"")</f>
        <v/>
      </c>
      <c r="T555" s="74" t="str">
        <f>IF(AND(K555&lt;&gt;"",K556=""),SUM(K$1:K556)-SUM(T$1:T554),"")</f>
        <v/>
      </c>
      <c r="U555" s="74" t="str">
        <f>IF(AND(M555&lt;&gt;"",M556=""),SUM(M$1:M556)-SUM(U$1:U554),"")</f>
        <v/>
      </c>
      <c r="V555" s="74" t="str">
        <f>IF(AND(O555&lt;&gt;"",O556=""),SUM(O$1:O556)-SUM(V$1:V554),"")</f>
        <v/>
      </c>
      <c r="X555" s="3" t="str">
        <f t="shared" si="94"/>
        <v/>
      </c>
      <c r="Y555" s="21" t="str">
        <f t="shared" si="95"/>
        <v/>
      </c>
      <c r="Z555" s="74" t="str">
        <f t="shared" si="96"/>
        <v/>
      </c>
      <c r="AA555" s="74" t="str">
        <f t="shared" si="97"/>
        <v/>
      </c>
      <c r="AB555" s="74" t="str">
        <f t="shared" si="98"/>
        <v/>
      </c>
    </row>
    <row r="556" spans="1:30" ht="12.75" x14ac:dyDescent="0.2">
      <c r="A556" t="str">
        <f>IF(B556="","", IF(ISNA(MATCH(B556,'Meal Planning'!$C$2:$C$6,0)), "N", "Y"))</f>
        <v>N</v>
      </c>
      <c r="B556" t="str">
        <f t="array" ref="B556">IF(D556="","", INDEX($C556:C20554, MATCH(FALSE,ISBLANK($C556:C20554),0)))</f>
        <v xml:space="preserve">Chickpea Sammies </v>
      </c>
      <c r="C556" s="10"/>
      <c r="D556" s="8" t="s">
        <v>156</v>
      </c>
      <c r="E556" t="str">
        <f t="shared" si="99"/>
        <v>|</v>
      </c>
      <c r="F556" s="10">
        <v>2</v>
      </c>
      <c r="G556" s="1" t="str">
        <f>IF(D556="","",IFERROR(VLOOKUP(D556,Ingredients!$A:$G,4,FALSE),"ingredient not in list"))</f>
        <v>tbsp</v>
      </c>
      <c r="H556" t="str">
        <f t="shared" si="100"/>
        <v>|</v>
      </c>
      <c r="I556" s="3">
        <f>IF(D556="", "", IFERROR((VLOOKUP(D556,Ingredients!$A:$H,8,FALSE)*(F556/(VLOOKUP(D556,Ingredients!$A:$H,3,FALSE)))), "ingredient not in list"))</f>
        <v>0.23266666666666669</v>
      </c>
      <c r="J556" t="str">
        <f t="shared" si="101"/>
        <v>|</v>
      </c>
      <c r="K556" s="77">
        <f>IF($D556="", "", IFERROR((VLOOKUP($D556,Ingredients!$A:$K,9,FALSE)*($F556/(VLOOKUP($D556,Ingredients!$A:$K,3,FALSE)))), "ingredient not in list"))</f>
        <v>0</v>
      </c>
      <c r="L556" t="str">
        <f t="shared" si="102"/>
        <v>|</v>
      </c>
      <c r="M556" s="77">
        <f>IF($D556="", "", IFERROR((VLOOKUP($D556,Ingredients!$A:$K,10,FALSE)*($F556/(VLOOKUP($D556,Ingredients!$A:$K,3,FALSE)))), "ingredient not in list"))</f>
        <v>4</v>
      </c>
      <c r="N556" t="str">
        <f t="shared" si="103"/>
        <v>|</v>
      </c>
      <c r="O556" s="77">
        <f>IF($D556="", "", IFERROR((VLOOKUP($D556,Ingredients!$A:$K,11,FALSE)*($F556/(VLOOKUP($D556,Ingredients!$A:$K,3,FALSE)))), "ingredient not in list"))</f>
        <v>3</v>
      </c>
      <c r="P556" t="str">
        <f t="shared" si="104"/>
        <v>|</v>
      </c>
      <c r="Q556" s="83">
        <f>IF($D556="", "", IFERROR((VLOOKUP($D556,Ingredients!$A:$H,6,FALSE)*($F556/(VLOOKUP($D556,Ingredients!$A:$H,3,FALSE)))), "ingredient not in list"))</f>
        <v>40</v>
      </c>
      <c r="R556" s="3" t="str">
        <f>IF(AND(I556&lt;&gt;"",I557=""),SUM(I$1:I557)-SUM(R$1:R555),"")</f>
        <v/>
      </c>
      <c r="S556" t="str">
        <f>IF(AND(Q556&lt;&gt;"",Q557=""),SUM(Q$1:Q557)-SUM(S$1:S555),"")</f>
        <v/>
      </c>
      <c r="T556" s="74" t="str">
        <f>IF(AND(K556&lt;&gt;"",K557=""),SUM(K$1:K557)-SUM(T$1:T555),"")</f>
        <v/>
      </c>
      <c r="U556" s="74" t="str">
        <f>IF(AND(M556&lt;&gt;"",M557=""),SUM(M$1:M557)-SUM(U$1:U555),"")</f>
        <v/>
      </c>
      <c r="V556" s="74" t="str">
        <f>IF(AND(O556&lt;&gt;"",O557=""),SUM(O$1:O557)-SUM(V$1:V555),"")</f>
        <v/>
      </c>
      <c r="X556" s="3" t="str">
        <f t="shared" si="94"/>
        <v/>
      </c>
      <c r="Y556" s="21" t="str">
        <f t="shared" si="95"/>
        <v/>
      </c>
      <c r="Z556" s="74" t="str">
        <f t="shared" si="96"/>
        <v/>
      </c>
      <c r="AA556" s="74" t="str">
        <f t="shared" si="97"/>
        <v/>
      </c>
      <c r="AB556" s="74" t="str">
        <f t="shared" si="98"/>
        <v/>
      </c>
    </row>
    <row r="557" spans="1:30" ht="12.75" x14ac:dyDescent="0.2">
      <c r="A557" t="str">
        <f>IF(B557="","", IF(ISNA(MATCH(B557,'Meal Planning'!$C$2:$C$6,0)), "N", "Y"))</f>
        <v>N</v>
      </c>
      <c r="B557" t="str">
        <f t="array" ref="B557">IF(D557="","", INDEX($C557:C20555, MATCH(FALSE,ISBLANK($C557:C20555),0)))</f>
        <v xml:space="preserve">Chickpea Sammies </v>
      </c>
      <c r="C557" s="10"/>
      <c r="D557" s="8" t="s">
        <v>157</v>
      </c>
      <c r="E557" t="str">
        <f t="shared" si="99"/>
        <v>|</v>
      </c>
      <c r="F557" s="10">
        <v>1</v>
      </c>
      <c r="G557" s="1" t="str">
        <f>IF(D557="","",IFERROR(VLOOKUP(D557,Ingredients!$A:$G,4,FALSE),"ingredient not in list"))</f>
        <v>lemon</v>
      </c>
      <c r="H557" t="str">
        <f t="shared" si="100"/>
        <v>|</v>
      </c>
      <c r="I557" s="3">
        <f>IF(D557="", "", IFERROR((VLOOKUP(D557,Ingredients!$A:$H,8,FALSE)*(F557/(VLOOKUP(D557,Ingredients!$A:$H,3,FALSE)))), "ingredient not in list"))</f>
        <v>0.49</v>
      </c>
      <c r="J557" t="str">
        <f t="shared" si="101"/>
        <v>|</v>
      </c>
      <c r="K557" s="77">
        <f>IF($D557="", "", IFERROR((VLOOKUP($D557,Ingredients!$A:$K,9,FALSE)*($F557/(VLOOKUP($D557,Ingredients!$A:$K,3,FALSE)))), "ingredient not in list"))</f>
        <v>0.64</v>
      </c>
      <c r="L557" t="str">
        <f t="shared" si="102"/>
        <v>|</v>
      </c>
      <c r="M557" s="77">
        <f>IF($D557="", "", IFERROR((VLOOKUP($D557,Ingredients!$A:$K,10,FALSE)*($F557/(VLOOKUP($D557,Ingredients!$A:$K,3,FALSE)))), "ingredient not in list"))</f>
        <v>5.41</v>
      </c>
      <c r="N557" t="str">
        <f t="shared" si="103"/>
        <v>|</v>
      </c>
      <c r="O557" s="77">
        <f>IF($D557="", "", IFERROR((VLOOKUP($D557,Ingredients!$A:$K,11,FALSE)*($F557/(VLOOKUP($D557,Ingredients!$A:$K,3,FALSE)))), "ingredient not in list"))</f>
        <v>0.17</v>
      </c>
      <c r="P557" t="str">
        <f t="shared" si="104"/>
        <v>|</v>
      </c>
      <c r="Q557" s="83">
        <f>IF($D557="", "", IFERROR((VLOOKUP($D557,Ingredients!$A:$H,6,FALSE)*($F557/(VLOOKUP($D557,Ingredients!$A:$H,3,FALSE)))), "ingredient not in list"))</f>
        <v>17</v>
      </c>
      <c r="R557" s="3" t="str">
        <f>IF(AND(I557&lt;&gt;"",I558=""),SUM(I$1:I558)-SUM(R$1:R556),"")</f>
        <v/>
      </c>
      <c r="S557" t="str">
        <f>IF(AND(Q557&lt;&gt;"",Q558=""),SUM(Q$1:Q558)-SUM(S$1:S556),"")</f>
        <v/>
      </c>
      <c r="T557" s="74" t="str">
        <f>IF(AND(K557&lt;&gt;"",K558=""),SUM(K$1:K558)-SUM(T$1:T556),"")</f>
        <v/>
      </c>
      <c r="U557" s="74" t="str">
        <f>IF(AND(M557&lt;&gt;"",M558=""),SUM(M$1:M558)-SUM(U$1:U556),"")</f>
        <v/>
      </c>
      <c r="V557" s="74" t="str">
        <f>IF(AND(O557&lt;&gt;"",O558=""),SUM(O$1:O558)-SUM(V$1:V556),"")</f>
        <v/>
      </c>
      <c r="X557" s="3" t="str">
        <f t="shared" si="94"/>
        <v/>
      </c>
      <c r="Y557" s="21" t="str">
        <f t="shared" si="95"/>
        <v/>
      </c>
      <c r="Z557" s="74" t="str">
        <f t="shared" si="96"/>
        <v/>
      </c>
      <c r="AA557" s="74" t="str">
        <f t="shared" si="97"/>
        <v/>
      </c>
      <c r="AB557" s="74" t="str">
        <f t="shared" si="98"/>
        <v/>
      </c>
      <c r="AD557" s="21"/>
    </row>
    <row r="558" spans="1:30" ht="12.75" x14ac:dyDescent="0.2">
      <c r="A558" t="str">
        <f>IF(B558="","", IF(ISNA(MATCH(B558,'Meal Planning'!$C$2:$C$6,0)), "N", "Y"))</f>
        <v>N</v>
      </c>
      <c r="B558" t="str">
        <f t="array" ref="B558">IF(D558="","", INDEX($C558:C20556, MATCH(FALSE,ISBLANK($C558:C20556),0)))</f>
        <v xml:space="preserve">Chickpea Sammies </v>
      </c>
      <c r="C558" s="10"/>
      <c r="D558" s="8" t="s">
        <v>59</v>
      </c>
      <c r="E558" t="str">
        <f t="shared" si="99"/>
        <v>|</v>
      </c>
      <c r="F558" s="10">
        <v>1</v>
      </c>
      <c r="G558" s="1" t="str">
        <f>IF(D558="","",IFERROR(VLOOKUP(D558,Ingredients!$A:$G,4,FALSE),"ingredient not in list"))</f>
        <v>tsp</v>
      </c>
      <c r="H558" t="str">
        <f t="shared" si="100"/>
        <v>|</v>
      </c>
      <c r="I558" s="3">
        <f>IF(D558="", "", IFERROR((VLOOKUP(D558,Ingredients!$A:$H,8,FALSE)*(F558/(VLOOKUP(D558,Ingredients!$A:$H,3,FALSE)))), "ingredient not in list"))</f>
        <v>1.2219959266802444E-2</v>
      </c>
      <c r="J558" t="str">
        <f t="shared" si="101"/>
        <v>|</v>
      </c>
      <c r="K558" s="77">
        <f>IF($D558="", "", IFERROR((VLOOKUP($D558,Ingredients!$A:$K,9,FALSE)*($F558/(VLOOKUP($D558,Ingredients!$A:$K,3,FALSE)))), "ingredient not in list"))</f>
        <v>0</v>
      </c>
      <c r="L558" t="str">
        <f t="shared" si="102"/>
        <v>|</v>
      </c>
      <c r="M558" s="77">
        <f>IF($D558="", "", IFERROR((VLOOKUP($D558,Ingredients!$A:$K,10,FALSE)*($F558/(VLOOKUP($D558,Ingredients!$A:$K,3,FALSE)))), "ingredient not in list"))</f>
        <v>0</v>
      </c>
      <c r="N558" t="str">
        <f t="shared" si="103"/>
        <v>|</v>
      </c>
      <c r="O558" s="77">
        <f>IF($D558="", "", IFERROR((VLOOKUP($D558,Ingredients!$A:$K,11,FALSE)*($F558/(VLOOKUP($D558,Ingredients!$A:$K,3,FALSE)))), "ingredient not in list"))</f>
        <v>0</v>
      </c>
      <c r="P558" t="str">
        <f t="shared" si="104"/>
        <v>|</v>
      </c>
      <c r="Q558" s="83">
        <f>IF($D558="", "", IFERROR((VLOOKUP($D558,Ingredients!$A:$H,6,FALSE)*($F558/(VLOOKUP($D558,Ingredients!$A:$H,3,FALSE)))), "ingredient not in list"))</f>
        <v>0</v>
      </c>
      <c r="R558" s="3" t="str">
        <f>IF(AND(I558&lt;&gt;"",I559=""),SUM(I$1:I559)-SUM(R$1:R557),"")</f>
        <v/>
      </c>
      <c r="S558" t="str">
        <f>IF(AND(Q558&lt;&gt;"",Q559=""),SUM(Q$1:Q559)-SUM(S$1:S557),"")</f>
        <v/>
      </c>
      <c r="T558" s="74" t="str">
        <f>IF(AND(K558&lt;&gt;"",K559=""),SUM(K$1:K559)-SUM(T$1:T557),"")</f>
        <v/>
      </c>
      <c r="U558" s="74" t="str">
        <f>IF(AND(M558&lt;&gt;"",M559=""),SUM(M$1:M559)-SUM(U$1:U557),"")</f>
        <v/>
      </c>
      <c r="V558" s="74" t="str">
        <f>IF(AND(O558&lt;&gt;"",O559=""),SUM(O$1:O559)-SUM(V$1:V557),"")</f>
        <v/>
      </c>
      <c r="X558" s="3" t="str">
        <f t="shared" si="94"/>
        <v/>
      </c>
      <c r="Y558" s="21" t="str">
        <f t="shared" si="95"/>
        <v/>
      </c>
      <c r="Z558" s="74" t="str">
        <f t="shared" si="96"/>
        <v/>
      </c>
      <c r="AA558" s="74" t="str">
        <f t="shared" si="97"/>
        <v/>
      </c>
      <c r="AB558" s="74" t="str">
        <f t="shared" si="98"/>
        <v/>
      </c>
    </row>
    <row r="559" spans="1:30" ht="12.75" x14ac:dyDescent="0.2">
      <c r="A559" t="str">
        <f>IF(B559="","", IF(ISNA(MATCH(B559,'Meal Planning'!$C$2:$C$6,0)), "N", "Y"))</f>
        <v>N</v>
      </c>
      <c r="B559" t="str">
        <f t="array" ref="B559">IF(D559="","", INDEX($C559:C20557, MATCH(FALSE,ISBLANK($C559:C20557),0)))</f>
        <v xml:space="preserve">Chickpea Sammies </v>
      </c>
      <c r="C559" s="10"/>
      <c r="D559" s="8" t="s">
        <v>163</v>
      </c>
      <c r="E559" t="str">
        <f t="shared" si="99"/>
        <v>|</v>
      </c>
      <c r="F559" s="10">
        <v>1</v>
      </c>
      <c r="G559" s="1" t="str">
        <f>IF(D559="","",IFERROR(VLOOKUP(D559,Ingredients!$A:$G,4,FALSE),"ingredient not in list"))</f>
        <v>tsp</v>
      </c>
      <c r="H559" t="str">
        <f t="shared" si="100"/>
        <v>|</v>
      </c>
      <c r="I559" s="3">
        <f>IF(D559="", "", IFERROR((VLOOKUP(D559,Ingredients!$A:$H,8,FALSE)*(F559/(VLOOKUP(D559,Ingredients!$A:$H,3,FALSE)))), "ingredient not in list"))</f>
        <v>2.8169014084507043E-2</v>
      </c>
      <c r="J559" t="str">
        <f t="shared" si="101"/>
        <v>|</v>
      </c>
      <c r="K559" s="77">
        <f>IF($D559="", "", IFERROR((VLOOKUP($D559,Ingredients!$A:$K,9,FALSE)*($F559/(VLOOKUP($D559,Ingredients!$A:$K,3,FALSE)))), "ingredient not in list"))</f>
        <v>0</v>
      </c>
      <c r="L559" t="str">
        <f t="shared" si="102"/>
        <v>|</v>
      </c>
      <c r="M559" s="77">
        <f>IF($D559="", "", IFERROR((VLOOKUP($D559,Ingredients!$A:$K,10,FALSE)*($F559/(VLOOKUP($D559,Ingredients!$A:$K,3,FALSE)))), "ingredient not in list"))</f>
        <v>0.06</v>
      </c>
      <c r="N559" t="str">
        <f t="shared" si="103"/>
        <v>|</v>
      </c>
      <c r="O559" s="77">
        <f>IF($D559="", "", IFERROR((VLOOKUP($D559,Ingredients!$A:$K,11,FALSE)*($F559/(VLOOKUP($D559,Ingredients!$A:$K,3,FALSE)))), "ingredient not in list"))</f>
        <v>0</v>
      </c>
      <c r="P559" t="str">
        <f t="shared" si="104"/>
        <v>|</v>
      </c>
      <c r="Q559" s="83">
        <f>IF($D559="", "", IFERROR((VLOOKUP($D559,Ingredients!$A:$H,6,FALSE)*($F559/(VLOOKUP($D559,Ingredients!$A:$H,3,FALSE)))), "ingredient not in list"))</f>
        <v>1</v>
      </c>
      <c r="R559" s="3" t="str">
        <f>IF(AND(I559&lt;&gt;"",I560=""),SUM(I$1:I560)-SUM(R$1:R558),"")</f>
        <v/>
      </c>
      <c r="S559" t="str">
        <f>IF(AND(Q559&lt;&gt;"",Q560=""),SUM(Q$1:Q560)-SUM(S$1:S558),"")</f>
        <v/>
      </c>
      <c r="T559" s="74" t="str">
        <f>IF(AND(K559&lt;&gt;"",K560=""),SUM(K$1:K560)-SUM(T$1:T558),"")</f>
        <v/>
      </c>
      <c r="U559" s="74" t="str">
        <f>IF(AND(M559&lt;&gt;"",M560=""),SUM(M$1:M560)-SUM(U$1:U558),"")</f>
        <v/>
      </c>
      <c r="V559" s="74" t="str">
        <f>IF(AND(O559&lt;&gt;"",O560=""),SUM(O$1:O560)-SUM(V$1:V558),"")</f>
        <v/>
      </c>
      <c r="X559" s="3" t="str">
        <f t="shared" si="94"/>
        <v/>
      </c>
      <c r="Y559" s="21" t="str">
        <f t="shared" si="95"/>
        <v/>
      </c>
      <c r="Z559" s="74" t="str">
        <f t="shared" si="96"/>
        <v/>
      </c>
      <c r="AA559" s="74" t="str">
        <f t="shared" si="97"/>
        <v/>
      </c>
      <c r="AB559" s="74" t="str">
        <f t="shared" si="98"/>
        <v/>
      </c>
    </row>
    <row r="560" spans="1:30" ht="12.75" x14ac:dyDescent="0.2">
      <c r="A560" t="str">
        <f>IF(B560="","", IF(ISNA(MATCH(B560,'Meal Planning'!$C$2:$C$6,0)), "N", "Y"))</f>
        <v>N</v>
      </c>
      <c r="B560" t="str">
        <f t="array" ref="B560">IF(D560="","", INDEX($C560:C20558, MATCH(FALSE,ISBLANK($C560:C20558),0)))</f>
        <v xml:space="preserve">Chickpea Sammies </v>
      </c>
      <c r="C560" s="10"/>
      <c r="D560" s="8" t="s">
        <v>61</v>
      </c>
      <c r="E560" t="str">
        <f t="shared" si="99"/>
        <v>|</v>
      </c>
      <c r="F560" s="10">
        <v>3</v>
      </c>
      <c r="G560" s="1" t="str">
        <f>IF(D560="","",IFERROR(VLOOKUP(D560,Ingredients!$A:$G,4,FALSE),"ingredient not in list"))</f>
        <v>tomato</v>
      </c>
      <c r="H560" t="str">
        <f t="shared" si="100"/>
        <v>|</v>
      </c>
      <c r="I560" s="3">
        <f>IF(D560="", "", IFERROR((VLOOKUP(D560,Ingredients!$A:$H,8,FALSE)*(F560/(VLOOKUP(D560,Ingredients!$A:$H,3,FALSE)))), "ingredient not in list"))</f>
        <v>0.86999999999999988</v>
      </c>
      <c r="J560" t="str">
        <f t="shared" si="101"/>
        <v>|</v>
      </c>
      <c r="K560" s="77">
        <f>IF($D560="", "", IFERROR((VLOOKUP($D560,Ingredients!$A:$K,9,FALSE)*($F560/(VLOOKUP($D560,Ingredients!$A:$K,3,FALSE)))), "ingredient not in list"))</f>
        <v>3</v>
      </c>
      <c r="L560" t="str">
        <f t="shared" si="102"/>
        <v>|</v>
      </c>
      <c r="M560" s="77">
        <f>IF($D560="", "", IFERROR((VLOOKUP($D560,Ingredients!$A:$K,10,FALSE)*($F560/(VLOOKUP($D560,Ingredients!$A:$K,3,FALSE)))), "ingredient not in list"))</f>
        <v>6</v>
      </c>
      <c r="N560" t="str">
        <f t="shared" si="103"/>
        <v>|</v>
      </c>
      <c r="O560" s="77">
        <f>IF($D560="", "", IFERROR((VLOOKUP($D560,Ingredients!$A:$K,11,FALSE)*($F560/(VLOOKUP($D560,Ingredients!$A:$K,3,FALSE)))), "ingredient not in list"))</f>
        <v>3</v>
      </c>
      <c r="P560" t="str">
        <f t="shared" si="104"/>
        <v>|</v>
      </c>
      <c r="Q560" s="83">
        <f>IF($D560="", "", IFERROR((VLOOKUP($D560,Ingredients!$A:$H,6,FALSE)*($F560/(VLOOKUP($D560,Ingredients!$A:$H,3,FALSE)))), "ingredient not in list"))</f>
        <v>105</v>
      </c>
      <c r="R560" s="3" t="str">
        <f>IF(AND(I560&lt;&gt;"",I561=""),SUM(I$1:I561)-SUM(R$1:R559),"")</f>
        <v/>
      </c>
      <c r="S560" t="str">
        <f>IF(AND(Q560&lt;&gt;"",Q561=""),SUM(Q$1:Q561)-SUM(S$1:S559),"")</f>
        <v/>
      </c>
      <c r="T560" s="74" t="str">
        <f>IF(AND(K560&lt;&gt;"",K561=""),SUM(K$1:K561)-SUM(T$1:T559),"")</f>
        <v/>
      </c>
      <c r="U560" s="74" t="str">
        <f>IF(AND(M560&lt;&gt;"",M561=""),SUM(M$1:M561)-SUM(U$1:U559),"")</f>
        <v/>
      </c>
      <c r="V560" s="74" t="str">
        <f>IF(AND(O560&lt;&gt;"",O561=""),SUM(O$1:O561)-SUM(V$1:V559),"")</f>
        <v/>
      </c>
      <c r="X560" s="3" t="str">
        <f t="shared" si="94"/>
        <v/>
      </c>
      <c r="Y560" s="21" t="str">
        <f t="shared" si="95"/>
        <v/>
      </c>
      <c r="Z560" s="74" t="str">
        <f t="shared" si="96"/>
        <v/>
      </c>
      <c r="AA560" s="74" t="str">
        <f t="shared" si="97"/>
        <v/>
      </c>
      <c r="AB560" s="74" t="str">
        <f t="shared" si="98"/>
        <v/>
      </c>
    </row>
    <row r="561" spans="1:28" ht="12.75" x14ac:dyDescent="0.2">
      <c r="A561" t="str">
        <f>IF(B561="","", IF(ISNA(MATCH(B561,'Meal Planning'!$C$2:$C$6,0)), "N", "Y"))</f>
        <v>N</v>
      </c>
      <c r="B561" t="str">
        <f t="array" ref="B561">IF(D561="","", INDEX($C561:C20559, MATCH(FALSE,ISBLANK($C561:C20559),0)))</f>
        <v xml:space="preserve">Chickpea Sammies </v>
      </c>
      <c r="C561" s="10"/>
      <c r="D561" s="8" t="s">
        <v>353</v>
      </c>
      <c r="E561" t="str">
        <f t="shared" si="99"/>
        <v>|</v>
      </c>
      <c r="F561" s="10">
        <v>5</v>
      </c>
      <c r="G561" s="1" t="str">
        <f>IF(D561="","",IFERROR(VLOOKUP(D561,Ingredients!$A:$G,4,FALSE),"ingredient not in list"))</f>
        <v>bun</v>
      </c>
      <c r="H561" t="str">
        <f t="shared" si="100"/>
        <v>|</v>
      </c>
      <c r="I561" s="3">
        <f>IF(D561="", "", IFERROR((VLOOKUP(D561,Ingredients!$A:$H,8,FALSE)*(F561/(VLOOKUP(D561,Ingredients!$A:$H,3,FALSE)))), "ingredient not in list"))</f>
        <v>1.25</v>
      </c>
      <c r="J561" t="str">
        <f t="shared" si="101"/>
        <v>|</v>
      </c>
      <c r="K561" s="77">
        <f>IF($D561="", "", IFERROR((VLOOKUP($D561,Ingredients!$A:$K,9,FALSE)*($F561/(VLOOKUP($D561,Ingredients!$A:$K,3,FALSE)))), "ingredient not in list"))</f>
        <v>25</v>
      </c>
      <c r="L561" t="str">
        <f t="shared" si="102"/>
        <v>|</v>
      </c>
      <c r="M561" s="77">
        <f>IF($D561="", "", IFERROR((VLOOKUP($D561,Ingredients!$A:$K,10,FALSE)*($F561/(VLOOKUP($D561,Ingredients!$A:$K,3,FALSE)))), "ingredient not in list"))</f>
        <v>275</v>
      </c>
      <c r="N561" t="str">
        <f t="shared" si="103"/>
        <v>|</v>
      </c>
      <c r="O561" s="77">
        <f>IF($D561="", "", IFERROR((VLOOKUP($D561,Ingredients!$A:$K,11,FALSE)*($F561/(VLOOKUP($D561,Ingredients!$A:$K,3,FALSE)))), "ingredient not in list"))</f>
        <v>10</v>
      </c>
      <c r="P561" t="str">
        <f t="shared" si="104"/>
        <v>|</v>
      </c>
      <c r="Q561" s="83">
        <f>IF($D561="", "", IFERROR((VLOOKUP($D561,Ingredients!$A:$H,6,FALSE)*($F561/(VLOOKUP($D561,Ingredients!$A:$H,3,FALSE)))), "ingredient not in list"))</f>
        <v>550</v>
      </c>
      <c r="R561" s="3" t="str">
        <f>IF(AND(I561&lt;&gt;"",I562=""),SUM(I$1:I562)-SUM(R$1:R560),"")</f>
        <v/>
      </c>
      <c r="S561" t="str">
        <f>IF(AND(Q561&lt;&gt;"",Q562=""),SUM(Q$1:Q562)-SUM(S$1:S560),"")</f>
        <v/>
      </c>
      <c r="T561" s="74" t="str">
        <f>IF(AND(K561&lt;&gt;"",K562=""),SUM(K$1:K562)-SUM(T$1:T560),"")</f>
        <v/>
      </c>
      <c r="U561" s="74" t="str">
        <f>IF(AND(M561&lt;&gt;"",M562=""),SUM(M$1:M562)-SUM(U$1:U560),"")</f>
        <v/>
      </c>
      <c r="V561" s="74" t="str">
        <f>IF(AND(O561&lt;&gt;"",O562=""),SUM(O$1:O562)-SUM(V$1:V560),"")</f>
        <v/>
      </c>
      <c r="X561" s="3" t="str">
        <f t="shared" si="94"/>
        <v/>
      </c>
      <c r="Y561" s="21" t="str">
        <f t="shared" si="95"/>
        <v/>
      </c>
      <c r="Z561" s="74" t="str">
        <f t="shared" si="96"/>
        <v/>
      </c>
      <c r="AA561" s="74" t="str">
        <f t="shared" si="97"/>
        <v/>
      </c>
      <c r="AB561" s="74" t="str">
        <f t="shared" si="98"/>
        <v/>
      </c>
    </row>
    <row r="562" spans="1:28" ht="13.5" thickBot="1" x14ac:dyDescent="0.25">
      <c r="A562" t="str">
        <f>IF(B562="","", IF(ISNA(MATCH(B562,'Meal Planning'!$C$2:$C$6,0)), "N", "Y"))</f>
        <v>N</v>
      </c>
      <c r="B562" t="str">
        <f t="array" ref="B562">IF(D562="","", INDEX($C562:C20560, MATCH(FALSE,ISBLANK($C562:C20560),0)))</f>
        <v xml:space="preserve">Chickpea Sammies </v>
      </c>
      <c r="C562" s="10"/>
      <c r="D562" s="8" t="s">
        <v>343</v>
      </c>
      <c r="E562" t="str">
        <f t="shared" si="99"/>
        <v>|</v>
      </c>
      <c r="F562" s="10">
        <f>13*5</f>
        <v>65</v>
      </c>
      <c r="G562" s="1" t="str">
        <f>IF(D562="","",IFERROR(VLOOKUP(D562,Ingredients!$A:$G,4,FALSE),"ingredient not in list"))</f>
        <v>crackers</v>
      </c>
      <c r="H562" t="str">
        <f t="shared" si="100"/>
        <v>|</v>
      </c>
      <c r="I562" s="3">
        <f>IF(D562="", "", IFERROR((VLOOKUP(D562,Ingredients!$A:$H,8,FALSE)*(F562/(VLOOKUP(D562,Ingredients!$A:$H,3,FALSE)))), "ingredient not in list"))</f>
        <v>1.061328125</v>
      </c>
      <c r="J562" t="str">
        <f t="shared" si="101"/>
        <v>|</v>
      </c>
      <c r="K562" s="77">
        <f>IF($D562="", "", IFERROR((VLOOKUP($D562,Ingredients!$A:$K,9,FALSE)*($F562/(VLOOKUP($D562,Ingredients!$A:$K,3,FALSE)))), "ingredient not in list"))</f>
        <v>8.125</v>
      </c>
      <c r="L562" t="str">
        <f t="shared" si="102"/>
        <v>|</v>
      </c>
      <c r="M562" s="77">
        <f>IF($D562="", "", IFERROR((VLOOKUP($D562,Ingredients!$A:$K,10,FALSE)*($F562/(VLOOKUP($D562,Ingredients!$A:$K,3,FALSE)))), "ingredient not in list"))</f>
        <v>89.375</v>
      </c>
      <c r="N562" t="str">
        <f t="shared" si="103"/>
        <v>|</v>
      </c>
      <c r="O562" s="77">
        <f>IF($D562="", "", IFERROR((VLOOKUP($D562,Ingredients!$A:$K,11,FALSE)*($F562/(VLOOKUP($D562,Ingredients!$A:$K,3,FALSE)))), "ingredient not in list"))</f>
        <v>14.21875</v>
      </c>
      <c r="P562" t="str">
        <f t="shared" si="104"/>
        <v>|</v>
      </c>
      <c r="Q562" s="83">
        <f>IF($D562="", "", IFERROR((VLOOKUP($D562,Ingredients!$A:$H,6,FALSE)*($F562/(VLOOKUP($D562,Ingredients!$A:$H,3,FALSE)))), "ingredient not in list"))</f>
        <v>528.125</v>
      </c>
      <c r="R562" s="3" t="str">
        <f>IF(AND(I562&lt;&gt;"",I563=""),SUM(I$1:I563)-SUM(R$1:R561),"")</f>
        <v/>
      </c>
      <c r="S562" t="str">
        <f>IF(AND(Q562&lt;&gt;"",Q563=""),SUM(Q$1:Q563)-SUM(S$1:S561),"")</f>
        <v/>
      </c>
      <c r="T562" s="74" t="str">
        <f>IF(AND(K562&lt;&gt;"",K563=""),SUM(K$1:K563)-SUM(T$1:T561),"")</f>
        <v/>
      </c>
      <c r="U562" s="74" t="str">
        <f>IF(AND(M562&lt;&gt;"",M563=""),SUM(M$1:M563)-SUM(U$1:U561),"")</f>
        <v/>
      </c>
      <c r="V562" s="74" t="str">
        <f>IF(AND(O562&lt;&gt;"",O563=""),SUM(O$1:O563)-SUM(V$1:V561),"")</f>
        <v/>
      </c>
      <c r="X562" s="3" t="str">
        <f t="shared" si="94"/>
        <v/>
      </c>
      <c r="Y562" s="21" t="str">
        <f t="shared" si="95"/>
        <v/>
      </c>
      <c r="Z562" s="74" t="str">
        <f t="shared" si="96"/>
        <v/>
      </c>
      <c r="AA562" s="74" t="str">
        <f t="shared" si="97"/>
        <v/>
      </c>
      <c r="AB562" s="74" t="str">
        <f t="shared" si="98"/>
        <v/>
      </c>
    </row>
    <row r="563" spans="1:28" ht="13.5" thickBot="1" x14ac:dyDescent="0.25">
      <c r="A563" t="str">
        <f>IF(B563="","", IF(ISNA(MATCH(B563,'Meal Planning'!$C$2:$C$6,0)), "N", "Y"))</f>
        <v>N</v>
      </c>
      <c r="B563" t="str">
        <f t="array" ref="B563">IF(D563="","", INDEX($C563:C20561, MATCH(FALSE,ISBLANK($C563:C20561),0)))</f>
        <v xml:space="preserve">Chickpea Sammies </v>
      </c>
      <c r="C563" s="47" t="s">
        <v>380</v>
      </c>
      <c r="D563" s="8" t="s">
        <v>136</v>
      </c>
      <c r="E563" t="str">
        <f t="shared" si="99"/>
        <v>|</v>
      </c>
      <c r="F563" s="10">
        <v>6</v>
      </c>
      <c r="G563" s="1" t="str">
        <f>IF(D563="","",IFERROR(VLOOKUP(D563,Ingredients!$A:$G,4,FALSE),"ingredient not in list"))</f>
        <v>cup</v>
      </c>
      <c r="H563" t="str">
        <f t="shared" si="100"/>
        <v>|</v>
      </c>
      <c r="I563" s="3">
        <f>IF(D563="", "", IFERROR((VLOOKUP(D563,Ingredients!$A:$H,8,FALSE)*(F563/(VLOOKUP(D563,Ingredients!$A:$H,3,FALSE)))), "ingredient not in list"))</f>
        <v>2.78</v>
      </c>
      <c r="J563" t="str">
        <f t="shared" si="101"/>
        <v>|</v>
      </c>
      <c r="K563" s="77">
        <f>IF($D563="", "", IFERROR((VLOOKUP($D563,Ingredients!$A:$K,9,FALSE)*($F563/(VLOOKUP($D563,Ingredients!$A:$K,3,FALSE)))), "ingredient not in list"))</f>
        <v>72</v>
      </c>
      <c r="L563" t="str">
        <f t="shared" si="102"/>
        <v>|</v>
      </c>
      <c r="M563" s="77">
        <f>IF($D563="", "", IFERROR((VLOOKUP($D563,Ingredients!$A:$K,10,FALSE)*($F563/(VLOOKUP($D563,Ingredients!$A:$K,3,FALSE)))), "ingredient not in list"))</f>
        <v>216</v>
      </c>
      <c r="N563" t="str">
        <f t="shared" si="103"/>
        <v>|</v>
      </c>
      <c r="O563" s="77">
        <f>IF($D563="", "", IFERROR((VLOOKUP($D563,Ingredients!$A:$K,11,FALSE)*($F563/(VLOOKUP($D563,Ingredients!$A:$K,3,FALSE)))), "ingredient not in list"))</f>
        <v>24</v>
      </c>
      <c r="P563" t="str">
        <f t="shared" si="104"/>
        <v>|</v>
      </c>
      <c r="Q563" s="83">
        <f>IF($D563="", "", IFERROR((VLOOKUP($D563,Ingredients!$A:$H,6,FALSE)*($F563/(VLOOKUP($D563,Ingredients!$A:$H,3,FALSE)))), "ingredient not in list"))</f>
        <v>1320</v>
      </c>
      <c r="R563" s="3">
        <f>IF(AND(I563&lt;&gt;"",I564=""),SUM(I$1:I564)-SUM(R$1:R562),"")</f>
        <v>8.3393837650179421</v>
      </c>
      <c r="S563">
        <f>IF(AND(Q563&lt;&gt;"",Q564=""),SUM(Q$1:Q564)-SUM(S$1:S562),"")</f>
        <v>2626.125</v>
      </c>
      <c r="T563" s="74">
        <f>IF(AND(K563&lt;&gt;"",K564=""),SUM(K$1:K564)-SUM(T$1:T562),"")</f>
        <v>110.32499999999982</v>
      </c>
      <c r="U563" s="74">
        <f>IF(AND(M563&lt;&gt;"",M564=""),SUM(M$1:M564)-SUM(U$1:U562),"")</f>
        <v>609.34500000000116</v>
      </c>
      <c r="V563" s="74">
        <f>IF(AND(O563&lt;&gt;"",O564=""),SUM(O$1:O564)-SUM(V$1:V562),"")</f>
        <v>54.618750000000091</v>
      </c>
      <c r="W563" s="8">
        <v>5</v>
      </c>
      <c r="X563" s="3">
        <f t="shared" si="94"/>
        <v>1.6678767530035885</v>
      </c>
      <c r="Y563" s="21">
        <f t="shared" si="95"/>
        <v>525.22500000000002</v>
      </c>
      <c r="Z563" s="74">
        <f t="shared" si="96"/>
        <v>22.064999999999962</v>
      </c>
      <c r="AA563" s="74">
        <f t="shared" si="97"/>
        <v>121.86900000000023</v>
      </c>
      <c r="AB563" s="74">
        <f t="shared" si="98"/>
        <v>10.923750000000018</v>
      </c>
    </row>
    <row r="564" spans="1:28" ht="12.75" x14ac:dyDescent="0.2">
      <c r="A564" t="str">
        <f>IF(B564="","", IF(ISNA(MATCH(B564,'Meal Planning'!$C$2:$C$6,0)), "N", "Y"))</f>
        <v/>
      </c>
      <c r="B564" t="str">
        <f t="array" ref="B564">IF(D564="","", INDEX($C564:C20562, MATCH(FALSE,ISBLANK($C564:C20562),0)))</f>
        <v/>
      </c>
      <c r="C564" s="10"/>
      <c r="E564" t="str">
        <f t="shared" si="88"/>
        <v/>
      </c>
      <c r="F564" s="10"/>
      <c r="G564" s="1" t="str">
        <f>IF(D564="","",IFERROR(VLOOKUP(D564,Ingredients!$A:$G,4,FALSE),"ingredient not in list"))</f>
        <v/>
      </c>
      <c r="H564" t="str">
        <f t="shared" si="89"/>
        <v/>
      </c>
      <c r="I564" s="3" t="str">
        <f>IF(D564="", "", IFERROR((VLOOKUP(D564,Ingredients!$A:$H,8,FALSE)*(F564/(VLOOKUP(D564,Ingredients!$A:$H,3,FALSE)))), "ingredient not in list"))</f>
        <v/>
      </c>
      <c r="J564" t="str">
        <f t="shared" si="90"/>
        <v/>
      </c>
      <c r="K564" s="77" t="str">
        <f>IF($D564="", "", IFERROR((VLOOKUP($D564,Ingredients!$A:$K,9,FALSE)*($F564/(VLOOKUP($D564,Ingredients!$A:$K,3,FALSE)))), "ingredient not in list"))</f>
        <v/>
      </c>
      <c r="L564" t="str">
        <f t="shared" si="91"/>
        <v/>
      </c>
      <c r="M564" s="77" t="str">
        <f>IF($D564="", "", IFERROR((VLOOKUP($D564,Ingredients!$A:$K,10,FALSE)*($F564/(VLOOKUP($D564,Ingredients!$A:$K,3,FALSE)))), "ingredient not in list"))</f>
        <v/>
      </c>
      <c r="N564" t="str">
        <f t="shared" si="92"/>
        <v/>
      </c>
      <c r="O564" s="77" t="str">
        <f>IF($D564="", "", IFERROR((VLOOKUP($D564,Ingredients!$A:$K,11,FALSE)*($F564/(VLOOKUP($D564,Ingredients!$A:$K,3,FALSE)))), "ingredient not in list"))</f>
        <v/>
      </c>
      <c r="P564" t="str">
        <f t="shared" si="93"/>
        <v/>
      </c>
      <c r="Q564" s="83" t="str">
        <f>IF($D564="", "", IFERROR((VLOOKUP($D564,Ingredients!$A:$H,6,FALSE)*($F564/(VLOOKUP($D564,Ingredients!$A:$H,3,FALSE)))), "ingredient not in list"))</f>
        <v/>
      </c>
      <c r="R564" s="3" t="str">
        <f>IF(AND(I564&lt;&gt;"",I565=""),SUM(I$1:I565)-SUM(R$1:R563),"")</f>
        <v/>
      </c>
      <c r="S564" t="str">
        <f>IF(AND(Q564&lt;&gt;"",Q565=""),SUM(Q$1:Q565)-SUM(S$1:S563),"")</f>
        <v/>
      </c>
      <c r="T564" s="74" t="str">
        <f>IF(AND(K564&lt;&gt;"",K565=""),SUM(K$1:K565)-SUM(T$1:T563),"")</f>
        <v/>
      </c>
      <c r="U564" s="74" t="str">
        <f>IF(AND(M564&lt;&gt;"",M565=""),SUM(M$1:M565)-SUM(U$1:U563),"")</f>
        <v/>
      </c>
      <c r="V564" s="74" t="str">
        <f>IF(AND(O564&lt;&gt;"",O565=""),SUM(O$1:O565)-SUM(V$1:V563),"")</f>
        <v/>
      </c>
      <c r="X564" s="3" t="str">
        <f t="shared" si="94"/>
        <v/>
      </c>
      <c r="Y564" s="21" t="str">
        <f t="shared" si="95"/>
        <v/>
      </c>
      <c r="Z564" s="74" t="str">
        <f t="shared" si="96"/>
        <v/>
      </c>
      <c r="AA564" s="74" t="str">
        <f t="shared" si="97"/>
        <v/>
      </c>
      <c r="AB564" s="74" t="str">
        <f t="shared" si="98"/>
        <v/>
      </c>
    </row>
    <row r="565" spans="1:28" ht="12.75" x14ac:dyDescent="0.2">
      <c r="A565" t="str">
        <f>IF(B565="","", IF(ISNA(MATCH(B565,'Meal Planning'!$C$2:$C$6,0)), "N", "Y"))</f>
        <v/>
      </c>
      <c r="B565" t="str">
        <f t="array" ref="B565">IF(D565="","", INDEX($C565:C20563, MATCH(FALSE,ISBLANK($C565:C20563),0)))</f>
        <v/>
      </c>
      <c r="C565" s="10"/>
      <c r="E565" t="str">
        <f t="shared" si="88"/>
        <v/>
      </c>
      <c r="F565" s="10"/>
      <c r="G565" s="1" t="str">
        <f>IF(D565="","",IFERROR(VLOOKUP(D565,Ingredients!$A:$G,4,FALSE),"ingredient not in list"))</f>
        <v/>
      </c>
      <c r="H565" t="str">
        <f t="shared" si="89"/>
        <v/>
      </c>
      <c r="I565" s="3" t="str">
        <f>IF(D565="", "", IFERROR((VLOOKUP(D565,Ingredients!$A:$H,8,FALSE)*(F565/(VLOOKUP(D565,Ingredients!$A:$H,3,FALSE)))), "ingredient not in list"))</f>
        <v/>
      </c>
      <c r="J565" t="str">
        <f t="shared" si="90"/>
        <v/>
      </c>
      <c r="K565" s="77" t="str">
        <f>IF($D565="", "", IFERROR((VLOOKUP($D565,Ingredients!$A:$K,9,FALSE)*($F565/(VLOOKUP($D565,Ingredients!$A:$K,3,FALSE)))), "ingredient not in list"))</f>
        <v/>
      </c>
      <c r="L565" t="str">
        <f t="shared" si="91"/>
        <v/>
      </c>
      <c r="M565" s="77" t="str">
        <f>IF($D565="", "", IFERROR((VLOOKUP($D565,Ingredients!$A:$K,10,FALSE)*($F565/(VLOOKUP($D565,Ingredients!$A:$K,3,FALSE)))), "ingredient not in list"))</f>
        <v/>
      </c>
      <c r="N565" t="str">
        <f t="shared" si="92"/>
        <v/>
      </c>
      <c r="O565" s="77" t="str">
        <f>IF($D565="", "", IFERROR((VLOOKUP($D565,Ingredients!$A:$K,11,FALSE)*($F565/(VLOOKUP($D565,Ingredients!$A:$K,3,FALSE)))), "ingredient not in list"))</f>
        <v/>
      </c>
      <c r="P565" t="str">
        <f t="shared" si="93"/>
        <v/>
      </c>
      <c r="Q565" s="83" t="str">
        <f>IF($D565="", "", IFERROR((VLOOKUP($D565,Ingredients!$A:$H,6,FALSE)*($F565/(VLOOKUP($D565,Ingredients!$A:$H,3,FALSE)))), "ingredient not in list"))</f>
        <v/>
      </c>
      <c r="R565" s="3" t="str">
        <f>IF(AND(I565&lt;&gt;"",I566=""),SUM(I$1:I566)-SUM(R$1:R564),"")</f>
        <v/>
      </c>
      <c r="S565" t="str">
        <f>IF(AND(Q565&lt;&gt;"",Q566=""),SUM(Q$1:Q566)-SUM(S$1:S564),"")</f>
        <v/>
      </c>
      <c r="T565" s="74" t="str">
        <f>IF(AND(K565&lt;&gt;"",K566=""),SUM(K$1:K566)-SUM(T$1:T564),"")</f>
        <v/>
      </c>
      <c r="U565" s="74" t="str">
        <f>IF(AND(M565&lt;&gt;"",M566=""),SUM(M$1:M566)-SUM(U$1:U564),"")</f>
        <v/>
      </c>
      <c r="V565" s="74" t="str">
        <f>IF(AND(O565&lt;&gt;"",O566=""),SUM(O$1:O566)-SUM(V$1:V564),"")</f>
        <v/>
      </c>
      <c r="X565" s="3" t="str">
        <f t="shared" si="94"/>
        <v/>
      </c>
      <c r="Y565" s="21" t="str">
        <f t="shared" si="95"/>
        <v/>
      </c>
      <c r="Z565" s="74" t="str">
        <f t="shared" si="96"/>
        <v/>
      </c>
      <c r="AA565" s="74" t="str">
        <f t="shared" si="97"/>
        <v/>
      </c>
      <c r="AB565" s="74" t="str">
        <f t="shared" si="98"/>
        <v/>
      </c>
    </row>
    <row r="566" spans="1:28" ht="12.75" x14ac:dyDescent="0.2">
      <c r="A566" t="str">
        <f>IF(B566="","", IF(ISNA(MATCH(B566,'Meal Planning'!$C$2:$C$6,0)), "N", "Y"))</f>
        <v/>
      </c>
      <c r="B566" t="str">
        <f t="array" ref="B566">IF(D566="","", INDEX($C566:C20564, MATCH(FALSE,ISBLANK($C566:C20564),0)))</f>
        <v/>
      </c>
      <c r="C566" s="10"/>
      <c r="E566" t="str">
        <f t="shared" si="88"/>
        <v/>
      </c>
      <c r="F566" s="10"/>
      <c r="G566" s="1" t="str">
        <f>IF(D566="","",IFERROR(VLOOKUP(D566,Ingredients!$A:$G,4,FALSE),"ingredient not in list"))</f>
        <v/>
      </c>
      <c r="H566" t="str">
        <f t="shared" si="89"/>
        <v/>
      </c>
      <c r="I566" s="3" t="str">
        <f>IF(D566="", "", IFERROR((VLOOKUP(D566,Ingredients!$A:$H,8,FALSE)*(F566/(VLOOKUP(D566,Ingredients!$A:$H,3,FALSE)))), "ingredient not in list"))</f>
        <v/>
      </c>
      <c r="J566" t="str">
        <f t="shared" si="90"/>
        <v/>
      </c>
      <c r="K566" s="77" t="str">
        <f>IF($D566="", "", IFERROR((VLOOKUP($D566,Ingredients!$A:$K,9,FALSE)*($F566/(VLOOKUP($D566,Ingredients!$A:$K,3,FALSE)))), "ingredient not in list"))</f>
        <v/>
      </c>
      <c r="L566" t="str">
        <f t="shared" si="91"/>
        <v/>
      </c>
      <c r="M566" s="77" t="str">
        <f>IF($D566="", "", IFERROR((VLOOKUP($D566,Ingredients!$A:$K,10,FALSE)*($F566/(VLOOKUP($D566,Ingredients!$A:$K,3,FALSE)))), "ingredient not in list"))</f>
        <v/>
      </c>
      <c r="N566" t="str">
        <f t="shared" si="92"/>
        <v/>
      </c>
      <c r="O566" s="77" t="str">
        <f>IF($D566="", "", IFERROR((VLOOKUP($D566,Ingredients!$A:$K,11,FALSE)*($F566/(VLOOKUP($D566,Ingredients!$A:$K,3,FALSE)))), "ingredient not in list"))</f>
        <v/>
      </c>
      <c r="P566" t="str">
        <f t="shared" si="93"/>
        <v/>
      </c>
      <c r="Q566" s="83" t="str">
        <f>IF($D566="", "", IFERROR((VLOOKUP($D566,Ingredients!$A:$H,6,FALSE)*($F566/(VLOOKUP($D566,Ingredients!$A:$H,3,FALSE)))), "ingredient not in list"))</f>
        <v/>
      </c>
      <c r="R566" s="3" t="str">
        <f>IF(AND(I566&lt;&gt;"",I567=""),SUM(I$1:I567)-SUM(R$1:R565),"")</f>
        <v/>
      </c>
      <c r="S566" t="str">
        <f>IF(AND(Q566&lt;&gt;"",Q567=""),SUM(Q$1:Q567)-SUM(S$1:S565),"")</f>
        <v/>
      </c>
      <c r="T566" s="74" t="str">
        <f>IF(AND(K566&lt;&gt;"",K567=""),SUM(K$1:K567)-SUM(T$1:T565),"")</f>
        <v/>
      </c>
      <c r="U566" s="74" t="str">
        <f>IF(AND(M566&lt;&gt;"",M567=""),SUM(M$1:M567)-SUM(U$1:U565),"")</f>
        <v/>
      </c>
      <c r="V566" s="74" t="str">
        <f>IF(AND(O566&lt;&gt;"",O567=""),SUM(O$1:O567)-SUM(V$1:V565),"")</f>
        <v/>
      </c>
      <c r="X566" s="3" t="str">
        <f t="shared" si="94"/>
        <v/>
      </c>
      <c r="Y566" s="21" t="str">
        <f t="shared" si="95"/>
        <v/>
      </c>
      <c r="Z566" s="74" t="str">
        <f t="shared" si="96"/>
        <v/>
      </c>
      <c r="AA566" s="74" t="str">
        <f t="shared" si="97"/>
        <v/>
      </c>
      <c r="AB566" s="74" t="str">
        <f t="shared" si="98"/>
        <v/>
      </c>
    </row>
    <row r="567" spans="1:28" ht="12.75" x14ac:dyDescent="0.2">
      <c r="A567" t="str">
        <f>IF(B567="","", IF(ISNA(MATCH(B567,'Meal Planning'!$C$2:$C$6,0)), "N", "Y"))</f>
        <v/>
      </c>
      <c r="B567" t="str">
        <f t="array" ref="B567">IF(D567="","", INDEX($C567:C20565, MATCH(FALSE,ISBLANK($C567:C20565),0)))</f>
        <v/>
      </c>
      <c r="C567" s="10"/>
      <c r="E567" t="str">
        <f t="shared" si="88"/>
        <v/>
      </c>
      <c r="F567" s="10"/>
      <c r="G567" s="1" t="str">
        <f>IF(D567="","",IFERROR(VLOOKUP(D567,Ingredients!$A:$G,4,FALSE),"ingredient not in list"))</f>
        <v/>
      </c>
      <c r="H567" t="str">
        <f t="shared" si="89"/>
        <v/>
      </c>
      <c r="I567" s="3" t="str">
        <f>IF(D567="", "", IFERROR((VLOOKUP(D567,Ingredients!$A:$H,8,FALSE)*(F567/(VLOOKUP(D567,Ingredients!$A:$H,3,FALSE)))), "ingredient not in list"))</f>
        <v/>
      </c>
      <c r="J567" t="str">
        <f t="shared" si="90"/>
        <v/>
      </c>
      <c r="K567" s="77" t="str">
        <f>IF($D567="", "", IFERROR((VLOOKUP($D567,Ingredients!$A:$K,9,FALSE)*($F567/(VLOOKUP($D567,Ingredients!$A:$K,3,FALSE)))), "ingredient not in list"))</f>
        <v/>
      </c>
      <c r="L567" t="str">
        <f t="shared" si="91"/>
        <v/>
      </c>
      <c r="M567" s="77" t="str">
        <f>IF($D567="", "", IFERROR((VLOOKUP($D567,Ingredients!$A:$K,10,FALSE)*($F567/(VLOOKUP($D567,Ingredients!$A:$K,3,FALSE)))), "ingredient not in list"))</f>
        <v/>
      </c>
      <c r="N567" t="str">
        <f t="shared" si="92"/>
        <v/>
      </c>
      <c r="O567" s="77" t="str">
        <f>IF($D567="", "", IFERROR((VLOOKUP($D567,Ingredients!$A:$K,11,FALSE)*($F567/(VLOOKUP($D567,Ingredients!$A:$K,3,FALSE)))), "ingredient not in list"))</f>
        <v/>
      </c>
      <c r="P567" t="str">
        <f t="shared" si="93"/>
        <v/>
      </c>
      <c r="Q567" s="83" t="str">
        <f>IF($D567="", "", IFERROR((VLOOKUP($D567,Ingredients!$A:$H,6,FALSE)*($F567/(VLOOKUP($D567,Ingredients!$A:$H,3,FALSE)))), "ingredient not in list"))</f>
        <v/>
      </c>
      <c r="R567" s="3" t="str">
        <f>IF(AND(I567&lt;&gt;"",I568=""),SUM(I$1:I568)-SUM(R$1:R566),"")</f>
        <v/>
      </c>
      <c r="S567" t="str">
        <f>IF(AND(Q567&lt;&gt;"",Q568=""),SUM(Q$1:Q568)-SUM(S$1:S566),"")</f>
        <v/>
      </c>
      <c r="T567" s="74" t="str">
        <f>IF(AND(K567&lt;&gt;"",K568=""),SUM(K$1:K568)-SUM(T$1:T566),"")</f>
        <v/>
      </c>
      <c r="U567" s="74" t="str">
        <f>IF(AND(M567&lt;&gt;"",M568=""),SUM(M$1:M568)-SUM(U$1:U566),"")</f>
        <v/>
      </c>
      <c r="V567" s="74" t="str">
        <f>IF(AND(O567&lt;&gt;"",O568=""),SUM(O$1:O568)-SUM(V$1:V566),"")</f>
        <v/>
      </c>
      <c r="X567" s="3" t="str">
        <f t="shared" si="94"/>
        <v/>
      </c>
      <c r="Y567" s="21" t="str">
        <f t="shared" si="95"/>
        <v/>
      </c>
      <c r="Z567" s="74" t="str">
        <f t="shared" si="96"/>
        <v/>
      </c>
      <c r="AA567" s="74" t="str">
        <f t="shared" si="97"/>
        <v/>
      </c>
      <c r="AB567" s="74" t="str">
        <f t="shared" si="98"/>
        <v/>
      </c>
    </row>
    <row r="568" spans="1:28" ht="12.75" x14ac:dyDescent="0.2">
      <c r="A568" t="str">
        <f>IF(B568="","", IF(ISNA(MATCH(B568,'Meal Planning'!$C$2:$C$6,0)), "N", "Y"))</f>
        <v/>
      </c>
      <c r="B568" t="str">
        <f t="array" ref="B568">IF(D568="","", INDEX($C568:C20566, MATCH(FALSE,ISBLANK($C568:C20566),0)))</f>
        <v/>
      </c>
      <c r="C568" s="10"/>
      <c r="E568" t="str">
        <f t="shared" si="88"/>
        <v/>
      </c>
      <c r="F568" s="10"/>
      <c r="G568" s="1" t="str">
        <f>IF(D568="","",IFERROR(VLOOKUP(D568,Ingredients!$A:$G,4,FALSE),"ingredient not in list"))</f>
        <v/>
      </c>
      <c r="H568" t="str">
        <f t="shared" si="89"/>
        <v/>
      </c>
      <c r="I568" s="3" t="str">
        <f>IF(D568="", "", IFERROR((VLOOKUP(D568,Ingredients!$A:$H,8,FALSE)*(F568/(VLOOKUP(D568,Ingredients!$A:$H,3,FALSE)))), "ingredient not in list"))</f>
        <v/>
      </c>
      <c r="J568" t="str">
        <f t="shared" si="90"/>
        <v/>
      </c>
      <c r="K568" s="77" t="str">
        <f>IF($D568="", "", IFERROR((VLOOKUP($D568,Ingredients!$A:$K,9,FALSE)*($F568/(VLOOKUP($D568,Ingredients!$A:$K,3,FALSE)))), "ingredient not in list"))</f>
        <v/>
      </c>
      <c r="L568" t="str">
        <f t="shared" si="91"/>
        <v/>
      </c>
      <c r="M568" s="77" t="str">
        <f>IF($D568="", "", IFERROR((VLOOKUP($D568,Ingredients!$A:$K,10,FALSE)*($F568/(VLOOKUP($D568,Ingredients!$A:$K,3,FALSE)))), "ingredient not in list"))</f>
        <v/>
      </c>
      <c r="N568" t="str">
        <f t="shared" si="92"/>
        <v/>
      </c>
      <c r="O568" s="77" t="str">
        <f>IF($D568="", "", IFERROR((VLOOKUP($D568,Ingredients!$A:$K,11,FALSE)*($F568/(VLOOKUP($D568,Ingredients!$A:$K,3,FALSE)))), "ingredient not in list"))</f>
        <v/>
      </c>
      <c r="P568" t="str">
        <f t="shared" si="93"/>
        <v/>
      </c>
      <c r="Q568" s="83" t="str">
        <f>IF($D568="", "", IFERROR((VLOOKUP($D568,Ingredients!$A:$H,6,FALSE)*($F568/(VLOOKUP($D568,Ingredients!$A:$H,3,FALSE)))), "ingredient not in list"))</f>
        <v/>
      </c>
      <c r="R568" s="3" t="str">
        <f>IF(AND(I568&lt;&gt;"",I569=""),SUM(I$1:I569)-SUM(R$1:R567),"")</f>
        <v/>
      </c>
      <c r="S568" t="str">
        <f>IF(AND(Q568&lt;&gt;"",Q569=""),SUM(Q$1:Q569)-SUM(S$1:S567),"")</f>
        <v/>
      </c>
      <c r="T568" s="74" t="str">
        <f>IF(AND(K568&lt;&gt;"",K569=""),SUM(K$1:K569)-SUM(T$1:T567),"")</f>
        <v/>
      </c>
      <c r="U568" s="74" t="str">
        <f>IF(AND(M568&lt;&gt;"",M569=""),SUM(M$1:M569)-SUM(U$1:U567),"")</f>
        <v/>
      </c>
      <c r="V568" s="74" t="str">
        <f>IF(AND(O568&lt;&gt;"",O569=""),SUM(O$1:O569)-SUM(V$1:V567),"")</f>
        <v/>
      </c>
      <c r="X568" s="3" t="str">
        <f t="shared" si="94"/>
        <v/>
      </c>
      <c r="Y568" s="21" t="str">
        <f t="shared" si="95"/>
        <v/>
      </c>
      <c r="Z568" s="74" t="str">
        <f t="shared" si="96"/>
        <v/>
      </c>
      <c r="AA568" s="74" t="str">
        <f t="shared" si="97"/>
        <v/>
      </c>
      <c r="AB568" s="74" t="str">
        <f t="shared" si="98"/>
        <v/>
      </c>
    </row>
    <row r="569" spans="1:28" ht="12.75" x14ac:dyDescent="0.2">
      <c r="A569" t="str">
        <f>IF(B569="","", IF(ISNA(MATCH(B569,'Meal Planning'!$C$2:$C$6,0)), "N", "Y"))</f>
        <v/>
      </c>
      <c r="B569" t="str">
        <f t="array" ref="B569">IF(D569="","", INDEX($C569:C20567, MATCH(FALSE,ISBLANK($C569:C20567),0)))</f>
        <v/>
      </c>
      <c r="C569" s="10"/>
      <c r="E569" t="str">
        <f t="shared" si="88"/>
        <v/>
      </c>
      <c r="F569" s="10"/>
      <c r="G569" s="1" t="str">
        <f>IF(D569="","",IFERROR(VLOOKUP(D569,Ingredients!$A:$G,4,FALSE),"ingredient not in list"))</f>
        <v/>
      </c>
      <c r="H569" t="str">
        <f t="shared" si="89"/>
        <v/>
      </c>
      <c r="I569" s="3" t="str">
        <f>IF(D569="", "", IFERROR((VLOOKUP(D569,Ingredients!$A:$H,8,FALSE)*(F569/(VLOOKUP(D569,Ingredients!$A:$H,3,FALSE)))), "ingredient not in list"))</f>
        <v/>
      </c>
      <c r="J569" t="str">
        <f t="shared" si="90"/>
        <v/>
      </c>
      <c r="K569" s="77" t="str">
        <f>IF($D569="", "", IFERROR((VLOOKUP($D569,Ingredients!$A:$K,9,FALSE)*($F569/(VLOOKUP($D569,Ingredients!$A:$K,3,FALSE)))), "ingredient not in list"))</f>
        <v/>
      </c>
      <c r="L569" t="str">
        <f t="shared" si="91"/>
        <v/>
      </c>
      <c r="M569" s="77" t="str">
        <f>IF($D569="", "", IFERROR((VLOOKUP($D569,Ingredients!$A:$K,10,FALSE)*($F569/(VLOOKUP($D569,Ingredients!$A:$K,3,FALSE)))), "ingredient not in list"))</f>
        <v/>
      </c>
      <c r="N569" t="str">
        <f t="shared" si="92"/>
        <v/>
      </c>
      <c r="O569" s="77" t="str">
        <f>IF($D569="", "", IFERROR((VLOOKUP($D569,Ingredients!$A:$K,11,FALSE)*($F569/(VLOOKUP($D569,Ingredients!$A:$K,3,FALSE)))), "ingredient not in list"))</f>
        <v/>
      </c>
      <c r="P569" t="str">
        <f t="shared" si="93"/>
        <v/>
      </c>
      <c r="Q569" s="83" t="str">
        <f>IF($D569="", "", IFERROR((VLOOKUP($D569,Ingredients!$A:$H,6,FALSE)*($F569/(VLOOKUP($D569,Ingredients!$A:$H,3,FALSE)))), "ingredient not in list"))</f>
        <v/>
      </c>
      <c r="R569" s="3" t="str">
        <f>IF(AND(I569&lt;&gt;"",I570=""),SUM(I$1:I570)-SUM(R$1:R568),"")</f>
        <v/>
      </c>
      <c r="S569" t="str">
        <f>IF(AND(Q569&lt;&gt;"",Q570=""),SUM(Q$1:Q570)-SUM(S$1:S568),"")</f>
        <v/>
      </c>
      <c r="T569" s="74" t="str">
        <f>IF(AND(K569&lt;&gt;"",K570=""),SUM(K$1:K570)-SUM(T$1:T568),"")</f>
        <v/>
      </c>
      <c r="U569" s="74" t="str">
        <f>IF(AND(M569&lt;&gt;"",M570=""),SUM(M$1:M570)-SUM(U$1:U568),"")</f>
        <v/>
      </c>
      <c r="V569" s="74" t="str">
        <f>IF(AND(O569&lt;&gt;"",O570=""),SUM(O$1:O570)-SUM(V$1:V568),"")</f>
        <v/>
      </c>
      <c r="X569" s="3" t="str">
        <f t="shared" si="94"/>
        <v/>
      </c>
      <c r="Y569" s="21" t="str">
        <f t="shared" si="95"/>
        <v/>
      </c>
      <c r="Z569" s="74" t="str">
        <f t="shared" si="96"/>
        <v/>
      </c>
      <c r="AA569" s="74" t="str">
        <f t="shared" si="97"/>
        <v/>
      </c>
      <c r="AB569" s="74" t="str">
        <f t="shared" si="98"/>
        <v/>
      </c>
    </row>
    <row r="570" spans="1:28" ht="12.75" x14ac:dyDescent="0.2">
      <c r="A570" t="str">
        <f>IF(B570="","", IF(ISNA(MATCH(B570,'Meal Planning'!$C$2:$C$6,0)), "N", "Y"))</f>
        <v/>
      </c>
      <c r="B570" t="str">
        <f t="array" ref="B570">IF(D570="","", INDEX($C570:C20568, MATCH(FALSE,ISBLANK($C570:C20568),0)))</f>
        <v/>
      </c>
      <c r="C570" s="10"/>
      <c r="E570" t="str">
        <f t="shared" si="88"/>
        <v/>
      </c>
      <c r="F570" s="10"/>
      <c r="G570" s="1" t="str">
        <f>IF(D570="","",IFERROR(VLOOKUP(D570,Ingredients!$A:$G,4,FALSE),"ingredient not in list"))</f>
        <v/>
      </c>
      <c r="H570" t="str">
        <f t="shared" si="89"/>
        <v/>
      </c>
      <c r="I570" s="3" t="str">
        <f>IF(D570="", "", IFERROR((VLOOKUP(D570,Ingredients!$A:$H,8,FALSE)*(F570/(VLOOKUP(D570,Ingredients!$A:$H,3,FALSE)))), "ingredient not in list"))</f>
        <v/>
      </c>
      <c r="J570" t="str">
        <f t="shared" si="90"/>
        <v/>
      </c>
      <c r="K570" s="77" t="str">
        <f>IF($D570="", "", IFERROR((VLOOKUP($D570,Ingredients!$A:$K,9,FALSE)*($F570/(VLOOKUP($D570,Ingredients!$A:$K,3,FALSE)))), "ingredient not in list"))</f>
        <v/>
      </c>
      <c r="L570" t="str">
        <f t="shared" si="91"/>
        <v/>
      </c>
      <c r="M570" s="77" t="str">
        <f>IF($D570="", "", IFERROR((VLOOKUP($D570,Ingredients!$A:$K,10,FALSE)*($F570/(VLOOKUP($D570,Ingredients!$A:$K,3,FALSE)))), "ingredient not in list"))</f>
        <v/>
      </c>
      <c r="N570" t="str">
        <f t="shared" si="92"/>
        <v/>
      </c>
      <c r="O570" s="77" t="str">
        <f>IF($D570="", "", IFERROR((VLOOKUP($D570,Ingredients!$A:$K,11,FALSE)*($F570/(VLOOKUP($D570,Ingredients!$A:$K,3,FALSE)))), "ingredient not in list"))</f>
        <v/>
      </c>
      <c r="P570" t="str">
        <f t="shared" si="93"/>
        <v/>
      </c>
      <c r="Q570" s="83" t="str">
        <f>IF($D570="", "", IFERROR((VLOOKUP($D570,Ingredients!$A:$H,6,FALSE)*($F570/(VLOOKUP($D570,Ingredients!$A:$H,3,FALSE)))), "ingredient not in list"))</f>
        <v/>
      </c>
      <c r="R570" s="3" t="str">
        <f>IF(AND(I570&lt;&gt;"",I571=""),SUM(I$1:I571)-SUM(R$1:R569),"")</f>
        <v/>
      </c>
      <c r="S570" t="str">
        <f>IF(AND(Q570&lt;&gt;"",Q571=""),SUM(Q$1:Q571)-SUM(S$1:S569),"")</f>
        <v/>
      </c>
      <c r="T570" s="74" t="str">
        <f>IF(AND(K570&lt;&gt;"",K571=""),SUM(K$1:K571)-SUM(T$1:T569),"")</f>
        <v/>
      </c>
      <c r="U570" s="74" t="str">
        <f>IF(AND(M570&lt;&gt;"",M571=""),SUM(M$1:M571)-SUM(U$1:U569),"")</f>
        <v/>
      </c>
      <c r="V570" s="74" t="str">
        <f>IF(AND(O570&lt;&gt;"",O571=""),SUM(O$1:O571)-SUM(V$1:V569),"")</f>
        <v/>
      </c>
      <c r="X570" s="3" t="str">
        <f t="shared" si="94"/>
        <v/>
      </c>
      <c r="Y570" s="21" t="str">
        <f t="shared" si="95"/>
        <v/>
      </c>
      <c r="Z570" s="74" t="str">
        <f t="shared" si="96"/>
        <v/>
      </c>
      <c r="AA570" s="74" t="str">
        <f t="shared" si="97"/>
        <v/>
      </c>
      <c r="AB570" s="74" t="str">
        <f t="shared" si="98"/>
        <v/>
      </c>
    </row>
    <row r="571" spans="1:28" ht="12.75" x14ac:dyDescent="0.2">
      <c r="A571" t="str">
        <f>IF(B571="","", IF(ISNA(MATCH(B571,'Meal Planning'!$C$2:$C$6,0)), "N", "Y"))</f>
        <v/>
      </c>
      <c r="B571" t="str">
        <f t="array" ref="B571">IF(D571="","", INDEX($C571:C20569, MATCH(FALSE,ISBLANK($C571:C20569),0)))</f>
        <v/>
      </c>
      <c r="C571" s="10"/>
      <c r="E571" t="str">
        <f t="shared" si="88"/>
        <v/>
      </c>
      <c r="F571" s="10"/>
      <c r="G571" s="1" t="str">
        <f>IF(D571="","",IFERROR(VLOOKUP(D571,Ingredients!$A:$G,4,FALSE),"ingredient not in list"))</f>
        <v/>
      </c>
      <c r="H571" t="str">
        <f t="shared" si="89"/>
        <v/>
      </c>
      <c r="I571" s="3" t="str">
        <f>IF(D571="", "", IFERROR((VLOOKUP(D571,Ingredients!$A:$H,8,FALSE)*(F571/(VLOOKUP(D571,Ingredients!$A:$H,3,FALSE)))), "ingredient not in list"))</f>
        <v/>
      </c>
      <c r="J571" t="str">
        <f t="shared" si="90"/>
        <v/>
      </c>
      <c r="K571" s="77" t="str">
        <f>IF($D571="", "", IFERROR((VLOOKUP($D571,Ingredients!$A:$K,9,FALSE)*($F571/(VLOOKUP($D571,Ingredients!$A:$K,3,FALSE)))), "ingredient not in list"))</f>
        <v/>
      </c>
      <c r="L571" t="str">
        <f t="shared" si="91"/>
        <v/>
      </c>
      <c r="M571" s="77" t="str">
        <f>IF($D571="", "", IFERROR((VLOOKUP($D571,Ingredients!$A:$K,10,FALSE)*($F571/(VLOOKUP($D571,Ingredients!$A:$K,3,FALSE)))), "ingredient not in list"))</f>
        <v/>
      </c>
      <c r="N571" t="str">
        <f t="shared" si="92"/>
        <v/>
      </c>
      <c r="O571" s="77" t="str">
        <f>IF($D571="", "", IFERROR((VLOOKUP($D571,Ingredients!$A:$K,11,FALSE)*($F571/(VLOOKUP($D571,Ingredients!$A:$K,3,FALSE)))), "ingredient not in list"))</f>
        <v/>
      </c>
      <c r="P571" t="str">
        <f t="shared" si="93"/>
        <v/>
      </c>
      <c r="Q571" s="83" t="str">
        <f>IF($D571="", "", IFERROR((VLOOKUP($D571,Ingredients!$A:$H,6,FALSE)*($F571/(VLOOKUP($D571,Ingredients!$A:$H,3,FALSE)))), "ingredient not in list"))</f>
        <v/>
      </c>
      <c r="R571" s="3" t="str">
        <f>IF(AND(I571&lt;&gt;"",I572=""),SUM(I$1:I572)-SUM(R$1:R570),"")</f>
        <v/>
      </c>
      <c r="S571" t="str">
        <f>IF(AND(Q571&lt;&gt;"",Q572=""),SUM(Q$1:Q572)-SUM(S$1:S570),"")</f>
        <v/>
      </c>
      <c r="T571" s="74" t="str">
        <f>IF(AND(K571&lt;&gt;"",K572=""),SUM(K$1:K572)-SUM(T$1:T570),"")</f>
        <v/>
      </c>
      <c r="U571" s="74" t="str">
        <f>IF(AND(M571&lt;&gt;"",M572=""),SUM(M$1:M572)-SUM(U$1:U570),"")</f>
        <v/>
      </c>
      <c r="V571" s="74" t="str">
        <f>IF(AND(O571&lt;&gt;"",O572=""),SUM(O$1:O572)-SUM(V$1:V570),"")</f>
        <v/>
      </c>
      <c r="X571" s="3" t="str">
        <f t="shared" si="94"/>
        <v/>
      </c>
      <c r="Y571" s="21" t="str">
        <f t="shared" si="95"/>
        <v/>
      </c>
      <c r="Z571" s="74" t="str">
        <f t="shared" si="96"/>
        <v/>
      </c>
      <c r="AA571" s="74" t="str">
        <f t="shared" si="97"/>
        <v/>
      </c>
      <c r="AB571" s="74" t="str">
        <f t="shared" si="98"/>
        <v/>
      </c>
    </row>
    <row r="572" spans="1:28" ht="12.75" x14ac:dyDescent="0.2">
      <c r="A572" t="str">
        <f>IF(B572="","", IF(ISNA(MATCH(B572,'Meal Planning'!$C$2:$C$6,0)), "N", "Y"))</f>
        <v/>
      </c>
      <c r="B572" t="str">
        <f t="array" ref="B572">IF(D572="","", INDEX($C572:C20570, MATCH(FALSE,ISBLANK($C572:C20570),0)))</f>
        <v/>
      </c>
      <c r="C572" s="10"/>
      <c r="E572" t="str">
        <f t="shared" si="88"/>
        <v/>
      </c>
      <c r="F572" s="10"/>
      <c r="G572" s="1" t="str">
        <f>IF(D572="","",IFERROR(VLOOKUP(D572,Ingredients!$A:$G,4,FALSE),"ingredient not in list"))</f>
        <v/>
      </c>
      <c r="H572" t="str">
        <f t="shared" si="89"/>
        <v/>
      </c>
      <c r="I572" s="3" t="str">
        <f>IF(D572="", "", IFERROR((VLOOKUP(D572,Ingredients!$A:$H,8,FALSE)*(F572/(VLOOKUP(D572,Ingredients!$A:$H,3,FALSE)))), "ingredient not in list"))</f>
        <v/>
      </c>
      <c r="J572" t="str">
        <f t="shared" si="90"/>
        <v/>
      </c>
      <c r="K572" s="77" t="str">
        <f>IF($D572="", "", IFERROR((VLOOKUP($D572,Ingredients!$A:$K,9,FALSE)*($F572/(VLOOKUP($D572,Ingredients!$A:$K,3,FALSE)))), "ingredient not in list"))</f>
        <v/>
      </c>
      <c r="L572" t="str">
        <f t="shared" si="91"/>
        <v/>
      </c>
      <c r="M572" s="77" t="str">
        <f>IF($D572="", "", IFERROR((VLOOKUP($D572,Ingredients!$A:$K,10,FALSE)*($F572/(VLOOKUP($D572,Ingredients!$A:$K,3,FALSE)))), "ingredient not in list"))</f>
        <v/>
      </c>
      <c r="N572" t="str">
        <f t="shared" si="92"/>
        <v/>
      </c>
      <c r="O572" s="77" t="str">
        <f>IF($D572="", "", IFERROR((VLOOKUP($D572,Ingredients!$A:$K,11,FALSE)*($F572/(VLOOKUP($D572,Ingredients!$A:$K,3,FALSE)))), "ingredient not in list"))</f>
        <v/>
      </c>
      <c r="P572" t="str">
        <f t="shared" si="93"/>
        <v/>
      </c>
      <c r="Q572" s="83" t="str">
        <f>IF($D572="", "", IFERROR((VLOOKUP($D572,Ingredients!$A:$H,6,FALSE)*($F572/(VLOOKUP($D572,Ingredients!$A:$H,3,FALSE)))), "ingredient not in list"))</f>
        <v/>
      </c>
      <c r="R572" s="3" t="str">
        <f>IF(AND(I572&lt;&gt;"",I573=""),SUM(I$1:I573)-SUM(R$1:R571),"")</f>
        <v/>
      </c>
      <c r="S572" t="str">
        <f>IF(AND(Q572&lt;&gt;"",Q573=""),SUM(Q$1:Q573)-SUM(S$1:S571),"")</f>
        <v/>
      </c>
      <c r="T572" s="74" t="str">
        <f>IF(AND(K572&lt;&gt;"",K573=""),SUM(K$1:K573)-SUM(T$1:T571),"")</f>
        <v/>
      </c>
      <c r="U572" s="74" t="str">
        <f>IF(AND(M572&lt;&gt;"",M573=""),SUM(M$1:M573)-SUM(U$1:U571),"")</f>
        <v/>
      </c>
      <c r="V572" s="74" t="str">
        <f>IF(AND(O572&lt;&gt;"",O573=""),SUM(O$1:O573)-SUM(V$1:V571),"")</f>
        <v/>
      </c>
      <c r="X572" s="3" t="str">
        <f t="shared" si="94"/>
        <v/>
      </c>
      <c r="Y572" s="21" t="str">
        <f t="shared" si="95"/>
        <v/>
      </c>
      <c r="Z572" s="74" t="str">
        <f t="shared" si="96"/>
        <v/>
      </c>
      <c r="AA572" s="74" t="str">
        <f t="shared" si="97"/>
        <v/>
      </c>
      <c r="AB572" s="74" t="str">
        <f t="shared" si="98"/>
        <v/>
      </c>
    </row>
    <row r="573" spans="1:28" ht="12.75" x14ac:dyDescent="0.2">
      <c r="A573" t="str">
        <f>IF(B573="","", IF(ISNA(MATCH(B573,'Meal Planning'!$C$2:$C$6,0)), "N", "Y"))</f>
        <v/>
      </c>
      <c r="B573" t="str">
        <f t="array" ref="B573">IF(D573="","", INDEX($C573:C20571, MATCH(FALSE,ISBLANK($C573:C20571),0)))</f>
        <v/>
      </c>
      <c r="C573" s="10"/>
      <c r="E573" t="str">
        <f t="shared" si="88"/>
        <v/>
      </c>
      <c r="F573" s="10"/>
      <c r="G573" s="1" t="str">
        <f>IF(D573="","",IFERROR(VLOOKUP(D573,Ingredients!$A:$G,4,FALSE),"ingredient not in list"))</f>
        <v/>
      </c>
      <c r="H573" t="str">
        <f t="shared" si="89"/>
        <v/>
      </c>
      <c r="I573" s="3" t="str">
        <f>IF(D573="", "", IFERROR((VLOOKUP(D573,Ingredients!$A:$H,8,FALSE)*(F573/(VLOOKUP(D573,Ingredients!$A:$H,3,FALSE)))), "ingredient not in list"))</f>
        <v/>
      </c>
      <c r="J573" t="str">
        <f t="shared" si="90"/>
        <v/>
      </c>
      <c r="K573" s="77" t="str">
        <f>IF($D573="", "", IFERROR((VLOOKUP($D573,Ingredients!$A:$K,9,FALSE)*($F573/(VLOOKUP($D573,Ingredients!$A:$K,3,FALSE)))), "ingredient not in list"))</f>
        <v/>
      </c>
      <c r="L573" t="str">
        <f t="shared" si="91"/>
        <v/>
      </c>
      <c r="M573" s="77" t="str">
        <f>IF($D573="", "", IFERROR((VLOOKUP($D573,Ingredients!$A:$K,10,FALSE)*($F573/(VLOOKUP($D573,Ingredients!$A:$K,3,FALSE)))), "ingredient not in list"))</f>
        <v/>
      </c>
      <c r="N573" t="str">
        <f t="shared" si="92"/>
        <v/>
      </c>
      <c r="O573" s="77" t="str">
        <f>IF($D573="", "", IFERROR((VLOOKUP($D573,Ingredients!$A:$K,11,FALSE)*($F573/(VLOOKUP($D573,Ingredients!$A:$K,3,FALSE)))), "ingredient not in list"))</f>
        <v/>
      </c>
      <c r="P573" t="str">
        <f t="shared" si="93"/>
        <v/>
      </c>
      <c r="Q573" s="83" t="str">
        <f>IF($D573="", "", IFERROR((VLOOKUP($D573,Ingredients!$A:$H,6,FALSE)*($F573/(VLOOKUP($D573,Ingredients!$A:$H,3,FALSE)))), "ingredient not in list"))</f>
        <v/>
      </c>
      <c r="R573" s="3" t="str">
        <f>IF(AND(I573&lt;&gt;"",I574=""),SUM(I$1:I574)-SUM(R$1:R572),"")</f>
        <v/>
      </c>
      <c r="S573" t="str">
        <f>IF(AND(Q573&lt;&gt;"",Q574=""),SUM(Q$1:Q574)-SUM(S$1:S572),"")</f>
        <v/>
      </c>
      <c r="T573" s="74" t="str">
        <f>IF(AND(K573&lt;&gt;"",K574=""),SUM(K$1:K574)-SUM(T$1:T572),"")</f>
        <v/>
      </c>
      <c r="U573" s="74" t="str">
        <f>IF(AND(M573&lt;&gt;"",M574=""),SUM(M$1:M574)-SUM(U$1:U572),"")</f>
        <v/>
      </c>
      <c r="V573" s="74" t="str">
        <f>IF(AND(O573&lt;&gt;"",O574=""),SUM(O$1:O574)-SUM(V$1:V572),"")</f>
        <v/>
      </c>
      <c r="X573" s="3" t="str">
        <f t="shared" si="94"/>
        <v/>
      </c>
      <c r="Y573" s="21" t="str">
        <f t="shared" si="95"/>
        <v/>
      </c>
      <c r="Z573" s="74" t="str">
        <f t="shared" si="96"/>
        <v/>
      </c>
      <c r="AA573" s="74" t="str">
        <f t="shared" si="97"/>
        <v/>
      </c>
      <c r="AB573" s="74" t="str">
        <f t="shared" si="98"/>
        <v/>
      </c>
    </row>
    <row r="574" spans="1:28" ht="12.75" x14ac:dyDescent="0.2">
      <c r="A574" t="str">
        <f>IF(B574="","", IF(ISNA(MATCH(B574,'Meal Planning'!$C$2:$C$6,0)), "N", "Y"))</f>
        <v/>
      </c>
      <c r="B574" t="str">
        <f t="array" ref="B574">IF(D574="","", INDEX($C574:C20572, MATCH(FALSE,ISBLANK($C574:C20572),0)))</f>
        <v/>
      </c>
      <c r="C574" s="10"/>
      <c r="E574" t="str">
        <f t="shared" si="88"/>
        <v/>
      </c>
      <c r="F574" s="10"/>
      <c r="G574" s="1" t="str">
        <f>IF(D574="","",IFERROR(VLOOKUP(D574,Ingredients!$A:$G,4,FALSE),"ingredient not in list"))</f>
        <v/>
      </c>
      <c r="H574" t="str">
        <f t="shared" si="89"/>
        <v/>
      </c>
      <c r="I574" s="3" t="str">
        <f>IF(D574="", "", IFERROR((VLOOKUP(D574,Ingredients!$A:$H,8,FALSE)*(F574/(VLOOKUP(D574,Ingredients!$A:$H,3,FALSE)))), "ingredient not in list"))</f>
        <v/>
      </c>
      <c r="J574" t="str">
        <f t="shared" si="90"/>
        <v/>
      </c>
      <c r="K574" s="77" t="str">
        <f>IF($D574="", "", IFERROR((VLOOKUP($D574,Ingredients!$A:$K,9,FALSE)*($F574/(VLOOKUP($D574,Ingredients!$A:$K,3,FALSE)))), "ingredient not in list"))</f>
        <v/>
      </c>
      <c r="L574" t="str">
        <f t="shared" si="91"/>
        <v/>
      </c>
      <c r="M574" s="77" t="str">
        <f>IF($D574="", "", IFERROR((VLOOKUP($D574,Ingredients!$A:$K,10,FALSE)*($F574/(VLOOKUP($D574,Ingredients!$A:$K,3,FALSE)))), "ingredient not in list"))</f>
        <v/>
      </c>
      <c r="N574" t="str">
        <f t="shared" si="92"/>
        <v/>
      </c>
      <c r="O574" s="77" t="str">
        <f>IF($D574="", "", IFERROR((VLOOKUP($D574,Ingredients!$A:$K,11,FALSE)*($F574/(VLOOKUP($D574,Ingredients!$A:$K,3,FALSE)))), "ingredient not in list"))</f>
        <v/>
      </c>
      <c r="P574" t="str">
        <f t="shared" si="93"/>
        <v/>
      </c>
      <c r="Q574" s="83" t="str">
        <f>IF($D574="", "", IFERROR((VLOOKUP($D574,Ingredients!$A:$H,6,FALSE)*($F574/(VLOOKUP($D574,Ingredients!$A:$H,3,FALSE)))), "ingredient not in list"))</f>
        <v/>
      </c>
      <c r="R574" s="3" t="str">
        <f>IF(AND(I574&lt;&gt;"",I575=""),SUM(I$1:I575)-SUM(R$1:R573),"")</f>
        <v/>
      </c>
      <c r="S574" t="str">
        <f>IF(AND(Q574&lt;&gt;"",Q575=""),SUM(Q$1:Q575)-SUM(S$1:S573),"")</f>
        <v/>
      </c>
      <c r="T574" s="74" t="str">
        <f>IF(AND(K574&lt;&gt;"",K575=""),SUM(K$1:K575)-SUM(T$1:T573),"")</f>
        <v/>
      </c>
      <c r="U574" s="74" t="str">
        <f>IF(AND(M574&lt;&gt;"",M575=""),SUM(M$1:M575)-SUM(U$1:U573),"")</f>
        <v/>
      </c>
      <c r="V574" s="74" t="str">
        <f>IF(AND(O574&lt;&gt;"",O575=""),SUM(O$1:O575)-SUM(V$1:V573),"")</f>
        <v/>
      </c>
      <c r="X574" s="3" t="str">
        <f t="shared" si="94"/>
        <v/>
      </c>
      <c r="Y574" s="21" t="str">
        <f t="shared" si="95"/>
        <v/>
      </c>
      <c r="Z574" s="74" t="str">
        <f t="shared" si="96"/>
        <v/>
      </c>
      <c r="AA574" s="74" t="str">
        <f t="shared" si="97"/>
        <v/>
      </c>
      <c r="AB574" s="74" t="str">
        <f t="shared" si="98"/>
        <v/>
      </c>
    </row>
    <row r="575" spans="1:28" ht="12.75" x14ac:dyDescent="0.2">
      <c r="A575" t="str">
        <f>IF(B575="","", IF(ISNA(MATCH(B575,'Meal Planning'!$C$2:$C$6,0)), "N", "Y"))</f>
        <v/>
      </c>
      <c r="B575" t="str">
        <f t="array" ref="B575">IF(D575="","", INDEX($C575:C20573, MATCH(FALSE,ISBLANK($C575:C20573),0)))</f>
        <v/>
      </c>
      <c r="C575" s="10"/>
      <c r="E575" t="str">
        <f t="shared" si="88"/>
        <v/>
      </c>
      <c r="F575" s="10"/>
      <c r="G575" s="1" t="str">
        <f>IF(D575="","",IFERROR(VLOOKUP(D575,Ingredients!$A:$G,4,FALSE),"ingredient not in list"))</f>
        <v/>
      </c>
      <c r="H575" t="str">
        <f t="shared" si="89"/>
        <v/>
      </c>
      <c r="I575" s="3" t="str">
        <f>IF(D575="", "", IFERROR((VLOOKUP(D575,Ingredients!$A:$H,8,FALSE)*(F575/(VLOOKUP(D575,Ingredients!$A:$H,3,FALSE)))), "ingredient not in list"))</f>
        <v/>
      </c>
      <c r="J575" t="str">
        <f t="shared" si="90"/>
        <v/>
      </c>
      <c r="K575" s="77" t="str">
        <f>IF($D575="", "", IFERROR((VLOOKUP($D575,Ingredients!$A:$K,9,FALSE)*($F575/(VLOOKUP($D575,Ingredients!$A:$K,3,FALSE)))), "ingredient not in list"))</f>
        <v/>
      </c>
      <c r="L575" t="str">
        <f t="shared" si="91"/>
        <v/>
      </c>
      <c r="M575" s="77" t="str">
        <f>IF($D575="", "", IFERROR((VLOOKUP($D575,Ingredients!$A:$K,10,FALSE)*($F575/(VLOOKUP($D575,Ingredients!$A:$K,3,FALSE)))), "ingredient not in list"))</f>
        <v/>
      </c>
      <c r="N575" t="str">
        <f t="shared" si="92"/>
        <v/>
      </c>
      <c r="O575" s="77" t="str">
        <f>IF($D575="", "", IFERROR((VLOOKUP($D575,Ingredients!$A:$K,11,FALSE)*($F575/(VLOOKUP($D575,Ingredients!$A:$K,3,FALSE)))), "ingredient not in list"))</f>
        <v/>
      </c>
      <c r="P575" t="str">
        <f t="shared" si="93"/>
        <v/>
      </c>
      <c r="Q575" s="83" t="str">
        <f>IF($D575="", "", IFERROR((VLOOKUP($D575,Ingredients!$A:$H,6,FALSE)*($F575/(VLOOKUP($D575,Ingredients!$A:$H,3,FALSE)))), "ingredient not in list"))</f>
        <v/>
      </c>
      <c r="R575" s="3" t="str">
        <f>IF(AND(I575&lt;&gt;"",I576=""),SUM(I$1:I576)-SUM(R$1:R574),"")</f>
        <v/>
      </c>
      <c r="S575" t="str">
        <f>IF(AND(Q575&lt;&gt;"",Q576=""),SUM(Q$1:Q576)-SUM(S$1:S574),"")</f>
        <v/>
      </c>
      <c r="T575" s="74" t="str">
        <f>IF(AND(K575&lt;&gt;"",K576=""),SUM(K$1:K576)-SUM(T$1:T574),"")</f>
        <v/>
      </c>
      <c r="U575" s="74" t="str">
        <f>IF(AND(M575&lt;&gt;"",M576=""),SUM(M$1:M576)-SUM(U$1:U574),"")</f>
        <v/>
      </c>
      <c r="V575" s="74" t="str">
        <f>IF(AND(O575&lt;&gt;"",O576=""),SUM(O$1:O576)-SUM(V$1:V574),"")</f>
        <v/>
      </c>
      <c r="X575" s="3" t="str">
        <f t="shared" si="94"/>
        <v/>
      </c>
      <c r="Y575" s="21" t="str">
        <f t="shared" si="95"/>
        <v/>
      </c>
      <c r="Z575" s="74" t="str">
        <f t="shared" si="96"/>
        <v/>
      </c>
      <c r="AA575" s="74" t="str">
        <f t="shared" si="97"/>
        <v/>
      </c>
      <c r="AB575" s="74" t="str">
        <f t="shared" si="98"/>
        <v/>
      </c>
    </row>
    <row r="576" spans="1:28" ht="12.75" x14ac:dyDescent="0.2">
      <c r="A576" t="str">
        <f>IF(B576="","", IF(ISNA(MATCH(B576,'Meal Planning'!$C$2:$C$6,0)), "N", "Y"))</f>
        <v/>
      </c>
      <c r="B576" t="str">
        <f t="array" ref="B576">IF(D576="","", INDEX($C576:C20574, MATCH(FALSE,ISBLANK($C576:C20574),0)))</f>
        <v/>
      </c>
      <c r="C576" s="10"/>
      <c r="E576" t="str">
        <f t="shared" si="88"/>
        <v/>
      </c>
      <c r="F576" s="10"/>
      <c r="G576" s="1" t="str">
        <f>IF(D576="","",IFERROR(VLOOKUP(D576,Ingredients!$A:$G,4,FALSE),"ingredient not in list"))</f>
        <v/>
      </c>
      <c r="H576" t="str">
        <f t="shared" si="89"/>
        <v/>
      </c>
      <c r="I576" s="3" t="str">
        <f>IF(D576="", "", IFERROR((VLOOKUP(D576,Ingredients!$A:$H,8,FALSE)*(F576/(VLOOKUP(D576,Ingredients!$A:$H,3,FALSE)))), "ingredient not in list"))</f>
        <v/>
      </c>
      <c r="J576" t="str">
        <f t="shared" si="90"/>
        <v/>
      </c>
      <c r="K576" s="77" t="str">
        <f>IF($D576="", "", IFERROR((VLOOKUP($D576,Ingredients!$A:$K,9,FALSE)*($F576/(VLOOKUP($D576,Ingredients!$A:$K,3,FALSE)))), "ingredient not in list"))</f>
        <v/>
      </c>
      <c r="L576" t="str">
        <f t="shared" si="91"/>
        <v/>
      </c>
      <c r="M576" s="77" t="str">
        <f>IF($D576="", "", IFERROR((VLOOKUP($D576,Ingredients!$A:$K,10,FALSE)*($F576/(VLOOKUP($D576,Ingredients!$A:$K,3,FALSE)))), "ingredient not in list"))</f>
        <v/>
      </c>
      <c r="N576" t="str">
        <f t="shared" si="92"/>
        <v/>
      </c>
      <c r="O576" s="77" t="str">
        <f>IF($D576="", "", IFERROR((VLOOKUP($D576,Ingredients!$A:$K,11,FALSE)*($F576/(VLOOKUP($D576,Ingredients!$A:$K,3,FALSE)))), "ingredient not in list"))</f>
        <v/>
      </c>
      <c r="P576" t="str">
        <f t="shared" si="93"/>
        <v/>
      </c>
      <c r="Q576" s="83" t="str">
        <f>IF($D576="", "", IFERROR((VLOOKUP($D576,Ingredients!$A:$H,6,FALSE)*($F576/(VLOOKUP($D576,Ingredients!$A:$H,3,FALSE)))), "ingredient not in list"))</f>
        <v/>
      </c>
      <c r="R576" s="3" t="str">
        <f>IF(AND(I576&lt;&gt;"",I577=""),SUM(I$1:I577)-SUM(R$1:R575),"")</f>
        <v/>
      </c>
      <c r="S576" t="str">
        <f>IF(AND(Q576&lt;&gt;"",Q577=""),SUM(Q$1:Q577)-SUM(S$1:S575),"")</f>
        <v/>
      </c>
      <c r="T576" s="74" t="str">
        <f>IF(AND(K576&lt;&gt;"",K577=""),SUM(K$1:K577)-SUM(T$1:T575),"")</f>
        <v/>
      </c>
      <c r="U576" s="74" t="str">
        <f>IF(AND(M576&lt;&gt;"",M577=""),SUM(M$1:M577)-SUM(U$1:U575),"")</f>
        <v/>
      </c>
      <c r="V576" s="74" t="str">
        <f>IF(AND(O576&lt;&gt;"",O577=""),SUM(O$1:O577)-SUM(V$1:V575),"")</f>
        <v/>
      </c>
      <c r="X576" s="3" t="str">
        <f t="shared" si="94"/>
        <v/>
      </c>
      <c r="Y576" s="21" t="str">
        <f t="shared" si="95"/>
        <v/>
      </c>
      <c r="Z576" s="74" t="str">
        <f t="shared" si="96"/>
        <v/>
      </c>
      <c r="AA576" s="74" t="str">
        <f t="shared" si="97"/>
        <v/>
      </c>
      <c r="AB576" s="74" t="str">
        <f t="shared" si="98"/>
        <v/>
      </c>
    </row>
    <row r="577" spans="1:28" ht="12.75" x14ac:dyDescent="0.2">
      <c r="A577" t="str">
        <f>IF(B577="","", IF(ISNA(MATCH(B577,'Meal Planning'!$C$2:$C$6,0)), "N", "Y"))</f>
        <v/>
      </c>
      <c r="B577" t="str">
        <f t="array" ref="B577">IF(D577="","", INDEX($C577:C20575, MATCH(FALSE,ISBLANK($C577:C20575),0)))</f>
        <v/>
      </c>
      <c r="C577" s="10"/>
      <c r="E577" t="str">
        <f t="shared" si="88"/>
        <v/>
      </c>
      <c r="F577" s="10"/>
      <c r="G577" s="1" t="str">
        <f>IF(D577="","",IFERROR(VLOOKUP(D577,Ingredients!$A:$G,4,FALSE),"ingredient not in list"))</f>
        <v/>
      </c>
      <c r="H577" t="str">
        <f t="shared" si="89"/>
        <v/>
      </c>
      <c r="I577" s="3" t="str">
        <f>IF(D577="", "", IFERROR((VLOOKUP(D577,Ingredients!$A:$H,8,FALSE)*(F577/(VLOOKUP(D577,Ingredients!$A:$H,3,FALSE)))), "ingredient not in list"))</f>
        <v/>
      </c>
      <c r="J577" t="str">
        <f t="shared" si="90"/>
        <v/>
      </c>
      <c r="K577" s="77" t="str">
        <f>IF($D577="", "", IFERROR((VLOOKUP($D577,Ingredients!$A:$K,9,FALSE)*($F577/(VLOOKUP($D577,Ingredients!$A:$K,3,FALSE)))), "ingredient not in list"))</f>
        <v/>
      </c>
      <c r="L577" t="str">
        <f t="shared" si="91"/>
        <v/>
      </c>
      <c r="M577" s="77" t="str">
        <f>IF($D577="", "", IFERROR((VLOOKUP($D577,Ingredients!$A:$K,10,FALSE)*($F577/(VLOOKUP($D577,Ingredients!$A:$K,3,FALSE)))), "ingredient not in list"))</f>
        <v/>
      </c>
      <c r="N577" t="str">
        <f t="shared" si="92"/>
        <v/>
      </c>
      <c r="O577" s="77" t="str">
        <f>IF($D577="", "", IFERROR((VLOOKUP($D577,Ingredients!$A:$K,11,FALSE)*($F577/(VLOOKUP($D577,Ingredients!$A:$K,3,FALSE)))), "ingredient not in list"))</f>
        <v/>
      </c>
      <c r="P577" t="str">
        <f t="shared" si="93"/>
        <v/>
      </c>
      <c r="Q577" s="83" t="str">
        <f>IF($D577="", "", IFERROR((VLOOKUP($D577,Ingredients!$A:$H,6,FALSE)*($F577/(VLOOKUP($D577,Ingredients!$A:$H,3,FALSE)))), "ingredient not in list"))</f>
        <v/>
      </c>
      <c r="R577" s="3" t="str">
        <f>IF(AND(I577&lt;&gt;"",I578=""),SUM(I$1:I578)-SUM(R$1:R576),"")</f>
        <v/>
      </c>
      <c r="S577" t="str">
        <f>IF(AND(Q577&lt;&gt;"",Q578=""),SUM(Q$1:Q578)-SUM(S$1:S576),"")</f>
        <v/>
      </c>
      <c r="T577" s="74" t="str">
        <f>IF(AND(K577&lt;&gt;"",K578=""),SUM(K$1:K578)-SUM(T$1:T576),"")</f>
        <v/>
      </c>
      <c r="U577" s="74" t="str">
        <f>IF(AND(M577&lt;&gt;"",M578=""),SUM(M$1:M578)-SUM(U$1:U576),"")</f>
        <v/>
      </c>
      <c r="V577" s="74" t="str">
        <f>IF(AND(O577&lt;&gt;"",O578=""),SUM(O$1:O578)-SUM(V$1:V576),"")</f>
        <v/>
      </c>
      <c r="X577" s="3" t="str">
        <f t="shared" si="94"/>
        <v/>
      </c>
      <c r="Y577" s="21" t="str">
        <f t="shared" si="95"/>
        <v/>
      </c>
      <c r="Z577" s="74" t="str">
        <f t="shared" si="96"/>
        <v/>
      </c>
      <c r="AA577" s="74" t="str">
        <f t="shared" si="97"/>
        <v/>
      </c>
      <c r="AB577" s="74" t="str">
        <f t="shared" si="98"/>
        <v/>
      </c>
    </row>
    <row r="578" spans="1:28" ht="12.75" x14ac:dyDescent="0.2">
      <c r="A578" t="str">
        <f>IF(B578="","", IF(ISNA(MATCH(B578,'Meal Planning'!$C$2:$C$6,0)), "N", "Y"))</f>
        <v/>
      </c>
      <c r="B578" t="str">
        <f t="array" ref="B578">IF(D578="","", INDEX($C578:C20576, MATCH(FALSE,ISBLANK($C578:C20576),0)))</f>
        <v/>
      </c>
      <c r="C578" s="10"/>
      <c r="E578" t="str">
        <f t="shared" si="88"/>
        <v/>
      </c>
      <c r="F578" s="10"/>
      <c r="G578" s="1" t="str">
        <f>IF(D578="","",IFERROR(VLOOKUP(D578,Ingredients!$A:$G,4,FALSE),"ingredient not in list"))</f>
        <v/>
      </c>
      <c r="H578" t="str">
        <f t="shared" si="89"/>
        <v/>
      </c>
      <c r="I578" s="3" t="str">
        <f>IF(D578="", "", IFERROR((VLOOKUP(D578,Ingredients!$A:$H,8,FALSE)*(F578/(VLOOKUP(D578,Ingredients!$A:$H,3,FALSE)))), "ingredient not in list"))</f>
        <v/>
      </c>
      <c r="J578" t="str">
        <f t="shared" si="90"/>
        <v/>
      </c>
      <c r="K578" s="77" t="str">
        <f>IF($D578="", "", IFERROR((VLOOKUP($D578,Ingredients!$A:$K,9,FALSE)*($F578/(VLOOKUP($D578,Ingredients!$A:$K,3,FALSE)))), "ingredient not in list"))</f>
        <v/>
      </c>
      <c r="L578" t="str">
        <f t="shared" si="91"/>
        <v/>
      </c>
      <c r="M578" s="77" t="str">
        <f>IF($D578="", "", IFERROR((VLOOKUP($D578,Ingredients!$A:$K,10,FALSE)*($F578/(VLOOKUP($D578,Ingredients!$A:$K,3,FALSE)))), "ingredient not in list"))</f>
        <v/>
      </c>
      <c r="N578" t="str">
        <f t="shared" si="92"/>
        <v/>
      </c>
      <c r="O578" s="77" t="str">
        <f>IF($D578="", "", IFERROR((VLOOKUP($D578,Ingredients!$A:$K,11,FALSE)*($F578/(VLOOKUP($D578,Ingredients!$A:$K,3,FALSE)))), "ingredient not in list"))</f>
        <v/>
      </c>
      <c r="P578" t="str">
        <f t="shared" si="93"/>
        <v/>
      </c>
      <c r="Q578" s="83" t="str">
        <f>IF($D578="", "", IFERROR((VLOOKUP($D578,Ingredients!$A:$H,6,FALSE)*($F578/(VLOOKUP($D578,Ingredients!$A:$H,3,FALSE)))), "ingredient not in list"))</f>
        <v/>
      </c>
      <c r="R578" s="3" t="str">
        <f>IF(AND(I578&lt;&gt;"",I579=""),SUM(I$1:I579)-SUM(R$1:R577),"")</f>
        <v/>
      </c>
      <c r="S578" t="str">
        <f>IF(AND(Q578&lt;&gt;"",Q579=""),SUM(Q$1:Q579)-SUM(S$1:S577),"")</f>
        <v/>
      </c>
      <c r="T578" s="74" t="str">
        <f>IF(AND(K578&lt;&gt;"",K579=""),SUM(K$1:K579)-SUM(T$1:T577),"")</f>
        <v/>
      </c>
      <c r="U578" s="74" t="str">
        <f>IF(AND(M578&lt;&gt;"",M579=""),SUM(M$1:M579)-SUM(U$1:U577),"")</f>
        <v/>
      </c>
      <c r="V578" s="74" t="str">
        <f>IF(AND(O578&lt;&gt;"",O579=""),SUM(O$1:O579)-SUM(V$1:V577),"")</f>
        <v/>
      </c>
      <c r="X578" s="3" t="str">
        <f t="shared" si="94"/>
        <v/>
      </c>
      <c r="Y578" s="21" t="str">
        <f t="shared" si="95"/>
        <v/>
      </c>
      <c r="Z578" s="74" t="str">
        <f t="shared" si="96"/>
        <v/>
      </c>
      <c r="AA578" s="74" t="str">
        <f t="shared" si="97"/>
        <v/>
      </c>
      <c r="AB578" s="74" t="str">
        <f t="shared" si="98"/>
        <v/>
      </c>
    </row>
    <row r="579" spans="1:28" ht="12.75" x14ac:dyDescent="0.2">
      <c r="A579" t="str">
        <f>IF(B579="","", IF(ISNA(MATCH(B579,'Meal Planning'!$C$2:$C$6,0)), "N", "Y"))</f>
        <v/>
      </c>
      <c r="B579" t="str">
        <f t="array" ref="B579">IF(D579="","", INDEX($C579:C20577, MATCH(FALSE,ISBLANK($C579:C20577),0)))</f>
        <v/>
      </c>
      <c r="C579" s="10"/>
      <c r="E579" t="str">
        <f t="shared" si="88"/>
        <v/>
      </c>
      <c r="F579" s="10"/>
      <c r="G579" s="1" t="str">
        <f>IF(D579="","",IFERROR(VLOOKUP(D579,Ingredients!$A:$G,4,FALSE),"ingredient not in list"))</f>
        <v/>
      </c>
      <c r="H579" t="str">
        <f t="shared" si="89"/>
        <v/>
      </c>
      <c r="I579" s="3" t="str">
        <f>IF(D579="", "", IFERROR((VLOOKUP(D579,Ingredients!$A:$H,8,FALSE)*(F579/(VLOOKUP(D579,Ingredients!$A:$H,3,FALSE)))), "ingredient not in list"))</f>
        <v/>
      </c>
      <c r="J579" t="str">
        <f t="shared" si="90"/>
        <v/>
      </c>
      <c r="K579" s="77" t="str">
        <f>IF($D579="", "", IFERROR((VLOOKUP($D579,Ingredients!$A:$K,9,FALSE)*($F579/(VLOOKUP($D579,Ingredients!$A:$K,3,FALSE)))), "ingredient not in list"))</f>
        <v/>
      </c>
      <c r="L579" t="str">
        <f t="shared" si="91"/>
        <v/>
      </c>
      <c r="M579" s="77" t="str">
        <f>IF($D579="", "", IFERROR((VLOOKUP($D579,Ingredients!$A:$K,10,FALSE)*($F579/(VLOOKUP($D579,Ingredients!$A:$K,3,FALSE)))), "ingredient not in list"))</f>
        <v/>
      </c>
      <c r="N579" t="str">
        <f t="shared" si="92"/>
        <v/>
      </c>
      <c r="O579" s="77" t="str">
        <f>IF($D579="", "", IFERROR((VLOOKUP($D579,Ingredients!$A:$K,11,FALSE)*($F579/(VLOOKUP($D579,Ingredients!$A:$K,3,FALSE)))), "ingredient not in list"))</f>
        <v/>
      </c>
      <c r="P579" t="str">
        <f t="shared" si="93"/>
        <v/>
      </c>
      <c r="Q579" s="83" t="str">
        <f>IF($D579="", "", IFERROR((VLOOKUP($D579,Ingredients!$A:$H,6,FALSE)*($F579/(VLOOKUP($D579,Ingredients!$A:$H,3,FALSE)))), "ingredient not in list"))</f>
        <v/>
      </c>
      <c r="R579" s="3" t="str">
        <f>IF(AND(I579&lt;&gt;"",I580=""),SUM(I$1:I580)-SUM(R$1:R578),"")</f>
        <v/>
      </c>
      <c r="S579" t="str">
        <f>IF(AND(Q579&lt;&gt;"",Q580=""),SUM(Q$1:Q580)-SUM(S$1:S578),"")</f>
        <v/>
      </c>
      <c r="T579" s="74" t="str">
        <f>IF(AND(K579&lt;&gt;"",K580=""),SUM(K$1:K580)-SUM(T$1:T578),"")</f>
        <v/>
      </c>
      <c r="U579" s="74" t="str">
        <f>IF(AND(M579&lt;&gt;"",M580=""),SUM(M$1:M580)-SUM(U$1:U578),"")</f>
        <v/>
      </c>
      <c r="V579" s="74" t="str">
        <f>IF(AND(O579&lt;&gt;"",O580=""),SUM(O$1:O580)-SUM(V$1:V578),"")</f>
        <v/>
      </c>
      <c r="X579" s="3" t="str">
        <f t="shared" si="94"/>
        <v/>
      </c>
      <c r="Y579" s="21" t="str">
        <f t="shared" si="95"/>
        <v/>
      </c>
      <c r="Z579" s="74" t="str">
        <f t="shared" si="96"/>
        <v/>
      </c>
      <c r="AA579" s="74" t="str">
        <f t="shared" si="97"/>
        <v/>
      </c>
      <c r="AB579" s="74" t="str">
        <f t="shared" si="98"/>
        <v/>
      </c>
    </row>
    <row r="580" spans="1:28" ht="12.75" x14ac:dyDescent="0.2">
      <c r="A580" t="str">
        <f>IF(B580="","", IF(ISNA(MATCH(B580,'Meal Planning'!$C$2:$C$6,0)), "N", "Y"))</f>
        <v/>
      </c>
      <c r="B580" t="str">
        <f t="array" ref="B580">IF(D580="","", INDEX($C580:C20578, MATCH(FALSE,ISBLANK($C580:C20578),0)))</f>
        <v/>
      </c>
      <c r="C580" s="10"/>
      <c r="E580" t="str">
        <f t="shared" si="88"/>
        <v/>
      </c>
      <c r="F580" s="10"/>
      <c r="G580" s="1" t="str">
        <f>IF(D580="","",IFERROR(VLOOKUP(D580,Ingredients!$A:$G,4,FALSE),"ingredient not in list"))</f>
        <v/>
      </c>
      <c r="H580" t="str">
        <f t="shared" si="89"/>
        <v/>
      </c>
      <c r="I580" s="3" t="str">
        <f>IF(D580="", "", IFERROR((VLOOKUP(D580,Ingredients!$A:$H,8,FALSE)*(F580/(VLOOKUP(D580,Ingredients!$A:$H,3,FALSE)))), "ingredient not in list"))</f>
        <v/>
      </c>
      <c r="J580" t="str">
        <f t="shared" si="90"/>
        <v/>
      </c>
      <c r="K580" s="77" t="str">
        <f>IF($D580="", "", IFERROR((VLOOKUP($D580,Ingredients!$A:$K,9,FALSE)*($F580/(VLOOKUP($D580,Ingredients!$A:$K,3,FALSE)))), "ingredient not in list"))</f>
        <v/>
      </c>
      <c r="L580" t="str">
        <f t="shared" si="91"/>
        <v/>
      </c>
      <c r="M580" s="77" t="str">
        <f>IF($D580="", "", IFERROR((VLOOKUP($D580,Ingredients!$A:$K,10,FALSE)*($F580/(VLOOKUP($D580,Ingredients!$A:$K,3,FALSE)))), "ingredient not in list"))</f>
        <v/>
      </c>
      <c r="N580" t="str">
        <f t="shared" si="92"/>
        <v/>
      </c>
      <c r="O580" s="77" t="str">
        <f>IF($D580="", "", IFERROR((VLOOKUP($D580,Ingredients!$A:$K,11,FALSE)*($F580/(VLOOKUP($D580,Ingredients!$A:$K,3,FALSE)))), "ingredient not in list"))</f>
        <v/>
      </c>
      <c r="P580" t="str">
        <f t="shared" si="93"/>
        <v/>
      </c>
      <c r="Q580" s="83" t="str">
        <f>IF($D580="", "", IFERROR((VLOOKUP($D580,Ingredients!$A:$H,6,FALSE)*($F580/(VLOOKUP($D580,Ingredients!$A:$H,3,FALSE)))), "ingredient not in list"))</f>
        <v/>
      </c>
      <c r="R580" s="3" t="str">
        <f>IF(AND(I580&lt;&gt;"",I581=""),SUM(I$1:I581)-SUM(R$1:R579),"")</f>
        <v/>
      </c>
      <c r="S580" t="str">
        <f>IF(AND(Q580&lt;&gt;"",Q581=""),SUM(Q$1:Q581)-SUM(S$1:S579),"")</f>
        <v/>
      </c>
      <c r="T580" s="74" t="str">
        <f>IF(AND(K580&lt;&gt;"",K581=""),SUM(K$1:K581)-SUM(T$1:T579),"")</f>
        <v/>
      </c>
      <c r="U580" s="74" t="str">
        <f>IF(AND(M580&lt;&gt;"",M581=""),SUM(M$1:M581)-SUM(U$1:U579),"")</f>
        <v/>
      </c>
      <c r="V580" s="74" t="str">
        <f>IF(AND(O580&lt;&gt;"",O581=""),SUM(O$1:O581)-SUM(V$1:V579),"")</f>
        <v/>
      </c>
      <c r="X580" s="3" t="str">
        <f t="shared" si="94"/>
        <v/>
      </c>
      <c r="Y580" s="21" t="str">
        <f t="shared" si="95"/>
        <v/>
      </c>
      <c r="Z580" s="74" t="str">
        <f t="shared" si="96"/>
        <v/>
      </c>
      <c r="AA580" s="74" t="str">
        <f t="shared" si="97"/>
        <v/>
      </c>
      <c r="AB580" s="74" t="str">
        <f t="shared" si="98"/>
        <v/>
      </c>
    </row>
    <row r="581" spans="1:28" ht="12.75" x14ac:dyDescent="0.2">
      <c r="A581" t="str">
        <f>IF(B581="","", IF(ISNA(MATCH(B581,'Meal Planning'!$C$2:$C$6,0)), "N", "Y"))</f>
        <v/>
      </c>
      <c r="B581" t="str">
        <f t="array" ref="B581">IF(D581="","", INDEX($C581:C20579, MATCH(FALSE,ISBLANK($C581:C20579),0)))</f>
        <v/>
      </c>
      <c r="C581" s="10"/>
      <c r="E581" t="str">
        <f t="shared" si="88"/>
        <v/>
      </c>
      <c r="F581" s="10"/>
      <c r="G581" s="1" t="str">
        <f>IF(D581="","",IFERROR(VLOOKUP(D581,Ingredients!$A:$G,4,FALSE),"ingredient not in list"))</f>
        <v/>
      </c>
      <c r="H581" t="str">
        <f t="shared" si="89"/>
        <v/>
      </c>
      <c r="I581" s="3" t="str">
        <f>IF(D581="", "", IFERROR((VLOOKUP(D581,Ingredients!$A:$H,8,FALSE)*(F581/(VLOOKUP(D581,Ingredients!$A:$H,3,FALSE)))), "ingredient not in list"))</f>
        <v/>
      </c>
      <c r="J581" t="str">
        <f t="shared" si="90"/>
        <v/>
      </c>
      <c r="K581" s="77" t="str">
        <f>IF($D581="", "", IFERROR((VLOOKUP($D581,Ingredients!$A:$K,9,FALSE)*($F581/(VLOOKUP($D581,Ingredients!$A:$K,3,FALSE)))), "ingredient not in list"))</f>
        <v/>
      </c>
      <c r="L581" t="str">
        <f t="shared" si="91"/>
        <v/>
      </c>
      <c r="M581" s="77" t="str">
        <f>IF($D581="", "", IFERROR((VLOOKUP($D581,Ingredients!$A:$K,10,FALSE)*($F581/(VLOOKUP($D581,Ingredients!$A:$K,3,FALSE)))), "ingredient not in list"))</f>
        <v/>
      </c>
      <c r="N581" t="str">
        <f t="shared" si="92"/>
        <v/>
      </c>
      <c r="O581" s="77" t="str">
        <f>IF($D581="", "", IFERROR((VLOOKUP($D581,Ingredients!$A:$K,11,FALSE)*($F581/(VLOOKUP($D581,Ingredients!$A:$K,3,FALSE)))), "ingredient not in list"))</f>
        <v/>
      </c>
      <c r="P581" t="str">
        <f t="shared" si="93"/>
        <v/>
      </c>
      <c r="Q581" s="83" t="str">
        <f>IF($D581="", "", IFERROR((VLOOKUP($D581,Ingredients!$A:$H,6,FALSE)*($F581/(VLOOKUP($D581,Ingredients!$A:$H,3,FALSE)))), "ingredient not in list"))</f>
        <v/>
      </c>
      <c r="R581" s="3" t="str">
        <f>IF(AND(I581&lt;&gt;"",I582=""),SUM(I$1:I582)-SUM(R$1:R580),"")</f>
        <v/>
      </c>
      <c r="S581" t="str">
        <f>IF(AND(Q581&lt;&gt;"",Q582=""),SUM(Q$1:Q582)-SUM(S$1:S580),"")</f>
        <v/>
      </c>
      <c r="T581" s="74" t="str">
        <f>IF(AND(K581&lt;&gt;"",K582=""),SUM(K$1:K582)-SUM(T$1:T580),"")</f>
        <v/>
      </c>
      <c r="U581" s="74" t="str">
        <f>IF(AND(M581&lt;&gt;"",M582=""),SUM(M$1:M582)-SUM(U$1:U580),"")</f>
        <v/>
      </c>
      <c r="V581" s="74" t="str">
        <f>IF(AND(O581&lt;&gt;"",O582=""),SUM(O$1:O582)-SUM(V$1:V580),"")</f>
        <v/>
      </c>
      <c r="X581" s="3" t="str">
        <f t="shared" si="94"/>
        <v/>
      </c>
      <c r="Y581" s="21" t="str">
        <f t="shared" si="95"/>
        <v/>
      </c>
      <c r="Z581" s="74" t="str">
        <f t="shared" si="96"/>
        <v/>
      </c>
      <c r="AA581" s="74" t="str">
        <f t="shared" si="97"/>
        <v/>
      </c>
      <c r="AB581" s="74" t="str">
        <f t="shared" si="98"/>
        <v/>
      </c>
    </row>
    <row r="582" spans="1:28" ht="12.75" x14ac:dyDescent="0.2">
      <c r="A582" t="str">
        <f>IF(B582="","", IF(ISNA(MATCH(B582,'Meal Planning'!$C$2:$C$6,0)), "N", "Y"))</f>
        <v/>
      </c>
      <c r="B582" t="str">
        <f t="array" ref="B582">IF(D582="","", INDEX($C582:C20580, MATCH(FALSE,ISBLANK($C582:C20580),0)))</f>
        <v/>
      </c>
      <c r="C582" s="10"/>
      <c r="E582" t="str">
        <f t="shared" si="88"/>
        <v/>
      </c>
      <c r="F582" s="10"/>
      <c r="G582" s="1" t="str">
        <f>IF(D582="","",IFERROR(VLOOKUP(D582,Ingredients!$A:$G,4,FALSE),"ingredient not in list"))</f>
        <v/>
      </c>
      <c r="H582" t="str">
        <f t="shared" si="89"/>
        <v/>
      </c>
      <c r="I582" s="3" t="str">
        <f>IF(D582="", "", IFERROR((VLOOKUP(D582,Ingredients!$A:$H,8,FALSE)*(F582/(VLOOKUP(D582,Ingredients!$A:$H,3,FALSE)))), "ingredient not in list"))</f>
        <v/>
      </c>
      <c r="J582" t="str">
        <f t="shared" si="90"/>
        <v/>
      </c>
      <c r="K582" s="77" t="str">
        <f>IF($D582="", "", IFERROR((VLOOKUP($D582,Ingredients!$A:$K,9,FALSE)*($F582/(VLOOKUP($D582,Ingredients!$A:$K,3,FALSE)))), "ingredient not in list"))</f>
        <v/>
      </c>
      <c r="L582" t="str">
        <f t="shared" si="91"/>
        <v/>
      </c>
      <c r="M582" s="77" t="str">
        <f>IF($D582="", "", IFERROR((VLOOKUP($D582,Ingredients!$A:$K,10,FALSE)*($F582/(VLOOKUP($D582,Ingredients!$A:$K,3,FALSE)))), "ingredient not in list"))</f>
        <v/>
      </c>
      <c r="N582" t="str">
        <f t="shared" si="92"/>
        <v/>
      </c>
      <c r="O582" s="77" t="str">
        <f>IF($D582="", "", IFERROR((VLOOKUP($D582,Ingredients!$A:$K,11,FALSE)*($F582/(VLOOKUP($D582,Ingredients!$A:$K,3,FALSE)))), "ingredient not in list"))</f>
        <v/>
      </c>
      <c r="P582" t="str">
        <f t="shared" si="93"/>
        <v/>
      </c>
      <c r="Q582" s="83" t="str">
        <f>IF($D582="", "", IFERROR((VLOOKUP($D582,Ingredients!$A:$H,6,FALSE)*($F582/(VLOOKUP($D582,Ingredients!$A:$H,3,FALSE)))), "ingredient not in list"))</f>
        <v/>
      </c>
      <c r="R582" s="3" t="str">
        <f>IF(AND(I582&lt;&gt;"",I583=""),SUM(I$1:I583)-SUM(R$1:R581),"")</f>
        <v/>
      </c>
      <c r="S582" t="str">
        <f>IF(AND(Q582&lt;&gt;"",Q583=""),SUM(Q$1:Q583)-SUM(S$1:S581),"")</f>
        <v/>
      </c>
      <c r="T582" s="74" t="str">
        <f>IF(AND(K582&lt;&gt;"",K583=""),SUM(K$1:K583)-SUM(T$1:T581),"")</f>
        <v/>
      </c>
      <c r="U582" s="74" t="str">
        <f>IF(AND(M582&lt;&gt;"",M583=""),SUM(M$1:M583)-SUM(U$1:U581),"")</f>
        <v/>
      </c>
      <c r="V582" s="74" t="str">
        <f>IF(AND(O582&lt;&gt;"",O583=""),SUM(O$1:O583)-SUM(V$1:V581),"")</f>
        <v/>
      </c>
      <c r="X582" s="3" t="str">
        <f t="shared" si="94"/>
        <v/>
      </c>
      <c r="Y582" s="21" t="str">
        <f t="shared" si="95"/>
        <v/>
      </c>
      <c r="Z582" s="74" t="str">
        <f t="shared" si="96"/>
        <v/>
      </c>
      <c r="AA582" s="74" t="str">
        <f t="shared" si="97"/>
        <v/>
      </c>
      <c r="AB582" s="74" t="str">
        <f t="shared" si="98"/>
        <v/>
      </c>
    </row>
    <row r="583" spans="1:28" ht="12.75" x14ac:dyDescent="0.2">
      <c r="A583" t="str">
        <f>IF(B583="","", IF(ISNA(MATCH(B583,'Meal Planning'!$C$2:$C$6,0)), "N", "Y"))</f>
        <v/>
      </c>
      <c r="B583" t="str">
        <f t="array" ref="B583">IF(D583="","", INDEX($C583:C20581, MATCH(FALSE,ISBLANK($C583:C20581),0)))</f>
        <v/>
      </c>
      <c r="C583" s="10"/>
      <c r="E583" t="str">
        <f t="shared" si="88"/>
        <v/>
      </c>
      <c r="F583" s="10"/>
      <c r="G583" s="1" t="str">
        <f>IF(D583="","",IFERROR(VLOOKUP(D583,Ingredients!$A:$G,4,FALSE),"ingredient not in list"))</f>
        <v/>
      </c>
      <c r="H583" t="str">
        <f t="shared" si="89"/>
        <v/>
      </c>
      <c r="I583" s="3" t="str">
        <f>IF(D583="", "", IFERROR((VLOOKUP(D583,Ingredients!$A:$H,8,FALSE)*(F583/(VLOOKUP(D583,Ingredients!$A:$H,3,FALSE)))), "ingredient not in list"))</f>
        <v/>
      </c>
      <c r="J583" t="str">
        <f t="shared" si="90"/>
        <v/>
      </c>
      <c r="K583" s="77" t="str">
        <f>IF($D583="", "", IFERROR((VLOOKUP($D583,Ingredients!$A:$K,9,FALSE)*($F583/(VLOOKUP($D583,Ingredients!$A:$K,3,FALSE)))), "ingredient not in list"))</f>
        <v/>
      </c>
      <c r="L583" t="str">
        <f t="shared" si="91"/>
        <v/>
      </c>
      <c r="M583" s="77" t="str">
        <f>IF($D583="", "", IFERROR((VLOOKUP($D583,Ingredients!$A:$K,10,FALSE)*($F583/(VLOOKUP($D583,Ingredients!$A:$K,3,FALSE)))), "ingredient not in list"))</f>
        <v/>
      </c>
      <c r="N583" t="str">
        <f t="shared" si="92"/>
        <v/>
      </c>
      <c r="O583" s="77" t="str">
        <f>IF($D583="", "", IFERROR((VLOOKUP($D583,Ingredients!$A:$K,11,FALSE)*($F583/(VLOOKUP($D583,Ingredients!$A:$K,3,FALSE)))), "ingredient not in list"))</f>
        <v/>
      </c>
      <c r="P583" t="str">
        <f t="shared" si="93"/>
        <v/>
      </c>
      <c r="Q583" s="83" t="str">
        <f>IF($D583="", "", IFERROR((VLOOKUP($D583,Ingredients!$A:$H,6,FALSE)*($F583/(VLOOKUP($D583,Ingredients!$A:$H,3,FALSE)))), "ingredient not in list"))</f>
        <v/>
      </c>
      <c r="R583" s="3" t="str">
        <f>IF(AND(I583&lt;&gt;"",I584=""),SUM(I$1:I584)-SUM(R$1:R582),"")</f>
        <v/>
      </c>
      <c r="S583" t="str">
        <f>IF(AND(Q583&lt;&gt;"",Q584=""),SUM(Q$1:Q584)-SUM(S$1:S582),"")</f>
        <v/>
      </c>
      <c r="T583" s="74" t="str">
        <f>IF(AND(K583&lt;&gt;"",K584=""),SUM(K$1:K584)-SUM(T$1:T582),"")</f>
        <v/>
      </c>
      <c r="U583" s="74" t="str">
        <f>IF(AND(M583&lt;&gt;"",M584=""),SUM(M$1:M584)-SUM(U$1:U582),"")</f>
        <v/>
      </c>
      <c r="V583" s="74" t="str">
        <f>IF(AND(O583&lt;&gt;"",O584=""),SUM(O$1:O584)-SUM(V$1:V582),"")</f>
        <v/>
      </c>
      <c r="X583" s="3" t="str">
        <f t="shared" si="94"/>
        <v/>
      </c>
      <c r="Y583" s="21" t="str">
        <f t="shared" si="95"/>
        <v/>
      </c>
      <c r="Z583" s="74" t="str">
        <f t="shared" si="96"/>
        <v/>
      </c>
      <c r="AA583" s="74" t="str">
        <f t="shared" si="97"/>
        <v/>
      </c>
      <c r="AB583" s="74" t="str">
        <f t="shared" si="98"/>
        <v/>
      </c>
    </row>
    <row r="584" spans="1:28" ht="12.75" x14ac:dyDescent="0.2">
      <c r="A584" t="str">
        <f>IF(B584="","", IF(ISNA(MATCH(B584,'Meal Planning'!$C$2:$C$6,0)), "N", "Y"))</f>
        <v/>
      </c>
      <c r="B584" t="str">
        <f t="array" ref="B584">IF(D584="","", INDEX($C584:C20582, MATCH(FALSE,ISBLANK($C584:C20582),0)))</f>
        <v/>
      </c>
      <c r="C584" s="10"/>
      <c r="E584" t="str">
        <f t="shared" si="88"/>
        <v/>
      </c>
      <c r="F584" s="10"/>
      <c r="G584" s="1" t="str">
        <f>IF(D584="","",IFERROR(VLOOKUP(D584,Ingredients!$A:$G,4,FALSE),"ingredient not in list"))</f>
        <v/>
      </c>
      <c r="H584" t="str">
        <f t="shared" si="89"/>
        <v/>
      </c>
      <c r="I584" s="3" t="str">
        <f>IF(D584="", "", IFERROR((VLOOKUP(D584,Ingredients!$A:$H,8,FALSE)*(F584/(VLOOKUP(D584,Ingredients!$A:$H,3,FALSE)))), "ingredient not in list"))</f>
        <v/>
      </c>
      <c r="J584" t="str">
        <f t="shared" si="90"/>
        <v/>
      </c>
      <c r="K584" s="77" t="str">
        <f>IF($D584="", "", IFERROR((VLOOKUP($D584,Ingredients!$A:$K,9,FALSE)*($F584/(VLOOKUP($D584,Ingredients!$A:$K,3,FALSE)))), "ingredient not in list"))</f>
        <v/>
      </c>
      <c r="L584" t="str">
        <f t="shared" si="91"/>
        <v/>
      </c>
      <c r="M584" s="77" t="str">
        <f>IF($D584="", "", IFERROR((VLOOKUP($D584,Ingredients!$A:$K,10,FALSE)*($F584/(VLOOKUP($D584,Ingredients!$A:$K,3,FALSE)))), "ingredient not in list"))</f>
        <v/>
      </c>
      <c r="N584" t="str">
        <f t="shared" si="92"/>
        <v/>
      </c>
      <c r="O584" s="77" t="str">
        <f>IF($D584="", "", IFERROR((VLOOKUP($D584,Ingredients!$A:$K,11,FALSE)*($F584/(VLOOKUP($D584,Ingredients!$A:$K,3,FALSE)))), "ingredient not in list"))</f>
        <v/>
      </c>
      <c r="P584" t="str">
        <f t="shared" si="93"/>
        <v/>
      </c>
      <c r="Q584" s="83" t="str">
        <f>IF($D584="", "", IFERROR((VLOOKUP($D584,Ingredients!$A:$H,6,FALSE)*($F584/(VLOOKUP($D584,Ingredients!$A:$H,3,FALSE)))), "ingredient not in list"))</f>
        <v/>
      </c>
      <c r="R584" s="3" t="str">
        <f>IF(AND(I584&lt;&gt;"",I585=""),SUM(I$1:I585)-SUM(R$1:R583),"")</f>
        <v/>
      </c>
      <c r="S584" t="str">
        <f>IF(AND(Q584&lt;&gt;"",Q585=""),SUM(Q$1:Q585)-SUM(S$1:S583),"")</f>
        <v/>
      </c>
      <c r="T584" s="74" t="str">
        <f>IF(AND(K584&lt;&gt;"",K585=""),SUM(K$1:K585)-SUM(T$1:T583),"")</f>
        <v/>
      </c>
      <c r="U584" s="74" t="str">
        <f>IF(AND(M584&lt;&gt;"",M585=""),SUM(M$1:M585)-SUM(U$1:U583),"")</f>
        <v/>
      </c>
      <c r="V584" s="74" t="str">
        <f>IF(AND(O584&lt;&gt;"",O585=""),SUM(O$1:O585)-SUM(V$1:V583),"")</f>
        <v/>
      </c>
      <c r="X584" s="3" t="str">
        <f t="shared" si="94"/>
        <v/>
      </c>
      <c r="Y584" s="21" t="str">
        <f t="shared" si="95"/>
        <v/>
      </c>
      <c r="Z584" s="74" t="str">
        <f t="shared" si="96"/>
        <v/>
      </c>
      <c r="AA584" s="74" t="str">
        <f t="shared" si="97"/>
        <v/>
      </c>
      <c r="AB584" s="74" t="str">
        <f t="shared" si="98"/>
        <v/>
      </c>
    </row>
    <row r="585" spans="1:28" ht="12.75" x14ac:dyDescent="0.2">
      <c r="A585" t="str">
        <f>IF(B585="","", IF(ISNA(MATCH(B585,'Meal Planning'!$C$2:$C$6,0)), "N", "Y"))</f>
        <v/>
      </c>
      <c r="B585" t="str">
        <f t="array" ref="B585">IF(D585="","", INDEX($C585:C20583, MATCH(FALSE,ISBLANK($C585:C20583),0)))</f>
        <v/>
      </c>
      <c r="C585" s="10"/>
      <c r="E585" t="str">
        <f t="shared" ref="E585:E648" si="105">IF($D585="","", "|")</f>
        <v/>
      </c>
      <c r="F585" s="10"/>
      <c r="G585" s="1" t="str">
        <f>IF(D585="","",IFERROR(VLOOKUP(D585,Ingredients!$A:$G,4,FALSE),"ingredient not in list"))</f>
        <v/>
      </c>
      <c r="H585" t="str">
        <f t="shared" ref="H585:H648" si="106">IF($D585="","", "|")</f>
        <v/>
      </c>
      <c r="I585" s="3" t="str">
        <f>IF(D585="", "", IFERROR((VLOOKUP(D585,Ingredients!$A:$H,8,FALSE)*(F585/(VLOOKUP(D585,Ingredients!$A:$H,3,FALSE)))), "ingredient not in list"))</f>
        <v/>
      </c>
      <c r="J585" t="str">
        <f t="shared" ref="J585:J648" si="107">IF($D585="","", "|")</f>
        <v/>
      </c>
      <c r="K585" s="77" t="str">
        <f>IF($D585="", "", IFERROR((VLOOKUP($D585,Ingredients!$A:$K,9,FALSE)*($F585/(VLOOKUP($D585,Ingredients!$A:$K,3,FALSE)))), "ingredient not in list"))</f>
        <v/>
      </c>
      <c r="L585" t="str">
        <f t="shared" ref="L585:L648" si="108">IF($D585="","", "|")</f>
        <v/>
      </c>
      <c r="M585" s="77" t="str">
        <f>IF($D585="", "", IFERROR((VLOOKUP($D585,Ingredients!$A:$K,10,FALSE)*($F585/(VLOOKUP($D585,Ingredients!$A:$K,3,FALSE)))), "ingredient not in list"))</f>
        <v/>
      </c>
      <c r="N585" t="str">
        <f t="shared" ref="N585:N648" si="109">IF($D585="","", "|")</f>
        <v/>
      </c>
      <c r="O585" s="77" t="str">
        <f>IF($D585="", "", IFERROR((VLOOKUP($D585,Ingredients!$A:$K,11,FALSE)*($F585/(VLOOKUP($D585,Ingredients!$A:$K,3,FALSE)))), "ingredient not in list"))</f>
        <v/>
      </c>
      <c r="P585" t="str">
        <f t="shared" ref="P585:P648" si="110">IF($D585="","", "|")</f>
        <v/>
      </c>
      <c r="Q585" s="83" t="str">
        <f>IF($D585="", "", IFERROR((VLOOKUP($D585,Ingredients!$A:$H,6,FALSE)*($F585/(VLOOKUP($D585,Ingredients!$A:$H,3,FALSE)))), "ingredient not in list"))</f>
        <v/>
      </c>
      <c r="R585" s="3" t="str">
        <f>IF(AND(I585&lt;&gt;"",I586=""),SUM(I$1:I586)-SUM(R$1:R584),"")</f>
        <v/>
      </c>
      <c r="S585" t="str">
        <f>IF(AND(Q585&lt;&gt;"",Q586=""),SUM(Q$1:Q586)-SUM(S$1:S584),"")</f>
        <v/>
      </c>
      <c r="T585" s="74" t="str">
        <f>IF(AND(K585&lt;&gt;"",K586=""),SUM(K$1:K586)-SUM(T$1:T584),"")</f>
        <v/>
      </c>
      <c r="U585" s="74" t="str">
        <f>IF(AND(M585&lt;&gt;"",M586=""),SUM(M$1:M586)-SUM(U$1:U584),"")</f>
        <v/>
      </c>
      <c r="V585" s="74" t="str">
        <f>IF(AND(O585&lt;&gt;"",O586=""),SUM(O$1:O586)-SUM(V$1:V584),"")</f>
        <v/>
      </c>
      <c r="X585" s="3" t="str">
        <f t="shared" si="94"/>
        <v/>
      </c>
      <c r="Y585" s="21" t="str">
        <f t="shared" si="95"/>
        <v/>
      </c>
      <c r="Z585" s="74" t="str">
        <f t="shared" si="96"/>
        <v/>
      </c>
      <c r="AA585" s="74" t="str">
        <f t="shared" si="97"/>
        <v/>
      </c>
      <c r="AB585" s="74" t="str">
        <f t="shared" si="98"/>
        <v/>
      </c>
    </row>
    <row r="586" spans="1:28" ht="12.75" x14ac:dyDescent="0.2">
      <c r="A586" t="str">
        <f>IF(B586="","", IF(ISNA(MATCH(B586,'Meal Planning'!$C$2:$C$6,0)), "N", "Y"))</f>
        <v/>
      </c>
      <c r="B586" t="str">
        <f t="array" ref="B586">IF(D586="","", INDEX($C586:C20584, MATCH(FALSE,ISBLANK($C586:C20584),0)))</f>
        <v/>
      </c>
      <c r="C586" s="10"/>
      <c r="E586" t="str">
        <f t="shared" si="105"/>
        <v/>
      </c>
      <c r="F586" s="10"/>
      <c r="G586" s="1" t="str">
        <f>IF(D586="","",IFERROR(VLOOKUP(D586,Ingredients!$A:$G,4,FALSE),"ingredient not in list"))</f>
        <v/>
      </c>
      <c r="H586" t="str">
        <f t="shared" si="106"/>
        <v/>
      </c>
      <c r="I586" s="3" t="str">
        <f>IF(D586="", "", IFERROR((VLOOKUP(D586,Ingredients!$A:$H,8,FALSE)*(F586/(VLOOKUP(D586,Ingredients!$A:$H,3,FALSE)))), "ingredient not in list"))</f>
        <v/>
      </c>
      <c r="J586" t="str">
        <f t="shared" si="107"/>
        <v/>
      </c>
      <c r="K586" s="77" t="str">
        <f>IF($D586="", "", IFERROR((VLOOKUP($D586,Ingredients!$A:$K,9,FALSE)*($F586/(VLOOKUP($D586,Ingredients!$A:$K,3,FALSE)))), "ingredient not in list"))</f>
        <v/>
      </c>
      <c r="L586" t="str">
        <f t="shared" si="108"/>
        <v/>
      </c>
      <c r="M586" s="77" t="str">
        <f>IF($D586="", "", IFERROR((VLOOKUP($D586,Ingredients!$A:$K,10,FALSE)*($F586/(VLOOKUP($D586,Ingredients!$A:$K,3,FALSE)))), "ingredient not in list"))</f>
        <v/>
      </c>
      <c r="N586" t="str">
        <f t="shared" si="109"/>
        <v/>
      </c>
      <c r="O586" s="77" t="str">
        <f>IF($D586="", "", IFERROR((VLOOKUP($D586,Ingredients!$A:$K,11,FALSE)*($F586/(VLOOKUP($D586,Ingredients!$A:$K,3,FALSE)))), "ingredient not in list"))</f>
        <v/>
      </c>
      <c r="P586" t="str">
        <f t="shared" si="110"/>
        <v/>
      </c>
      <c r="Q586" s="83" t="str">
        <f>IF($D586="", "", IFERROR((VLOOKUP($D586,Ingredients!$A:$H,6,FALSE)*($F586/(VLOOKUP($D586,Ingredients!$A:$H,3,FALSE)))), "ingredient not in list"))</f>
        <v/>
      </c>
      <c r="R586" s="3" t="str">
        <f>IF(AND(I586&lt;&gt;"",I587=""),SUM(I$1:I587)-SUM(R$1:R585),"")</f>
        <v/>
      </c>
      <c r="S586" t="str">
        <f>IF(AND(Q586&lt;&gt;"",Q587=""),SUM(Q$1:Q587)-SUM(S$1:S585),"")</f>
        <v/>
      </c>
      <c r="T586" s="74" t="str">
        <f>IF(AND(K586&lt;&gt;"",K587=""),SUM(K$1:K587)-SUM(T$1:T585),"")</f>
        <v/>
      </c>
      <c r="U586" s="74" t="str">
        <f>IF(AND(M586&lt;&gt;"",M587=""),SUM(M$1:M587)-SUM(U$1:U585),"")</f>
        <v/>
      </c>
      <c r="V586" s="74" t="str">
        <f>IF(AND(O586&lt;&gt;"",O587=""),SUM(O$1:O587)-SUM(V$1:V585),"")</f>
        <v/>
      </c>
      <c r="X586" s="3" t="str">
        <f t="shared" ref="X586:X649" si="111">IF(W586="","",R586/W586)</f>
        <v/>
      </c>
      <c r="Y586" s="21" t="str">
        <f t="shared" ref="Y586:Y649" si="112">IF(W586="","", S586/W586)</f>
        <v/>
      </c>
      <c r="Z586" s="74" t="str">
        <f t="shared" ref="Z586:Z649" si="113">IF(T586="","", T586/W586)</f>
        <v/>
      </c>
      <c r="AA586" s="74" t="str">
        <f t="shared" ref="AA586:AA649" si="114">IF(U586="","", U586/W586)</f>
        <v/>
      </c>
      <c r="AB586" s="74" t="str">
        <f t="shared" ref="AB586:AB649" si="115">IF(V586="","", V586/W586)</f>
        <v/>
      </c>
    </row>
    <row r="587" spans="1:28" ht="12.75" x14ac:dyDescent="0.2">
      <c r="A587" t="str">
        <f>IF(B587="","", IF(ISNA(MATCH(B587,'Meal Planning'!$C$2:$C$6,0)), "N", "Y"))</f>
        <v/>
      </c>
      <c r="B587" t="str">
        <f t="array" ref="B587">IF(D587="","", INDEX($C587:C20585, MATCH(FALSE,ISBLANK($C587:C20585),0)))</f>
        <v/>
      </c>
      <c r="C587" s="10"/>
      <c r="E587" t="str">
        <f t="shared" si="105"/>
        <v/>
      </c>
      <c r="F587" s="10"/>
      <c r="G587" s="1" t="str">
        <f>IF(D587="","",IFERROR(VLOOKUP(D587,Ingredients!$A:$G,4,FALSE),"ingredient not in list"))</f>
        <v/>
      </c>
      <c r="H587" t="str">
        <f t="shared" si="106"/>
        <v/>
      </c>
      <c r="I587" s="3" t="str">
        <f>IF(D587="", "", IFERROR((VLOOKUP(D587,Ingredients!$A:$H,8,FALSE)*(F587/(VLOOKUP(D587,Ingredients!$A:$H,3,FALSE)))), "ingredient not in list"))</f>
        <v/>
      </c>
      <c r="J587" t="str">
        <f t="shared" si="107"/>
        <v/>
      </c>
      <c r="K587" s="77" t="str">
        <f>IF($D587="", "", IFERROR((VLOOKUP($D587,Ingredients!$A:$K,9,FALSE)*($F587/(VLOOKUP($D587,Ingredients!$A:$K,3,FALSE)))), "ingredient not in list"))</f>
        <v/>
      </c>
      <c r="L587" t="str">
        <f t="shared" si="108"/>
        <v/>
      </c>
      <c r="M587" s="77" t="str">
        <f>IF($D587="", "", IFERROR((VLOOKUP($D587,Ingredients!$A:$K,10,FALSE)*($F587/(VLOOKUP($D587,Ingredients!$A:$K,3,FALSE)))), "ingredient not in list"))</f>
        <v/>
      </c>
      <c r="N587" t="str">
        <f t="shared" si="109"/>
        <v/>
      </c>
      <c r="O587" s="77" t="str">
        <f>IF($D587="", "", IFERROR((VLOOKUP($D587,Ingredients!$A:$K,11,FALSE)*($F587/(VLOOKUP($D587,Ingredients!$A:$K,3,FALSE)))), "ingredient not in list"))</f>
        <v/>
      </c>
      <c r="P587" t="str">
        <f t="shared" si="110"/>
        <v/>
      </c>
      <c r="Q587" s="83" t="str">
        <f>IF($D587="", "", IFERROR((VLOOKUP($D587,Ingredients!$A:$H,6,FALSE)*($F587/(VLOOKUP($D587,Ingredients!$A:$H,3,FALSE)))), "ingredient not in list"))</f>
        <v/>
      </c>
      <c r="R587" s="3" t="str">
        <f>IF(AND(I587&lt;&gt;"",I588=""),SUM(I$1:I588)-SUM(R$1:R586),"")</f>
        <v/>
      </c>
      <c r="S587" t="str">
        <f>IF(AND(Q587&lt;&gt;"",Q588=""),SUM(Q$1:Q588)-SUM(S$1:S586),"")</f>
        <v/>
      </c>
      <c r="T587" s="74" t="str">
        <f>IF(AND(K587&lt;&gt;"",K588=""),SUM(K$1:K588)-SUM(T$1:T586),"")</f>
        <v/>
      </c>
      <c r="U587" s="74" t="str">
        <f>IF(AND(M587&lt;&gt;"",M588=""),SUM(M$1:M588)-SUM(U$1:U586),"")</f>
        <v/>
      </c>
      <c r="V587" s="74" t="str">
        <f>IF(AND(O587&lt;&gt;"",O588=""),SUM(O$1:O588)-SUM(V$1:V586),"")</f>
        <v/>
      </c>
      <c r="X587" s="3" t="str">
        <f t="shared" si="111"/>
        <v/>
      </c>
      <c r="Y587" s="21" t="str">
        <f t="shared" si="112"/>
        <v/>
      </c>
      <c r="Z587" s="74" t="str">
        <f t="shared" si="113"/>
        <v/>
      </c>
      <c r="AA587" s="74" t="str">
        <f t="shared" si="114"/>
        <v/>
      </c>
      <c r="AB587" s="74" t="str">
        <f t="shared" si="115"/>
        <v/>
      </c>
    </row>
    <row r="588" spans="1:28" ht="12.75" x14ac:dyDescent="0.2">
      <c r="A588" t="str">
        <f>IF(B588="","", IF(ISNA(MATCH(B588,'Meal Planning'!$C$2:$C$6,0)), "N", "Y"))</f>
        <v/>
      </c>
      <c r="B588" t="str">
        <f t="array" ref="B588">IF(D588="","", INDEX($C588:C20586, MATCH(FALSE,ISBLANK($C588:C20586),0)))</f>
        <v/>
      </c>
      <c r="C588" s="10"/>
      <c r="E588" t="str">
        <f t="shared" si="105"/>
        <v/>
      </c>
      <c r="F588" s="10"/>
      <c r="G588" s="1" t="str">
        <f>IF(D588="","",IFERROR(VLOOKUP(D588,Ingredients!$A:$G,4,FALSE),"ingredient not in list"))</f>
        <v/>
      </c>
      <c r="H588" t="str">
        <f t="shared" si="106"/>
        <v/>
      </c>
      <c r="I588" s="3" t="str">
        <f>IF(D588="", "", IFERROR((VLOOKUP(D588,Ingredients!$A:$H,8,FALSE)*(F588/(VLOOKUP(D588,Ingredients!$A:$H,3,FALSE)))), "ingredient not in list"))</f>
        <v/>
      </c>
      <c r="J588" t="str">
        <f t="shared" si="107"/>
        <v/>
      </c>
      <c r="K588" s="77" t="str">
        <f>IF($D588="", "", IFERROR((VLOOKUP($D588,Ingredients!$A:$K,9,FALSE)*($F588/(VLOOKUP($D588,Ingredients!$A:$K,3,FALSE)))), "ingredient not in list"))</f>
        <v/>
      </c>
      <c r="L588" t="str">
        <f t="shared" si="108"/>
        <v/>
      </c>
      <c r="M588" s="77" t="str">
        <f>IF($D588="", "", IFERROR((VLOOKUP($D588,Ingredients!$A:$K,10,FALSE)*($F588/(VLOOKUP($D588,Ingredients!$A:$K,3,FALSE)))), "ingredient not in list"))</f>
        <v/>
      </c>
      <c r="N588" t="str">
        <f t="shared" si="109"/>
        <v/>
      </c>
      <c r="O588" s="77" t="str">
        <f>IF($D588="", "", IFERROR((VLOOKUP($D588,Ingredients!$A:$K,11,FALSE)*($F588/(VLOOKUP($D588,Ingredients!$A:$K,3,FALSE)))), "ingredient not in list"))</f>
        <v/>
      </c>
      <c r="P588" t="str">
        <f t="shared" si="110"/>
        <v/>
      </c>
      <c r="Q588" s="83" t="str">
        <f>IF($D588="", "", IFERROR((VLOOKUP($D588,Ingredients!$A:$H,6,FALSE)*($F588/(VLOOKUP($D588,Ingredients!$A:$H,3,FALSE)))), "ingredient not in list"))</f>
        <v/>
      </c>
      <c r="R588" s="3" t="str">
        <f>IF(AND(I588&lt;&gt;"",I589=""),SUM(I$1:I589)-SUM(R$1:R587),"")</f>
        <v/>
      </c>
      <c r="S588" t="str">
        <f>IF(AND(Q588&lt;&gt;"",Q589=""),SUM(Q$1:Q589)-SUM(S$1:S587),"")</f>
        <v/>
      </c>
      <c r="T588" s="74" t="str">
        <f>IF(AND(K588&lt;&gt;"",K589=""),SUM(K$1:K589)-SUM(T$1:T587),"")</f>
        <v/>
      </c>
      <c r="U588" s="74" t="str">
        <f>IF(AND(M588&lt;&gt;"",M589=""),SUM(M$1:M589)-SUM(U$1:U587),"")</f>
        <v/>
      </c>
      <c r="V588" s="74" t="str">
        <f>IF(AND(O588&lt;&gt;"",O589=""),SUM(O$1:O589)-SUM(V$1:V587),"")</f>
        <v/>
      </c>
      <c r="X588" s="3" t="str">
        <f t="shared" si="111"/>
        <v/>
      </c>
      <c r="Y588" s="21" t="str">
        <f t="shared" si="112"/>
        <v/>
      </c>
      <c r="Z588" s="74" t="str">
        <f t="shared" si="113"/>
        <v/>
      </c>
      <c r="AA588" s="74" t="str">
        <f t="shared" si="114"/>
        <v/>
      </c>
      <c r="AB588" s="74" t="str">
        <f t="shared" si="115"/>
        <v/>
      </c>
    </row>
    <row r="589" spans="1:28" ht="12.75" x14ac:dyDescent="0.2">
      <c r="A589" t="str">
        <f>IF(B589="","", IF(ISNA(MATCH(B589,'Meal Planning'!$C$2:$C$6,0)), "N", "Y"))</f>
        <v/>
      </c>
      <c r="B589" t="str">
        <f t="array" ref="B589">IF(D589="","", INDEX($C589:C20587, MATCH(FALSE,ISBLANK($C589:C20587),0)))</f>
        <v/>
      </c>
      <c r="C589" s="10"/>
      <c r="E589" t="str">
        <f t="shared" si="105"/>
        <v/>
      </c>
      <c r="F589" s="10"/>
      <c r="G589" s="1" t="str">
        <f>IF(D589="","",IFERROR(VLOOKUP(D589,Ingredients!$A:$G,4,FALSE),"ingredient not in list"))</f>
        <v/>
      </c>
      <c r="H589" t="str">
        <f t="shared" si="106"/>
        <v/>
      </c>
      <c r="I589" s="3" t="str">
        <f>IF(D589="", "", IFERROR((VLOOKUP(D589,Ingredients!$A:$H,8,FALSE)*(F589/(VLOOKUP(D589,Ingredients!$A:$H,3,FALSE)))), "ingredient not in list"))</f>
        <v/>
      </c>
      <c r="J589" t="str">
        <f t="shared" si="107"/>
        <v/>
      </c>
      <c r="K589" s="77" t="str">
        <f>IF($D589="", "", IFERROR((VLOOKUP($D589,Ingredients!$A:$K,9,FALSE)*($F589/(VLOOKUP($D589,Ingredients!$A:$K,3,FALSE)))), "ingredient not in list"))</f>
        <v/>
      </c>
      <c r="L589" t="str">
        <f t="shared" si="108"/>
        <v/>
      </c>
      <c r="M589" s="77" t="str">
        <f>IF($D589="", "", IFERROR((VLOOKUP($D589,Ingredients!$A:$K,10,FALSE)*($F589/(VLOOKUP($D589,Ingredients!$A:$K,3,FALSE)))), "ingredient not in list"))</f>
        <v/>
      </c>
      <c r="N589" t="str">
        <f t="shared" si="109"/>
        <v/>
      </c>
      <c r="O589" s="77" t="str">
        <f>IF($D589="", "", IFERROR((VLOOKUP($D589,Ingredients!$A:$K,11,FALSE)*($F589/(VLOOKUP($D589,Ingredients!$A:$K,3,FALSE)))), "ingredient not in list"))</f>
        <v/>
      </c>
      <c r="P589" t="str">
        <f t="shared" si="110"/>
        <v/>
      </c>
      <c r="Q589" s="83" t="str">
        <f>IF($D589="", "", IFERROR((VLOOKUP($D589,Ingredients!$A:$H,6,FALSE)*($F589/(VLOOKUP($D589,Ingredients!$A:$H,3,FALSE)))), "ingredient not in list"))</f>
        <v/>
      </c>
      <c r="R589" s="3" t="str">
        <f>IF(AND(I589&lt;&gt;"",I590=""),SUM(I$1:I590)-SUM(R$1:R588),"")</f>
        <v/>
      </c>
      <c r="S589" t="str">
        <f>IF(AND(Q589&lt;&gt;"",Q590=""),SUM(Q$1:Q590)-SUM(S$1:S588),"")</f>
        <v/>
      </c>
      <c r="T589" s="74" t="str">
        <f>IF(AND(K589&lt;&gt;"",K590=""),SUM(K$1:K590)-SUM(T$1:T588),"")</f>
        <v/>
      </c>
      <c r="U589" s="74" t="str">
        <f>IF(AND(M589&lt;&gt;"",M590=""),SUM(M$1:M590)-SUM(U$1:U588),"")</f>
        <v/>
      </c>
      <c r="V589" s="74" t="str">
        <f>IF(AND(O589&lt;&gt;"",O590=""),SUM(O$1:O590)-SUM(V$1:V588),"")</f>
        <v/>
      </c>
      <c r="X589" s="3" t="str">
        <f t="shared" si="111"/>
        <v/>
      </c>
      <c r="Y589" s="21" t="str">
        <f t="shared" si="112"/>
        <v/>
      </c>
      <c r="Z589" s="74" t="str">
        <f t="shared" si="113"/>
        <v/>
      </c>
      <c r="AA589" s="74" t="str">
        <f t="shared" si="114"/>
        <v/>
      </c>
      <c r="AB589" s="74" t="str">
        <f t="shared" si="115"/>
        <v/>
      </c>
    </row>
    <row r="590" spans="1:28" ht="12.75" x14ac:dyDescent="0.2">
      <c r="A590" t="str">
        <f>IF(B590="","", IF(ISNA(MATCH(B590,'Meal Planning'!$C$2:$C$6,0)), "N", "Y"))</f>
        <v/>
      </c>
      <c r="B590" t="str">
        <f t="array" ref="B590">IF(D590="","", INDEX($C590:C20588, MATCH(FALSE,ISBLANK($C590:C20588),0)))</f>
        <v/>
      </c>
      <c r="C590" s="10"/>
      <c r="E590" t="str">
        <f t="shared" si="105"/>
        <v/>
      </c>
      <c r="F590" s="10"/>
      <c r="G590" s="1" t="str">
        <f>IF(D590="","",IFERROR(VLOOKUP(D590,Ingredients!$A:$G,4,FALSE),"ingredient not in list"))</f>
        <v/>
      </c>
      <c r="H590" t="str">
        <f t="shared" si="106"/>
        <v/>
      </c>
      <c r="I590" s="3" t="str">
        <f>IF(D590="", "", IFERROR((VLOOKUP(D590,Ingredients!$A:$H,8,FALSE)*(F590/(VLOOKUP(D590,Ingredients!$A:$H,3,FALSE)))), "ingredient not in list"))</f>
        <v/>
      </c>
      <c r="J590" t="str">
        <f t="shared" si="107"/>
        <v/>
      </c>
      <c r="K590" s="77" t="str">
        <f>IF($D590="", "", IFERROR((VLOOKUP($D590,Ingredients!$A:$K,9,FALSE)*($F590/(VLOOKUP($D590,Ingredients!$A:$K,3,FALSE)))), "ingredient not in list"))</f>
        <v/>
      </c>
      <c r="L590" t="str">
        <f t="shared" si="108"/>
        <v/>
      </c>
      <c r="M590" s="77" t="str">
        <f>IF($D590="", "", IFERROR((VLOOKUP($D590,Ingredients!$A:$K,10,FALSE)*($F590/(VLOOKUP($D590,Ingredients!$A:$K,3,FALSE)))), "ingredient not in list"))</f>
        <v/>
      </c>
      <c r="N590" t="str">
        <f t="shared" si="109"/>
        <v/>
      </c>
      <c r="O590" s="77" t="str">
        <f>IF($D590="", "", IFERROR((VLOOKUP($D590,Ingredients!$A:$K,11,FALSE)*($F590/(VLOOKUP($D590,Ingredients!$A:$K,3,FALSE)))), "ingredient not in list"))</f>
        <v/>
      </c>
      <c r="P590" t="str">
        <f t="shared" si="110"/>
        <v/>
      </c>
      <c r="Q590" s="83" t="str">
        <f>IF($D590="", "", IFERROR((VLOOKUP($D590,Ingredients!$A:$H,6,FALSE)*($F590/(VLOOKUP($D590,Ingredients!$A:$H,3,FALSE)))), "ingredient not in list"))</f>
        <v/>
      </c>
      <c r="R590" s="3" t="str">
        <f>IF(AND(I590&lt;&gt;"",I591=""),SUM(I$1:I591)-SUM(R$1:R589),"")</f>
        <v/>
      </c>
      <c r="S590" t="str">
        <f>IF(AND(Q590&lt;&gt;"",Q591=""),SUM(Q$1:Q591)-SUM(S$1:S589),"")</f>
        <v/>
      </c>
      <c r="T590" s="74" t="str">
        <f>IF(AND(K590&lt;&gt;"",K591=""),SUM(K$1:K591)-SUM(T$1:T589),"")</f>
        <v/>
      </c>
      <c r="U590" s="74" t="str">
        <f>IF(AND(M590&lt;&gt;"",M591=""),SUM(M$1:M591)-SUM(U$1:U589),"")</f>
        <v/>
      </c>
      <c r="V590" s="74" t="str">
        <f>IF(AND(O590&lt;&gt;"",O591=""),SUM(O$1:O591)-SUM(V$1:V589),"")</f>
        <v/>
      </c>
      <c r="X590" s="3" t="str">
        <f t="shared" si="111"/>
        <v/>
      </c>
      <c r="Y590" s="21" t="str">
        <f t="shared" si="112"/>
        <v/>
      </c>
      <c r="Z590" s="74" t="str">
        <f t="shared" si="113"/>
        <v/>
      </c>
      <c r="AA590" s="74" t="str">
        <f t="shared" si="114"/>
        <v/>
      </c>
      <c r="AB590" s="74" t="str">
        <f t="shared" si="115"/>
        <v/>
      </c>
    </row>
    <row r="591" spans="1:28" ht="12.75" x14ac:dyDescent="0.2">
      <c r="A591" t="str">
        <f>IF(B591="","", IF(ISNA(MATCH(B591,'Meal Planning'!$C$2:$C$6,0)), "N", "Y"))</f>
        <v/>
      </c>
      <c r="B591" t="str">
        <f t="array" ref="B591">IF(D591="","", INDEX($C591:C20589, MATCH(FALSE,ISBLANK($C591:C20589),0)))</f>
        <v/>
      </c>
      <c r="C591" s="10"/>
      <c r="E591" t="str">
        <f t="shared" si="105"/>
        <v/>
      </c>
      <c r="F591" s="10"/>
      <c r="G591" s="1" t="str">
        <f>IF(D591="","",IFERROR(VLOOKUP(D591,Ingredients!$A:$G,4,FALSE),"ingredient not in list"))</f>
        <v/>
      </c>
      <c r="H591" t="str">
        <f t="shared" si="106"/>
        <v/>
      </c>
      <c r="I591" s="3" t="str">
        <f>IF(D591="", "", IFERROR((VLOOKUP(D591,Ingredients!$A:$H,8,FALSE)*(F591/(VLOOKUP(D591,Ingredients!$A:$H,3,FALSE)))), "ingredient not in list"))</f>
        <v/>
      </c>
      <c r="J591" t="str">
        <f t="shared" si="107"/>
        <v/>
      </c>
      <c r="K591" s="77" t="str">
        <f>IF($D591="", "", IFERROR((VLOOKUP($D591,Ingredients!$A:$K,9,FALSE)*($F591/(VLOOKUP($D591,Ingredients!$A:$K,3,FALSE)))), "ingredient not in list"))</f>
        <v/>
      </c>
      <c r="L591" t="str">
        <f t="shared" si="108"/>
        <v/>
      </c>
      <c r="M591" s="77" t="str">
        <f>IF($D591="", "", IFERROR((VLOOKUP($D591,Ingredients!$A:$K,10,FALSE)*($F591/(VLOOKUP($D591,Ingredients!$A:$K,3,FALSE)))), "ingredient not in list"))</f>
        <v/>
      </c>
      <c r="N591" t="str">
        <f t="shared" si="109"/>
        <v/>
      </c>
      <c r="O591" s="77" t="str">
        <f>IF($D591="", "", IFERROR((VLOOKUP($D591,Ingredients!$A:$K,11,FALSE)*($F591/(VLOOKUP($D591,Ingredients!$A:$K,3,FALSE)))), "ingredient not in list"))</f>
        <v/>
      </c>
      <c r="P591" t="str">
        <f t="shared" si="110"/>
        <v/>
      </c>
      <c r="Q591" s="83" t="str">
        <f>IF($D591="", "", IFERROR((VLOOKUP($D591,Ingredients!$A:$H,6,FALSE)*($F591/(VLOOKUP($D591,Ingredients!$A:$H,3,FALSE)))), "ingredient not in list"))</f>
        <v/>
      </c>
      <c r="R591" s="3" t="str">
        <f>IF(AND(I591&lt;&gt;"",I592=""),SUM(I$1:I592)-SUM(R$1:R590),"")</f>
        <v/>
      </c>
      <c r="S591" t="str">
        <f>IF(AND(Q591&lt;&gt;"",Q592=""),SUM(Q$1:Q592)-SUM(S$1:S590),"")</f>
        <v/>
      </c>
      <c r="T591" s="74" t="str">
        <f>IF(AND(K591&lt;&gt;"",K592=""),SUM(K$1:K592)-SUM(T$1:T590),"")</f>
        <v/>
      </c>
      <c r="U591" s="74" t="str">
        <f>IF(AND(M591&lt;&gt;"",M592=""),SUM(M$1:M592)-SUM(U$1:U590),"")</f>
        <v/>
      </c>
      <c r="V591" s="74" t="str">
        <f>IF(AND(O591&lt;&gt;"",O592=""),SUM(O$1:O592)-SUM(V$1:V590),"")</f>
        <v/>
      </c>
      <c r="X591" s="3" t="str">
        <f t="shared" si="111"/>
        <v/>
      </c>
      <c r="Y591" s="21" t="str">
        <f t="shared" si="112"/>
        <v/>
      </c>
      <c r="Z591" s="74" t="str">
        <f t="shared" si="113"/>
        <v/>
      </c>
      <c r="AA591" s="74" t="str">
        <f t="shared" si="114"/>
        <v/>
      </c>
      <c r="AB591" s="74" t="str">
        <f t="shared" si="115"/>
        <v/>
      </c>
    </row>
    <row r="592" spans="1:28" ht="12.75" x14ac:dyDescent="0.2">
      <c r="A592" t="str">
        <f>IF(B592="","", IF(ISNA(MATCH(B592,'Meal Planning'!$C$2:$C$6,0)), "N", "Y"))</f>
        <v/>
      </c>
      <c r="B592" t="str">
        <f t="array" ref="B592">IF(D592="","", INDEX($C592:C20590, MATCH(FALSE,ISBLANK($C592:C20590),0)))</f>
        <v/>
      </c>
      <c r="C592" s="10"/>
      <c r="E592" t="str">
        <f t="shared" si="105"/>
        <v/>
      </c>
      <c r="F592" s="10"/>
      <c r="G592" s="1" t="str">
        <f>IF(D592="","",IFERROR(VLOOKUP(D592,Ingredients!$A:$G,4,FALSE),"ingredient not in list"))</f>
        <v/>
      </c>
      <c r="H592" t="str">
        <f t="shared" si="106"/>
        <v/>
      </c>
      <c r="I592" s="3" t="str">
        <f>IF(D592="", "", IFERROR((VLOOKUP(D592,Ingredients!$A:$H,8,FALSE)*(F592/(VLOOKUP(D592,Ingredients!$A:$H,3,FALSE)))), "ingredient not in list"))</f>
        <v/>
      </c>
      <c r="J592" t="str">
        <f t="shared" si="107"/>
        <v/>
      </c>
      <c r="K592" s="77" t="str">
        <f>IF($D592="", "", IFERROR((VLOOKUP($D592,Ingredients!$A:$K,9,FALSE)*($F592/(VLOOKUP($D592,Ingredients!$A:$K,3,FALSE)))), "ingredient not in list"))</f>
        <v/>
      </c>
      <c r="L592" t="str">
        <f t="shared" si="108"/>
        <v/>
      </c>
      <c r="M592" s="77" t="str">
        <f>IF($D592="", "", IFERROR((VLOOKUP($D592,Ingredients!$A:$K,10,FALSE)*($F592/(VLOOKUP($D592,Ingredients!$A:$K,3,FALSE)))), "ingredient not in list"))</f>
        <v/>
      </c>
      <c r="N592" t="str">
        <f t="shared" si="109"/>
        <v/>
      </c>
      <c r="O592" s="77" t="str">
        <f>IF($D592="", "", IFERROR((VLOOKUP($D592,Ingredients!$A:$K,11,FALSE)*($F592/(VLOOKUP($D592,Ingredients!$A:$K,3,FALSE)))), "ingredient not in list"))</f>
        <v/>
      </c>
      <c r="P592" t="str">
        <f t="shared" si="110"/>
        <v/>
      </c>
      <c r="Q592" s="83" t="str">
        <f>IF($D592="", "", IFERROR((VLOOKUP($D592,Ingredients!$A:$H,6,FALSE)*($F592/(VLOOKUP($D592,Ingredients!$A:$H,3,FALSE)))), "ingredient not in list"))</f>
        <v/>
      </c>
      <c r="R592" s="3" t="str">
        <f>IF(AND(I592&lt;&gt;"",I593=""),SUM(I$1:I593)-SUM(R$1:R591),"")</f>
        <v/>
      </c>
      <c r="S592" t="str">
        <f>IF(AND(Q592&lt;&gt;"",Q593=""),SUM(Q$1:Q593)-SUM(S$1:S591),"")</f>
        <v/>
      </c>
      <c r="T592" s="74" t="str">
        <f>IF(AND(K592&lt;&gt;"",K593=""),SUM(K$1:K593)-SUM(T$1:T591),"")</f>
        <v/>
      </c>
      <c r="U592" s="74" t="str">
        <f>IF(AND(M592&lt;&gt;"",M593=""),SUM(M$1:M593)-SUM(U$1:U591),"")</f>
        <v/>
      </c>
      <c r="V592" s="74" t="str">
        <f>IF(AND(O592&lt;&gt;"",O593=""),SUM(O$1:O593)-SUM(V$1:V591),"")</f>
        <v/>
      </c>
      <c r="X592" s="3" t="str">
        <f t="shared" si="111"/>
        <v/>
      </c>
      <c r="Y592" s="21" t="str">
        <f t="shared" si="112"/>
        <v/>
      </c>
      <c r="Z592" s="74" t="str">
        <f t="shared" si="113"/>
        <v/>
      </c>
      <c r="AA592" s="74" t="str">
        <f t="shared" si="114"/>
        <v/>
      </c>
      <c r="AB592" s="74" t="str">
        <f t="shared" si="115"/>
        <v/>
      </c>
    </row>
    <row r="593" spans="1:28" ht="12.75" x14ac:dyDescent="0.2">
      <c r="A593" t="str">
        <f>IF(B593="","", IF(ISNA(MATCH(B593,'Meal Planning'!$C$2:$C$6,0)), "N", "Y"))</f>
        <v/>
      </c>
      <c r="B593" t="str">
        <f t="array" ref="B593">IF(D593="","", INDEX($C593:C20591, MATCH(FALSE,ISBLANK($C593:C20591),0)))</f>
        <v/>
      </c>
      <c r="C593" s="10"/>
      <c r="E593" t="str">
        <f t="shared" si="105"/>
        <v/>
      </c>
      <c r="F593" s="10"/>
      <c r="G593" s="1" t="str">
        <f>IF(D593="","",IFERROR(VLOOKUP(D593,Ingredients!$A:$G,4,FALSE),"ingredient not in list"))</f>
        <v/>
      </c>
      <c r="H593" t="str">
        <f t="shared" si="106"/>
        <v/>
      </c>
      <c r="I593" s="3" t="str">
        <f>IF(D593="", "", IFERROR((VLOOKUP(D593,Ingredients!$A:$H,8,FALSE)*(F593/(VLOOKUP(D593,Ingredients!$A:$H,3,FALSE)))), "ingredient not in list"))</f>
        <v/>
      </c>
      <c r="J593" t="str">
        <f t="shared" si="107"/>
        <v/>
      </c>
      <c r="K593" s="77" t="str">
        <f>IF($D593="", "", IFERROR((VLOOKUP($D593,Ingredients!$A:$K,9,FALSE)*($F593/(VLOOKUP($D593,Ingredients!$A:$K,3,FALSE)))), "ingredient not in list"))</f>
        <v/>
      </c>
      <c r="L593" t="str">
        <f t="shared" si="108"/>
        <v/>
      </c>
      <c r="M593" s="77" t="str">
        <f>IF($D593="", "", IFERROR((VLOOKUP($D593,Ingredients!$A:$K,10,FALSE)*($F593/(VLOOKUP($D593,Ingredients!$A:$K,3,FALSE)))), "ingredient not in list"))</f>
        <v/>
      </c>
      <c r="N593" t="str">
        <f t="shared" si="109"/>
        <v/>
      </c>
      <c r="O593" s="77" t="str">
        <f>IF($D593="", "", IFERROR((VLOOKUP($D593,Ingredients!$A:$K,11,FALSE)*($F593/(VLOOKUP($D593,Ingredients!$A:$K,3,FALSE)))), "ingredient not in list"))</f>
        <v/>
      </c>
      <c r="P593" t="str">
        <f t="shared" si="110"/>
        <v/>
      </c>
      <c r="Q593" s="83" t="str">
        <f>IF($D593="", "", IFERROR((VLOOKUP($D593,Ingredients!$A:$H,6,FALSE)*($F593/(VLOOKUP($D593,Ingredients!$A:$H,3,FALSE)))), "ingredient not in list"))</f>
        <v/>
      </c>
      <c r="R593" s="3" t="str">
        <f>IF(AND(I593&lt;&gt;"",I594=""),SUM(I$1:I594)-SUM(R$1:R592),"")</f>
        <v/>
      </c>
      <c r="S593" t="str">
        <f>IF(AND(Q593&lt;&gt;"",Q594=""),SUM(Q$1:Q594)-SUM(S$1:S592),"")</f>
        <v/>
      </c>
      <c r="T593" s="74" t="str">
        <f>IF(AND(K593&lt;&gt;"",K594=""),SUM(K$1:K594)-SUM(T$1:T592),"")</f>
        <v/>
      </c>
      <c r="U593" s="74" t="str">
        <f>IF(AND(M593&lt;&gt;"",M594=""),SUM(M$1:M594)-SUM(U$1:U592),"")</f>
        <v/>
      </c>
      <c r="V593" s="74" t="str">
        <f>IF(AND(O593&lt;&gt;"",O594=""),SUM(O$1:O594)-SUM(V$1:V592),"")</f>
        <v/>
      </c>
      <c r="X593" s="3" t="str">
        <f t="shared" si="111"/>
        <v/>
      </c>
      <c r="Y593" s="21" t="str">
        <f t="shared" si="112"/>
        <v/>
      </c>
      <c r="Z593" s="74" t="str">
        <f t="shared" si="113"/>
        <v/>
      </c>
      <c r="AA593" s="74" t="str">
        <f t="shared" si="114"/>
        <v/>
      </c>
      <c r="AB593" s="74" t="str">
        <f t="shared" si="115"/>
        <v/>
      </c>
    </row>
    <row r="594" spans="1:28" ht="12.75" x14ac:dyDescent="0.2">
      <c r="A594" t="str">
        <f>IF(B594="","", IF(ISNA(MATCH(B594,'Meal Planning'!$C$2:$C$6,0)), "N", "Y"))</f>
        <v/>
      </c>
      <c r="B594" t="str">
        <f t="array" ref="B594">IF(D594="","", INDEX($C594:C20592, MATCH(FALSE,ISBLANK($C594:C20592),0)))</f>
        <v/>
      </c>
      <c r="C594" s="10"/>
      <c r="E594" t="str">
        <f t="shared" si="105"/>
        <v/>
      </c>
      <c r="F594" s="10"/>
      <c r="G594" s="1" t="str">
        <f>IF(D594="","",IFERROR(VLOOKUP(D594,Ingredients!$A:$G,4,FALSE),"ingredient not in list"))</f>
        <v/>
      </c>
      <c r="H594" t="str">
        <f t="shared" si="106"/>
        <v/>
      </c>
      <c r="I594" s="3" t="str">
        <f>IF(D594="", "", IFERROR((VLOOKUP(D594,Ingredients!$A:$H,8,FALSE)*(F594/(VLOOKUP(D594,Ingredients!$A:$H,3,FALSE)))), "ingredient not in list"))</f>
        <v/>
      </c>
      <c r="J594" t="str">
        <f t="shared" si="107"/>
        <v/>
      </c>
      <c r="K594" s="77" t="str">
        <f>IF($D594="", "", IFERROR((VLOOKUP($D594,Ingredients!$A:$K,9,FALSE)*($F594/(VLOOKUP($D594,Ingredients!$A:$K,3,FALSE)))), "ingredient not in list"))</f>
        <v/>
      </c>
      <c r="L594" t="str">
        <f t="shared" si="108"/>
        <v/>
      </c>
      <c r="M594" s="77" t="str">
        <f>IF($D594="", "", IFERROR((VLOOKUP($D594,Ingredients!$A:$K,10,FALSE)*($F594/(VLOOKUP($D594,Ingredients!$A:$K,3,FALSE)))), "ingredient not in list"))</f>
        <v/>
      </c>
      <c r="N594" t="str">
        <f t="shared" si="109"/>
        <v/>
      </c>
      <c r="O594" s="77" t="str">
        <f>IF($D594="", "", IFERROR((VLOOKUP($D594,Ingredients!$A:$K,11,FALSE)*($F594/(VLOOKUP($D594,Ingredients!$A:$K,3,FALSE)))), "ingredient not in list"))</f>
        <v/>
      </c>
      <c r="P594" t="str">
        <f t="shared" si="110"/>
        <v/>
      </c>
      <c r="Q594" s="83" t="str">
        <f>IF($D594="", "", IFERROR((VLOOKUP($D594,Ingredients!$A:$H,6,FALSE)*($F594/(VLOOKUP($D594,Ingredients!$A:$H,3,FALSE)))), "ingredient not in list"))</f>
        <v/>
      </c>
      <c r="R594" s="3" t="str">
        <f>IF(AND(I594&lt;&gt;"",I595=""),SUM(I$1:I595)-SUM(R$1:R593),"")</f>
        <v/>
      </c>
      <c r="S594" t="str">
        <f>IF(AND(Q594&lt;&gt;"",Q595=""),SUM(Q$1:Q595)-SUM(S$1:S593),"")</f>
        <v/>
      </c>
      <c r="T594" s="74" t="str">
        <f>IF(AND(K594&lt;&gt;"",K595=""),SUM(K$1:K595)-SUM(T$1:T593),"")</f>
        <v/>
      </c>
      <c r="U594" s="74" t="str">
        <f>IF(AND(M594&lt;&gt;"",M595=""),SUM(M$1:M595)-SUM(U$1:U593),"")</f>
        <v/>
      </c>
      <c r="V594" s="74" t="str">
        <f>IF(AND(O594&lt;&gt;"",O595=""),SUM(O$1:O595)-SUM(V$1:V593),"")</f>
        <v/>
      </c>
      <c r="X594" s="3" t="str">
        <f t="shared" si="111"/>
        <v/>
      </c>
      <c r="Y594" s="21" t="str">
        <f t="shared" si="112"/>
        <v/>
      </c>
      <c r="Z594" s="74" t="str">
        <f t="shared" si="113"/>
        <v/>
      </c>
      <c r="AA594" s="74" t="str">
        <f t="shared" si="114"/>
        <v/>
      </c>
      <c r="AB594" s="74" t="str">
        <f t="shared" si="115"/>
        <v/>
      </c>
    </row>
    <row r="595" spans="1:28" ht="12.75" x14ac:dyDescent="0.2">
      <c r="A595" t="str">
        <f>IF(B595="","", IF(ISNA(MATCH(B595,'Meal Planning'!$C$2:$C$6,0)), "N", "Y"))</f>
        <v/>
      </c>
      <c r="B595" t="str">
        <f t="array" ref="B595">IF(D595="","", INDEX($C595:C20593, MATCH(FALSE,ISBLANK($C595:C20593),0)))</f>
        <v/>
      </c>
      <c r="C595" s="10"/>
      <c r="E595" t="str">
        <f t="shared" si="105"/>
        <v/>
      </c>
      <c r="F595" s="10"/>
      <c r="G595" s="1" t="str">
        <f>IF(D595="","",IFERROR(VLOOKUP(D595,Ingredients!$A:$G,4,FALSE),"ingredient not in list"))</f>
        <v/>
      </c>
      <c r="H595" t="str">
        <f t="shared" si="106"/>
        <v/>
      </c>
      <c r="I595" s="3" t="str">
        <f>IF(D595="", "", IFERROR((VLOOKUP(D595,Ingredients!$A:$H,8,FALSE)*(F595/(VLOOKUP(D595,Ingredients!$A:$H,3,FALSE)))), "ingredient not in list"))</f>
        <v/>
      </c>
      <c r="J595" t="str">
        <f t="shared" si="107"/>
        <v/>
      </c>
      <c r="K595" s="77" t="str">
        <f>IF($D595="", "", IFERROR((VLOOKUP($D595,Ingredients!$A:$K,9,FALSE)*($F595/(VLOOKUP($D595,Ingredients!$A:$K,3,FALSE)))), "ingredient not in list"))</f>
        <v/>
      </c>
      <c r="L595" t="str">
        <f t="shared" si="108"/>
        <v/>
      </c>
      <c r="M595" s="77" t="str">
        <f>IF($D595="", "", IFERROR((VLOOKUP($D595,Ingredients!$A:$K,10,FALSE)*($F595/(VLOOKUP($D595,Ingredients!$A:$K,3,FALSE)))), "ingredient not in list"))</f>
        <v/>
      </c>
      <c r="N595" t="str">
        <f t="shared" si="109"/>
        <v/>
      </c>
      <c r="O595" s="77" t="str">
        <f>IF($D595="", "", IFERROR((VLOOKUP($D595,Ingredients!$A:$K,11,FALSE)*($F595/(VLOOKUP($D595,Ingredients!$A:$K,3,FALSE)))), "ingredient not in list"))</f>
        <v/>
      </c>
      <c r="P595" t="str">
        <f t="shared" si="110"/>
        <v/>
      </c>
      <c r="Q595" s="83" t="str">
        <f>IF($D595="", "", IFERROR((VLOOKUP($D595,Ingredients!$A:$H,6,FALSE)*($F595/(VLOOKUP($D595,Ingredients!$A:$H,3,FALSE)))), "ingredient not in list"))</f>
        <v/>
      </c>
      <c r="R595" s="3" t="str">
        <f>IF(AND(I595&lt;&gt;"",I596=""),SUM(I$1:I596)-SUM(R$1:R594),"")</f>
        <v/>
      </c>
      <c r="S595" t="str">
        <f>IF(AND(Q595&lt;&gt;"",Q596=""),SUM(Q$1:Q596)-SUM(S$1:S594),"")</f>
        <v/>
      </c>
      <c r="T595" s="74" t="str">
        <f>IF(AND(K595&lt;&gt;"",K596=""),SUM(K$1:K596)-SUM(T$1:T594),"")</f>
        <v/>
      </c>
      <c r="U595" s="74" t="str">
        <f>IF(AND(M595&lt;&gt;"",M596=""),SUM(M$1:M596)-SUM(U$1:U594),"")</f>
        <v/>
      </c>
      <c r="V595" s="74" t="str">
        <f>IF(AND(O595&lt;&gt;"",O596=""),SUM(O$1:O596)-SUM(V$1:V594),"")</f>
        <v/>
      </c>
      <c r="X595" s="3" t="str">
        <f t="shared" si="111"/>
        <v/>
      </c>
      <c r="Y595" s="21" t="str">
        <f t="shared" si="112"/>
        <v/>
      </c>
      <c r="Z595" s="74" t="str">
        <f t="shared" si="113"/>
        <v/>
      </c>
      <c r="AA595" s="74" t="str">
        <f t="shared" si="114"/>
        <v/>
      </c>
      <c r="AB595" s="74" t="str">
        <f t="shared" si="115"/>
        <v/>
      </c>
    </row>
    <row r="596" spans="1:28" ht="12.75" x14ac:dyDescent="0.2">
      <c r="A596" t="str">
        <f>IF(B596="","", IF(ISNA(MATCH(B596,'Meal Planning'!$C$2:$C$6,0)), "N", "Y"))</f>
        <v/>
      </c>
      <c r="B596" t="str">
        <f t="array" ref="B596">IF(D596="","", INDEX($C596:C20594, MATCH(FALSE,ISBLANK($C596:C20594),0)))</f>
        <v/>
      </c>
      <c r="C596" s="10"/>
      <c r="E596" t="str">
        <f t="shared" si="105"/>
        <v/>
      </c>
      <c r="F596" s="10"/>
      <c r="G596" s="1" t="str">
        <f>IF(D596="","",IFERROR(VLOOKUP(D596,Ingredients!$A:$G,4,FALSE),"ingredient not in list"))</f>
        <v/>
      </c>
      <c r="H596" t="str">
        <f t="shared" si="106"/>
        <v/>
      </c>
      <c r="I596" s="3" t="str">
        <f>IF(D596="", "", IFERROR((VLOOKUP(D596,Ingredients!$A:$H,8,FALSE)*(F596/(VLOOKUP(D596,Ingredients!$A:$H,3,FALSE)))), "ingredient not in list"))</f>
        <v/>
      </c>
      <c r="J596" t="str">
        <f t="shared" si="107"/>
        <v/>
      </c>
      <c r="K596" s="77" t="str">
        <f>IF($D596="", "", IFERROR((VLOOKUP($D596,Ingredients!$A:$K,9,FALSE)*($F596/(VLOOKUP($D596,Ingredients!$A:$K,3,FALSE)))), "ingredient not in list"))</f>
        <v/>
      </c>
      <c r="L596" t="str">
        <f t="shared" si="108"/>
        <v/>
      </c>
      <c r="M596" s="77" t="str">
        <f>IF($D596="", "", IFERROR((VLOOKUP($D596,Ingredients!$A:$K,10,FALSE)*($F596/(VLOOKUP($D596,Ingredients!$A:$K,3,FALSE)))), "ingredient not in list"))</f>
        <v/>
      </c>
      <c r="N596" t="str">
        <f t="shared" si="109"/>
        <v/>
      </c>
      <c r="O596" s="77" t="str">
        <f>IF($D596="", "", IFERROR((VLOOKUP($D596,Ingredients!$A:$K,11,FALSE)*($F596/(VLOOKUP($D596,Ingredients!$A:$K,3,FALSE)))), "ingredient not in list"))</f>
        <v/>
      </c>
      <c r="P596" t="str">
        <f t="shared" si="110"/>
        <v/>
      </c>
      <c r="Q596" s="83" t="str">
        <f>IF($D596="", "", IFERROR((VLOOKUP($D596,Ingredients!$A:$H,6,FALSE)*($F596/(VLOOKUP($D596,Ingredients!$A:$H,3,FALSE)))), "ingredient not in list"))</f>
        <v/>
      </c>
      <c r="R596" s="3" t="str">
        <f>IF(AND(I596&lt;&gt;"",I597=""),SUM(I$1:I597)-SUM(R$1:R595),"")</f>
        <v/>
      </c>
      <c r="S596" t="str">
        <f>IF(AND(Q596&lt;&gt;"",Q597=""),SUM(Q$1:Q597)-SUM(S$1:S595),"")</f>
        <v/>
      </c>
      <c r="T596" s="74" t="str">
        <f>IF(AND(K596&lt;&gt;"",K597=""),SUM(K$1:K597)-SUM(T$1:T595),"")</f>
        <v/>
      </c>
      <c r="U596" s="74" t="str">
        <f>IF(AND(M596&lt;&gt;"",M597=""),SUM(M$1:M597)-SUM(U$1:U595),"")</f>
        <v/>
      </c>
      <c r="V596" s="74" t="str">
        <f>IF(AND(O596&lt;&gt;"",O597=""),SUM(O$1:O597)-SUM(V$1:V595),"")</f>
        <v/>
      </c>
      <c r="X596" s="3" t="str">
        <f t="shared" si="111"/>
        <v/>
      </c>
      <c r="Y596" s="21" t="str">
        <f t="shared" si="112"/>
        <v/>
      </c>
      <c r="Z596" s="74" t="str">
        <f t="shared" si="113"/>
        <v/>
      </c>
      <c r="AA596" s="74" t="str">
        <f t="shared" si="114"/>
        <v/>
      </c>
      <c r="AB596" s="74" t="str">
        <f t="shared" si="115"/>
        <v/>
      </c>
    </row>
    <row r="597" spans="1:28" ht="12.75" x14ac:dyDescent="0.2">
      <c r="A597" t="str">
        <f>IF(B597="","", IF(ISNA(MATCH(B597,'Meal Planning'!$C$2:$C$6,0)), "N", "Y"))</f>
        <v/>
      </c>
      <c r="B597" t="str">
        <f t="array" ref="B597">IF(D597="","", INDEX($C597:C20595, MATCH(FALSE,ISBLANK($C597:C20595),0)))</f>
        <v/>
      </c>
      <c r="C597" s="10"/>
      <c r="E597" t="str">
        <f t="shared" si="105"/>
        <v/>
      </c>
      <c r="F597" s="10"/>
      <c r="G597" s="1" t="str">
        <f>IF(D597="","",IFERROR(VLOOKUP(D597,Ingredients!$A:$G,4,FALSE),"ingredient not in list"))</f>
        <v/>
      </c>
      <c r="H597" t="str">
        <f t="shared" si="106"/>
        <v/>
      </c>
      <c r="I597" s="3" t="str">
        <f>IF(D597="", "", IFERROR((VLOOKUP(D597,Ingredients!$A:$H,8,FALSE)*(F597/(VLOOKUP(D597,Ingredients!$A:$H,3,FALSE)))), "ingredient not in list"))</f>
        <v/>
      </c>
      <c r="J597" t="str">
        <f t="shared" si="107"/>
        <v/>
      </c>
      <c r="K597" s="77" t="str">
        <f>IF($D597="", "", IFERROR((VLOOKUP($D597,Ingredients!$A:$K,9,FALSE)*($F597/(VLOOKUP($D597,Ingredients!$A:$K,3,FALSE)))), "ingredient not in list"))</f>
        <v/>
      </c>
      <c r="L597" t="str">
        <f t="shared" si="108"/>
        <v/>
      </c>
      <c r="M597" s="77" t="str">
        <f>IF($D597="", "", IFERROR((VLOOKUP($D597,Ingredients!$A:$K,10,FALSE)*($F597/(VLOOKUP($D597,Ingredients!$A:$K,3,FALSE)))), "ingredient not in list"))</f>
        <v/>
      </c>
      <c r="N597" t="str">
        <f t="shared" si="109"/>
        <v/>
      </c>
      <c r="O597" s="77" t="str">
        <f>IF($D597="", "", IFERROR((VLOOKUP($D597,Ingredients!$A:$K,11,FALSE)*($F597/(VLOOKUP($D597,Ingredients!$A:$K,3,FALSE)))), "ingredient not in list"))</f>
        <v/>
      </c>
      <c r="P597" t="str">
        <f t="shared" si="110"/>
        <v/>
      </c>
      <c r="Q597" s="83" t="str">
        <f>IF($D597="", "", IFERROR((VLOOKUP($D597,Ingredients!$A:$H,6,FALSE)*($F597/(VLOOKUP($D597,Ingredients!$A:$H,3,FALSE)))), "ingredient not in list"))</f>
        <v/>
      </c>
      <c r="R597" s="3" t="str">
        <f>IF(AND(I597&lt;&gt;"",I598=""),SUM(I$1:I598)-SUM(R$1:R596),"")</f>
        <v/>
      </c>
      <c r="S597" t="str">
        <f>IF(AND(Q597&lt;&gt;"",Q598=""),SUM(Q$1:Q598)-SUM(S$1:S596),"")</f>
        <v/>
      </c>
      <c r="T597" s="74" t="str">
        <f>IF(AND(K597&lt;&gt;"",K598=""),SUM(K$1:K598)-SUM(T$1:T596),"")</f>
        <v/>
      </c>
      <c r="U597" s="74" t="str">
        <f>IF(AND(M597&lt;&gt;"",M598=""),SUM(M$1:M598)-SUM(U$1:U596),"")</f>
        <v/>
      </c>
      <c r="V597" s="74" t="str">
        <f>IF(AND(O597&lt;&gt;"",O598=""),SUM(O$1:O598)-SUM(V$1:V596),"")</f>
        <v/>
      </c>
      <c r="X597" s="3" t="str">
        <f t="shared" si="111"/>
        <v/>
      </c>
      <c r="Y597" s="21" t="str">
        <f t="shared" si="112"/>
        <v/>
      </c>
      <c r="Z597" s="74" t="str">
        <f t="shared" si="113"/>
        <v/>
      </c>
      <c r="AA597" s="74" t="str">
        <f t="shared" si="114"/>
        <v/>
      </c>
      <c r="AB597" s="74" t="str">
        <f t="shared" si="115"/>
        <v/>
      </c>
    </row>
    <row r="598" spans="1:28" ht="12.75" x14ac:dyDescent="0.2">
      <c r="A598" t="str">
        <f>IF(B598="","", IF(ISNA(MATCH(B598,'Meal Planning'!$C$2:$C$6,0)), "N", "Y"))</f>
        <v/>
      </c>
      <c r="B598" t="str">
        <f t="array" ref="B598">IF(D598="","", INDEX($C598:C20596, MATCH(FALSE,ISBLANK($C598:C20596),0)))</f>
        <v/>
      </c>
      <c r="C598" s="10"/>
      <c r="E598" t="str">
        <f t="shared" si="105"/>
        <v/>
      </c>
      <c r="F598" s="10"/>
      <c r="G598" s="1" t="str">
        <f>IF(D598="","",IFERROR(VLOOKUP(D598,Ingredients!$A:$G,4,FALSE),"ingredient not in list"))</f>
        <v/>
      </c>
      <c r="H598" t="str">
        <f t="shared" si="106"/>
        <v/>
      </c>
      <c r="I598" s="3" t="str">
        <f>IF(D598="", "", IFERROR((VLOOKUP(D598,Ingredients!$A:$H,8,FALSE)*(F598/(VLOOKUP(D598,Ingredients!$A:$H,3,FALSE)))), "ingredient not in list"))</f>
        <v/>
      </c>
      <c r="J598" t="str">
        <f t="shared" si="107"/>
        <v/>
      </c>
      <c r="K598" s="77" t="str">
        <f>IF($D598="", "", IFERROR((VLOOKUP($D598,Ingredients!$A:$K,9,FALSE)*($F598/(VLOOKUP($D598,Ingredients!$A:$K,3,FALSE)))), "ingredient not in list"))</f>
        <v/>
      </c>
      <c r="L598" t="str">
        <f t="shared" si="108"/>
        <v/>
      </c>
      <c r="M598" s="77" t="str">
        <f>IF($D598="", "", IFERROR((VLOOKUP($D598,Ingredients!$A:$K,10,FALSE)*($F598/(VLOOKUP($D598,Ingredients!$A:$K,3,FALSE)))), "ingredient not in list"))</f>
        <v/>
      </c>
      <c r="N598" t="str">
        <f t="shared" si="109"/>
        <v/>
      </c>
      <c r="O598" s="77" t="str">
        <f>IF($D598="", "", IFERROR((VLOOKUP($D598,Ingredients!$A:$K,11,FALSE)*($F598/(VLOOKUP($D598,Ingredients!$A:$K,3,FALSE)))), "ingredient not in list"))</f>
        <v/>
      </c>
      <c r="P598" t="str">
        <f t="shared" si="110"/>
        <v/>
      </c>
      <c r="Q598" s="83" t="str">
        <f>IF($D598="", "", IFERROR((VLOOKUP($D598,Ingredients!$A:$H,6,FALSE)*($F598/(VLOOKUP($D598,Ingredients!$A:$H,3,FALSE)))), "ingredient not in list"))</f>
        <v/>
      </c>
      <c r="R598" s="3" t="str">
        <f>IF(AND(I598&lt;&gt;"",I599=""),SUM(I$1:I599)-SUM(R$1:R597),"")</f>
        <v/>
      </c>
      <c r="S598" t="str">
        <f>IF(AND(Q598&lt;&gt;"",Q599=""),SUM(Q$1:Q599)-SUM(S$1:S597),"")</f>
        <v/>
      </c>
      <c r="T598" s="74" t="str">
        <f>IF(AND(K598&lt;&gt;"",K599=""),SUM(K$1:K599)-SUM(T$1:T597),"")</f>
        <v/>
      </c>
      <c r="U598" s="74" t="str">
        <f>IF(AND(M598&lt;&gt;"",M599=""),SUM(M$1:M599)-SUM(U$1:U597),"")</f>
        <v/>
      </c>
      <c r="V598" s="74" t="str">
        <f>IF(AND(O598&lt;&gt;"",O599=""),SUM(O$1:O599)-SUM(V$1:V597),"")</f>
        <v/>
      </c>
      <c r="X598" s="3" t="str">
        <f t="shared" si="111"/>
        <v/>
      </c>
      <c r="Y598" s="21" t="str">
        <f t="shared" si="112"/>
        <v/>
      </c>
      <c r="Z598" s="74" t="str">
        <f t="shared" si="113"/>
        <v/>
      </c>
      <c r="AA598" s="74" t="str">
        <f t="shared" si="114"/>
        <v/>
      </c>
      <c r="AB598" s="74" t="str">
        <f t="shared" si="115"/>
        <v/>
      </c>
    </row>
    <row r="599" spans="1:28" ht="12.75" x14ac:dyDescent="0.2">
      <c r="A599" t="str">
        <f>IF(B599="","", IF(ISNA(MATCH(B599,'Meal Planning'!$C$2:$C$6,0)), "N", "Y"))</f>
        <v/>
      </c>
      <c r="B599" t="str">
        <f t="array" ref="B599">IF(D599="","", INDEX($C599:C20597, MATCH(FALSE,ISBLANK($C599:C20597),0)))</f>
        <v/>
      </c>
      <c r="C599" s="10"/>
      <c r="E599" t="str">
        <f t="shared" si="105"/>
        <v/>
      </c>
      <c r="F599" s="10"/>
      <c r="G599" s="1" t="str">
        <f>IF(D599="","",IFERROR(VLOOKUP(D599,Ingredients!$A:$G,4,FALSE),"ingredient not in list"))</f>
        <v/>
      </c>
      <c r="H599" t="str">
        <f t="shared" si="106"/>
        <v/>
      </c>
      <c r="I599" s="3" t="str">
        <f>IF(D599="", "", IFERROR((VLOOKUP(D599,Ingredients!$A:$H,8,FALSE)*(F599/(VLOOKUP(D599,Ingredients!$A:$H,3,FALSE)))), "ingredient not in list"))</f>
        <v/>
      </c>
      <c r="J599" t="str">
        <f t="shared" si="107"/>
        <v/>
      </c>
      <c r="K599" s="77" t="str">
        <f>IF($D599="", "", IFERROR((VLOOKUP($D599,Ingredients!$A:$K,9,FALSE)*($F599/(VLOOKUP($D599,Ingredients!$A:$K,3,FALSE)))), "ingredient not in list"))</f>
        <v/>
      </c>
      <c r="L599" t="str">
        <f t="shared" si="108"/>
        <v/>
      </c>
      <c r="M599" s="77" t="str">
        <f>IF($D599="", "", IFERROR((VLOOKUP($D599,Ingredients!$A:$K,10,FALSE)*($F599/(VLOOKUP($D599,Ingredients!$A:$K,3,FALSE)))), "ingredient not in list"))</f>
        <v/>
      </c>
      <c r="N599" t="str">
        <f t="shared" si="109"/>
        <v/>
      </c>
      <c r="O599" s="77" t="str">
        <f>IF($D599="", "", IFERROR((VLOOKUP($D599,Ingredients!$A:$K,11,FALSE)*($F599/(VLOOKUP($D599,Ingredients!$A:$K,3,FALSE)))), "ingredient not in list"))</f>
        <v/>
      </c>
      <c r="P599" t="str">
        <f t="shared" si="110"/>
        <v/>
      </c>
      <c r="Q599" s="83" t="str">
        <f>IF($D599="", "", IFERROR((VLOOKUP($D599,Ingredients!$A:$H,6,FALSE)*($F599/(VLOOKUP($D599,Ingredients!$A:$H,3,FALSE)))), "ingredient not in list"))</f>
        <v/>
      </c>
      <c r="R599" s="3" t="str">
        <f>IF(AND(I599&lt;&gt;"",I600=""),SUM(I$1:I600)-SUM(R$1:R598),"")</f>
        <v/>
      </c>
      <c r="S599" t="str">
        <f>IF(AND(Q599&lt;&gt;"",Q600=""),SUM(Q$1:Q600)-SUM(S$1:S598),"")</f>
        <v/>
      </c>
      <c r="T599" s="74" t="str">
        <f>IF(AND(K599&lt;&gt;"",K600=""),SUM(K$1:K600)-SUM(T$1:T598),"")</f>
        <v/>
      </c>
      <c r="U599" s="74" t="str">
        <f>IF(AND(M599&lt;&gt;"",M600=""),SUM(M$1:M600)-SUM(U$1:U598),"")</f>
        <v/>
      </c>
      <c r="V599" s="74" t="str">
        <f>IF(AND(O599&lt;&gt;"",O600=""),SUM(O$1:O600)-SUM(V$1:V598),"")</f>
        <v/>
      </c>
      <c r="X599" s="3" t="str">
        <f t="shared" si="111"/>
        <v/>
      </c>
      <c r="Y599" s="21" t="str">
        <f t="shared" si="112"/>
        <v/>
      </c>
      <c r="Z599" s="74" t="str">
        <f t="shared" si="113"/>
        <v/>
      </c>
      <c r="AA599" s="74" t="str">
        <f t="shared" si="114"/>
        <v/>
      </c>
      <c r="AB599" s="74" t="str">
        <f t="shared" si="115"/>
        <v/>
      </c>
    </row>
    <row r="600" spans="1:28" ht="12.75" x14ac:dyDescent="0.2">
      <c r="A600" t="str">
        <f>IF(B600="","", IF(ISNA(MATCH(B600,'Meal Planning'!$C$2:$C$6,0)), "N", "Y"))</f>
        <v/>
      </c>
      <c r="B600" t="str">
        <f t="array" ref="B600">IF(D600="","", INDEX($C600:C20598, MATCH(FALSE,ISBLANK($C600:C20598),0)))</f>
        <v/>
      </c>
      <c r="C600" s="10"/>
      <c r="E600" t="str">
        <f t="shared" si="105"/>
        <v/>
      </c>
      <c r="F600" s="10"/>
      <c r="G600" s="1" t="str">
        <f>IF(D600="","",IFERROR(VLOOKUP(D600,Ingredients!$A:$G,4,FALSE),"ingredient not in list"))</f>
        <v/>
      </c>
      <c r="H600" t="str">
        <f t="shared" si="106"/>
        <v/>
      </c>
      <c r="I600" s="3" t="str">
        <f>IF(D600="", "", IFERROR((VLOOKUP(D600,Ingredients!$A:$H,8,FALSE)*(F600/(VLOOKUP(D600,Ingredients!$A:$H,3,FALSE)))), "ingredient not in list"))</f>
        <v/>
      </c>
      <c r="J600" t="str">
        <f t="shared" si="107"/>
        <v/>
      </c>
      <c r="K600" s="77" t="str">
        <f>IF($D600="", "", IFERROR((VLOOKUP($D600,Ingredients!$A:$K,9,FALSE)*($F600/(VLOOKUP($D600,Ingredients!$A:$K,3,FALSE)))), "ingredient not in list"))</f>
        <v/>
      </c>
      <c r="L600" t="str">
        <f t="shared" si="108"/>
        <v/>
      </c>
      <c r="M600" s="77" t="str">
        <f>IF($D600="", "", IFERROR((VLOOKUP($D600,Ingredients!$A:$K,10,FALSE)*($F600/(VLOOKUP($D600,Ingredients!$A:$K,3,FALSE)))), "ingredient not in list"))</f>
        <v/>
      </c>
      <c r="N600" t="str">
        <f t="shared" si="109"/>
        <v/>
      </c>
      <c r="O600" s="77" t="str">
        <f>IF($D600="", "", IFERROR((VLOOKUP($D600,Ingredients!$A:$K,11,FALSE)*($F600/(VLOOKUP($D600,Ingredients!$A:$K,3,FALSE)))), "ingredient not in list"))</f>
        <v/>
      </c>
      <c r="P600" t="str">
        <f t="shared" si="110"/>
        <v/>
      </c>
      <c r="Q600" s="83" t="str">
        <f>IF($D600="", "", IFERROR((VLOOKUP($D600,Ingredients!$A:$H,6,FALSE)*($F600/(VLOOKUP($D600,Ingredients!$A:$H,3,FALSE)))), "ingredient not in list"))</f>
        <v/>
      </c>
      <c r="R600" s="3" t="str">
        <f>IF(AND(I600&lt;&gt;"",I601=""),SUM(I$1:I601)-SUM(R$1:R599),"")</f>
        <v/>
      </c>
      <c r="S600" t="str">
        <f>IF(AND(Q600&lt;&gt;"",Q601=""),SUM(Q$1:Q601)-SUM(S$1:S599),"")</f>
        <v/>
      </c>
      <c r="T600" s="74" t="str">
        <f>IF(AND(K600&lt;&gt;"",K601=""),SUM(K$1:K601)-SUM(T$1:T599),"")</f>
        <v/>
      </c>
      <c r="U600" s="74" t="str">
        <f>IF(AND(M600&lt;&gt;"",M601=""),SUM(M$1:M601)-SUM(U$1:U599),"")</f>
        <v/>
      </c>
      <c r="V600" s="74" t="str">
        <f>IF(AND(O600&lt;&gt;"",O601=""),SUM(O$1:O601)-SUM(V$1:V599),"")</f>
        <v/>
      </c>
      <c r="X600" s="3" t="str">
        <f t="shared" si="111"/>
        <v/>
      </c>
      <c r="Y600" s="21" t="str">
        <f t="shared" si="112"/>
        <v/>
      </c>
      <c r="Z600" s="74" t="str">
        <f t="shared" si="113"/>
        <v/>
      </c>
      <c r="AA600" s="74" t="str">
        <f t="shared" si="114"/>
        <v/>
      </c>
      <c r="AB600" s="74" t="str">
        <f t="shared" si="115"/>
        <v/>
      </c>
    </row>
    <row r="601" spans="1:28" ht="12.75" x14ac:dyDescent="0.2">
      <c r="A601" t="str">
        <f>IF(B601="","", IF(ISNA(MATCH(B601,'Meal Planning'!$C$2:$C$6,0)), "N", "Y"))</f>
        <v/>
      </c>
      <c r="B601" t="str">
        <f t="array" ref="B601">IF(D601="","", INDEX($C601:C20599, MATCH(FALSE,ISBLANK($C601:C20599),0)))</f>
        <v/>
      </c>
      <c r="C601" s="10"/>
      <c r="E601" t="str">
        <f t="shared" si="105"/>
        <v/>
      </c>
      <c r="F601" s="10"/>
      <c r="G601" s="1" t="str">
        <f>IF(D601="","",IFERROR(VLOOKUP(D601,Ingredients!$A:$G,4,FALSE),"ingredient not in list"))</f>
        <v/>
      </c>
      <c r="H601" t="str">
        <f t="shared" si="106"/>
        <v/>
      </c>
      <c r="I601" s="3" t="str">
        <f>IF(D601="", "", IFERROR((VLOOKUP(D601,Ingredients!$A:$H,8,FALSE)*(F601/(VLOOKUP(D601,Ingredients!$A:$H,3,FALSE)))), "ingredient not in list"))</f>
        <v/>
      </c>
      <c r="J601" t="str">
        <f t="shared" si="107"/>
        <v/>
      </c>
      <c r="K601" s="77" t="str">
        <f>IF($D601="", "", IFERROR((VLOOKUP($D601,Ingredients!$A:$K,9,FALSE)*($F601/(VLOOKUP($D601,Ingredients!$A:$K,3,FALSE)))), "ingredient not in list"))</f>
        <v/>
      </c>
      <c r="L601" t="str">
        <f t="shared" si="108"/>
        <v/>
      </c>
      <c r="M601" s="77" t="str">
        <f>IF($D601="", "", IFERROR((VLOOKUP($D601,Ingredients!$A:$K,10,FALSE)*($F601/(VLOOKUP($D601,Ingredients!$A:$K,3,FALSE)))), "ingredient not in list"))</f>
        <v/>
      </c>
      <c r="N601" t="str">
        <f t="shared" si="109"/>
        <v/>
      </c>
      <c r="O601" s="77" t="str">
        <f>IF($D601="", "", IFERROR((VLOOKUP($D601,Ingredients!$A:$K,11,FALSE)*($F601/(VLOOKUP($D601,Ingredients!$A:$K,3,FALSE)))), "ingredient not in list"))</f>
        <v/>
      </c>
      <c r="P601" t="str">
        <f t="shared" si="110"/>
        <v/>
      </c>
      <c r="Q601" s="83" t="str">
        <f>IF($D601="", "", IFERROR((VLOOKUP($D601,Ingredients!$A:$H,6,FALSE)*($F601/(VLOOKUP($D601,Ingredients!$A:$H,3,FALSE)))), "ingredient not in list"))</f>
        <v/>
      </c>
      <c r="R601" s="3" t="str">
        <f>IF(AND(I601&lt;&gt;"",I602=""),SUM(I$1:I602)-SUM(R$1:R600),"")</f>
        <v/>
      </c>
      <c r="S601" t="str">
        <f>IF(AND(Q601&lt;&gt;"",Q602=""),SUM(Q$1:Q602)-SUM(S$1:S600),"")</f>
        <v/>
      </c>
      <c r="T601" s="74" t="str">
        <f>IF(AND(K601&lt;&gt;"",K602=""),SUM(K$1:K602)-SUM(T$1:T600),"")</f>
        <v/>
      </c>
      <c r="U601" s="74" t="str">
        <f>IF(AND(M601&lt;&gt;"",M602=""),SUM(M$1:M602)-SUM(U$1:U600),"")</f>
        <v/>
      </c>
      <c r="V601" s="74" t="str">
        <f>IF(AND(O601&lt;&gt;"",O602=""),SUM(O$1:O602)-SUM(V$1:V600),"")</f>
        <v/>
      </c>
      <c r="X601" s="3" t="str">
        <f t="shared" si="111"/>
        <v/>
      </c>
      <c r="Y601" s="21" t="str">
        <f t="shared" si="112"/>
        <v/>
      </c>
      <c r="Z601" s="74" t="str">
        <f t="shared" si="113"/>
        <v/>
      </c>
      <c r="AA601" s="74" t="str">
        <f t="shared" si="114"/>
        <v/>
      </c>
      <c r="AB601" s="74" t="str">
        <f t="shared" si="115"/>
        <v/>
      </c>
    </row>
    <row r="602" spans="1:28" ht="12.75" x14ac:dyDescent="0.2">
      <c r="A602" t="str">
        <f>IF(B602="","", IF(ISNA(MATCH(B602,'Meal Planning'!$C$2:$C$6,0)), "N", "Y"))</f>
        <v/>
      </c>
      <c r="B602" t="str">
        <f t="array" ref="B602">IF(D602="","", INDEX($C602:C20600, MATCH(FALSE,ISBLANK($C602:C20600),0)))</f>
        <v/>
      </c>
      <c r="C602" s="10"/>
      <c r="E602" t="str">
        <f t="shared" si="105"/>
        <v/>
      </c>
      <c r="F602" s="10"/>
      <c r="G602" s="1" t="str">
        <f>IF(D602="","",IFERROR(VLOOKUP(D602,Ingredients!$A:$G,4,FALSE),"ingredient not in list"))</f>
        <v/>
      </c>
      <c r="H602" t="str">
        <f t="shared" si="106"/>
        <v/>
      </c>
      <c r="I602" s="3" t="str">
        <f>IF(D602="", "", IFERROR((VLOOKUP(D602,Ingredients!$A:$H,8,FALSE)*(F602/(VLOOKUP(D602,Ingredients!$A:$H,3,FALSE)))), "ingredient not in list"))</f>
        <v/>
      </c>
      <c r="J602" t="str">
        <f t="shared" si="107"/>
        <v/>
      </c>
      <c r="K602" s="77" t="str">
        <f>IF($D602="", "", IFERROR((VLOOKUP($D602,Ingredients!$A:$K,9,FALSE)*($F602/(VLOOKUP($D602,Ingredients!$A:$K,3,FALSE)))), "ingredient not in list"))</f>
        <v/>
      </c>
      <c r="L602" t="str">
        <f t="shared" si="108"/>
        <v/>
      </c>
      <c r="M602" s="77" t="str">
        <f>IF($D602="", "", IFERROR((VLOOKUP($D602,Ingredients!$A:$K,10,FALSE)*($F602/(VLOOKUP($D602,Ingredients!$A:$K,3,FALSE)))), "ingredient not in list"))</f>
        <v/>
      </c>
      <c r="N602" t="str">
        <f t="shared" si="109"/>
        <v/>
      </c>
      <c r="O602" s="77" t="str">
        <f>IF($D602="", "", IFERROR((VLOOKUP($D602,Ingredients!$A:$K,11,FALSE)*($F602/(VLOOKUP($D602,Ingredients!$A:$K,3,FALSE)))), "ingredient not in list"))</f>
        <v/>
      </c>
      <c r="P602" t="str">
        <f t="shared" si="110"/>
        <v/>
      </c>
      <c r="Q602" s="83" t="str">
        <f>IF($D602="", "", IFERROR((VLOOKUP($D602,Ingredients!$A:$H,6,FALSE)*($F602/(VLOOKUP($D602,Ingredients!$A:$H,3,FALSE)))), "ingredient not in list"))</f>
        <v/>
      </c>
      <c r="R602" s="3" t="str">
        <f>IF(AND(I602&lt;&gt;"",I603=""),SUM(I$1:I603)-SUM(R$1:R601),"")</f>
        <v/>
      </c>
      <c r="S602" t="str">
        <f>IF(AND(Q602&lt;&gt;"",Q603=""),SUM(Q$1:Q603)-SUM(S$1:S601),"")</f>
        <v/>
      </c>
      <c r="T602" s="74" t="str">
        <f>IF(AND(K602&lt;&gt;"",K603=""),SUM(K$1:K603)-SUM(T$1:T601),"")</f>
        <v/>
      </c>
      <c r="U602" s="74" t="str">
        <f>IF(AND(M602&lt;&gt;"",M603=""),SUM(M$1:M603)-SUM(U$1:U601),"")</f>
        <v/>
      </c>
      <c r="V602" s="74" t="str">
        <f>IF(AND(O602&lt;&gt;"",O603=""),SUM(O$1:O603)-SUM(V$1:V601),"")</f>
        <v/>
      </c>
      <c r="X602" s="3" t="str">
        <f t="shared" si="111"/>
        <v/>
      </c>
      <c r="Y602" s="21" t="str">
        <f t="shared" si="112"/>
        <v/>
      </c>
      <c r="Z602" s="74" t="str">
        <f t="shared" si="113"/>
        <v/>
      </c>
      <c r="AA602" s="74" t="str">
        <f t="shared" si="114"/>
        <v/>
      </c>
      <c r="AB602" s="74" t="str">
        <f t="shared" si="115"/>
        <v/>
      </c>
    </row>
    <row r="603" spans="1:28" ht="12.75" x14ac:dyDescent="0.2">
      <c r="A603" t="str">
        <f>IF(B603="","", IF(ISNA(MATCH(B603,'Meal Planning'!$C$2:$C$6,0)), "N", "Y"))</f>
        <v/>
      </c>
      <c r="B603" t="str">
        <f t="array" ref="B603">IF(D603="","", INDEX($C603:C20601, MATCH(FALSE,ISBLANK($C603:C20601),0)))</f>
        <v/>
      </c>
      <c r="C603" s="10"/>
      <c r="E603" t="str">
        <f t="shared" si="105"/>
        <v/>
      </c>
      <c r="F603" s="10"/>
      <c r="G603" s="1" t="str">
        <f>IF(D603="","",IFERROR(VLOOKUP(D603,Ingredients!$A:$G,4,FALSE),"ingredient not in list"))</f>
        <v/>
      </c>
      <c r="H603" t="str">
        <f t="shared" si="106"/>
        <v/>
      </c>
      <c r="I603" s="3" t="str">
        <f>IF(D603="", "", IFERROR((VLOOKUP(D603,Ingredients!$A:$H,8,FALSE)*(F603/(VLOOKUP(D603,Ingredients!$A:$H,3,FALSE)))), "ingredient not in list"))</f>
        <v/>
      </c>
      <c r="J603" t="str">
        <f t="shared" si="107"/>
        <v/>
      </c>
      <c r="K603" s="77" t="str">
        <f>IF($D603="", "", IFERROR((VLOOKUP($D603,Ingredients!$A:$K,9,FALSE)*($F603/(VLOOKUP($D603,Ingredients!$A:$K,3,FALSE)))), "ingredient not in list"))</f>
        <v/>
      </c>
      <c r="L603" t="str">
        <f t="shared" si="108"/>
        <v/>
      </c>
      <c r="M603" s="77" t="str">
        <f>IF($D603="", "", IFERROR((VLOOKUP($D603,Ingredients!$A:$K,10,FALSE)*($F603/(VLOOKUP($D603,Ingredients!$A:$K,3,FALSE)))), "ingredient not in list"))</f>
        <v/>
      </c>
      <c r="N603" t="str">
        <f t="shared" si="109"/>
        <v/>
      </c>
      <c r="O603" s="77" t="str">
        <f>IF($D603="", "", IFERROR((VLOOKUP($D603,Ingredients!$A:$K,11,FALSE)*($F603/(VLOOKUP($D603,Ingredients!$A:$K,3,FALSE)))), "ingredient not in list"))</f>
        <v/>
      </c>
      <c r="P603" t="str">
        <f t="shared" si="110"/>
        <v/>
      </c>
      <c r="Q603" s="83" t="str">
        <f>IF($D603="", "", IFERROR((VLOOKUP($D603,Ingredients!$A:$H,6,FALSE)*($F603/(VLOOKUP($D603,Ingredients!$A:$H,3,FALSE)))), "ingredient not in list"))</f>
        <v/>
      </c>
      <c r="R603" s="3" t="str">
        <f>IF(AND(I603&lt;&gt;"",I604=""),SUM(I$1:I604)-SUM(R$1:R602),"")</f>
        <v/>
      </c>
      <c r="S603" t="str">
        <f>IF(AND(Q603&lt;&gt;"",Q604=""),SUM(Q$1:Q604)-SUM(S$1:S602),"")</f>
        <v/>
      </c>
      <c r="T603" s="74" t="str">
        <f>IF(AND(K603&lt;&gt;"",K604=""),SUM(K$1:K604)-SUM(T$1:T602),"")</f>
        <v/>
      </c>
      <c r="U603" s="74" t="str">
        <f>IF(AND(M603&lt;&gt;"",M604=""),SUM(M$1:M604)-SUM(U$1:U602),"")</f>
        <v/>
      </c>
      <c r="V603" s="74" t="str">
        <f>IF(AND(O603&lt;&gt;"",O604=""),SUM(O$1:O604)-SUM(V$1:V602),"")</f>
        <v/>
      </c>
      <c r="X603" s="3" t="str">
        <f t="shared" si="111"/>
        <v/>
      </c>
      <c r="Y603" s="21" t="str">
        <f t="shared" si="112"/>
        <v/>
      </c>
      <c r="Z603" s="74" t="str">
        <f t="shared" si="113"/>
        <v/>
      </c>
      <c r="AA603" s="74" t="str">
        <f t="shared" si="114"/>
        <v/>
      </c>
      <c r="AB603" s="74" t="str">
        <f t="shared" si="115"/>
        <v/>
      </c>
    </row>
    <row r="604" spans="1:28" ht="12.75" x14ac:dyDescent="0.2">
      <c r="A604" t="str">
        <f>IF(B604="","", IF(ISNA(MATCH(B604,'Meal Planning'!$C$2:$C$6,0)), "N", "Y"))</f>
        <v/>
      </c>
      <c r="B604" t="str">
        <f t="array" ref="B604">IF(D604="","", INDEX($C604:C20602, MATCH(FALSE,ISBLANK($C604:C20602),0)))</f>
        <v/>
      </c>
      <c r="C604" s="10"/>
      <c r="E604" t="str">
        <f t="shared" si="105"/>
        <v/>
      </c>
      <c r="F604" s="10"/>
      <c r="G604" s="1" t="str">
        <f>IF(D604="","",IFERROR(VLOOKUP(D604,Ingredients!$A:$G,4,FALSE),"ingredient not in list"))</f>
        <v/>
      </c>
      <c r="H604" t="str">
        <f t="shared" si="106"/>
        <v/>
      </c>
      <c r="I604" s="3" t="str">
        <f>IF(D604="", "", IFERROR((VLOOKUP(D604,Ingredients!$A:$H,8,FALSE)*(F604/(VLOOKUP(D604,Ingredients!$A:$H,3,FALSE)))), "ingredient not in list"))</f>
        <v/>
      </c>
      <c r="J604" t="str">
        <f t="shared" si="107"/>
        <v/>
      </c>
      <c r="K604" s="77" t="str">
        <f>IF($D604="", "", IFERROR((VLOOKUP($D604,Ingredients!$A:$K,9,FALSE)*($F604/(VLOOKUP($D604,Ingredients!$A:$K,3,FALSE)))), "ingredient not in list"))</f>
        <v/>
      </c>
      <c r="L604" t="str">
        <f t="shared" si="108"/>
        <v/>
      </c>
      <c r="M604" s="77" t="str">
        <f>IF($D604="", "", IFERROR((VLOOKUP($D604,Ingredients!$A:$K,10,FALSE)*($F604/(VLOOKUP($D604,Ingredients!$A:$K,3,FALSE)))), "ingredient not in list"))</f>
        <v/>
      </c>
      <c r="N604" t="str">
        <f t="shared" si="109"/>
        <v/>
      </c>
      <c r="O604" s="77" t="str">
        <f>IF($D604="", "", IFERROR((VLOOKUP($D604,Ingredients!$A:$K,11,FALSE)*($F604/(VLOOKUP($D604,Ingredients!$A:$K,3,FALSE)))), "ingredient not in list"))</f>
        <v/>
      </c>
      <c r="P604" t="str">
        <f t="shared" si="110"/>
        <v/>
      </c>
      <c r="Q604" s="83" t="str">
        <f>IF($D604="", "", IFERROR((VLOOKUP($D604,Ingredients!$A:$H,6,FALSE)*($F604/(VLOOKUP($D604,Ingredients!$A:$H,3,FALSE)))), "ingredient not in list"))</f>
        <v/>
      </c>
      <c r="R604" s="3" t="str">
        <f>IF(AND(I604&lt;&gt;"",I605=""),SUM(I$1:I605)-SUM(R$1:R603),"")</f>
        <v/>
      </c>
      <c r="S604" t="str">
        <f>IF(AND(Q604&lt;&gt;"",Q605=""),SUM(Q$1:Q605)-SUM(S$1:S603),"")</f>
        <v/>
      </c>
      <c r="T604" s="74" t="str">
        <f>IF(AND(K604&lt;&gt;"",K605=""),SUM(K$1:K605)-SUM(T$1:T603),"")</f>
        <v/>
      </c>
      <c r="U604" s="74" t="str">
        <f>IF(AND(M604&lt;&gt;"",M605=""),SUM(M$1:M605)-SUM(U$1:U603),"")</f>
        <v/>
      </c>
      <c r="V604" s="74" t="str">
        <f>IF(AND(O604&lt;&gt;"",O605=""),SUM(O$1:O605)-SUM(V$1:V603),"")</f>
        <v/>
      </c>
      <c r="X604" s="3" t="str">
        <f t="shared" si="111"/>
        <v/>
      </c>
      <c r="Y604" s="21" t="str">
        <f t="shared" si="112"/>
        <v/>
      </c>
      <c r="Z604" s="74" t="str">
        <f t="shared" si="113"/>
        <v/>
      </c>
      <c r="AA604" s="74" t="str">
        <f t="shared" si="114"/>
        <v/>
      </c>
      <c r="AB604" s="74" t="str">
        <f t="shared" si="115"/>
        <v/>
      </c>
    </row>
    <row r="605" spans="1:28" ht="12.75" x14ac:dyDescent="0.2">
      <c r="A605" t="str">
        <f>IF(B605="","", IF(ISNA(MATCH(B605,'Meal Planning'!$C$2:$C$6,0)), "N", "Y"))</f>
        <v/>
      </c>
      <c r="B605" t="str">
        <f t="array" ref="B605">IF(D605="","", INDEX($C605:C20603, MATCH(FALSE,ISBLANK($C605:C20603),0)))</f>
        <v/>
      </c>
      <c r="C605" s="10"/>
      <c r="E605" t="str">
        <f t="shared" si="105"/>
        <v/>
      </c>
      <c r="F605" s="10"/>
      <c r="G605" s="1" t="str">
        <f>IF(D605="","",IFERROR(VLOOKUP(D605,Ingredients!$A:$G,4,FALSE),"ingredient not in list"))</f>
        <v/>
      </c>
      <c r="H605" t="str">
        <f t="shared" si="106"/>
        <v/>
      </c>
      <c r="I605" s="3" t="str">
        <f>IF(D605="", "", IFERROR((VLOOKUP(D605,Ingredients!$A:$H,8,FALSE)*(F605/(VLOOKUP(D605,Ingredients!$A:$H,3,FALSE)))), "ingredient not in list"))</f>
        <v/>
      </c>
      <c r="J605" t="str">
        <f t="shared" si="107"/>
        <v/>
      </c>
      <c r="K605" s="77" t="str">
        <f>IF($D605="", "", IFERROR((VLOOKUP($D605,Ingredients!$A:$K,9,FALSE)*($F605/(VLOOKUP($D605,Ingredients!$A:$K,3,FALSE)))), "ingredient not in list"))</f>
        <v/>
      </c>
      <c r="L605" t="str">
        <f t="shared" si="108"/>
        <v/>
      </c>
      <c r="M605" s="77" t="str">
        <f>IF($D605="", "", IFERROR((VLOOKUP($D605,Ingredients!$A:$K,10,FALSE)*($F605/(VLOOKUP($D605,Ingredients!$A:$K,3,FALSE)))), "ingredient not in list"))</f>
        <v/>
      </c>
      <c r="N605" t="str">
        <f t="shared" si="109"/>
        <v/>
      </c>
      <c r="O605" s="77" t="str">
        <f>IF($D605="", "", IFERROR((VLOOKUP($D605,Ingredients!$A:$K,11,FALSE)*($F605/(VLOOKUP($D605,Ingredients!$A:$K,3,FALSE)))), "ingredient not in list"))</f>
        <v/>
      </c>
      <c r="P605" t="str">
        <f t="shared" si="110"/>
        <v/>
      </c>
      <c r="Q605" s="83" t="str">
        <f>IF($D605="", "", IFERROR((VLOOKUP($D605,Ingredients!$A:$H,6,FALSE)*($F605/(VLOOKUP($D605,Ingredients!$A:$H,3,FALSE)))), "ingredient not in list"))</f>
        <v/>
      </c>
      <c r="R605" s="3" t="str">
        <f>IF(AND(I605&lt;&gt;"",I606=""),SUM(I$1:I606)-SUM(R$1:R604),"")</f>
        <v/>
      </c>
      <c r="S605" t="str">
        <f>IF(AND(Q605&lt;&gt;"",Q606=""),SUM(Q$1:Q606)-SUM(S$1:S604),"")</f>
        <v/>
      </c>
      <c r="T605" s="74" t="str">
        <f>IF(AND(K605&lt;&gt;"",K606=""),SUM(K$1:K606)-SUM(T$1:T604),"")</f>
        <v/>
      </c>
      <c r="U605" s="74" t="str">
        <f>IF(AND(M605&lt;&gt;"",M606=""),SUM(M$1:M606)-SUM(U$1:U604),"")</f>
        <v/>
      </c>
      <c r="V605" s="74" t="str">
        <f>IF(AND(O605&lt;&gt;"",O606=""),SUM(O$1:O606)-SUM(V$1:V604),"")</f>
        <v/>
      </c>
      <c r="X605" s="3" t="str">
        <f t="shared" si="111"/>
        <v/>
      </c>
      <c r="Y605" s="21" t="str">
        <f t="shared" si="112"/>
        <v/>
      </c>
      <c r="Z605" s="74" t="str">
        <f t="shared" si="113"/>
        <v/>
      </c>
      <c r="AA605" s="74" t="str">
        <f t="shared" si="114"/>
        <v/>
      </c>
      <c r="AB605" s="74" t="str">
        <f t="shared" si="115"/>
        <v/>
      </c>
    </row>
    <row r="606" spans="1:28" ht="12.75" x14ac:dyDescent="0.2">
      <c r="A606" t="str">
        <f>IF(B606="","", IF(ISNA(MATCH(B606,'Meal Planning'!$C$2:$C$6,0)), "N", "Y"))</f>
        <v/>
      </c>
      <c r="B606" t="str">
        <f t="array" ref="B606">IF(D606="","", INDEX($C606:C20604, MATCH(FALSE,ISBLANK($C606:C20604),0)))</f>
        <v/>
      </c>
      <c r="C606" s="10"/>
      <c r="E606" t="str">
        <f t="shared" si="105"/>
        <v/>
      </c>
      <c r="F606" s="10"/>
      <c r="G606" s="1" t="str">
        <f>IF(D606="","",IFERROR(VLOOKUP(D606,Ingredients!$A:$G,4,FALSE),"ingredient not in list"))</f>
        <v/>
      </c>
      <c r="H606" t="str">
        <f t="shared" si="106"/>
        <v/>
      </c>
      <c r="I606" s="3" t="str">
        <f>IF(D606="", "", IFERROR((VLOOKUP(D606,Ingredients!$A:$H,8,FALSE)*(F606/(VLOOKUP(D606,Ingredients!$A:$H,3,FALSE)))), "ingredient not in list"))</f>
        <v/>
      </c>
      <c r="J606" t="str">
        <f t="shared" si="107"/>
        <v/>
      </c>
      <c r="K606" s="77" t="str">
        <f>IF($D606="", "", IFERROR((VLOOKUP($D606,Ingredients!$A:$K,9,FALSE)*($F606/(VLOOKUP($D606,Ingredients!$A:$K,3,FALSE)))), "ingredient not in list"))</f>
        <v/>
      </c>
      <c r="L606" t="str">
        <f t="shared" si="108"/>
        <v/>
      </c>
      <c r="M606" s="77" t="str">
        <f>IF($D606="", "", IFERROR((VLOOKUP($D606,Ingredients!$A:$K,10,FALSE)*($F606/(VLOOKUP($D606,Ingredients!$A:$K,3,FALSE)))), "ingredient not in list"))</f>
        <v/>
      </c>
      <c r="N606" t="str">
        <f t="shared" si="109"/>
        <v/>
      </c>
      <c r="O606" s="77" t="str">
        <f>IF($D606="", "", IFERROR((VLOOKUP($D606,Ingredients!$A:$K,11,FALSE)*($F606/(VLOOKUP($D606,Ingredients!$A:$K,3,FALSE)))), "ingredient not in list"))</f>
        <v/>
      </c>
      <c r="P606" t="str">
        <f t="shared" si="110"/>
        <v/>
      </c>
      <c r="Q606" s="83" t="str">
        <f>IF($D606="", "", IFERROR((VLOOKUP($D606,Ingredients!$A:$H,6,FALSE)*($F606/(VLOOKUP($D606,Ingredients!$A:$H,3,FALSE)))), "ingredient not in list"))</f>
        <v/>
      </c>
      <c r="R606" s="3" t="str">
        <f>IF(AND(I606&lt;&gt;"",I607=""),SUM(I$1:I607)-SUM(R$1:R605),"")</f>
        <v/>
      </c>
      <c r="S606" t="str">
        <f>IF(AND(Q606&lt;&gt;"",Q607=""),SUM(Q$1:Q607)-SUM(S$1:S605),"")</f>
        <v/>
      </c>
      <c r="T606" s="74" t="str">
        <f>IF(AND(K606&lt;&gt;"",K607=""),SUM(K$1:K607)-SUM(T$1:T605),"")</f>
        <v/>
      </c>
      <c r="U606" s="74" t="str">
        <f>IF(AND(M606&lt;&gt;"",M607=""),SUM(M$1:M607)-SUM(U$1:U605),"")</f>
        <v/>
      </c>
      <c r="V606" s="74" t="str">
        <f>IF(AND(O606&lt;&gt;"",O607=""),SUM(O$1:O607)-SUM(V$1:V605),"")</f>
        <v/>
      </c>
      <c r="X606" s="3" t="str">
        <f t="shared" si="111"/>
        <v/>
      </c>
      <c r="Y606" s="21" t="str">
        <f t="shared" si="112"/>
        <v/>
      </c>
      <c r="Z606" s="74" t="str">
        <f t="shared" si="113"/>
        <v/>
      </c>
      <c r="AA606" s="74" t="str">
        <f t="shared" si="114"/>
        <v/>
      </c>
      <c r="AB606" s="74" t="str">
        <f t="shared" si="115"/>
        <v/>
      </c>
    </row>
    <row r="607" spans="1:28" ht="12.75" x14ac:dyDescent="0.2">
      <c r="A607" t="str">
        <f>IF(B607="","", IF(ISNA(MATCH(B607,'Meal Planning'!$C$2:$C$6,0)), "N", "Y"))</f>
        <v/>
      </c>
      <c r="B607" t="str">
        <f t="array" ref="B607">IF(D607="","", INDEX($C607:C20605, MATCH(FALSE,ISBLANK($C607:C20605),0)))</f>
        <v/>
      </c>
      <c r="C607" s="10"/>
      <c r="E607" t="str">
        <f t="shared" si="105"/>
        <v/>
      </c>
      <c r="F607" s="10"/>
      <c r="G607" s="1" t="str">
        <f>IF(D607="","",IFERROR(VLOOKUP(D607,Ingredients!$A:$G,4,FALSE),"ingredient not in list"))</f>
        <v/>
      </c>
      <c r="H607" t="str">
        <f t="shared" si="106"/>
        <v/>
      </c>
      <c r="I607" s="3" t="str">
        <f>IF(D607="", "", IFERROR((VLOOKUP(D607,Ingredients!$A:$H,8,FALSE)*(F607/(VLOOKUP(D607,Ingredients!$A:$H,3,FALSE)))), "ingredient not in list"))</f>
        <v/>
      </c>
      <c r="J607" t="str">
        <f t="shared" si="107"/>
        <v/>
      </c>
      <c r="K607" s="77" t="str">
        <f>IF($D607="", "", IFERROR((VLOOKUP($D607,Ingredients!$A:$K,9,FALSE)*($F607/(VLOOKUP($D607,Ingredients!$A:$K,3,FALSE)))), "ingredient not in list"))</f>
        <v/>
      </c>
      <c r="L607" t="str">
        <f t="shared" si="108"/>
        <v/>
      </c>
      <c r="M607" s="77" t="str">
        <f>IF($D607="", "", IFERROR((VLOOKUP($D607,Ingredients!$A:$K,10,FALSE)*($F607/(VLOOKUP($D607,Ingredients!$A:$K,3,FALSE)))), "ingredient not in list"))</f>
        <v/>
      </c>
      <c r="N607" t="str">
        <f t="shared" si="109"/>
        <v/>
      </c>
      <c r="O607" s="77" t="str">
        <f>IF($D607="", "", IFERROR((VLOOKUP($D607,Ingredients!$A:$K,11,FALSE)*($F607/(VLOOKUP($D607,Ingredients!$A:$K,3,FALSE)))), "ingredient not in list"))</f>
        <v/>
      </c>
      <c r="P607" t="str">
        <f t="shared" si="110"/>
        <v/>
      </c>
      <c r="Q607" s="83" t="str">
        <f>IF($D607="", "", IFERROR((VLOOKUP($D607,Ingredients!$A:$H,6,FALSE)*($F607/(VLOOKUP($D607,Ingredients!$A:$H,3,FALSE)))), "ingredient not in list"))</f>
        <v/>
      </c>
      <c r="R607" s="3" t="str">
        <f>IF(AND(I607&lt;&gt;"",I608=""),SUM(I$1:I608)-SUM(R$1:R606),"")</f>
        <v/>
      </c>
      <c r="S607" t="str">
        <f>IF(AND(Q607&lt;&gt;"",Q608=""),SUM(Q$1:Q608)-SUM(S$1:S606),"")</f>
        <v/>
      </c>
      <c r="T607" s="74" t="str">
        <f>IF(AND(K607&lt;&gt;"",K608=""),SUM(K$1:K608)-SUM(T$1:T606),"")</f>
        <v/>
      </c>
      <c r="U607" s="74" t="str">
        <f>IF(AND(M607&lt;&gt;"",M608=""),SUM(M$1:M608)-SUM(U$1:U606),"")</f>
        <v/>
      </c>
      <c r="V607" s="74" t="str">
        <f>IF(AND(O607&lt;&gt;"",O608=""),SUM(O$1:O608)-SUM(V$1:V606),"")</f>
        <v/>
      </c>
      <c r="X607" s="3" t="str">
        <f t="shared" si="111"/>
        <v/>
      </c>
      <c r="Y607" s="21" t="str">
        <f t="shared" si="112"/>
        <v/>
      </c>
      <c r="Z607" s="74" t="str">
        <f t="shared" si="113"/>
        <v/>
      </c>
      <c r="AA607" s="74" t="str">
        <f t="shared" si="114"/>
        <v/>
      </c>
      <c r="AB607" s="74" t="str">
        <f t="shared" si="115"/>
        <v/>
      </c>
    </row>
    <row r="608" spans="1:28" ht="12.75" x14ac:dyDescent="0.2">
      <c r="A608" t="str">
        <f>IF(B608="","", IF(ISNA(MATCH(B608,'Meal Planning'!$C$2:$C$6,0)), "N", "Y"))</f>
        <v/>
      </c>
      <c r="B608" t="str">
        <f t="array" ref="B608">IF(D608="","", INDEX($C608:C20606, MATCH(FALSE,ISBLANK($C608:C20606),0)))</f>
        <v/>
      </c>
      <c r="C608" s="10"/>
      <c r="E608" t="str">
        <f t="shared" si="105"/>
        <v/>
      </c>
      <c r="F608" s="10"/>
      <c r="G608" s="1" t="str">
        <f>IF(D608="","",IFERROR(VLOOKUP(D608,Ingredients!$A:$G,4,FALSE),"ingredient not in list"))</f>
        <v/>
      </c>
      <c r="H608" t="str">
        <f t="shared" si="106"/>
        <v/>
      </c>
      <c r="I608" s="3" t="str">
        <f>IF(D608="", "", IFERROR((VLOOKUP(D608,Ingredients!$A:$H,8,FALSE)*(F608/(VLOOKUP(D608,Ingredients!$A:$H,3,FALSE)))), "ingredient not in list"))</f>
        <v/>
      </c>
      <c r="J608" t="str">
        <f t="shared" si="107"/>
        <v/>
      </c>
      <c r="K608" s="77" t="str">
        <f>IF($D608="", "", IFERROR((VLOOKUP($D608,Ingredients!$A:$K,9,FALSE)*($F608/(VLOOKUP($D608,Ingredients!$A:$K,3,FALSE)))), "ingredient not in list"))</f>
        <v/>
      </c>
      <c r="L608" t="str">
        <f t="shared" si="108"/>
        <v/>
      </c>
      <c r="M608" s="77" t="str">
        <f>IF($D608="", "", IFERROR((VLOOKUP($D608,Ingredients!$A:$K,10,FALSE)*($F608/(VLOOKUP($D608,Ingredients!$A:$K,3,FALSE)))), "ingredient not in list"))</f>
        <v/>
      </c>
      <c r="N608" t="str">
        <f t="shared" si="109"/>
        <v/>
      </c>
      <c r="O608" s="77" t="str">
        <f>IF($D608="", "", IFERROR((VLOOKUP($D608,Ingredients!$A:$K,11,FALSE)*($F608/(VLOOKUP($D608,Ingredients!$A:$K,3,FALSE)))), "ingredient not in list"))</f>
        <v/>
      </c>
      <c r="P608" t="str">
        <f t="shared" si="110"/>
        <v/>
      </c>
      <c r="Q608" s="83" t="str">
        <f>IF($D608="", "", IFERROR((VLOOKUP($D608,Ingredients!$A:$H,6,FALSE)*($F608/(VLOOKUP($D608,Ingredients!$A:$H,3,FALSE)))), "ingredient not in list"))</f>
        <v/>
      </c>
      <c r="R608" s="3" t="str">
        <f>IF(AND(I608&lt;&gt;"",I609=""),SUM(I$1:I609)-SUM(R$1:R607),"")</f>
        <v/>
      </c>
      <c r="S608" t="str">
        <f>IF(AND(Q608&lt;&gt;"",Q609=""),SUM(Q$1:Q609)-SUM(S$1:S607),"")</f>
        <v/>
      </c>
      <c r="T608" s="74" t="str">
        <f>IF(AND(K608&lt;&gt;"",K609=""),SUM(K$1:K609)-SUM(T$1:T607),"")</f>
        <v/>
      </c>
      <c r="U608" s="74" t="str">
        <f>IF(AND(M608&lt;&gt;"",M609=""),SUM(M$1:M609)-SUM(U$1:U607),"")</f>
        <v/>
      </c>
      <c r="V608" s="74" t="str">
        <f>IF(AND(O608&lt;&gt;"",O609=""),SUM(O$1:O609)-SUM(V$1:V607),"")</f>
        <v/>
      </c>
      <c r="X608" s="3" t="str">
        <f t="shared" si="111"/>
        <v/>
      </c>
      <c r="Y608" s="21" t="str">
        <f t="shared" si="112"/>
        <v/>
      </c>
      <c r="Z608" s="74" t="str">
        <f t="shared" si="113"/>
        <v/>
      </c>
      <c r="AA608" s="74" t="str">
        <f t="shared" si="114"/>
        <v/>
      </c>
      <c r="AB608" s="74" t="str">
        <f t="shared" si="115"/>
        <v/>
      </c>
    </row>
    <row r="609" spans="1:28" ht="12.75" x14ac:dyDescent="0.2">
      <c r="A609" t="str">
        <f>IF(B609="","", IF(ISNA(MATCH(B609,'Meal Planning'!$C$2:$C$6,0)), "N", "Y"))</f>
        <v/>
      </c>
      <c r="B609" t="str">
        <f t="array" ref="B609">IF(D609="","", INDEX($C609:C20607, MATCH(FALSE,ISBLANK($C609:C20607),0)))</f>
        <v/>
      </c>
      <c r="C609" s="10"/>
      <c r="E609" t="str">
        <f t="shared" si="105"/>
        <v/>
      </c>
      <c r="F609" s="10"/>
      <c r="G609" s="1" t="str">
        <f>IF(D609="","",IFERROR(VLOOKUP(D609,Ingredients!$A:$G,4,FALSE),"ingredient not in list"))</f>
        <v/>
      </c>
      <c r="H609" t="str">
        <f t="shared" si="106"/>
        <v/>
      </c>
      <c r="I609" s="3" t="str">
        <f>IF(D609="", "", IFERROR((VLOOKUP(D609,Ingredients!$A:$H,8,FALSE)*(F609/(VLOOKUP(D609,Ingredients!$A:$H,3,FALSE)))), "ingredient not in list"))</f>
        <v/>
      </c>
      <c r="J609" t="str">
        <f t="shared" si="107"/>
        <v/>
      </c>
      <c r="K609" s="77" t="str">
        <f>IF($D609="", "", IFERROR((VLOOKUP($D609,Ingredients!$A:$K,9,FALSE)*($F609/(VLOOKUP($D609,Ingredients!$A:$K,3,FALSE)))), "ingredient not in list"))</f>
        <v/>
      </c>
      <c r="L609" t="str">
        <f t="shared" si="108"/>
        <v/>
      </c>
      <c r="M609" s="77" t="str">
        <f>IF($D609="", "", IFERROR((VLOOKUP($D609,Ingredients!$A:$K,10,FALSE)*($F609/(VLOOKUP($D609,Ingredients!$A:$K,3,FALSE)))), "ingredient not in list"))</f>
        <v/>
      </c>
      <c r="N609" t="str">
        <f t="shared" si="109"/>
        <v/>
      </c>
      <c r="O609" s="77" t="str">
        <f>IF($D609="", "", IFERROR((VLOOKUP($D609,Ingredients!$A:$K,11,FALSE)*($F609/(VLOOKUP($D609,Ingredients!$A:$K,3,FALSE)))), "ingredient not in list"))</f>
        <v/>
      </c>
      <c r="P609" t="str">
        <f t="shared" si="110"/>
        <v/>
      </c>
      <c r="Q609" s="83" t="str">
        <f>IF($D609="", "", IFERROR((VLOOKUP($D609,Ingredients!$A:$H,6,FALSE)*($F609/(VLOOKUP($D609,Ingredients!$A:$H,3,FALSE)))), "ingredient not in list"))</f>
        <v/>
      </c>
      <c r="R609" s="3" t="str">
        <f>IF(AND(I609&lt;&gt;"",I610=""),SUM(I$1:I610)-SUM(R$1:R608),"")</f>
        <v/>
      </c>
      <c r="S609" t="str">
        <f>IF(AND(Q609&lt;&gt;"",Q610=""),SUM(Q$1:Q610)-SUM(S$1:S608),"")</f>
        <v/>
      </c>
      <c r="T609" s="74" t="str">
        <f>IF(AND(K609&lt;&gt;"",K610=""),SUM(K$1:K610)-SUM(T$1:T608),"")</f>
        <v/>
      </c>
      <c r="U609" s="74" t="str">
        <f>IF(AND(M609&lt;&gt;"",M610=""),SUM(M$1:M610)-SUM(U$1:U608),"")</f>
        <v/>
      </c>
      <c r="V609" s="74" t="str">
        <f>IF(AND(O609&lt;&gt;"",O610=""),SUM(O$1:O610)-SUM(V$1:V608),"")</f>
        <v/>
      </c>
      <c r="X609" s="3" t="str">
        <f t="shared" si="111"/>
        <v/>
      </c>
      <c r="Y609" s="21" t="str">
        <f t="shared" si="112"/>
        <v/>
      </c>
      <c r="Z609" s="74" t="str">
        <f t="shared" si="113"/>
        <v/>
      </c>
      <c r="AA609" s="74" t="str">
        <f t="shared" si="114"/>
        <v/>
      </c>
      <c r="AB609" s="74" t="str">
        <f t="shared" si="115"/>
        <v/>
      </c>
    </row>
    <row r="610" spans="1:28" ht="12.75" x14ac:dyDescent="0.2">
      <c r="A610" t="str">
        <f>IF(B610="","", IF(ISNA(MATCH(B610,'Meal Planning'!$C$2:$C$6,0)), "N", "Y"))</f>
        <v/>
      </c>
      <c r="B610" t="str">
        <f t="array" ref="B610">IF(D610="","", INDEX($C610:C20608, MATCH(FALSE,ISBLANK($C610:C20608),0)))</f>
        <v/>
      </c>
      <c r="C610" s="10"/>
      <c r="E610" t="str">
        <f t="shared" si="105"/>
        <v/>
      </c>
      <c r="F610" s="10"/>
      <c r="G610" s="1" t="str">
        <f>IF(D610="","",IFERROR(VLOOKUP(D610,Ingredients!$A:$G,4,FALSE),"ingredient not in list"))</f>
        <v/>
      </c>
      <c r="H610" t="str">
        <f t="shared" si="106"/>
        <v/>
      </c>
      <c r="I610" s="3" t="str">
        <f>IF(D610="", "", IFERROR((VLOOKUP(D610,Ingredients!$A:$H,8,FALSE)*(F610/(VLOOKUP(D610,Ingredients!$A:$H,3,FALSE)))), "ingredient not in list"))</f>
        <v/>
      </c>
      <c r="J610" t="str">
        <f t="shared" si="107"/>
        <v/>
      </c>
      <c r="K610" s="77" t="str">
        <f>IF($D610="", "", IFERROR((VLOOKUP($D610,Ingredients!$A:$K,9,FALSE)*($F610/(VLOOKUP($D610,Ingredients!$A:$K,3,FALSE)))), "ingredient not in list"))</f>
        <v/>
      </c>
      <c r="L610" t="str">
        <f t="shared" si="108"/>
        <v/>
      </c>
      <c r="M610" s="77" t="str">
        <f>IF($D610="", "", IFERROR((VLOOKUP($D610,Ingredients!$A:$K,10,FALSE)*($F610/(VLOOKUP($D610,Ingredients!$A:$K,3,FALSE)))), "ingredient not in list"))</f>
        <v/>
      </c>
      <c r="N610" t="str">
        <f t="shared" si="109"/>
        <v/>
      </c>
      <c r="O610" s="77" t="str">
        <f>IF($D610="", "", IFERROR((VLOOKUP($D610,Ingredients!$A:$K,11,FALSE)*($F610/(VLOOKUP($D610,Ingredients!$A:$K,3,FALSE)))), "ingredient not in list"))</f>
        <v/>
      </c>
      <c r="P610" t="str">
        <f t="shared" si="110"/>
        <v/>
      </c>
      <c r="Q610" s="83" t="str">
        <f>IF($D610="", "", IFERROR((VLOOKUP($D610,Ingredients!$A:$H,6,FALSE)*($F610/(VLOOKUP($D610,Ingredients!$A:$H,3,FALSE)))), "ingredient not in list"))</f>
        <v/>
      </c>
      <c r="R610" s="3" t="str">
        <f>IF(AND(I610&lt;&gt;"",I611=""),SUM(I$1:I611)-SUM(R$1:R609),"")</f>
        <v/>
      </c>
      <c r="S610" t="str">
        <f>IF(AND(Q610&lt;&gt;"",Q611=""),SUM(Q$1:Q611)-SUM(S$1:S609),"")</f>
        <v/>
      </c>
      <c r="T610" s="74" t="str">
        <f>IF(AND(K610&lt;&gt;"",K611=""),SUM(K$1:K611)-SUM(T$1:T609),"")</f>
        <v/>
      </c>
      <c r="U610" s="74" t="str">
        <f>IF(AND(M610&lt;&gt;"",M611=""),SUM(M$1:M611)-SUM(U$1:U609),"")</f>
        <v/>
      </c>
      <c r="V610" s="74" t="str">
        <f>IF(AND(O610&lt;&gt;"",O611=""),SUM(O$1:O611)-SUM(V$1:V609),"")</f>
        <v/>
      </c>
      <c r="X610" s="3" t="str">
        <f t="shared" si="111"/>
        <v/>
      </c>
      <c r="Y610" s="21" t="str">
        <f t="shared" si="112"/>
        <v/>
      </c>
      <c r="Z610" s="74" t="str">
        <f t="shared" si="113"/>
        <v/>
      </c>
      <c r="AA610" s="74" t="str">
        <f t="shared" si="114"/>
        <v/>
      </c>
      <c r="AB610" s="74" t="str">
        <f t="shared" si="115"/>
        <v/>
      </c>
    </row>
    <row r="611" spans="1:28" ht="12.75" x14ac:dyDescent="0.2">
      <c r="A611" t="str">
        <f>IF(B611="","", IF(ISNA(MATCH(B611,'Meal Planning'!$C$2:$C$6,0)), "N", "Y"))</f>
        <v/>
      </c>
      <c r="B611" t="str">
        <f t="array" ref="B611">IF(D611="","", INDEX($C611:C20609, MATCH(FALSE,ISBLANK($C611:C20609),0)))</f>
        <v/>
      </c>
      <c r="C611" s="10"/>
      <c r="E611" t="str">
        <f t="shared" si="105"/>
        <v/>
      </c>
      <c r="F611" s="10"/>
      <c r="G611" s="1" t="str">
        <f>IF(D611="","",IFERROR(VLOOKUP(D611,Ingredients!$A:$G,4,FALSE),"ingredient not in list"))</f>
        <v/>
      </c>
      <c r="H611" t="str">
        <f t="shared" si="106"/>
        <v/>
      </c>
      <c r="I611" s="3" t="str">
        <f>IF(D611="", "", IFERROR((VLOOKUP(D611,Ingredients!$A:$H,8,FALSE)*(F611/(VLOOKUP(D611,Ingredients!$A:$H,3,FALSE)))), "ingredient not in list"))</f>
        <v/>
      </c>
      <c r="J611" t="str">
        <f t="shared" si="107"/>
        <v/>
      </c>
      <c r="K611" s="77" t="str">
        <f>IF($D611="", "", IFERROR((VLOOKUP($D611,Ingredients!$A:$K,9,FALSE)*($F611/(VLOOKUP($D611,Ingredients!$A:$K,3,FALSE)))), "ingredient not in list"))</f>
        <v/>
      </c>
      <c r="L611" t="str">
        <f t="shared" si="108"/>
        <v/>
      </c>
      <c r="M611" s="77" t="str">
        <f>IF($D611="", "", IFERROR((VLOOKUP($D611,Ingredients!$A:$K,10,FALSE)*($F611/(VLOOKUP($D611,Ingredients!$A:$K,3,FALSE)))), "ingredient not in list"))</f>
        <v/>
      </c>
      <c r="N611" t="str">
        <f t="shared" si="109"/>
        <v/>
      </c>
      <c r="O611" s="77" t="str">
        <f>IF($D611="", "", IFERROR((VLOOKUP($D611,Ingredients!$A:$K,11,FALSE)*($F611/(VLOOKUP($D611,Ingredients!$A:$K,3,FALSE)))), "ingredient not in list"))</f>
        <v/>
      </c>
      <c r="P611" t="str">
        <f t="shared" si="110"/>
        <v/>
      </c>
      <c r="Q611" s="83" t="str">
        <f>IF($D611="", "", IFERROR((VLOOKUP($D611,Ingredients!$A:$H,6,FALSE)*($F611/(VLOOKUP($D611,Ingredients!$A:$H,3,FALSE)))), "ingredient not in list"))</f>
        <v/>
      </c>
      <c r="R611" s="3" t="str">
        <f>IF(AND(I611&lt;&gt;"",I612=""),SUM(I$1:I612)-SUM(R$1:R610),"")</f>
        <v/>
      </c>
      <c r="S611" t="str">
        <f>IF(AND(Q611&lt;&gt;"",Q612=""),SUM(Q$1:Q612)-SUM(S$1:S610),"")</f>
        <v/>
      </c>
      <c r="T611" s="74" t="str">
        <f>IF(AND(K611&lt;&gt;"",K612=""),SUM(K$1:K612)-SUM(T$1:T610),"")</f>
        <v/>
      </c>
      <c r="U611" s="74" t="str">
        <f>IF(AND(M611&lt;&gt;"",M612=""),SUM(M$1:M612)-SUM(U$1:U610),"")</f>
        <v/>
      </c>
      <c r="V611" s="74" t="str">
        <f>IF(AND(O611&lt;&gt;"",O612=""),SUM(O$1:O612)-SUM(V$1:V610),"")</f>
        <v/>
      </c>
      <c r="X611" s="3" t="str">
        <f t="shared" si="111"/>
        <v/>
      </c>
      <c r="Y611" s="21" t="str">
        <f t="shared" si="112"/>
        <v/>
      </c>
      <c r="Z611" s="74" t="str">
        <f t="shared" si="113"/>
        <v/>
      </c>
      <c r="AA611" s="74" t="str">
        <f t="shared" si="114"/>
        <v/>
      </c>
      <c r="AB611" s="74" t="str">
        <f t="shared" si="115"/>
        <v/>
      </c>
    </row>
    <row r="612" spans="1:28" ht="12.75" x14ac:dyDescent="0.2">
      <c r="A612" t="str">
        <f>IF(B612="","", IF(ISNA(MATCH(B612,'Meal Planning'!$C$2:$C$6,0)), "N", "Y"))</f>
        <v/>
      </c>
      <c r="B612" t="str">
        <f t="array" ref="B612">IF(D612="","", INDEX($C612:C20610, MATCH(FALSE,ISBLANK($C612:C20610),0)))</f>
        <v/>
      </c>
      <c r="C612" s="10"/>
      <c r="E612" t="str">
        <f t="shared" si="105"/>
        <v/>
      </c>
      <c r="F612" s="10"/>
      <c r="G612" s="1" t="str">
        <f>IF(D612="","",IFERROR(VLOOKUP(D612,Ingredients!$A:$G,4,FALSE),"ingredient not in list"))</f>
        <v/>
      </c>
      <c r="H612" t="str">
        <f t="shared" si="106"/>
        <v/>
      </c>
      <c r="I612" s="3" t="str">
        <f>IF(D612="", "", IFERROR((VLOOKUP(D612,Ingredients!$A:$H,8,FALSE)*(F612/(VLOOKUP(D612,Ingredients!$A:$H,3,FALSE)))), "ingredient not in list"))</f>
        <v/>
      </c>
      <c r="J612" t="str">
        <f t="shared" si="107"/>
        <v/>
      </c>
      <c r="K612" s="77" t="str">
        <f>IF($D612="", "", IFERROR((VLOOKUP($D612,Ingredients!$A:$K,9,FALSE)*($F612/(VLOOKUP($D612,Ingredients!$A:$K,3,FALSE)))), "ingredient not in list"))</f>
        <v/>
      </c>
      <c r="L612" t="str">
        <f t="shared" si="108"/>
        <v/>
      </c>
      <c r="M612" s="77" t="str">
        <f>IF($D612="", "", IFERROR((VLOOKUP($D612,Ingredients!$A:$K,10,FALSE)*($F612/(VLOOKUP($D612,Ingredients!$A:$K,3,FALSE)))), "ingredient not in list"))</f>
        <v/>
      </c>
      <c r="N612" t="str">
        <f t="shared" si="109"/>
        <v/>
      </c>
      <c r="O612" s="77" t="str">
        <f>IF($D612="", "", IFERROR((VLOOKUP($D612,Ingredients!$A:$K,11,FALSE)*($F612/(VLOOKUP($D612,Ingredients!$A:$K,3,FALSE)))), "ingredient not in list"))</f>
        <v/>
      </c>
      <c r="P612" t="str">
        <f t="shared" si="110"/>
        <v/>
      </c>
      <c r="Q612" s="83" t="str">
        <f>IF($D612="", "", IFERROR((VLOOKUP($D612,Ingredients!$A:$H,6,FALSE)*($F612/(VLOOKUP($D612,Ingredients!$A:$H,3,FALSE)))), "ingredient not in list"))</f>
        <v/>
      </c>
      <c r="R612" s="3" t="str">
        <f>IF(AND(I612&lt;&gt;"",I613=""),SUM(I$1:I613)-SUM(R$1:R611),"")</f>
        <v/>
      </c>
      <c r="S612" t="str">
        <f>IF(AND(Q612&lt;&gt;"",Q613=""),SUM(Q$1:Q613)-SUM(S$1:S611),"")</f>
        <v/>
      </c>
      <c r="T612" s="74" t="str">
        <f>IF(AND(K612&lt;&gt;"",K613=""),SUM(K$1:K613)-SUM(T$1:T611),"")</f>
        <v/>
      </c>
      <c r="U612" s="74" t="str">
        <f>IF(AND(M612&lt;&gt;"",M613=""),SUM(M$1:M613)-SUM(U$1:U611),"")</f>
        <v/>
      </c>
      <c r="V612" s="74" t="str">
        <f>IF(AND(O612&lt;&gt;"",O613=""),SUM(O$1:O613)-SUM(V$1:V611),"")</f>
        <v/>
      </c>
      <c r="X612" s="3" t="str">
        <f t="shared" si="111"/>
        <v/>
      </c>
      <c r="Y612" s="21" t="str">
        <f t="shared" si="112"/>
        <v/>
      </c>
      <c r="Z612" s="74" t="str">
        <f t="shared" si="113"/>
        <v/>
      </c>
      <c r="AA612" s="74" t="str">
        <f t="shared" si="114"/>
        <v/>
      </c>
      <c r="AB612" s="74" t="str">
        <f t="shared" si="115"/>
        <v/>
      </c>
    </row>
    <row r="613" spans="1:28" ht="12.75" x14ac:dyDescent="0.2">
      <c r="A613" t="str">
        <f>IF(B613="","", IF(ISNA(MATCH(B613,'Meal Planning'!$C$2:$C$6,0)), "N", "Y"))</f>
        <v/>
      </c>
      <c r="B613" t="str">
        <f t="array" ref="B613">IF(D613="","", INDEX($C613:C20611, MATCH(FALSE,ISBLANK($C613:C20611),0)))</f>
        <v/>
      </c>
      <c r="C613" s="10"/>
      <c r="E613" t="str">
        <f t="shared" si="105"/>
        <v/>
      </c>
      <c r="F613" s="10"/>
      <c r="G613" s="1" t="str">
        <f>IF(D613="","",IFERROR(VLOOKUP(D613,Ingredients!$A:$G,4,FALSE),"ingredient not in list"))</f>
        <v/>
      </c>
      <c r="H613" t="str">
        <f t="shared" si="106"/>
        <v/>
      </c>
      <c r="I613" s="3" t="str">
        <f>IF(D613="", "", IFERROR((VLOOKUP(D613,Ingredients!$A:$H,8,FALSE)*(F613/(VLOOKUP(D613,Ingredients!$A:$H,3,FALSE)))), "ingredient not in list"))</f>
        <v/>
      </c>
      <c r="J613" t="str">
        <f t="shared" si="107"/>
        <v/>
      </c>
      <c r="K613" s="77" t="str">
        <f>IF($D613="", "", IFERROR((VLOOKUP($D613,Ingredients!$A:$K,9,FALSE)*($F613/(VLOOKUP($D613,Ingredients!$A:$K,3,FALSE)))), "ingredient not in list"))</f>
        <v/>
      </c>
      <c r="L613" t="str">
        <f t="shared" si="108"/>
        <v/>
      </c>
      <c r="M613" s="77" t="str">
        <f>IF($D613="", "", IFERROR((VLOOKUP($D613,Ingredients!$A:$K,10,FALSE)*($F613/(VLOOKUP($D613,Ingredients!$A:$K,3,FALSE)))), "ingredient not in list"))</f>
        <v/>
      </c>
      <c r="N613" t="str">
        <f t="shared" si="109"/>
        <v/>
      </c>
      <c r="O613" s="77" t="str">
        <f>IF($D613="", "", IFERROR((VLOOKUP($D613,Ingredients!$A:$K,11,FALSE)*($F613/(VLOOKUP($D613,Ingredients!$A:$K,3,FALSE)))), "ingredient not in list"))</f>
        <v/>
      </c>
      <c r="P613" t="str">
        <f t="shared" si="110"/>
        <v/>
      </c>
      <c r="Q613" s="83" t="str">
        <f>IF($D613="", "", IFERROR((VLOOKUP($D613,Ingredients!$A:$H,6,FALSE)*($F613/(VLOOKUP($D613,Ingredients!$A:$H,3,FALSE)))), "ingredient not in list"))</f>
        <v/>
      </c>
      <c r="R613" s="3" t="str">
        <f>IF(AND(I613&lt;&gt;"",I614=""),SUM(I$1:I614)-SUM(R$1:R612),"")</f>
        <v/>
      </c>
      <c r="S613" t="str">
        <f>IF(AND(Q613&lt;&gt;"",Q614=""),SUM(Q$1:Q614)-SUM(S$1:S612),"")</f>
        <v/>
      </c>
      <c r="T613" s="74" t="str">
        <f>IF(AND(K613&lt;&gt;"",K614=""),SUM(K$1:K614)-SUM(T$1:T612),"")</f>
        <v/>
      </c>
      <c r="U613" s="74" t="str">
        <f>IF(AND(M613&lt;&gt;"",M614=""),SUM(M$1:M614)-SUM(U$1:U612),"")</f>
        <v/>
      </c>
      <c r="V613" s="74" t="str">
        <f>IF(AND(O613&lt;&gt;"",O614=""),SUM(O$1:O614)-SUM(V$1:V612),"")</f>
        <v/>
      </c>
      <c r="X613" s="3" t="str">
        <f t="shared" si="111"/>
        <v/>
      </c>
      <c r="Y613" s="21" t="str">
        <f t="shared" si="112"/>
        <v/>
      </c>
      <c r="Z613" s="74" t="str">
        <f t="shared" si="113"/>
        <v/>
      </c>
      <c r="AA613" s="74" t="str">
        <f t="shared" si="114"/>
        <v/>
      </c>
      <c r="AB613" s="74" t="str">
        <f t="shared" si="115"/>
        <v/>
      </c>
    </row>
    <row r="614" spans="1:28" ht="12.75" x14ac:dyDescent="0.2">
      <c r="A614" t="str">
        <f>IF(B614="","", IF(ISNA(MATCH(B614,'Meal Planning'!$C$2:$C$6,0)), "N", "Y"))</f>
        <v/>
      </c>
      <c r="B614" t="str">
        <f t="array" ref="B614">IF(D614="","", INDEX($C614:C20612, MATCH(FALSE,ISBLANK($C614:C20612),0)))</f>
        <v/>
      </c>
      <c r="C614" s="10"/>
      <c r="E614" t="str">
        <f t="shared" si="105"/>
        <v/>
      </c>
      <c r="F614" s="10"/>
      <c r="G614" s="1" t="str">
        <f>IF(D614="","",IFERROR(VLOOKUP(D614,Ingredients!$A:$G,4,FALSE),"ingredient not in list"))</f>
        <v/>
      </c>
      <c r="H614" t="str">
        <f t="shared" si="106"/>
        <v/>
      </c>
      <c r="I614" s="3" t="str">
        <f>IF(D614="", "", IFERROR((VLOOKUP(D614,Ingredients!$A:$H,8,FALSE)*(F614/(VLOOKUP(D614,Ingredients!$A:$H,3,FALSE)))), "ingredient not in list"))</f>
        <v/>
      </c>
      <c r="J614" t="str">
        <f t="shared" si="107"/>
        <v/>
      </c>
      <c r="K614" s="77" t="str">
        <f>IF($D614="", "", IFERROR((VLOOKUP($D614,Ingredients!$A:$K,9,FALSE)*($F614/(VLOOKUP($D614,Ingredients!$A:$K,3,FALSE)))), "ingredient not in list"))</f>
        <v/>
      </c>
      <c r="L614" t="str">
        <f t="shared" si="108"/>
        <v/>
      </c>
      <c r="M614" s="77" t="str">
        <f>IF($D614="", "", IFERROR((VLOOKUP($D614,Ingredients!$A:$K,10,FALSE)*($F614/(VLOOKUP($D614,Ingredients!$A:$K,3,FALSE)))), "ingredient not in list"))</f>
        <v/>
      </c>
      <c r="N614" t="str">
        <f t="shared" si="109"/>
        <v/>
      </c>
      <c r="O614" s="77" t="str">
        <f>IF($D614="", "", IFERROR((VLOOKUP($D614,Ingredients!$A:$K,11,FALSE)*($F614/(VLOOKUP($D614,Ingredients!$A:$K,3,FALSE)))), "ingredient not in list"))</f>
        <v/>
      </c>
      <c r="P614" t="str">
        <f t="shared" si="110"/>
        <v/>
      </c>
      <c r="Q614" s="83" t="str">
        <f>IF($D614="", "", IFERROR((VLOOKUP($D614,Ingredients!$A:$H,6,FALSE)*($F614/(VLOOKUP($D614,Ingredients!$A:$H,3,FALSE)))), "ingredient not in list"))</f>
        <v/>
      </c>
      <c r="R614" s="3" t="str">
        <f>IF(AND(I614&lt;&gt;"",I615=""),SUM(I$1:I615)-SUM(R$1:R613),"")</f>
        <v/>
      </c>
      <c r="S614" t="str">
        <f>IF(AND(Q614&lt;&gt;"",Q615=""),SUM(Q$1:Q615)-SUM(S$1:S613),"")</f>
        <v/>
      </c>
      <c r="T614" s="74" t="str">
        <f>IF(AND(K614&lt;&gt;"",K615=""),SUM(K$1:K615)-SUM(T$1:T613),"")</f>
        <v/>
      </c>
      <c r="U614" s="74" t="str">
        <f>IF(AND(M614&lt;&gt;"",M615=""),SUM(M$1:M615)-SUM(U$1:U613),"")</f>
        <v/>
      </c>
      <c r="V614" s="74" t="str">
        <f>IF(AND(O614&lt;&gt;"",O615=""),SUM(O$1:O615)-SUM(V$1:V613),"")</f>
        <v/>
      </c>
      <c r="X614" s="3" t="str">
        <f t="shared" si="111"/>
        <v/>
      </c>
      <c r="Y614" s="21" t="str">
        <f t="shared" si="112"/>
        <v/>
      </c>
      <c r="Z614" s="74" t="str">
        <f t="shared" si="113"/>
        <v/>
      </c>
      <c r="AA614" s="74" t="str">
        <f t="shared" si="114"/>
        <v/>
      </c>
      <c r="AB614" s="74" t="str">
        <f t="shared" si="115"/>
        <v/>
      </c>
    </row>
    <row r="615" spans="1:28" ht="12.75" x14ac:dyDescent="0.2">
      <c r="A615" t="str">
        <f>IF(B615="","", IF(ISNA(MATCH(B615,'Meal Planning'!$C$2:$C$6,0)), "N", "Y"))</f>
        <v/>
      </c>
      <c r="B615" t="str">
        <f t="array" ref="B615">IF(D615="","", INDEX($C615:C20613, MATCH(FALSE,ISBLANK($C615:C20613),0)))</f>
        <v/>
      </c>
      <c r="C615" s="10"/>
      <c r="E615" t="str">
        <f t="shared" si="105"/>
        <v/>
      </c>
      <c r="F615" s="10"/>
      <c r="G615" s="1" t="str">
        <f>IF(D615="","",IFERROR(VLOOKUP(D615,Ingredients!$A:$G,4,FALSE),"ingredient not in list"))</f>
        <v/>
      </c>
      <c r="H615" t="str">
        <f t="shared" si="106"/>
        <v/>
      </c>
      <c r="I615" s="3" t="str">
        <f>IF(D615="", "", IFERROR((VLOOKUP(D615,Ingredients!$A:$H,8,FALSE)*(F615/(VLOOKUP(D615,Ingredients!$A:$H,3,FALSE)))), "ingredient not in list"))</f>
        <v/>
      </c>
      <c r="J615" t="str">
        <f t="shared" si="107"/>
        <v/>
      </c>
      <c r="K615" s="77" t="str">
        <f>IF($D615="", "", IFERROR((VLOOKUP($D615,Ingredients!$A:$K,9,FALSE)*($F615/(VLOOKUP($D615,Ingredients!$A:$K,3,FALSE)))), "ingredient not in list"))</f>
        <v/>
      </c>
      <c r="L615" t="str">
        <f t="shared" si="108"/>
        <v/>
      </c>
      <c r="M615" s="77" t="str">
        <f>IF($D615="", "", IFERROR((VLOOKUP($D615,Ingredients!$A:$K,10,FALSE)*($F615/(VLOOKUP($D615,Ingredients!$A:$K,3,FALSE)))), "ingredient not in list"))</f>
        <v/>
      </c>
      <c r="N615" t="str">
        <f t="shared" si="109"/>
        <v/>
      </c>
      <c r="O615" s="77" t="str">
        <f>IF($D615="", "", IFERROR((VLOOKUP($D615,Ingredients!$A:$K,11,FALSE)*($F615/(VLOOKUP($D615,Ingredients!$A:$K,3,FALSE)))), "ingredient not in list"))</f>
        <v/>
      </c>
      <c r="P615" t="str">
        <f t="shared" si="110"/>
        <v/>
      </c>
      <c r="Q615" s="83" t="str">
        <f>IF($D615="", "", IFERROR((VLOOKUP($D615,Ingredients!$A:$H,6,FALSE)*($F615/(VLOOKUP($D615,Ingredients!$A:$H,3,FALSE)))), "ingredient not in list"))</f>
        <v/>
      </c>
      <c r="R615" s="3" t="str">
        <f>IF(AND(I615&lt;&gt;"",I616=""),SUM(I$1:I616)-SUM(R$1:R614),"")</f>
        <v/>
      </c>
      <c r="S615" t="str">
        <f>IF(AND(Q615&lt;&gt;"",Q616=""),SUM(Q$1:Q616)-SUM(S$1:S614),"")</f>
        <v/>
      </c>
      <c r="T615" s="74" t="str">
        <f>IF(AND(K615&lt;&gt;"",K616=""),SUM(K$1:K616)-SUM(T$1:T614),"")</f>
        <v/>
      </c>
      <c r="U615" s="74" t="str">
        <f>IF(AND(M615&lt;&gt;"",M616=""),SUM(M$1:M616)-SUM(U$1:U614),"")</f>
        <v/>
      </c>
      <c r="V615" s="74" t="str">
        <f>IF(AND(O615&lt;&gt;"",O616=""),SUM(O$1:O616)-SUM(V$1:V614),"")</f>
        <v/>
      </c>
      <c r="X615" s="3" t="str">
        <f t="shared" si="111"/>
        <v/>
      </c>
      <c r="Y615" s="21" t="str">
        <f t="shared" si="112"/>
        <v/>
      </c>
      <c r="Z615" s="74" t="str">
        <f t="shared" si="113"/>
        <v/>
      </c>
      <c r="AA615" s="74" t="str">
        <f t="shared" si="114"/>
        <v/>
      </c>
      <c r="AB615" s="74" t="str">
        <f t="shared" si="115"/>
        <v/>
      </c>
    </row>
    <row r="616" spans="1:28" ht="12.75" x14ac:dyDescent="0.2">
      <c r="A616" t="str">
        <f>IF(B616="","", IF(ISNA(MATCH(B616,'Meal Planning'!$C$2:$C$6,0)), "N", "Y"))</f>
        <v/>
      </c>
      <c r="B616" t="str">
        <f t="array" ref="B616">IF(D616="","", INDEX($C616:C20614, MATCH(FALSE,ISBLANK($C616:C20614),0)))</f>
        <v/>
      </c>
      <c r="C616" s="10"/>
      <c r="E616" t="str">
        <f t="shared" si="105"/>
        <v/>
      </c>
      <c r="F616" s="10"/>
      <c r="G616" s="1" t="str">
        <f>IF(D616="","",IFERROR(VLOOKUP(D616,Ingredients!$A:$G,4,FALSE),"ingredient not in list"))</f>
        <v/>
      </c>
      <c r="H616" t="str">
        <f t="shared" si="106"/>
        <v/>
      </c>
      <c r="I616" s="3" t="str">
        <f>IF(D616="", "", IFERROR((VLOOKUP(D616,Ingredients!$A:$H,8,FALSE)*(F616/(VLOOKUP(D616,Ingredients!$A:$H,3,FALSE)))), "ingredient not in list"))</f>
        <v/>
      </c>
      <c r="J616" t="str">
        <f t="shared" si="107"/>
        <v/>
      </c>
      <c r="K616" s="77" t="str">
        <f>IF($D616="", "", IFERROR((VLOOKUP($D616,Ingredients!$A:$K,9,FALSE)*($F616/(VLOOKUP($D616,Ingredients!$A:$K,3,FALSE)))), "ingredient not in list"))</f>
        <v/>
      </c>
      <c r="L616" t="str">
        <f t="shared" si="108"/>
        <v/>
      </c>
      <c r="M616" s="77" t="str">
        <f>IF($D616="", "", IFERROR((VLOOKUP($D616,Ingredients!$A:$K,10,FALSE)*($F616/(VLOOKUP($D616,Ingredients!$A:$K,3,FALSE)))), "ingredient not in list"))</f>
        <v/>
      </c>
      <c r="N616" t="str">
        <f t="shared" si="109"/>
        <v/>
      </c>
      <c r="O616" s="77" t="str">
        <f>IF($D616="", "", IFERROR((VLOOKUP($D616,Ingredients!$A:$K,11,FALSE)*($F616/(VLOOKUP($D616,Ingredients!$A:$K,3,FALSE)))), "ingredient not in list"))</f>
        <v/>
      </c>
      <c r="P616" t="str">
        <f t="shared" si="110"/>
        <v/>
      </c>
      <c r="Q616" s="83" t="str">
        <f>IF($D616="", "", IFERROR((VLOOKUP($D616,Ingredients!$A:$H,6,FALSE)*($F616/(VLOOKUP($D616,Ingredients!$A:$H,3,FALSE)))), "ingredient not in list"))</f>
        <v/>
      </c>
      <c r="R616" s="3" t="str">
        <f>IF(AND(I616&lt;&gt;"",I617=""),SUM(I$1:I617)-SUM(R$1:R615),"")</f>
        <v/>
      </c>
      <c r="S616" t="str">
        <f>IF(AND(Q616&lt;&gt;"",Q617=""),SUM(Q$1:Q617)-SUM(S$1:S615),"")</f>
        <v/>
      </c>
      <c r="T616" s="74" t="str">
        <f>IF(AND(K616&lt;&gt;"",K617=""),SUM(K$1:K617)-SUM(T$1:T615),"")</f>
        <v/>
      </c>
      <c r="U616" s="74" t="str">
        <f>IF(AND(M616&lt;&gt;"",M617=""),SUM(M$1:M617)-SUM(U$1:U615),"")</f>
        <v/>
      </c>
      <c r="V616" s="74" t="str">
        <f>IF(AND(O616&lt;&gt;"",O617=""),SUM(O$1:O617)-SUM(V$1:V615),"")</f>
        <v/>
      </c>
      <c r="X616" s="3" t="str">
        <f t="shared" si="111"/>
        <v/>
      </c>
      <c r="Y616" s="21" t="str">
        <f t="shared" si="112"/>
        <v/>
      </c>
      <c r="Z616" s="74" t="str">
        <f t="shared" si="113"/>
        <v/>
      </c>
      <c r="AA616" s="74" t="str">
        <f t="shared" si="114"/>
        <v/>
      </c>
      <c r="AB616" s="74" t="str">
        <f t="shared" si="115"/>
        <v/>
      </c>
    </row>
    <row r="617" spans="1:28" ht="12.75" x14ac:dyDescent="0.2">
      <c r="A617" t="str">
        <f>IF(B617="","", IF(ISNA(MATCH(B617,'Meal Planning'!$C$2:$C$6,0)), "N", "Y"))</f>
        <v/>
      </c>
      <c r="B617" t="str">
        <f t="array" ref="B617">IF(D617="","", INDEX($C617:C20615, MATCH(FALSE,ISBLANK($C617:C20615),0)))</f>
        <v/>
      </c>
      <c r="C617" s="10"/>
      <c r="E617" t="str">
        <f t="shared" si="105"/>
        <v/>
      </c>
      <c r="F617" s="10"/>
      <c r="G617" s="1" t="str">
        <f>IF(D617="","",IFERROR(VLOOKUP(D617,Ingredients!$A:$G,4,FALSE),"ingredient not in list"))</f>
        <v/>
      </c>
      <c r="H617" t="str">
        <f t="shared" si="106"/>
        <v/>
      </c>
      <c r="I617" s="3" t="str">
        <f>IF(D617="", "", IFERROR((VLOOKUP(D617,Ingredients!$A:$H,8,FALSE)*(F617/(VLOOKUP(D617,Ingredients!$A:$H,3,FALSE)))), "ingredient not in list"))</f>
        <v/>
      </c>
      <c r="J617" t="str">
        <f t="shared" si="107"/>
        <v/>
      </c>
      <c r="K617" s="77" t="str">
        <f>IF($D617="", "", IFERROR((VLOOKUP($D617,Ingredients!$A:$K,9,FALSE)*($F617/(VLOOKUP($D617,Ingredients!$A:$K,3,FALSE)))), "ingredient not in list"))</f>
        <v/>
      </c>
      <c r="L617" t="str">
        <f t="shared" si="108"/>
        <v/>
      </c>
      <c r="M617" s="77" t="str">
        <f>IF($D617="", "", IFERROR((VLOOKUP($D617,Ingredients!$A:$K,10,FALSE)*($F617/(VLOOKUP($D617,Ingredients!$A:$K,3,FALSE)))), "ingredient not in list"))</f>
        <v/>
      </c>
      <c r="N617" t="str">
        <f t="shared" si="109"/>
        <v/>
      </c>
      <c r="O617" s="77" t="str">
        <f>IF($D617="", "", IFERROR((VLOOKUP($D617,Ingredients!$A:$K,11,FALSE)*($F617/(VLOOKUP($D617,Ingredients!$A:$K,3,FALSE)))), "ingredient not in list"))</f>
        <v/>
      </c>
      <c r="P617" t="str">
        <f t="shared" si="110"/>
        <v/>
      </c>
      <c r="Q617" s="83" t="str">
        <f>IF($D617="", "", IFERROR((VLOOKUP($D617,Ingredients!$A:$H,6,FALSE)*($F617/(VLOOKUP($D617,Ingredients!$A:$H,3,FALSE)))), "ingredient not in list"))</f>
        <v/>
      </c>
      <c r="R617" s="3" t="str">
        <f>IF(AND(I617&lt;&gt;"",I618=""),SUM(I$1:I618)-SUM(R$1:R616),"")</f>
        <v/>
      </c>
      <c r="S617" t="str">
        <f>IF(AND(Q617&lt;&gt;"",Q618=""),SUM(Q$1:Q618)-SUM(S$1:S616),"")</f>
        <v/>
      </c>
      <c r="T617" s="74" t="str">
        <f>IF(AND(K617&lt;&gt;"",K618=""),SUM(K$1:K618)-SUM(T$1:T616),"")</f>
        <v/>
      </c>
      <c r="U617" s="74" t="str">
        <f>IF(AND(M617&lt;&gt;"",M618=""),SUM(M$1:M618)-SUM(U$1:U616),"")</f>
        <v/>
      </c>
      <c r="V617" s="74" t="str">
        <f>IF(AND(O617&lt;&gt;"",O618=""),SUM(O$1:O618)-SUM(V$1:V616),"")</f>
        <v/>
      </c>
      <c r="X617" s="3" t="str">
        <f t="shared" si="111"/>
        <v/>
      </c>
      <c r="Y617" s="21" t="str">
        <f t="shared" si="112"/>
        <v/>
      </c>
      <c r="Z617" s="74" t="str">
        <f t="shared" si="113"/>
        <v/>
      </c>
      <c r="AA617" s="74" t="str">
        <f t="shared" si="114"/>
        <v/>
      </c>
      <c r="AB617" s="74" t="str">
        <f t="shared" si="115"/>
        <v/>
      </c>
    </row>
    <row r="618" spans="1:28" ht="12.75" x14ac:dyDescent="0.2">
      <c r="A618" t="str">
        <f>IF(B618="","", IF(ISNA(MATCH(B618,'Meal Planning'!$C$2:$C$6,0)), "N", "Y"))</f>
        <v/>
      </c>
      <c r="B618" t="str">
        <f t="array" ref="B618">IF(D618="","", INDEX($C618:C20616, MATCH(FALSE,ISBLANK($C618:C20616),0)))</f>
        <v/>
      </c>
      <c r="C618" s="10"/>
      <c r="E618" t="str">
        <f t="shared" si="105"/>
        <v/>
      </c>
      <c r="F618" s="10"/>
      <c r="G618" s="1" t="str">
        <f>IF(D618="","",IFERROR(VLOOKUP(D618,Ingredients!$A:$G,4,FALSE),"ingredient not in list"))</f>
        <v/>
      </c>
      <c r="H618" t="str">
        <f t="shared" si="106"/>
        <v/>
      </c>
      <c r="I618" s="3" t="str">
        <f>IF(D618="", "", IFERROR((VLOOKUP(D618,Ingredients!$A:$H,8,FALSE)*(F618/(VLOOKUP(D618,Ingredients!$A:$H,3,FALSE)))), "ingredient not in list"))</f>
        <v/>
      </c>
      <c r="J618" t="str">
        <f t="shared" si="107"/>
        <v/>
      </c>
      <c r="K618" s="77" t="str">
        <f>IF($D618="", "", IFERROR((VLOOKUP($D618,Ingredients!$A:$K,9,FALSE)*($F618/(VLOOKUP($D618,Ingredients!$A:$K,3,FALSE)))), "ingredient not in list"))</f>
        <v/>
      </c>
      <c r="L618" t="str">
        <f t="shared" si="108"/>
        <v/>
      </c>
      <c r="M618" s="77" t="str">
        <f>IF($D618="", "", IFERROR((VLOOKUP($D618,Ingredients!$A:$K,10,FALSE)*($F618/(VLOOKUP($D618,Ingredients!$A:$K,3,FALSE)))), "ingredient not in list"))</f>
        <v/>
      </c>
      <c r="N618" t="str">
        <f t="shared" si="109"/>
        <v/>
      </c>
      <c r="O618" s="77" t="str">
        <f>IF($D618="", "", IFERROR((VLOOKUP($D618,Ingredients!$A:$K,11,FALSE)*($F618/(VLOOKUP($D618,Ingredients!$A:$K,3,FALSE)))), "ingredient not in list"))</f>
        <v/>
      </c>
      <c r="P618" t="str">
        <f t="shared" si="110"/>
        <v/>
      </c>
      <c r="Q618" s="83" t="str">
        <f>IF($D618="", "", IFERROR((VLOOKUP($D618,Ingredients!$A:$H,6,FALSE)*($F618/(VLOOKUP($D618,Ingredients!$A:$H,3,FALSE)))), "ingredient not in list"))</f>
        <v/>
      </c>
      <c r="R618" s="3" t="str">
        <f>IF(AND(I618&lt;&gt;"",I619=""),SUM(I$1:I619)-SUM(R$1:R617),"")</f>
        <v/>
      </c>
      <c r="S618" t="str">
        <f>IF(AND(Q618&lt;&gt;"",Q619=""),SUM(Q$1:Q619)-SUM(S$1:S617),"")</f>
        <v/>
      </c>
      <c r="T618" s="74" t="str">
        <f>IF(AND(K618&lt;&gt;"",K619=""),SUM(K$1:K619)-SUM(T$1:T617),"")</f>
        <v/>
      </c>
      <c r="U618" s="74" t="str">
        <f>IF(AND(M618&lt;&gt;"",M619=""),SUM(M$1:M619)-SUM(U$1:U617),"")</f>
        <v/>
      </c>
      <c r="V618" s="74" t="str">
        <f>IF(AND(O618&lt;&gt;"",O619=""),SUM(O$1:O619)-SUM(V$1:V617),"")</f>
        <v/>
      </c>
      <c r="X618" s="3" t="str">
        <f t="shared" si="111"/>
        <v/>
      </c>
      <c r="Y618" s="21" t="str">
        <f t="shared" si="112"/>
        <v/>
      </c>
      <c r="Z618" s="74" t="str">
        <f t="shared" si="113"/>
        <v/>
      </c>
      <c r="AA618" s="74" t="str">
        <f t="shared" si="114"/>
        <v/>
      </c>
      <c r="AB618" s="74" t="str">
        <f t="shared" si="115"/>
        <v/>
      </c>
    </row>
    <row r="619" spans="1:28" ht="12.75" x14ac:dyDescent="0.2">
      <c r="A619" t="str">
        <f>IF(B619="","", IF(ISNA(MATCH(B619,'Meal Planning'!$C$2:$C$6,0)), "N", "Y"))</f>
        <v/>
      </c>
      <c r="B619" t="str">
        <f t="array" ref="B619">IF(D619="","", INDEX($C619:C20617, MATCH(FALSE,ISBLANK($C619:C20617),0)))</f>
        <v/>
      </c>
      <c r="C619" s="10"/>
      <c r="E619" t="str">
        <f t="shared" si="105"/>
        <v/>
      </c>
      <c r="F619" s="10"/>
      <c r="G619" s="1" t="str">
        <f>IF(D619="","",IFERROR(VLOOKUP(D619,Ingredients!$A:$G,4,FALSE),"ingredient not in list"))</f>
        <v/>
      </c>
      <c r="H619" t="str">
        <f t="shared" si="106"/>
        <v/>
      </c>
      <c r="I619" s="3" t="str">
        <f>IF(D619="", "", IFERROR((VLOOKUP(D619,Ingredients!$A:$H,8,FALSE)*(F619/(VLOOKUP(D619,Ingredients!$A:$H,3,FALSE)))), "ingredient not in list"))</f>
        <v/>
      </c>
      <c r="J619" t="str">
        <f t="shared" si="107"/>
        <v/>
      </c>
      <c r="K619" s="77" t="str">
        <f>IF($D619="", "", IFERROR((VLOOKUP($D619,Ingredients!$A:$K,9,FALSE)*($F619/(VLOOKUP($D619,Ingredients!$A:$K,3,FALSE)))), "ingredient not in list"))</f>
        <v/>
      </c>
      <c r="L619" t="str">
        <f t="shared" si="108"/>
        <v/>
      </c>
      <c r="M619" s="77" t="str">
        <f>IF($D619="", "", IFERROR((VLOOKUP($D619,Ingredients!$A:$K,10,FALSE)*($F619/(VLOOKUP($D619,Ingredients!$A:$K,3,FALSE)))), "ingredient not in list"))</f>
        <v/>
      </c>
      <c r="N619" t="str">
        <f t="shared" si="109"/>
        <v/>
      </c>
      <c r="O619" s="77" t="str">
        <f>IF($D619="", "", IFERROR((VLOOKUP($D619,Ingredients!$A:$K,11,FALSE)*($F619/(VLOOKUP($D619,Ingredients!$A:$K,3,FALSE)))), "ingredient not in list"))</f>
        <v/>
      </c>
      <c r="P619" t="str">
        <f t="shared" si="110"/>
        <v/>
      </c>
      <c r="Q619" s="83" t="str">
        <f>IF($D619="", "", IFERROR((VLOOKUP($D619,Ingredients!$A:$H,6,FALSE)*($F619/(VLOOKUP($D619,Ingredients!$A:$H,3,FALSE)))), "ingredient not in list"))</f>
        <v/>
      </c>
      <c r="R619" s="3" t="str">
        <f>IF(AND(I619&lt;&gt;"",I620=""),SUM(I$1:I620)-SUM(R$1:R618),"")</f>
        <v/>
      </c>
      <c r="S619" t="str">
        <f>IF(AND(Q619&lt;&gt;"",Q620=""),SUM(Q$1:Q620)-SUM(S$1:S618),"")</f>
        <v/>
      </c>
      <c r="T619" s="74" t="str">
        <f>IF(AND(K619&lt;&gt;"",K620=""),SUM(K$1:K620)-SUM(T$1:T618),"")</f>
        <v/>
      </c>
      <c r="U619" s="74" t="str">
        <f>IF(AND(M619&lt;&gt;"",M620=""),SUM(M$1:M620)-SUM(U$1:U618),"")</f>
        <v/>
      </c>
      <c r="V619" s="74" t="str">
        <f>IF(AND(O619&lt;&gt;"",O620=""),SUM(O$1:O620)-SUM(V$1:V618),"")</f>
        <v/>
      </c>
      <c r="X619" s="3" t="str">
        <f t="shared" si="111"/>
        <v/>
      </c>
      <c r="Y619" s="21" t="str">
        <f t="shared" si="112"/>
        <v/>
      </c>
      <c r="Z619" s="74" t="str">
        <f t="shared" si="113"/>
        <v/>
      </c>
      <c r="AA619" s="74" t="str">
        <f t="shared" si="114"/>
        <v/>
      </c>
      <c r="AB619" s="74" t="str">
        <f t="shared" si="115"/>
        <v/>
      </c>
    </row>
    <row r="620" spans="1:28" ht="12.75" x14ac:dyDescent="0.2">
      <c r="A620" t="str">
        <f>IF(B620="","", IF(ISNA(MATCH(B620,'Meal Planning'!$C$2:$C$6,0)), "N", "Y"))</f>
        <v/>
      </c>
      <c r="B620" t="str">
        <f t="array" ref="B620">IF(D620="","", INDEX($C620:C20618, MATCH(FALSE,ISBLANK($C620:C20618),0)))</f>
        <v/>
      </c>
      <c r="C620" s="10"/>
      <c r="E620" t="str">
        <f t="shared" si="105"/>
        <v/>
      </c>
      <c r="F620" s="10"/>
      <c r="G620" s="1" t="str">
        <f>IF(D620="","",IFERROR(VLOOKUP(D620,Ingredients!$A:$G,4,FALSE),"ingredient not in list"))</f>
        <v/>
      </c>
      <c r="H620" t="str">
        <f t="shared" si="106"/>
        <v/>
      </c>
      <c r="I620" s="3" t="str">
        <f>IF(D620="", "", IFERROR((VLOOKUP(D620,Ingredients!$A:$H,8,FALSE)*(F620/(VLOOKUP(D620,Ingredients!$A:$H,3,FALSE)))), "ingredient not in list"))</f>
        <v/>
      </c>
      <c r="J620" t="str">
        <f t="shared" si="107"/>
        <v/>
      </c>
      <c r="K620" s="77" t="str">
        <f>IF($D620="", "", IFERROR((VLOOKUP($D620,Ingredients!$A:$K,9,FALSE)*($F620/(VLOOKUP($D620,Ingredients!$A:$K,3,FALSE)))), "ingredient not in list"))</f>
        <v/>
      </c>
      <c r="L620" t="str">
        <f t="shared" si="108"/>
        <v/>
      </c>
      <c r="M620" s="77" t="str">
        <f>IF($D620="", "", IFERROR((VLOOKUP($D620,Ingredients!$A:$K,10,FALSE)*($F620/(VLOOKUP($D620,Ingredients!$A:$K,3,FALSE)))), "ingredient not in list"))</f>
        <v/>
      </c>
      <c r="N620" t="str">
        <f t="shared" si="109"/>
        <v/>
      </c>
      <c r="O620" s="77" t="str">
        <f>IF($D620="", "", IFERROR((VLOOKUP($D620,Ingredients!$A:$K,11,FALSE)*($F620/(VLOOKUP($D620,Ingredients!$A:$K,3,FALSE)))), "ingredient not in list"))</f>
        <v/>
      </c>
      <c r="P620" t="str">
        <f t="shared" si="110"/>
        <v/>
      </c>
      <c r="Q620" s="83" t="str">
        <f>IF($D620="", "", IFERROR((VLOOKUP($D620,Ingredients!$A:$H,6,FALSE)*($F620/(VLOOKUP($D620,Ingredients!$A:$H,3,FALSE)))), "ingredient not in list"))</f>
        <v/>
      </c>
      <c r="R620" s="3" t="str">
        <f>IF(AND(I620&lt;&gt;"",I621=""),SUM(I$1:I621)-SUM(R$1:R619),"")</f>
        <v/>
      </c>
      <c r="S620" t="str">
        <f>IF(AND(Q620&lt;&gt;"",Q621=""),SUM(Q$1:Q621)-SUM(S$1:S619),"")</f>
        <v/>
      </c>
      <c r="T620" s="74" t="str">
        <f>IF(AND(K620&lt;&gt;"",K621=""),SUM(K$1:K621)-SUM(T$1:T619),"")</f>
        <v/>
      </c>
      <c r="U620" s="74" t="str">
        <f>IF(AND(M620&lt;&gt;"",M621=""),SUM(M$1:M621)-SUM(U$1:U619),"")</f>
        <v/>
      </c>
      <c r="V620" s="74" t="str">
        <f>IF(AND(O620&lt;&gt;"",O621=""),SUM(O$1:O621)-SUM(V$1:V619),"")</f>
        <v/>
      </c>
      <c r="X620" s="3" t="str">
        <f t="shared" si="111"/>
        <v/>
      </c>
      <c r="Y620" s="21" t="str">
        <f t="shared" si="112"/>
        <v/>
      </c>
      <c r="Z620" s="74" t="str">
        <f t="shared" si="113"/>
        <v/>
      </c>
      <c r="AA620" s="74" t="str">
        <f t="shared" si="114"/>
        <v/>
      </c>
      <c r="AB620" s="74" t="str">
        <f t="shared" si="115"/>
        <v/>
      </c>
    </row>
    <row r="621" spans="1:28" ht="12.75" x14ac:dyDescent="0.2">
      <c r="A621" t="str">
        <f>IF(B621="","", IF(ISNA(MATCH(B621,'Meal Planning'!$C$2:$C$6,0)), "N", "Y"))</f>
        <v/>
      </c>
      <c r="B621" t="str">
        <f t="array" ref="B621">IF(D621="","", INDEX($C621:C20619, MATCH(FALSE,ISBLANK($C621:C20619),0)))</f>
        <v/>
      </c>
      <c r="C621" s="10"/>
      <c r="E621" t="str">
        <f t="shared" si="105"/>
        <v/>
      </c>
      <c r="F621" s="10"/>
      <c r="G621" s="1" t="str">
        <f>IF(D621="","",IFERROR(VLOOKUP(D621,Ingredients!$A:$G,4,FALSE),"ingredient not in list"))</f>
        <v/>
      </c>
      <c r="H621" t="str">
        <f t="shared" si="106"/>
        <v/>
      </c>
      <c r="I621" s="3" t="str">
        <f>IF(D621="", "", IFERROR((VLOOKUP(D621,Ingredients!$A:$H,8,FALSE)*(F621/(VLOOKUP(D621,Ingredients!$A:$H,3,FALSE)))), "ingredient not in list"))</f>
        <v/>
      </c>
      <c r="J621" t="str">
        <f t="shared" si="107"/>
        <v/>
      </c>
      <c r="K621" s="77" t="str">
        <f>IF($D621="", "", IFERROR((VLOOKUP($D621,Ingredients!$A:$K,9,FALSE)*($F621/(VLOOKUP($D621,Ingredients!$A:$K,3,FALSE)))), "ingredient not in list"))</f>
        <v/>
      </c>
      <c r="L621" t="str">
        <f t="shared" si="108"/>
        <v/>
      </c>
      <c r="M621" s="77" t="str">
        <f>IF($D621="", "", IFERROR((VLOOKUP($D621,Ingredients!$A:$K,10,FALSE)*($F621/(VLOOKUP($D621,Ingredients!$A:$K,3,FALSE)))), "ingredient not in list"))</f>
        <v/>
      </c>
      <c r="N621" t="str">
        <f t="shared" si="109"/>
        <v/>
      </c>
      <c r="O621" s="77" t="str">
        <f>IF($D621="", "", IFERROR((VLOOKUP($D621,Ingredients!$A:$K,11,FALSE)*($F621/(VLOOKUP($D621,Ingredients!$A:$K,3,FALSE)))), "ingredient not in list"))</f>
        <v/>
      </c>
      <c r="P621" t="str">
        <f t="shared" si="110"/>
        <v/>
      </c>
      <c r="Q621" s="83" t="str">
        <f>IF($D621="", "", IFERROR((VLOOKUP($D621,Ingredients!$A:$H,6,FALSE)*($F621/(VLOOKUP($D621,Ingredients!$A:$H,3,FALSE)))), "ingredient not in list"))</f>
        <v/>
      </c>
      <c r="R621" s="3" t="str">
        <f>IF(AND(I621&lt;&gt;"",I622=""),SUM(I$1:I622)-SUM(R$1:R620),"")</f>
        <v/>
      </c>
      <c r="S621" t="str">
        <f>IF(AND(Q621&lt;&gt;"",Q622=""),SUM(Q$1:Q622)-SUM(S$1:S620),"")</f>
        <v/>
      </c>
      <c r="T621" s="74" t="str">
        <f>IF(AND(K621&lt;&gt;"",K622=""),SUM(K$1:K622)-SUM(T$1:T620),"")</f>
        <v/>
      </c>
      <c r="U621" s="74" t="str">
        <f>IF(AND(M621&lt;&gt;"",M622=""),SUM(M$1:M622)-SUM(U$1:U620),"")</f>
        <v/>
      </c>
      <c r="V621" s="74" t="str">
        <f>IF(AND(O621&lt;&gt;"",O622=""),SUM(O$1:O622)-SUM(V$1:V620),"")</f>
        <v/>
      </c>
      <c r="X621" s="3" t="str">
        <f t="shared" si="111"/>
        <v/>
      </c>
      <c r="Y621" s="21" t="str">
        <f t="shared" si="112"/>
        <v/>
      </c>
      <c r="Z621" s="74" t="str">
        <f t="shared" si="113"/>
        <v/>
      </c>
      <c r="AA621" s="74" t="str">
        <f t="shared" si="114"/>
        <v/>
      </c>
      <c r="AB621" s="74" t="str">
        <f t="shared" si="115"/>
        <v/>
      </c>
    </row>
    <row r="622" spans="1:28" ht="12.75" x14ac:dyDescent="0.2">
      <c r="A622" t="str">
        <f>IF(B622="","", IF(ISNA(MATCH(B622,'Meal Planning'!$C$2:$C$6,0)), "N", "Y"))</f>
        <v/>
      </c>
      <c r="B622" t="str">
        <f t="array" ref="B622">IF(D622="","", INDEX($C622:C20620, MATCH(FALSE,ISBLANK($C622:C20620),0)))</f>
        <v/>
      </c>
      <c r="C622" s="10"/>
      <c r="E622" t="str">
        <f t="shared" si="105"/>
        <v/>
      </c>
      <c r="F622" s="10"/>
      <c r="G622" s="1" t="str">
        <f>IF(D622="","",IFERROR(VLOOKUP(D622,Ingredients!$A:$G,4,FALSE),"ingredient not in list"))</f>
        <v/>
      </c>
      <c r="H622" t="str">
        <f t="shared" si="106"/>
        <v/>
      </c>
      <c r="I622" s="3" t="str">
        <f>IF(D622="", "", IFERROR((VLOOKUP(D622,Ingredients!$A:$H,8,FALSE)*(F622/(VLOOKUP(D622,Ingredients!$A:$H,3,FALSE)))), "ingredient not in list"))</f>
        <v/>
      </c>
      <c r="J622" t="str">
        <f t="shared" si="107"/>
        <v/>
      </c>
      <c r="K622" s="77" t="str">
        <f>IF($D622="", "", IFERROR((VLOOKUP($D622,Ingredients!$A:$K,9,FALSE)*($F622/(VLOOKUP($D622,Ingredients!$A:$K,3,FALSE)))), "ingredient not in list"))</f>
        <v/>
      </c>
      <c r="L622" t="str">
        <f t="shared" si="108"/>
        <v/>
      </c>
      <c r="M622" s="77" t="str">
        <f>IF($D622="", "", IFERROR((VLOOKUP($D622,Ingredients!$A:$K,10,FALSE)*($F622/(VLOOKUP($D622,Ingredients!$A:$K,3,FALSE)))), "ingredient not in list"))</f>
        <v/>
      </c>
      <c r="N622" t="str">
        <f t="shared" si="109"/>
        <v/>
      </c>
      <c r="O622" s="77" t="str">
        <f>IF($D622="", "", IFERROR((VLOOKUP($D622,Ingredients!$A:$K,11,FALSE)*($F622/(VLOOKUP($D622,Ingredients!$A:$K,3,FALSE)))), "ingredient not in list"))</f>
        <v/>
      </c>
      <c r="P622" t="str">
        <f t="shared" si="110"/>
        <v/>
      </c>
      <c r="Q622" s="83" t="str">
        <f>IF($D622="", "", IFERROR((VLOOKUP($D622,Ingredients!$A:$H,6,FALSE)*($F622/(VLOOKUP($D622,Ingredients!$A:$H,3,FALSE)))), "ingredient not in list"))</f>
        <v/>
      </c>
      <c r="R622" s="3" t="str">
        <f>IF(AND(I622&lt;&gt;"",I623=""),SUM(I$1:I623)-SUM(R$1:R621),"")</f>
        <v/>
      </c>
      <c r="S622" t="str">
        <f>IF(AND(Q622&lt;&gt;"",Q623=""),SUM(Q$1:Q623)-SUM(S$1:S621),"")</f>
        <v/>
      </c>
      <c r="T622" s="74" t="str">
        <f>IF(AND(K622&lt;&gt;"",K623=""),SUM(K$1:K623)-SUM(T$1:T621),"")</f>
        <v/>
      </c>
      <c r="U622" s="74" t="str">
        <f>IF(AND(M622&lt;&gt;"",M623=""),SUM(M$1:M623)-SUM(U$1:U621),"")</f>
        <v/>
      </c>
      <c r="V622" s="74" t="str">
        <f>IF(AND(O622&lt;&gt;"",O623=""),SUM(O$1:O623)-SUM(V$1:V621),"")</f>
        <v/>
      </c>
      <c r="X622" s="3" t="str">
        <f t="shared" si="111"/>
        <v/>
      </c>
      <c r="Y622" s="21" t="str">
        <f t="shared" si="112"/>
        <v/>
      </c>
      <c r="Z622" s="74" t="str">
        <f t="shared" si="113"/>
        <v/>
      </c>
      <c r="AA622" s="74" t="str">
        <f t="shared" si="114"/>
        <v/>
      </c>
      <c r="AB622" s="74" t="str">
        <f t="shared" si="115"/>
        <v/>
      </c>
    </row>
    <row r="623" spans="1:28" ht="12.75" x14ac:dyDescent="0.2">
      <c r="A623" t="str">
        <f>IF(B623="","", IF(ISNA(MATCH(B623,'Meal Planning'!$C$2:$C$6,0)), "N", "Y"))</f>
        <v/>
      </c>
      <c r="B623" t="str">
        <f t="array" ref="B623">IF(D623="","", INDEX($C623:C20621, MATCH(FALSE,ISBLANK($C623:C20621),0)))</f>
        <v/>
      </c>
      <c r="C623" s="10"/>
      <c r="E623" t="str">
        <f t="shared" si="105"/>
        <v/>
      </c>
      <c r="F623" s="10"/>
      <c r="G623" s="1" t="str">
        <f>IF(D623="","",IFERROR(VLOOKUP(D623,Ingredients!$A:$G,4,FALSE),"ingredient not in list"))</f>
        <v/>
      </c>
      <c r="H623" t="str">
        <f t="shared" si="106"/>
        <v/>
      </c>
      <c r="I623" s="3" t="str">
        <f>IF(D623="", "", IFERROR((VLOOKUP(D623,Ingredients!$A:$H,8,FALSE)*(F623/(VLOOKUP(D623,Ingredients!$A:$H,3,FALSE)))), "ingredient not in list"))</f>
        <v/>
      </c>
      <c r="J623" t="str">
        <f t="shared" si="107"/>
        <v/>
      </c>
      <c r="K623" s="77" t="str">
        <f>IF($D623="", "", IFERROR((VLOOKUP($D623,Ingredients!$A:$K,9,FALSE)*($F623/(VLOOKUP($D623,Ingredients!$A:$K,3,FALSE)))), "ingredient not in list"))</f>
        <v/>
      </c>
      <c r="L623" t="str">
        <f t="shared" si="108"/>
        <v/>
      </c>
      <c r="M623" s="77" t="str">
        <f>IF($D623="", "", IFERROR((VLOOKUP($D623,Ingredients!$A:$K,10,FALSE)*($F623/(VLOOKUP($D623,Ingredients!$A:$K,3,FALSE)))), "ingredient not in list"))</f>
        <v/>
      </c>
      <c r="N623" t="str">
        <f t="shared" si="109"/>
        <v/>
      </c>
      <c r="O623" s="77" t="str">
        <f>IF($D623="", "", IFERROR((VLOOKUP($D623,Ingredients!$A:$K,11,FALSE)*($F623/(VLOOKUP($D623,Ingredients!$A:$K,3,FALSE)))), "ingredient not in list"))</f>
        <v/>
      </c>
      <c r="P623" t="str">
        <f t="shared" si="110"/>
        <v/>
      </c>
      <c r="Q623" s="83" t="str">
        <f>IF($D623="", "", IFERROR((VLOOKUP($D623,Ingredients!$A:$H,6,FALSE)*($F623/(VLOOKUP($D623,Ingredients!$A:$H,3,FALSE)))), "ingredient not in list"))</f>
        <v/>
      </c>
      <c r="R623" s="3" t="str">
        <f>IF(AND(I623&lt;&gt;"",I624=""),SUM(I$1:I624)-SUM(R$1:R622),"")</f>
        <v/>
      </c>
      <c r="S623" t="str">
        <f>IF(AND(Q623&lt;&gt;"",Q624=""),SUM(Q$1:Q624)-SUM(S$1:S622),"")</f>
        <v/>
      </c>
      <c r="T623" s="74" t="str">
        <f>IF(AND(K623&lt;&gt;"",K624=""),SUM(K$1:K624)-SUM(T$1:T622),"")</f>
        <v/>
      </c>
      <c r="U623" s="74" t="str">
        <f>IF(AND(M623&lt;&gt;"",M624=""),SUM(M$1:M624)-SUM(U$1:U622),"")</f>
        <v/>
      </c>
      <c r="V623" s="74" t="str">
        <f>IF(AND(O623&lt;&gt;"",O624=""),SUM(O$1:O624)-SUM(V$1:V622),"")</f>
        <v/>
      </c>
      <c r="X623" s="3" t="str">
        <f t="shared" si="111"/>
        <v/>
      </c>
      <c r="Y623" s="21" t="str">
        <f t="shared" si="112"/>
        <v/>
      </c>
      <c r="Z623" s="74" t="str">
        <f t="shared" si="113"/>
        <v/>
      </c>
      <c r="AA623" s="74" t="str">
        <f t="shared" si="114"/>
        <v/>
      </c>
      <c r="AB623" s="74" t="str">
        <f t="shared" si="115"/>
        <v/>
      </c>
    </row>
    <row r="624" spans="1:28" ht="12.75" x14ac:dyDescent="0.2">
      <c r="A624" t="str">
        <f>IF(B624="","", IF(ISNA(MATCH(B624,'Meal Planning'!$C$2:$C$6,0)), "N", "Y"))</f>
        <v/>
      </c>
      <c r="B624" t="str">
        <f t="array" ref="B624">IF(D624="","", INDEX($C624:C20622, MATCH(FALSE,ISBLANK($C624:C20622),0)))</f>
        <v/>
      </c>
      <c r="C624" s="10"/>
      <c r="E624" t="str">
        <f t="shared" si="105"/>
        <v/>
      </c>
      <c r="F624" s="10"/>
      <c r="G624" s="1" t="str">
        <f>IF(D624="","",IFERROR(VLOOKUP(D624,Ingredients!$A:$G,4,FALSE),"ingredient not in list"))</f>
        <v/>
      </c>
      <c r="H624" t="str">
        <f t="shared" si="106"/>
        <v/>
      </c>
      <c r="I624" s="3" t="str">
        <f>IF(D624="", "", IFERROR((VLOOKUP(D624,Ingredients!$A:$H,8,FALSE)*(F624/(VLOOKUP(D624,Ingredients!$A:$H,3,FALSE)))), "ingredient not in list"))</f>
        <v/>
      </c>
      <c r="J624" t="str">
        <f t="shared" si="107"/>
        <v/>
      </c>
      <c r="K624" s="77" t="str">
        <f>IF($D624="", "", IFERROR((VLOOKUP($D624,Ingredients!$A:$K,9,FALSE)*($F624/(VLOOKUP($D624,Ingredients!$A:$K,3,FALSE)))), "ingredient not in list"))</f>
        <v/>
      </c>
      <c r="L624" t="str">
        <f t="shared" si="108"/>
        <v/>
      </c>
      <c r="M624" s="77" t="str">
        <f>IF($D624="", "", IFERROR((VLOOKUP($D624,Ingredients!$A:$K,10,FALSE)*($F624/(VLOOKUP($D624,Ingredients!$A:$K,3,FALSE)))), "ingredient not in list"))</f>
        <v/>
      </c>
      <c r="N624" t="str">
        <f t="shared" si="109"/>
        <v/>
      </c>
      <c r="O624" s="77" t="str">
        <f>IF($D624="", "", IFERROR((VLOOKUP($D624,Ingredients!$A:$K,11,FALSE)*($F624/(VLOOKUP($D624,Ingredients!$A:$K,3,FALSE)))), "ingredient not in list"))</f>
        <v/>
      </c>
      <c r="P624" t="str">
        <f t="shared" si="110"/>
        <v/>
      </c>
      <c r="Q624" s="83" t="str">
        <f>IF($D624="", "", IFERROR((VLOOKUP($D624,Ingredients!$A:$H,6,FALSE)*($F624/(VLOOKUP($D624,Ingredients!$A:$H,3,FALSE)))), "ingredient not in list"))</f>
        <v/>
      </c>
      <c r="R624" s="3" t="str">
        <f>IF(AND(I624&lt;&gt;"",I625=""),SUM(I$1:I625)-SUM(R$1:R623),"")</f>
        <v/>
      </c>
      <c r="S624" t="str">
        <f>IF(AND(Q624&lt;&gt;"",Q625=""),SUM(Q$1:Q625)-SUM(S$1:S623),"")</f>
        <v/>
      </c>
      <c r="T624" s="74" t="str">
        <f>IF(AND(K624&lt;&gt;"",K625=""),SUM(K$1:K625)-SUM(T$1:T623),"")</f>
        <v/>
      </c>
      <c r="U624" s="74" t="str">
        <f>IF(AND(M624&lt;&gt;"",M625=""),SUM(M$1:M625)-SUM(U$1:U623),"")</f>
        <v/>
      </c>
      <c r="V624" s="74" t="str">
        <f>IF(AND(O624&lt;&gt;"",O625=""),SUM(O$1:O625)-SUM(V$1:V623),"")</f>
        <v/>
      </c>
      <c r="X624" s="3" t="str">
        <f t="shared" si="111"/>
        <v/>
      </c>
      <c r="Y624" s="21" t="str">
        <f t="shared" si="112"/>
        <v/>
      </c>
      <c r="Z624" s="74" t="str">
        <f t="shared" si="113"/>
        <v/>
      </c>
      <c r="AA624" s="74" t="str">
        <f t="shared" si="114"/>
        <v/>
      </c>
      <c r="AB624" s="74" t="str">
        <f t="shared" si="115"/>
        <v/>
      </c>
    </row>
    <row r="625" spans="1:28" ht="12.75" x14ac:dyDescent="0.2">
      <c r="A625" t="str">
        <f>IF(B625="","", IF(ISNA(MATCH(B625,'Meal Planning'!$C$2:$C$6,0)), "N", "Y"))</f>
        <v/>
      </c>
      <c r="B625" t="str">
        <f t="array" ref="B625">IF(D625="","", INDEX($C625:C20623, MATCH(FALSE,ISBLANK($C625:C20623),0)))</f>
        <v/>
      </c>
      <c r="C625" s="10"/>
      <c r="E625" t="str">
        <f t="shared" si="105"/>
        <v/>
      </c>
      <c r="F625" s="10"/>
      <c r="G625" s="1" t="str">
        <f>IF(D625="","",IFERROR(VLOOKUP(D625,Ingredients!$A:$G,4,FALSE),"ingredient not in list"))</f>
        <v/>
      </c>
      <c r="H625" t="str">
        <f t="shared" si="106"/>
        <v/>
      </c>
      <c r="I625" s="3" t="str">
        <f>IF(D625="", "", IFERROR((VLOOKUP(D625,Ingredients!$A:$H,8,FALSE)*(F625/(VLOOKUP(D625,Ingredients!$A:$H,3,FALSE)))), "ingredient not in list"))</f>
        <v/>
      </c>
      <c r="J625" t="str">
        <f t="shared" si="107"/>
        <v/>
      </c>
      <c r="K625" s="77" t="str">
        <f>IF($D625="", "", IFERROR((VLOOKUP($D625,Ingredients!$A:$K,9,FALSE)*($F625/(VLOOKUP($D625,Ingredients!$A:$K,3,FALSE)))), "ingredient not in list"))</f>
        <v/>
      </c>
      <c r="L625" t="str">
        <f t="shared" si="108"/>
        <v/>
      </c>
      <c r="M625" s="77" t="str">
        <f>IF($D625="", "", IFERROR((VLOOKUP($D625,Ingredients!$A:$K,10,FALSE)*($F625/(VLOOKUP($D625,Ingredients!$A:$K,3,FALSE)))), "ingredient not in list"))</f>
        <v/>
      </c>
      <c r="N625" t="str">
        <f t="shared" si="109"/>
        <v/>
      </c>
      <c r="O625" s="77" t="str">
        <f>IF($D625="", "", IFERROR((VLOOKUP($D625,Ingredients!$A:$K,11,FALSE)*($F625/(VLOOKUP($D625,Ingredients!$A:$K,3,FALSE)))), "ingredient not in list"))</f>
        <v/>
      </c>
      <c r="P625" t="str">
        <f t="shared" si="110"/>
        <v/>
      </c>
      <c r="Q625" s="83" t="str">
        <f>IF($D625="", "", IFERROR((VLOOKUP($D625,Ingredients!$A:$H,6,FALSE)*($F625/(VLOOKUP($D625,Ingredients!$A:$H,3,FALSE)))), "ingredient not in list"))</f>
        <v/>
      </c>
      <c r="R625" s="3" t="str">
        <f>IF(AND(I625&lt;&gt;"",I626=""),SUM(I$1:I626)-SUM(R$1:R624),"")</f>
        <v/>
      </c>
      <c r="S625" t="str">
        <f>IF(AND(Q625&lt;&gt;"",Q626=""),SUM(Q$1:Q626)-SUM(S$1:S624),"")</f>
        <v/>
      </c>
      <c r="T625" s="74" t="str">
        <f>IF(AND(K625&lt;&gt;"",K626=""),SUM(K$1:K626)-SUM(T$1:T624),"")</f>
        <v/>
      </c>
      <c r="U625" s="74" t="str">
        <f>IF(AND(M625&lt;&gt;"",M626=""),SUM(M$1:M626)-SUM(U$1:U624),"")</f>
        <v/>
      </c>
      <c r="V625" s="74" t="str">
        <f>IF(AND(O625&lt;&gt;"",O626=""),SUM(O$1:O626)-SUM(V$1:V624),"")</f>
        <v/>
      </c>
      <c r="X625" s="3" t="str">
        <f t="shared" si="111"/>
        <v/>
      </c>
      <c r="Y625" s="21" t="str">
        <f t="shared" si="112"/>
        <v/>
      </c>
      <c r="Z625" s="74" t="str">
        <f t="shared" si="113"/>
        <v/>
      </c>
      <c r="AA625" s="74" t="str">
        <f t="shared" si="114"/>
        <v/>
      </c>
      <c r="AB625" s="74" t="str">
        <f t="shared" si="115"/>
        <v/>
      </c>
    </row>
    <row r="626" spans="1:28" ht="12.75" x14ac:dyDescent="0.2">
      <c r="A626" t="str">
        <f>IF(B626="","", IF(ISNA(MATCH(B626,'Meal Planning'!$C$2:$C$6,0)), "N", "Y"))</f>
        <v/>
      </c>
      <c r="B626" t="str">
        <f t="array" ref="B626">IF(D626="","", INDEX($C626:C20624, MATCH(FALSE,ISBLANK($C626:C20624),0)))</f>
        <v/>
      </c>
      <c r="C626" s="10"/>
      <c r="E626" t="str">
        <f t="shared" si="105"/>
        <v/>
      </c>
      <c r="F626" s="10"/>
      <c r="G626" s="1" t="str">
        <f>IF(D626="","",IFERROR(VLOOKUP(D626,Ingredients!$A:$G,4,FALSE),"ingredient not in list"))</f>
        <v/>
      </c>
      <c r="H626" t="str">
        <f t="shared" si="106"/>
        <v/>
      </c>
      <c r="I626" s="3" t="str">
        <f>IF(D626="", "", IFERROR((VLOOKUP(D626,Ingredients!$A:$H,8,FALSE)*(F626/(VLOOKUP(D626,Ingredients!$A:$H,3,FALSE)))), "ingredient not in list"))</f>
        <v/>
      </c>
      <c r="J626" t="str">
        <f t="shared" si="107"/>
        <v/>
      </c>
      <c r="K626" s="77" t="str">
        <f>IF($D626="", "", IFERROR((VLOOKUP($D626,Ingredients!$A:$K,9,FALSE)*($F626/(VLOOKUP($D626,Ingredients!$A:$K,3,FALSE)))), "ingredient not in list"))</f>
        <v/>
      </c>
      <c r="L626" t="str">
        <f t="shared" si="108"/>
        <v/>
      </c>
      <c r="M626" s="77" t="str">
        <f>IF($D626="", "", IFERROR((VLOOKUP($D626,Ingredients!$A:$K,10,FALSE)*($F626/(VLOOKUP($D626,Ingredients!$A:$K,3,FALSE)))), "ingredient not in list"))</f>
        <v/>
      </c>
      <c r="N626" t="str">
        <f t="shared" si="109"/>
        <v/>
      </c>
      <c r="O626" s="77" t="str">
        <f>IF($D626="", "", IFERROR((VLOOKUP($D626,Ingredients!$A:$K,11,FALSE)*($F626/(VLOOKUP($D626,Ingredients!$A:$K,3,FALSE)))), "ingredient not in list"))</f>
        <v/>
      </c>
      <c r="P626" t="str">
        <f t="shared" si="110"/>
        <v/>
      </c>
      <c r="Q626" s="83" t="str">
        <f>IF($D626="", "", IFERROR((VLOOKUP($D626,Ingredients!$A:$H,6,FALSE)*($F626/(VLOOKUP($D626,Ingredients!$A:$H,3,FALSE)))), "ingredient not in list"))</f>
        <v/>
      </c>
      <c r="R626" s="3" t="str">
        <f>IF(AND(I626&lt;&gt;"",I627=""),SUM(I$1:I627)-SUM(R$1:R625),"")</f>
        <v/>
      </c>
      <c r="S626" t="str">
        <f>IF(AND(Q626&lt;&gt;"",Q627=""),SUM(Q$1:Q627)-SUM(S$1:S625),"")</f>
        <v/>
      </c>
      <c r="T626" s="74" t="str">
        <f>IF(AND(K626&lt;&gt;"",K627=""),SUM(K$1:K627)-SUM(T$1:T625),"")</f>
        <v/>
      </c>
      <c r="U626" s="74" t="str">
        <f>IF(AND(M626&lt;&gt;"",M627=""),SUM(M$1:M627)-SUM(U$1:U625),"")</f>
        <v/>
      </c>
      <c r="V626" s="74" t="str">
        <f>IF(AND(O626&lt;&gt;"",O627=""),SUM(O$1:O627)-SUM(V$1:V625),"")</f>
        <v/>
      </c>
      <c r="X626" s="3" t="str">
        <f t="shared" si="111"/>
        <v/>
      </c>
      <c r="Y626" s="21" t="str">
        <f t="shared" si="112"/>
        <v/>
      </c>
      <c r="Z626" s="74" t="str">
        <f t="shared" si="113"/>
        <v/>
      </c>
      <c r="AA626" s="74" t="str">
        <f t="shared" si="114"/>
        <v/>
      </c>
      <c r="AB626" s="74" t="str">
        <f t="shared" si="115"/>
        <v/>
      </c>
    </row>
    <row r="627" spans="1:28" ht="12.75" x14ac:dyDescent="0.2">
      <c r="A627" t="str">
        <f>IF(B627="","", IF(ISNA(MATCH(B627,'Meal Planning'!$C$2:$C$6,0)), "N", "Y"))</f>
        <v/>
      </c>
      <c r="B627" t="str">
        <f t="array" ref="B627">IF(D627="","", INDEX($C627:C20625, MATCH(FALSE,ISBLANK($C627:C20625),0)))</f>
        <v/>
      </c>
      <c r="C627" s="10"/>
      <c r="E627" t="str">
        <f t="shared" si="105"/>
        <v/>
      </c>
      <c r="F627" s="10"/>
      <c r="G627" s="1" t="str">
        <f>IF(D627="","",IFERROR(VLOOKUP(D627,Ingredients!$A:$G,4,FALSE),"ingredient not in list"))</f>
        <v/>
      </c>
      <c r="H627" t="str">
        <f t="shared" si="106"/>
        <v/>
      </c>
      <c r="I627" s="3" t="str">
        <f>IF(D627="", "", IFERROR((VLOOKUP(D627,Ingredients!$A:$H,8,FALSE)*(F627/(VLOOKUP(D627,Ingredients!$A:$H,3,FALSE)))), "ingredient not in list"))</f>
        <v/>
      </c>
      <c r="J627" t="str">
        <f t="shared" si="107"/>
        <v/>
      </c>
      <c r="K627" s="77" t="str">
        <f>IF($D627="", "", IFERROR((VLOOKUP($D627,Ingredients!$A:$K,9,FALSE)*($F627/(VLOOKUP($D627,Ingredients!$A:$K,3,FALSE)))), "ingredient not in list"))</f>
        <v/>
      </c>
      <c r="L627" t="str">
        <f t="shared" si="108"/>
        <v/>
      </c>
      <c r="M627" s="77" t="str">
        <f>IF($D627="", "", IFERROR((VLOOKUP($D627,Ingredients!$A:$K,10,FALSE)*($F627/(VLOOKUP($D627,Ingredients!$A:$K,3,FALSE)))), "ingredient not in list"))</f>
        <v/>
      </c>
      <c r="N627" t="str">
        <f t="shared" si="109"/>
        <v/>
      </c>
      <c r="O627" s="77" t="str">
        <f>IF($D627="", "", IFERROR((VLOOKUP($D627,Ingredients!$A:$K,11,FALSE)*($F627/(VLOOKUP($D627,Ingredients!$A:$K,3,FALSE)))), "ingredient not in list"))</f>
        <v/>
      </c>
      <c r="P627" t="str">
        <f t="shared" si="110"/>
        <v/>
      </c>
      <c r="Q627" s="83" t="str">
        <f>IF($D627="", "", IFERROR((VLOOKUP($D627,Ingredients!$A:$H,6,FALSE)*($F627/(VLOOKUP($D627,Ingredients!$A:$H,3,FALSE)))), "ingredient not in list"))</f>
        <v/>
      </c>
      <c r="R627" s="3" t="str">
        <f>IF(AND(I627&lt;&gt;"",I628=""),SUM(I$1:I628)-SUM(R$1:R626),"")</f>
        <v/>
      </c>
      <c r="S627" t="str">
        <f>IF(AND(Q627&lt;&gt;"",Q628=""),SUM(Q$1:Q628)-SUM(S$1:S626),"")</f>
        <v/>
      </c>
      <c r="T627" s="74" t="str">
        <f>IF(AND(K627&lt;&gt;"",K628=""),SUM(K$1:K628)-SUM(T$1:T626),"")</f>
        <v/>
      </c>
      <c r="U627" s="74" t="str">
        <f>IF(AND(M627&lt;&gt;"",M628=""),SUM(M$1:M628)-SUM(U$1:U626),"")</f>
        <v/>
      </c>
      <c r="V627" s="74" t="str">
        <f>IF(AND(O627&lt;&gt;"",O628=""),SUM(O$1:O628)-SUM(V$1:V626),"")</f>
        <v/>
      </c>
      <c r="X627" s="3" t="str">
        <f t="shared" si="111"/>
        <v/>
      </c>
      <c r="Y627" s="21" t="str">
        <f t="shared" si="112"/>
        <v/>
      </c>
      <c r="Z627" s="74" t="str">
        <f t="shared" si="113"/>
        <v/>
      </c>
      <c r="AA627" s="74" t="str">
        <f t="shared" si="114"/>
        <v/>
      </c>
      <c r="AB627" s="74" t="str">
        <f t="shared" si="115"/>
        <v/>
      </c>
    </row>
    <row r="628" spans="1:28" ht="12.75" x14ac:dyDescent="0.2">
      <c r="A628" t="str">
        <f>IF(B628="","", IF(ISNA(MATCH(B628,'Meal Planning'!$C$2:$C$6,0)), "N", "Y"))</f>
        <v/>
      </c>
      <c r="B628" t="str">
        <f t="array" ref="B628">IF(D628="","", INDEX($C628:C20626, MATCH(FALSE,ISBLANK($C628:C20626),0)))</f>
        <v/>
      </c>
      <c r="C628" s="10"/>
      <c r="E628" t="str">
        <f t="shared" si="105"/>
        <v/>
      </c>
      <c r="F628" s="10"/>
      <c r="G628" s="1" t="str">
        <f>IF(D628="","",IFERROR(VLOOKUP(D628,Ingredients!$A:$G,4,FALSE),"ingredient not in list"))</f>
        <v/>
      </c>
      <c r="H628" t="str">
        <f t="shared" si="106"/>
        <v/>
      </c>
      <c r="I628" s="3" t="str">
        <f>IF(D628="", "", IFERROR((VLOOKUP(D628,Ingredients!$A:$H,8,FALSE)*(F628/(VLOOKUP(D628,Ingredients!$A:$H,3,FALSE)))), "ingredient not in list"))</f>
        <v/>
      </c>
      <c r="J628" t="str">
        <f t="shared" si="107"/>
        <v/>
      </c>
      <c r="K628" s="77" t="str">
        <f>IF($D628="", "", IFERROR((VLOOKUP($D628,Ingredients!$A:$K,9,FALSE)*($F628/(VLOOKUP($D628,Ingredients!$A:$K,3,FALSE)))), "ingredient not in list"))</f>
        <v/>
      </c>
      <c r="L628" t="str">
        <f t="shared" si="108"/>
        <v/>
      </c>
      <c r="M628" s="77" t="str">
        <f>IF($D628="", "", IFERROR((VLOOKUP($D628,Ingredients!$A:$K,10,FALSE)*($F628/(VLOOKUP($D628,Ingredients!$A:$K,3,FALSE)))), "ingredient not in list"))</f>
        <v/>
      </c>
      <c r="N628" t="str">
        <f t="shared" si="109"/>
        <v/>
      </c>
      <c r="O628" s="77" t="str">
        <f>IF($D628="", "", IFERROR((VLOOKUP($D628,Ingredients!$A:$K,11,FALSE)*($F628/(VLOOKUP($D628,Ingredients!$A:$K,3,FALSE)))), "ingredient not in list"))</f>
        <v/>
      </c>
      <c r="P628" t="str">
        <f t="shared" si="110"/>
        <v/>
      </c>
      <c r="Q628" s="83" t="str">
        <f>IF($D628="", "", IFERROR((VLOOKUP($D628,Ingredients!$A:$H,6,FALSE)*($F628/(VLOOKUP($D628,Ingredients!$A:$H,3,FALSE)))), "ingredient not in list"))</f>
        <v/>
      </c>
      <c r="R628" s="3" t="str">
        <f>IF(AND(I628&lt;&gt;"",I629=""),SUM(I$1:I629)-SUM(R$1:R627),"")</f>
        <v/>
      </c>
      <c r="S628" t="str">
        <f>IF(AND(Q628&lt;&gt;"",Q629=""),SUM(Q$1:Q629)-SUM(S$1:S627),"")</f>
        <v/>
      </c>
      <c r="T628" s="74" t="str">
        <f>IF(AND(K628&lt;&gt;"",K629=""),SUM(K$1:K629)-SUM(T$1:T627),"")</f>
        <v/>
      </c>
      <c r="U628" s="74" t="str">
        <f>IF(AND(M628&lt;&gt;"",M629=""),SUM(M$1:M629)-SUM(U$1:U627),"")</f>
        <v/>
      </c>
      <c r="V628" s="74" t="str">
        <f>IF(AND(O628&lt;&gt;"",O629=""),SUM(O$1:O629)-SUM(V$1:V627),"")</f>
        <v/>
      </c>
      <c r="X628" s="3" t="str">
        <f t="shared" si="111"/>
        <v/>
      </c>
      <c r="Y628" s="21" t="str">
        <f t="shared" si="112"/>
        <v/>
      </c>
      <c r="Z628" s="74" t="str">
        <f t="shared" si="113"/>
        <v/>
      </c>
      <c r="AA628" s="74" t="str">
        <f t="shared" si="114"/>
        <v/>
      </c>
      <c r="AB628" s="74" t="str">
        <f t="shared" si="115"/>
        <v/>
      </c>
    </row>
    <row r="629" spans="1:28" ht="12.75" x14ac:dyDescent="0.2">
      <c r="A629" t="str">
        <f>IF(B629="","", IF(ISNA(MATCH(B629,'Meal Planning'!$C$2:$C$6,0)), "N", "Y"))</f>
        <v/>
      </c>
      <c r="B629" t="str">
        <f t="array" ref="B629">IF(D629="","", INDEX($C629:C20627, MATCH(FALSE,ISBLANK($C629:C20627),0)))</f>
        <v/>
      </c>
      <c r="C629" s="10"/>
      <c r="E629" t="str">
        <f t="shared" si="105"/>
        <v/>
      </c>
      <c r="F629" s="10"/>
      <c r="G629" s="1" t="str">
        <f>IF(D629="","",IFERROR(VLOOKUP(D629,Ingredients!$A:$G,4,FALSE),"ingredient not in list"))</f>
        <v/>
      </c>
      <c r="H629" t="str">
        <f t="shared" si="106"/>
        <v/>
      </c>
      <c r="I629" s="3" t="str">
        <f>IF(D629="", "", IFERROR((VLOOKUP(D629,Ingredients!$A:$H,8,FALSE)*(F629/(VLOOKUP(D629,Ingredients!$A:$H,3,FALSE)))), "ingredient not in list"))</f>
        <v/>
      </c>
      <c r="J629" t="str">
        <f t="shared" si="107"/>
        <v/>
      </c>
      <c r="K629" s="77" t="str">
        <f>IF($D629="", "", IFERROR((VLOOKUP($D629,Ingredients!$A:$K,9,FALSE)*($F629/(VLOOKUP($D629,Ingredients!$A:$K,3,FALSE)))), "ingredient not in list"))</f>
        <v/>
      </c>
      <c r="L629" t="str">
        <f t="shared" si="108"/>
        <v/>
      </c>
      <c r="M629" s="77" t="str">
        <f>IF($D629="", "", IFERROR((VLOOKUP($D629,Ingredients!$A:$K,10,FALSE)*($F629/(VLOOKUP($D629,Ingredients!$A:$K,3,FALSE)))), "ingredient not in list"))</f>
        <v/>
      </c>
      <c r="N629" t="str">
        <f t="shared" si="109"/>
        <v/>
      </c>
      <c r="O629" s="77" t="str">
        <f>IF($D629="", "", IFERROR((VLOOKUP($D629,Ingredients!$A:$K,11,FALSE)*($F629/(VLOOKUP($D629,Ingredients!$A:$K,3,FALSE)))), "ingredient not in list"))</f>
        <v/>
      </c>
      <c r="P629" t="str">
        <f t="shared" si="110"/>
        <v/>
      </c>
      <c r="Q629" s="83" t="str">
        <f>IF($D629="", "", IFERROR((VLOOKUP($D629,Ingredients!$A:$H,6,FALSE)*($F629/(VLOOKUP($D629,Ingredients!$A:$H,3,FALSE)))), "ingredient not in list"))</f>
        <v/>
      </c>
      <c r="R629" s="3" t="str">
        <f>IF(AND(I629&lt;&gt;"",I630=""),SUM(I$1:I630)-SUM(R$1:R628),"")</f>
        <v/>
      </c>
      <c r="S629" t="str">
        <f>IF(AND(Q629&lt;&gt;"",Q630=""),SUM(Q$1:Q630)-SUM(S$1:S628),"")</f>
        <v/>
      </c>
      <c r="T629" s="74" t="str">
        <f>IF(AND(K629&lt;&gt;"",K630=""),SUM(K$1:K630)-SUM(T$1:T628),"")</f>
        <v/>
      </c>
      <c r="U629" s="74" t="str">
        <f>IF(AND(M629&lt;&gt;"",M630=""),SUM(M$1:M630)-SUM(U$1:U628),"")</f>
        <v/>
      </c>
      <c r="V629" s="74" t="str">
        <f>IF(AND(O629&lt;&gt;"",O630=""),SUM(O$1:O630)-SUM(V$1:V628),"")</f>
        <v/>
      </c>
      <c r="X629" s="3" t="str">
        <f t="shared" si="111"/>
        <v/>
      </c>
      <c r="Y629" s="21" t="str">
        <f t="shared" si="112"/>
        <v/>
      </c>
      <c r="Z629" s="74" t="str">
        <f t="shared" si="113"/>
        <v/>
      </c>
      <c r="AA629" s="74" t="str">
        <f t="shared" si="114"/>
        <v/>
      </c>
      <c r="AB629" s="74" t="str">
        <f t="shared" si="115"/>
        <v/>
      </c>
    </row>
    <row r="630" spans="1:28" ht="12.75" x14ac:dyDescent="0.2">
      <c r="A630" t="str">
        <f>IF(B630="","", IF(ISNA(MATCH(B630,'Meal Planning'!$C$2:$C$6,0)), "N", "Y"))</f>
        <v/>
      </c>
      <c r="B630" t="str">
        <f t="array" ref="B630">IF(D630="","", INDEX($C630:C20628, MATCH(FALSE,ISBLANK($C630:C20628),0)))</f>
        <v/>
      </c>
      <c r="C630" s="10"/>
      <c r="E630" t="str">
        <f t="shared" si="105"/>
        <v/>
      </c>
      <c r="F630" s="10"/>
      <c r="G630" s="1" t="str">
        <f>IF(D630="","",IFERROR(VLOOKUP(D630,Ingredients!$A:$G,4,FALSE),"ingredient not in list"))</f>
        <v/>
      </c>
      <c r="H630" t="str">
        <f t="shared" si="106"/>
        <v/>
      </c>
      <c r="I630" s="3" t="str">
        <f>IF(D630="", "", IFERROR((VLOOKUP(D630,Ingredients!$A:$H,8,FALSE)*(F630/(VLOOKUP(D630,Ingredients!$A:$H,3,FALSE)))), "ingredient not in list"))</f>
        <v/>
      </c>
      <c r="J630" t="str">
        <f t="shared" si="107"/>
        <v/>
      </c>
      <c r="K630" s="77" t="str">
        <f>IF($D630="", "", IFERROR((VLOOKUP($D630,Ingredients!$A:$K,9,FALSE)*($F630/(VLOOKUP($D630,Ingredients!$A:$K,3,FALSE)))), "ingredient not in list"))</f>
        <v/>
      </c>
      <c r="L630" t="str">
        <f t="shared" si="108"/>
        <v/>
      </c>
      <c r="M630" s="77" t="str">
        <f>IF($D630="", "", IFERROR((VLOOKUP($D630,Ingredients!$A:$K,10,FALSE)*($F630/(VLOOKUP($D630,Ingredients!$A:$K,3,FALSE)))), "ingredient not in list"))</f>
        <v/>
      </c>
      <c r="N630" t="str">
        <f t="shared" si="109"/>
        <v/>
      </c>
      <c r="O630" s="77" t="str">
        <f>IF($D630="", "", IFERROR((VLOOKUP($D630,Ingredients!$A:$K,11,FALSE)*($F630/(VLOOKUP($D630,Ingredients!$A:$K,3,FALSE)))), "ingredient not in list"))</f>
        <v/>
      </c>
      <c r="P630" t="str">
        <f t="shared" si="110"/>
        <v/>
      </c>
      <c r="Q630" s="83" t="str">
        <f>IF($D630="", "", IFERROR((VLOOKUP($D630,Ingredients!$A:$H,6,FALSE)*($F630/(VLOOKUP($D630,Ingredients!$A:$H,3,FALSE)))), "ingredient not in list"))</f>
        <v/>
      </c>
      <c r="R630" s="3" t="str">
        <f>IF(AND(I630&lt;&gt;"",I631=""),SUM(I$1:I631)-SUM(R$1:R629),"")</f>
        <v/>
      </c>
      <c r="S630" t="str">
        <f>IF(AND(Q630&lt;&gt;"",Q631=""),SUM(Q$1:Q631)-SUM(S$1:S629),"")</f>
        <v/>
      </c>
      <c r="T630" s="74" t="str">
        <f>IF(AND(K630&lt;&gt;"",K631=""),SUM(K$1:K631)-SUM(T$1:T629),"")</f>
        <v/>
      </c>
      <c r="U630" s="74" t="str">
        <f>IF(AND(M630&lt;&gt;"",M631=""),SUM(M$1:M631)-SUM(U$1:U629),"")</f>
        <v/>
      </c>
      <c r="V630" s="74" t="str">
        <f>IF(AND(O630&lt;&gt;"",O631=""),SUM(O$1:O631)-SUM(V$1:V629),"")</f>
        <v/>
      </c>
      <c r="X630" s="3" t="str">
        <f t="shared" si="111"/>
        <v/>
      </c>
      <c r="Y630" s="21" t="str">
        <f t="shared" si="112"/>
        <v/>
      </c>
      <c r="Z630" s="74" t="str">
        <f t="shared" si="113"/>
        <v/>
      </c>
      <c r="AA630" s="74" t="str">
        <f t="shared" si="114"/>
        <v/>
      </c>
      <c r="AB630" s="74" t="str">
        <f t="shared" si="115"/>
        <v/>
      </c>
    </row>
    <row r="631" spans="1:28" ht="12.75" x14ac:dyDescent="0.2">
      <c r="A631" t="str">
        <f>IF(B631="","", IF(ISNA(MATCH(B631,'Meal Planning'!$C$2:$C$6,0)), "N", "Y"))</f>
        <v/>
      </c>
      <c r="B631" t="str">
        <f t="array" ref="B631">IF(D631="","", INDEX($C631:C20629, MATCH(FALSE,ISBLANK($C631:C20629),0)))</f>
        <v/>
      </c>
      <c r="C631" s="10"/>
      <c r="E631" t="str">
        <f t="shared" si="105"/>
        <v/>
      </c>
      <c r="F631" s="10"/>
      <c r="G631" s="1" t="str">
        <f>IF(D631="","",IFERROR(VLOOKUP(D631,Ingredients!$A:$G,4,FALSE),"ingredient not in list"))</f>
        <v/>
      </c>
      <c r="H631" t="str">
        <f t="shared" si="106"/>
        <v/>
      </c>
      <c r="I631" s="3" t="str">
        <f>IF(D631="", "", IFERROR((VLOOKUP(D631,Ingredients!$A:$H,8,FALSE)*(F631/(VLOOKUP(D631,Ingredients!$A:$H,3,FALSE)))), "ingredient not in list"))</f>
        <v/>
      </c>
      <c r="J631" t="str">
        <f t="shared" si="107"/>
        <v/>
      </c>
      <c r="K631" s="77" t="str">
        <f>IF($D631="", "", IFERROR((VLOOKUP($D631,Ingredients!$A:$K,9,FALSE)*($F631/(VLOOKUP($D631,Ingredients!$A:$K,3,FALSE)))), "ingredient not in list"))</f>
        <v/>
      </c>
      <c r="L631" t="str">
        <f t="shared" si="108"/>
        <v/>
      </c>
      <c r="M631" s="77" t="str">
        <f>IF($D631="", "", IFERROR((VLOOKUP($D631,Ingredients!$A:$K,10,FALSE)*($F631/(VLOOKUP($D631,Ingredients!$A:$K,3,FALSE)))), "ingredient not in list"))</f>
        <v/>
      </c>
      <c r="N631" t="str">
        <f t="shared" si="109"/>
        <v/>
      </c>
      <c r="O631" s="77" t="str">
        <f>IF($D631="", "", IFERROR((VLOOKUP($D631,Ingredients!$A:$K,11,FALSE)*($F631/(VLOOKUP($D631,Ingredients!$A:$K,3,FALSE)))), "ingredient not in list"))</f>
        <v/>
      </c>
      <c r="P631" t="str">
        <f t="shared" si="110"/>
        <v/>
      </c>
      <c r="Q631" s="83" t="str">
        <f>IF($D631="", "", IFERROR((VLOOKUP($D631,Ingredients!$A:$H,6,FALSE)*($F631/(VLOOKUP($D631,Ingredients!$A:$H,3,FALSE)))), "ingredient not in list"))</f>
        <v/>
      </c>
      <c r="R631" s="3" t="str">
        <f>IF(AND(I631&lt;&gt;"",I632=""),SUM(I$1:I632)-SUM(R$1:R630),"")</f>
        <v/>
      </c>
      <c r="S631" t="str">
        <f>IF(AND(Q631&lt;&gt;"",Q632=""),SUM(Q$1:Q632)-SUM(S$1:S630),"")</f>
        <v/>
      </c>
      <c r="T631" s="74" t="str">
        <f>IF(AND(K631&lt;&gt;"",K632=""),SUM(K$1:K632)-SUM(T$1:T630),"")</f>
        <v/>
      </c>
      <c r="U631" s="74" t="str">
        <f>IF(AND(M631&lt;&gt;"",M632=""),SUM(M$1:M632)-SUM(U$1:U630),"")</f>
        <v/>
      </c>
      <c r="V631" s="74" t="str">
        <f>IF(AND(O631&lt;&gt;"",O632=""),SUM(O$1:O632)-SUM(V$1:V630),"")</f>
        <v/>
      </c>
      <c r="X631" s="3" t="str">
        <f t="shared" si="111"/>
        <v/>
      </c>
      <c r="Y631" s="21" t="str">
        <f t="shared" si="112"/>
        <v/>
      </c>
      <c r="Z631" s="74" t="str">
        <f t="shared" si="113"/>
        <v/>
      </c>
      <c r="AA631" s="74" t="str">
        <f t="shared" si="114"/>
        <v/>
      </c>
      <c r="AB631" s="74" t="str">
        <f t="shared" si="115"/>
        <v/>
      </c>
    </row>
    <row r="632" spans="1:28" ht="12.75" x14ac:dyDescent="0.2">
      <c r="A632" t="str">
        <f>IF(B632="","", IF(ISNA(MATCH(B632,'Meal Planning'!$C$2:$C$6,0)), "N", "Y"))</f>
        <v/>
      </c>
      <c r="B632" t="str">
        <f t="array" ref="B632">IF(D632="","", INDEX($C632:C20630, MATCH(FALSE,ISBLANK($C632:C20630),0)))</f>
        <v/>
      </c>
      <c r="C632" s="10"/>
      <c r="E632" t="str">
        <f t="shared" si="105"/>
        <v/>
      </c>
      <c r="F632" s="10"/>
      <c r="G632" s="1" t="str">
        <f>IF(D632="","",IFERROR(VLOOKUP(D632,Ingredients!$A:$G,4,FALSE),"ingredient not in list"))</f>
        <v/>
      </c>
      <c r="H632" t="str">
        <f t="shared" si="106"/>
        <v/>
      </c>
      <c r="I632" s="3" t="str">
        <f>IF(D632="", "", IFERROR((VLOOKUP(D632,Ingredients!$A:$H,8,FALSE)*(F632/(VLOOKUP(D632,Ingredients!$A:$H,3,FALSE)))), "ingredient not in list"))</f>
        <v/>
      </c>
      <c r="J632" t="str">
        <f t="shared" si="107"/>
        <v/>
      </c>
      <c r="K632" s="77" t="str">
        <f>IF($D632="", "", IFERROR((VLOOKUP($D632,Ingredients!$A:$K,9,FALSE)*($F632/(VLOOKUP($D632,Ingredients!$A:$K,3,FALSE)))), "ingredient not in list"))</f>
        <v/>
      </c>
      <c r="L632" t="str">
        <f t="shared" si="108"/>
        <v/>
      </c>
      <c r="M632" s="77" t="str">
        <f>IF($D632="", "", IFERROR((VLOOKUP($D632,Ingredients!$A:$K,10,FALSE)*($F632/(VLOOKUP($D632,Ingredients!$A:$K,3,FALSE)))), "ingredient not in list"))</f>
        <v/>
      </c>
      <c r="N632" t="str">
        <f t="shared" si="109"/>
        <v/>
      </c>
      <c r="O632" s="77" t="str">
        <f>IF($D632="", "", IFERROR((VLOOKUP($D632,Ingredients!$A:$K,11,FALSE)*($F632/(VLOOKUP($D632,Ingredients!$A:$K,3,FALSE)))), "ingredient not in list"))</f>
        <v/>
      </c>
      <c r="P632" t="str">
        <f t="shared" si="110"/>
        <v/>
      </c>
      <c r="Q632" s="83" t="str">
        <f>IF($D632="", "", IFERROR((VLOOKUP($D632,Ingredients!$A:$H,6,FALSE)*($F632/(VLOOKUP($D632,Ingredients!$A:$H,3,FALSE)))), "ingredient not in list"))</f>
        <v/>
      </c>
      <c r="R632" s="3" t="str">
        <f>IF(AND(I632&lt;&gt;"",I633=""),SUM(I$1:I633)-SUM(R$1:R631),"")</f>
        <v/>
      </c>
      <c r="S632" t="str">
        <f>IF(AND(Q632&lt;&gt;"",Q633=""),SUM(Q$1:Q633)-SUM(S$1:S631),"")</f>
        <v/>
      </c>
      <c r="T632" s="74" t="str">
        <f>IF(AND(K632&lt;&gt;"",K633=""),SUM(K$1:K633)-SUM(T$1:T631),"")</f>
        <v/>
      </c>
      <c r="U632" s="74" t="str">
        <f>IF(AND(M632&lt;&gt;"",M633=""),SUM(M$1:M633)-SUM(U$1:U631),"")</f>
        <v/>
      </c>
      <c r="V632" s="74" t="str">
        <f>IF(AND(O632&lt;&gt;"",O633=""),SUM(O$1:O633)-SUM(V$1:V631),"")</f>
        <v/>
      </c>
      <c r="X632" s="3" t="str">
        <f t="shared" si="111"/>
        <v/>
      </c>
      <c r="Y632" s="21" t="str">
        <f t="shared" si="112"/>
        <v/>
      </c>
      <c r="Z632" s="74" t="str">
        <f t="shared" si="113"/>
        <v/>
      </c>
      <c r="AA632" s="74" t="str">
        <f t="shared" si="114"/>
        <v/>
      </c>
      <c r="AB632" s="74" t="str">
        <f t="shared" si="115"/>
        <v/>
      </c>
    </row>
    <row r="633" spans="1:28" ht="12.75" x14ac:dyDescent="0.2">
      <c r="A633" t="str">
        <f>IF(B633="","", IF(ISNA(MATCH(B633,'Meal Planning'!$C$2:$C$6,0)), "N", "Y"))</f>
        <v/>
      </c>
      <c r="B633" t="str">
        <f t="array" ref="B633">IF(D633="","", INDEX($C633:C20631, MATCH(FALSE,ISBLANK($C633:C20631),0)))</f>
        <v/>
      </c>
      <c r="C633" s="10"/>
      <c r="E633" t="str">
        <f t="shared" si="105"/>
        <v/>
      </c>
      <c r="F633" s="10"/>
      <c r="G633" s="1" t="str">
        <f>IF(D633="","",IFERROR(VLOOKUP(D633,Ingredients!$A:$G,4,FALSE),"ingredient not in list"))</f>
        <v/>
      </c>
      <c r="H633" t="str">
        <f t="shared" si="106"/>
        <v/>
      </c>
      <c r="I633" s="3" t="str">
        <f>IF(D633="", "", IFERROR((VLOOKUP(D633,Ingredients!$A:$H,8,FALSE)*(F633/(VLOOKUP(D633,Ingredients!$A:$H,3,FALSE)))), "ingredient not in list"))</f>
        <v/>
      </c>
      <c r="J633" t="str">
        <f t="shared" si="107"/>
        <v/>
      </c>
      <c r="K633" s="77" t="str">
        <f>IF($D633="", "", IFERROR((VLOOKUP($D633,Ingredients!$A:$K,9,FALSE)*($F633/(VLOOKUP($D633,Ingredients!$A:$K,3,FALSE)))), "ingredient not in list"))</f>
        <v/>
      </c>
      <c r="L633" t="str">
        <f t="shared" si="108"/>
        <v/>
      </c>
      <c r="M633" s="77" t="str">
        <f>IF($D633="", "", IFERROR((VLOOKUP($D633,Ingredients!$A:$K,10,FALSE)*($F633/(VLOOKUP($D633,Ingredients!$A:$K,3,FALSE)))), "ingredient not in list"))</f>
        <v/>
      </c>
      <c r="N633" t="str">
        <f t="shared" si="109"/>
        <v/>
      </c>
      <c r="O633" s="77" t="str">
        <f>IF($D633="", "", IFERROR((VLOOKUP($D633,Ingredients!$A:$K,11,FALSE)*($F633/(VLOOKUP($D633,Ingredients!$A:$K,3,FALSE)))), "ingredient not in list"))</f>
        <v/>
      </c>
      <c r="P633" t="str">
        <f t="shared" si="110"/>
        <v/>
      </c>
      <c r="Q633" s="83" t="str">
        <f>IF($D633="", "", IFERROR((VLOOKUP($D633,Ingredients!$A:$H,6,FALSE)*($F633/(VLOOKUP($D633,Ingredients!$A:$H,3,FALSE)))), "ingredient not in list"))</f>
        <v/>
      </c>
      <c r="R633" s="3" t="str">
        <f>IF(AND(I633&lt;&gt;"",I634=""),SUM(I$1:I634)-SUM(R$1:R632),"")</f>
        <v/>
      </c>
      <c r="S633" t="str">
        <f>IF(AND(Q633&lt;&gt;"",Q634=""),SUM(Q$1:Q634)-SUM(S$1:S632),"")</f>
        <v/>
      </c>
      <c r="T633" s="74" t="str">
        <f>IF(AND(K633&lt;&gt;"",K634=""),SUM(K$1:K634)-SUM(T$1:T632),"")</f>
        <v/>
      </c>
      <c r="U633" s="74" t="str">
        <f>IF(AND(M633&lt;&gt;"",M634=""),SUM(M$1:M634)-SUM(U$1:U632),"")</f>
        <v/>
      </c>
      <c r="V633" s="74" t="str">
        <f>IF(AND(O633&lt;&gt;"",O634=""),SUM(O$1:O634)-SUM(V$1:V632),"")</f>
        <v/>
      </c>
      <c r="X633" s="3" t="str">
        <f t="shared" si="111"/>
        <v/>
      </c>
      <c r="Y633" s="21" t="str">
        <f t="shared" si="112"/>
        <v/>
      </c>
      <c r="Z633" s="74" t="str">
        <f t="shared" si="113"/>
        <v/>
      </c>
      <c r="AA633" s="74" t="str">
        <f t="shared" si="114"/>
        <v/>
      </c>
      <c r="AB633" s="74" t="str">
        <f t="shared" si="115"/>
        <v/>
      </c>
    </row>
    <row r="634" spans="1:28" ht="12.75" x14ac:dyDescent="0.2">
      <c r="A634" t="str">
        <f>IF(B634="","", IF(ISNA(MATCH(B634,'Meal Planning'!$C$2:$C$6,0)), "N", "Y"))</f>
        <v/>
      </c>
      <c r="B634" t="str">
        <f t="array" ref="B634">IF(D634="","", INDEX($C634:C20632, MATCH(FALSE,ISBLANK($C634:C20632),0)))</f>
        <v/>
      </c>
      <c r="C634" s="10"/>
      <c r="E634" t="str">
        <f t="shared" si="105"/>
        <v/>
      </c>
      <c r="F634" s="10"/>
      <c r="G634" s="1" t="str">
        <f>IF(D634="","",IFERROR(VLOOKUP(D634,Ingredients!$A:$G,4,FALSE),"ingredient not in list"))</f>
        <v/>
      </c>
      <c r="H634" t="str">
        <f t="shared" si="106"/>
        <v/>
      </c>
      <c r="I634" s="3" t="str">
        <f>IF(D634="", "", IFERROR((VLOOKUP(D634,Ingredients!$A:$H,8,FALSE)*(F634/(VLOOKUP(D634,Ingredients!$A:$H,3,FALSE)))), "ingredient not in list"))</f>
        <v/>
      </c>
      <c r="J634" t="str">
        <f t="shared" si="107"/>
        <v/>
      </c>
      <c r="K634" s="77" t="str">
        <f>IF($D634="", "", IFERROR((VLOOKUP($D634,Ingredients!$A:$K,9,FALSE)*($F634/(VLOOKUP($D634,Ingredients!$A:$K,3,FALSE)))), "ingredient not in list"))</f>
        <v/>
      </c>
      <c r="L634" t="str">
        <f t="shared" si="108"/>
        <v/>
      </c>
      <c r="M634" s="77" t="str">
        <f>IF($D634="", "", IFERROR((VLOOKUP($D634,Ingredients!$A:$K,10,FALSE)*($F634/(VLOOKUP($D634,Ingredients!$A:$K,3,FALSE)))), "ingredient not in list"))</f>
        <v/>
      </c>
      <c r="N634" t="str">
        <f t="shared" si="109"/>
        <v/>
      </c>
      <c r="O634" s="77" t="str">
        <f>IF($D634="", "", IFERROR((VLOOKUP($D634,Ingredients!$A:$K,11,FALSE)*($F634/(VLOOKUP($D634,Ingredients!$A:$K,3,FALSE)))), "ingredient not in list"))</f>
        <v/>
      </c>
      <c r="P634" t="str">
        <f t="shared" si="110"/>
        <v/>
      </c>
      <c r="Q634" s="83" t="str">
        <f>IF($D634="", "", IFERROR((VLOOKUP($D634,Ingredients!$A:$H,6,FALSE)*($F634/(VLOOKUP($D634,Ingredients!$A:$H,3,FALSE)))), "ingredient not in list"))</f>
        <v/>
      </c>
      <c r="R634" s="3" t="str">
        <f>IF(AND(I634&lt;&gt;"",I635=""),SUM(I$1:I635)-SUM(R$1:R633),"")</f>
        <v/>
      </c>
      <c r="S634" t="str">
        <f>IF(AND(Q634&lt;&gt;"",Q635=""),SUM(Q$1:Q635)-SUM(S$1:S633),"")</f>
        <v/>
      </c>
      <c r="T634" s="74" t="str">
        <f>IF(AND(K634&lt;&gt;"",K635=""),SUM(K$1:K635)-SUM(T$1:T633),"")</f>
        <v/>
      </c>
      <c r="U634" s="74" t="str">
        <f>IF(AND(M634&lt;&gt;"",M635=""),SUM(M$1:M635)-SUM(U$1:U633),"")</f>
        <v/>
      </c>
      <c r="V634" s="74" t="str">
        <f>IF(AND(O634&lt;&gt;"",O635=""),SUM(O$1:O635)-SUM(V$1:V633),"")</f>
        <v/>
      </c>
      <c r="X634" s="3" t="str">
        <f t="shared" si="111"/>
        <v/>
      </c>
      <c r="Y634" s="21" t="str">
        <f t="shared" si="112"/>
        <v/>
      </c>
      <c r="Z634" s="74" t="str">
        <f t="shared" si="113"/>
        <v/>
      </c>
      <c r="AA634" s="74" t="str">
        <f t="shared" si="114"/>
        <v/>
      </c>
      <c r="AB634" s="74" t="str">
        <f t="shared" si="115"/>
        <v/>
      </c>
    </row>
    <row r="635" spans="1:28" ht="12.75" x14ac:dyDescent="0.2">
      <c r="A635" t="str">
        <f>IF(B635="","", IF(ISNA(MATCH(B635,'Meal Planning'!$C$2:$C$6,0)), "N", "Y"))</f>
        <v/>
      </c>
      <c r="B635" t="str">
        <f t="array" ref="B635">IF(D635="","", INDEX($C635:C20633, MATCH(FALSE,ISBLANK($C635:C20633),0)))</f>
        <v/>
      </c>
      <c r="C635" s="10"/>
      <c r="E635" t="str">
        <f t="shared" si="105"/>
        <v/>
      </c>
      <c r="F635" s="10"/>
      <c r="G635" s="1" t="str">
        <f>IF(D635="","",IFERROR(VLOOKUP(D635,Ingredients!$A:$G,4,FALSE),"ingredient not in list"))</f>
        <v/>
      </c>
      <c r="H635" t="str">
        <f t="shared" si="106"/>
        <v/>
      </c>
      <c r="I635" s="3" t="str">
        <f>IF(D635="", "", IFERROR((VLOOKUP(D635,Ingredients!$A:$H,8,FALSE)*(F635/(VLOOKUP(D635,Ingredients!$A:$H,3,FALSE)))), "ingredient not in list"))</f>
        <v/>
      </c>
      <c r="J635" t="str">
        <f t="shared" si="107"/>
        <v/>
      </c>
      <c r="K635" s="77" t="str">
        <f>IF($D635="", "", IFERROR((VLOOKUP($D635,Ingredients!$A:$K,9,FALSE)*($F635/(VLOOKUP($D635,Ingredients!$A:$K,3,FALSE)))), "ingredient not in list"))</f>
        <v/>
      </c>
      <c r="L635" t="str">
        <f t="shared" si="108"/>
        <v/>
      </c>
      <c r="M635" s="77" t="str">
        <f>IF($D635="", "", IFERROR((VLOOKUP($D635,Ingredients!$A:$K,10,FALSE)*($F635/(VLOOKUP($D635,Ingredients!$A:$K,3,FALSE)))), "ingredient not in list"))</f>
        <v/>
      </c>
      <c r="N635" t="str">
        <f t="shared" si="109"/>
        <v/>
      </c>
      <c r="O635" s="77" t="str">
        <f>IF($D635="", "", IFERROR((VLOOKUP($D635,Ingredients!$A:$K,11,FALSE)*($F635/(VLOOKUP($D635,Ingredients!$A:$K,3,FALSE)))), "ingredient not in list"))</f>
        <v/>
      </c>
      <c r="P635" t="str">
        <f t="shared" si="110"/>
        <v/>
      </c>
      <c r="Q635" s="83" t="str">
        <f>IF($D635="", "", IFERROR((VLOOKUP($D635,Ingredients!$A:$H,6,FALSE)*($F635/(VLOOKUP($D635,Ingredients!$A:$H,3,FALSE)))), "ingredient not in list"))</f>
        <v/>
      </c>
      <c r="R635" s="3" t="str">
        <f>IF(AND(I635&lt;&gt;"",I636=""),SUM(I$1:I636)-SUM(R$1:R634),"")</f>
        <v/>
      </c>
      <c r="S635" t="str">
        <f>IF(AND(Q635&lt;&gt;"",Q636=""),SUM(Q$1:Q636)-SUM(S$1:S634),"")</f>
        <v/>
      </c>
      <c r="T635" s="74" t="str">
        <f>IF(AND(K635&lt;&gt;"",K636=""),SUM(K$1:K636)-SUM(T$1:T634),"")</f>
        <v/>
      </c>
      <c r="U635" s="74" t="str">
        <f>IF(AND(M635&lt;&gt;"",M636=""),SUM(M$1:M636)-SUM(U$1:U634),"")</f>
        <v/>
      </c>
      <c r="V635" s="74" t="str">
        <f>IF(AND(O635&lt;&gt;"",O636=""),SUM(O$1:O636)-SUM(V$1:V634),"")</f>
        <v/>
      </c>
      <c r="X635" s="3" t="str">
        <f t="shared" si="111"/>
        <v/>
      </c>
      <c r="Y635" s="21" t="str">
        <f t="shared" si="112"/>
        <v/>
      </c>
      <c r="Z635" s="74" t="str">
        <f t="shared" si="113"/>
        <v/>
      </c>
      <c r="AA635" s="74" t="str">
        <f t="shared" si="114"/>
        <v/>
      </c>
      <c r="AB635" s="74" t="str">
        <f t="shared" si="115"/>
        <v/>
      </c>
    </row>
    <row r="636" spans="1:28" ht="12.75" x14ac:dyDescent="0.2">
      <c r="A636" t="str">
        <f>IF(B636="","", IF(ISNA(MATCH(B636,'Meal Planning'!$C$2:$C$6,0)), "N", "Y"))</f>
        <v/>
      </c>
      <c r="B636" t="str">
        <f t="array" ref="B636">IF(D636="","", INDEX($C636:C20634, MATCH(FALSE,ISBLANK($C636:C20634),0)))</f>
        <v/>
      </c>
      <c r="C636" s="10"/>
      <c r="E636" t="str">
        <f t="shared" si="105"/>
        <v/>
      </c>
      <c r="F636" s="10"/>
      <c r="G636" s="1" t="str">
        <f>IF(D636="","",IFERROR(VLOOKUP(D636,Ingredients!$A:$G,4,FALSE),"ingredient not in list"))</f>
        <v/>
      </c>
      <c r="H636" t="str">
        <f t="shared" si="106"/>
        <v/>
      </c>
      <c r="I636" s="3" t="str">
        <f>IF(D636="", "", IFERROR((VLOOKUP(D636,Ingredients!$A:$H,8,FALSE)*(F636/(VLOOKUP(D636,Ingredients!$A:$H,3,FALSE)))), "ingredient not in list"))</f>
        <v/>
      </c>
      <c r="J636" t="str">
        <f t="shared" si="107"/>
        <v/>
      </c>
      <c r="K636" s="77" t="str">
        <f>IF($D636="", "", IFERROR((VLOOKUP($D636,Ingredients!$A:$K,9,FALSE)*($F636/(VLOOKUP($D636,Ingredients!$A:$K,3,FALSE)))), "ingredient not in list"))</f>
        <v/>
      </c>
      <c r="L636" t="str">
        <f t="shared" si="108"/>
        <v/>
      </c>
      <c r="M636" s="77" t="str">
        <f>IF($D636="", "", IFERROR((VLOOKUP($D636,Ingredients!$A:$K,10,FALSE)*($F636/(VLOOKUP($D636,Ingredients!$A:$K,3,FALSE)))), "ingredient not in list"))</f>
        <v/>
      </c>
      <c r="N636" t="str">
        <f t="shared" si="109"/>
        <v/>
      </c>
      <c r="O636" s="77" t="str">
        <f>IF($D636="", "", IFERROR((VLOOKUP($D636,Ingredients!$A:$K,11,FALSE)*($F636/(VLOOKUP($D636,Ingredients!$A:$K,3,FALSE)))), "ingredient not in list"))</f>
        <v/>
      </c>
      <c r="P636" t="str">
        <f t="shared" si="110"/>
        <v/>
      </c>
      <c r="Q636" s="83" t="str">
        <f>IF($D636="", "", IFERROR((VLOOKUP($D636,Ingredients!$A:$H,6,FALSE)*($F636/(VLOOKUP($D636,Ingredients!$A:$H,3,FALSE)))), "ingredient not in list"))</f>
        <v/>
      </c>
      <c r="R636" s="3" t="str">
        <f>IF(AND(I636&lt;&gt;"",I637=""),SUM(I$1:I637)-SUM(R$1:R635),"")</f>
        <v/>
      </c>
      <c r="S636" t="str">
        <f>IF(AND(Q636&lt;&gt;"",Q637=""),SUM(Q$1:Q637)-SUM(S$1:S635),"")</f>
        <v/>
      </c>
      <c r="T636" s="74" t="str">
        <f>IF(AND(K636&lt;&gt;"",K637=""),SUM(K$1:K637)-SUM(T$1:T635),"")</f>
        <v/>
      </c>
      <c r="U636" s="74" t="str">
        <f>IF(AND(M636&lt;&gt;"",M637=""),SUM(M$1:M637)-SUM(U$1:U635),"")</f>
        <v/>
      </c>
      <c r="V636" s="74" t="str">
        <f>IF(AND(O636&lt;&gt;"",O637=""),SUM(O$1:O637)-SUM(V$1:V635),"")</f>
        <v/>
      </c>
      <c r="X636" s="3" t="str">
        <f t="shared" si="111"/>
        <v/>
      </c>
      <c r="Y636" s="21" t="str">
        <f t="shared" si="112"/>
        <v/>
      </c>
      <c r="Z636" s="74" t="str">
        <f t="shared" si="113"/>
        <v/>
      </c>
      <c r="AA636" s="74" t="str">
        <f t="shared" si="114"/>
        <v/>
      </c>
      <c r="AB636" s="74" t="str">
        <f t="shared" si="115"/>
        <v/>
      </c>
    </row>
    <row r="637" spans="1:28" ht="12.75" x14ac:dyDescent="0.2">
      <c r="A637" t="str">
        <f>IF(B637="","", IF(ISNA(MATCH(B637,'Meal Planning'!$C$2:$C$6,0)), "N", "Y"))</f>
        <v/>
      </c>
      <c r="B637" t="str">
        <f t="array" ref="B637">IF(D637="","", INDEX($C637:C20635, MATCH(FALSE,ISBLANK($C637:C20635),0)))</f>
        <v/>
      </c>
      <c r="C637" s="10"/>
      <c r="E637" t="str">
        <f t="shared" si="105"/>
        <v/>
      </c>
      <c r="F637" s="10"/>
      <c r="G637" s="1" t="str">
        <f>IF(D637="","",IFERROR(VLOOKUP(D637,Ingredients!$A:$G,4,FALSE),"ingredient not in list"))</f>
        <v/>
      </c>
      <c r="H637" t="str">
        <f t="shared" si="106"/>
        <v/>
      </c>
      <c r="I637" s="3" t="str">
        <f>IF(D637="", "", IFERROR((VLOOKUP(D637,Ingredients!$A:$H,8,FALSE)*(F637/(VLOOKUP(D637,Ingredients!$A:$H,3,FALSE)))), "ingredient not in list"))</f>
        <v/>
      </c>
      <c r="J637" t="str">
        <f t="shared" si="107"/>
        <v/>
      </c>
      <c r="K637" s="77" t="str">
        <f>IF($D637="", "", IFERROR((VLOOKUP($D637,Ingredients!$A:$K,9,FALSE)*($F637/(VLOOKUP($D637,Ingredients!$A:$K,3,FALSE)))), "ingredient not in list"))</f>
        <v/>
      </c>
      <c r="L637" t="str">
        <f t="shared" si="108"/>
        <v/>
      </c>
      <c r="M637" s="77" t="str">
        <f>IF($D637="", "", IFERROR((VLOOKUP($D637,Ingredients!$A:$K,10,FALSE)*($F637/(VLOOKUP($D637,Ingredients!$A:$K,3,FALSE)))), "ingredient not in list"))</f>
        <v/>
      </c>
      <c r="N637" t="str">
        <f t="shared" si="109"/>
        <v/>
      </c>
      <c r="O637" s="77" t="str">
        <f>IF($D637="", "", IFERROR((VLOOKUP($D637,Ingredients!$A:$K,11,FALSE)*($F637/(VLOOKUP($D637,Ingredients!$A:$K,3,FALSE)))), "ingredient not in list"))</f>
        <v/>
      </c>
      <c r="P637" t="str">
        <f t="shared" si="110"/>
        <v/>
      </c>
      <c r="Q637" s="83" t="str">
        <f>IF($D637="", "", IFERROR((VLOOKUP($D637,Ingredients!$A:$H,6,FALSE)*($F637/(VLOOKUP($D637,Ingredients!$A:$H,3,FALSE)))), "ingredient not in list"))</f>
        <v/>
      </c>
      <c r="R637" s="3" t="str">
        <f>IF(AND(I637&lt;&gt;"",I638=""),SUM(I$1:I638)-SUM(R$1:R636),"")</f>
        <v/>
      </c>
      <c r="S637" t="str">
        <f>IF(AND(Q637&lt;&gt;"",Q638=""),SUM(Q$1:Q638)-SUM(S$1:S636),"")</f>
        <v/>
      </c>
      <c r="T637" s="74" t="str">
        <f>IF(AND(K637&lt;&gt;"",K638=""),SUM(K$1:K638)-SUM(T$1:T636),"")</f>
        <v/>
      </c>
      <c r="U637" s="74" t="str">
        <f>IF(AND(M637&lt;&gt;"",M638=""),SUM(M$1:M638)-SUM(U$1:U636),"")</f>
        <v/>
      </c>
      <c r="V637" s="74" t="str">
        <f>IF(AND(O637&lt;&gt;"",O638=""),SUM(O$1:O638)-SUM(V$1:V636),"")</f>
        <v/>
      </c>
      <c r="X637" s="3" t="str">
        <f t="shared" si="111"/>
        <v/>
      </c>
      <c r="Y637" s="21" t="str">
        <f t="shared" si="112"/>
        <v/>
      </c>
      <c r="Z637" s="74" t="str">
        <f t="shared" si="113"/>
        <v/>
      </c>
      <c r="AA637" s="74" t="str">
        <f t="shared" si="114"/>
        <v/>
      </c>
      <c r="AB637" s="74" t="str">
        <f t="shared" si="115"/>
        <v/>
      </c>
    </row>
    <row r="638" spans="1:28" ht="12.75" x14ac:dyDescent="0.2">
      <c r="A638" t="str">
        <f>IF(B638="","", IF(ISNA(MATCH(B638,'Meal Planning'!$C$2:$C$6,0)), "N", "Y"))</f>
        <v/>
      </c>
      <c r="B638" t="str">
        <f t="array" ref="B638">IF(D638="","", INDEX($C638:C20636, MATCH(FALSE,ISBLANK($C638:C20636),0)))</f>
        <v/>
      </c>
      <c r="C638" s="10"/>
      <c r="E638" t="str">
        <f t="shared" si="105"/>
        <v/>
      </c>
      <c r="F638" s="10"/>
      <c r="G638" s="1" t="str">
        <f>IF(D638="","",IFERROR(VLOOKUP(D638,Ingredients!$A:$G,4,FALSE),"ingredient not in list"))</f>
        <v/>
      </c>
      <c r="H638" t="str">
        <f t="shared" si="106"/>
        <v/>
      </c>
      <c r="I638" s="3" t="str">
        <f>IF(D638="", "", IFERROR((VLOOKUP(D638,Ingredients!$A:$H,8,FALSE)*(F638/(VLOOKUP(D638,Ingredients!$A:$H,3,FALSE)))), "ingredient not in list"))</f>
        <v/>
      </c>
      <c r="J638" t="str">
        <f t="shared" si="107"/>
        <v/>
      </c>
      <c r="K638" s="77" t="str">
        <f>IF($D638="", "", IFERROR((VLOOKUP($D638,Ingredients!$A:$K,9,FALSE)*($F638/(VLOOKUP($D638,Ingredients!$A:$K,3,FALSE)))), "ingredient not in list"))</f>
        <v/>
      </c>
      <c r="L638" t="str">
        <f t="shared" si="108"/>
        <v/>
      </c>
      <c r="M638" s="77" t="str">
        <f>IF($D638="", "", IFERROR((VLOOKUP($D638,Ingredients!$A:$K,10,FALSE)*($F638/(VLOOKUP($D638,Ingredients!$A:$K,3,FALSE)))), "ingredient not in list"))</f>
        <v/>
      </c>
      <c r="N638" t="str">
        <f t="shared" si="109"/>
        <v/>
      </c>
      <c r="O638" s="77" t="str">
        <f>IF($D638="", "", IFERROR((VLOOKUP($D638,Ingredients!$A:$K,11,FALSE)*($F638/(VLOOKUP($D638,Ingredients!$A:$K,3,FALSE)))), "ingredient not in list"))</f>
        <v/>
      </c>
      <c r="P638" t="str">
        <f t="shared" si="110"/>
        <v/>
      </c>
      <c r="Q638" s="83" t="str">
        <f>IF($D638="", "", IFERROR((VLOOKUP($D638,Ingredients!$A:$H,6,FALSE)*($F638/(VLOOKUP($D638,Ingredients!$A:$H,3,FALSE)))), "ingredient not in list"))</f>
        <v/>
      </c>
      <c r="R638" s="3" t="str">
        <f>IF(AND(I638&lt;&gt;"",I639=""),SUM(I$1:I639)-SUM(R$1:R637),"")</f>
        <v/>
      </c>
      <c r="S638" t="str">
        <f>IF(AND(Q638&lt;&gt;"",Q639=""),SUM(Q$1:Q639)-SUM(S$1:S637),"")</f>
        <v/>
      </c>
      <c r="T638" s="74" t="str">
        <f>IF(AND(K638&lt;&gt;"",K639=""),SUM(K$1:K639)-SUM(T$1:T637),"")</f>
        <v/>
      </c>
      <c r="U638" s="74" t="str">
        <f>IF(AND(M638&lt;&gt;"",M639=""),SUM(M$1:M639)-SUM(U$1:U637),"")</f>
        <v/>
      </c>
      <c r="V638" s="74" t="str">
        <f>IF(AND(O638&lt;&gt;"",O639=""),SUM(O$1:O639)-SUM(V$1:V637),"")</f>
        <v/>
      </c>
      <c r="X638" s="3" t="str">
        <f t="shared" si="111"/>
        <v/>
      </c>
      <c r="Y638" s="21" t="str">
        <f t="shared" si="112"/>
        <v/>
      </c>
      <c r="Z638" s="74" t="str">
        <f t="shared" si="113"/>
        <v/>
      </c>
      <c r="AA638" s="74" t="str">
        <f t="shared" si="114"/>
        <v/>
      </c>
      <c r="AB638" s="74" t="str">
        <f t="shared" si="115"/>
        <v/>
      </c>
    </row>
    <row r="639" spans="1:28" ht="12.75" x14ac:dyDescent="0.2">
      <c r="A639" t="str">
        <f>IF(B639="","", IF(ISNA(MATCH(B639,'Meal Planning'!$C$2:$C$6,0)), "N", "Y"))</f>
        <v/>
      </c>
      <c r="B639" t="str">
        <f t="array" ref="B639">IF(D639="","", INDEX($C639:C20637, MATCH(FALSE,ISBLANK($C639:C20637),0)))</f>
        <v/>
      </c>
      <c r="C639" s="10"/>
      <c r="E639" t="str">
        <f t="shared" si="105"/>
        <v/>
      </c>
      <c r="F639" s="10"/>
      <c r="G639" s="1" t="str">
        <f>IF(D639="","",IFERROR(VLOOKUP(D639,Ingredients!$A:$G,4,FALSE),"ingredient not in list"))</f>
        <v/>
      </c>
      <c r="H639" t="str">
        <f t="shared" si="106"/>
        <v/>
      </c>
      <c r="I639" s="3" t="str">
        <f>IF(D639="", "", IFERROR((VLOOKUP(D639,Ingredients!$A:$H,8,FALSE)*(F639/(VLOOKUP(D639,Ingredients!$A:$H,3,FALSE)))), "ingredient not in list"))</f>
        <v/>
      </c>
      <c r="J639" t="str">
        <f t="shared" si="107"/>
        <v/>
      </c>
      <c r="K639" s="77" t="str">
        <f>IF($D639="", "", IFERROR((VLOOKUP($D639,Ingredients!$A:$K,9,FALSE)*($F639/(VLOOKUP($D639,Ingredients!$A:$K,3,FALSE)))), "ingredient not in list"))</f>
        <v/>
      </c>
      <c r="L639" t="str">
        <f t="shared" si="108"/>
        <v/>
      </c>
      <c r="M639" s="77" t="str">
        <f>IF($D639="", "", IFERROR((VLOOKUP($D639,Ingredients!$A:$K,10,FALSE)*($F639/(VLOOKUP($D639,Ingredients!$A:$K,3,FALSE)))), "ingredient not in list"))</f>
        <v/>
      </c>
      <c r="N639" t="str">
        <f t="shared" si="109"/>
        <v/>
      </c>
      <c r="O639" s="77" t="str">
        <f>IF($D639="", "", IFERROR((VLOOKUP($D639,Ingredients!$A:$K,11,FALSE)*($F639/(VLOOKUP($D639,Ingredients!$A:$K,3,FALSE)))), "ingredient not in list"))</f>
        <v/>
      </c>
      <c r="P639" t="str">
        <f t="shared" si="110"/>
        <v/>
      </c>
      <c r="Q639" s="83" t="str">
        <f>IF($D639="", "", IFERROR((VLOOKUP($D639,Ingredients!$A:$H,6,FALSE)*($F639/(VLOOKUP($D639,Ingredients!$A:$H,3,FALSE)))), "ingredient not in list"))</f>
        <v/>
      </c>
      <c r="R639" s="3" t="str">
        <f>IF(AND(I639&lt;&gt;"",I640=""),SUM(I$1:I640)-SUM(R$1:R638),"")</f>
        <v/>
      </c>
      <c r="S639" t="str">
        <f>IF(AND(Q639&lt;&gt;"",Q640=""),SUM(Q$1:Q640)-SUM(S$1:S638),"")</f>
        <v/>
      </c>
      <c r="T639" s="74" t="str">
        <f>IF(AND(K639&lt;&gt;"",K640=""),SUM(K$1:K640)-SUM(T$1:T638),"")</f>
        <v/>
      </c>
      <c r="U639" s="74" t="str">
        <f>IF(AND(M639&lt;&gt;"",M640=""),SUM(M$1:M640)-SUM(U$1:U638),"")</f>
        <v/>
      </c>
      <c r="V639" s="74" t="str">
        <f>IF(AND(O639&lt;&gt;"",O640=""),SUM(O$1:O640)-SUM(V$1:V638),"")</f>
        <v/>
      </c>
      <c r="X639" s="3" t="str">
        <f t="shared" si="111"/>
        <v/>
      </c>
      <c r="Y639" s="21" t="str">
        <f t="shared" si="112"/>
        <v/>
      </c>
      <c r="Z639" s="74" t="str">
        <f t="shared" si="113"/>
        <v/>
      </c>
      <c r="AA639" s="74" t="str">
        <f t="shared" si="114"/>
        <v/>
      </c>
      <c r="AB639" s="74" t="str">
        <f t="shared" si="115"/>
        <v/>
      </c>
    </row>
    <row r="640" spans="1:28" ht="12.75" x14ac:dyDescent="0.2">
      <c r="A640" t="str">
        <f>IF(B640="","", IF(ISNA(MATCH(B640,'Meal Planning'!$C$2:$C$6,0)), "N", "Y"))</f>
        <v/>
      </c>
      <c r="B640" t="str">
        <f t="array" ref="B640">IF(D640="","", INDEX($C640:C20638, MATCH(FALSE,ISBLANK($C640:C20638),0)))</f>
        <v/>
      </c>
      <c r="C640" s="10"/>
      <c r="E640" t="str">
        <f t="shared" si="105"/>
        <v/>
      </c>
      <c r="F640" s="10"/>
      <c r="G640" s="1" t="str">
        <f>IF(D640="","",IFERROR(VLOOKUP(D640,Ingredients!$A:$G,4,FALSE),"ingredient not in list"))</f>
        <v/>
      </c>
      <c r="H640" t="str">
        <f t="shared" si="106"/>
        <v/>
      </c>
      <c r="I640" s="3" t="str">
        <f>IF(D640="", "", IFERROR((VLOOKUP(D640,Ingredients!$A:$H,8,FALSE)*(F640/(VLOOKUP(D640,Ingredients!$A:$H,3,FALSE)))), "ingredient not in list"))</f>
        <v/>
      </c>
      <c r="J640" t="str">
        <f t="shared" si="107"/>
        <v/>
      </c>
      <c r="K640" s="77" t="str">
        <f>IF($D640="", "", IFERROR((VLOOKUP($D640,Ingredients!$A:$K,9,FALSE)*($F640/(VLOOKUP($D640,Ingredients!$A:$K,3,FALSE)))), "ingredient not in list"))</f>
        <v/>
      </c>
      <c r="L640" t="str">
        <f t="shared" si="108"/>
        <v/>
      </c>
      <c r="M640" s="77" t="str">
        <f>IF($D640="", "", IFERROR((VLOOKUP($D640,Ingredients!$A:$K,10,FALSE)*($F640/(VLOOKUP($D640,Ingredients!$A:$K,3,FALSE)))), "ingredient not in list"))</f>
        <v/>
      </c>
      <c r="N640" t="str">
        <f t="shared" si="109"/>
        <v/>
      </c>
      <c r="O640" s="77" t="str">
        <f>IF($D640="", "", IFERROR((VLOOKUP($D640,Ingredients!$A:$K,11,FALSE)*($F640/(VLOOKUP($D640,Ingredients!$A:$K,3,FALSE)))), "ingredient not in list"))</f>
        <v/>
      </c>
      <c r="P640" t="str">
        <f t="shared" si="110"/>
        <v/>
      </c>
      <c r="Q640" s="83" t="str">
        <f>IF($D640="", "", IFERROR((VLOOKUP($D640,Ingredients!$A:$H,6,FALSE)*($F640/(VLOOKUP($D640,Ingredients!$A:$H,3,FALSE)))), "ingredient not in list"))</f>
        <v/>
      </c>
      <c r="R640" s="3" t="str">
        <f>IF(AND(I640&lt;&gt;"",I641=""),SUM(I$1:I641)-SUM(R$1:R639),"")</f>
        <v/>
      </c>
      <c r="S640" t="str">
        <f>IF(AND(Q640&lt;&gt;"",Q641=""),SUM(Q$1:Q641)-SUM(S$1:S639),"")</f>
        <v/>
      </c>
      <c r="T640" s="74" t="str">
        <f>IF(AND(K640&lt;&gt;"",K641=""),SUM(K$1:K641)-SUM(T$1:T639),"")</f>
        <v/>
      </c>
      <c r="U640" s="74" t="str">
        <f>IF(AND(M640&lt;&gt;"",M641=""),SUM(M$1:M641)-SUM(U$1:U639),"")</f>
        <v/>
      </c>
      <c r="V640" s="74" t="str">
        <f>IF(AND(O640&lt;&gt;"",O641=""),SUM(O$1:O641)-SUM(V$1:V639),"")</f>
        <v/>
      </c>
      <c r="X640" s="3" t="str">
        <f t="shared" si="111"/>
        <v/>
      </c>
      <c r="Y640" s="21" t="str">
        <f t="shared" si="112"/>
        <v/>
      </c>
      <c r="Z640" s="74" t="str">
        <f t="shared" si="113"/>
        <v/>
      </c>
      <c r="AA640" s="74" t="str">
        <f t="shared" si="114"/>
        <v/>
      </c>
      <c r="AB640" s="74" t="str">
        <f t="shared" si="115"/>
        <v/>
      </c>
    </row>
    <row r="641" spans="1:28" ht="12.75" x14ac:dyDescent="0.2">
      <c r="A641" t="str">
        <f>IF(B641="","", IF(ISNA(MATCH(B641,'Meal Planning'!$C$2:$C$6,0)), "N", "Y"))</f>
        <v/>
      </c>
      <c r="B641" t="str">
        <f t="array" ref="B641">IF(D641="","", INDEX($C641:C20639, MATCH(FALSE,ISBLANK($C641:C20639),0)))</f>
        <v/>
      </c>
      <c r="C641" s="10"/>
      <c r="E641" t="str">
        <f t="shared" si="105"/>
        <v/>
      </c>
      <c r="F641" s="10"/>
      <c r="G641" s="1" t="str">
        <f>IF(D641="","",IFERROR(VLOOKUP(D641,Ingredients!$A:$G,4,FALSE),"ingredient not in list"))</f>
        <v/>
      </c>
      <c r="H641" t="str">
        <f t="shared" si="106"/>
        <v/>
      </c>
      <c r="I641" s="3" t="str">
        <f>IF(D641="", "", IFERROR((VLOOKUP(D641,Ingredients!$A:$H,8,FALSE)*(F641/(VLOOKUP(D641,Ingredients!$A:$H,3,FALSE)))), "ingredient not in list"))</f>
        <v/>
      </c>
      <c r="J641" t="str">
        <f t="shared" si="107"/>
        <v/>
      </c>
      <c r="K641" s="77" t="str">
        <f>IF($D641="", "", IFERROR((VLOOKUP($D641,Ingredients!$A:$K,9,FALSE)*($F641/(VLOOKUP($D641,Ingredients!$A:$K,3,FALSE)))), "ingredient not in list"))</f>
        <v/>
      </c>
      <c r="L641" t="str">
        <f t="shared" si="108"/>
        <v/>
      </c>
      <c r="M641" s="77" t="str">
        <f>IF($D641="", "", IFERROR((VLOOKUP($D641,Ingredients!$A:$K,10,FALSE)*($F641/(VLOOKUP($D641,Ingredients!$A:$K,3,FALSE)))), "ingredient not in list"))</f>
        <v/>
      </c>
      <c r="N641" t="str">
        <f t="shared" si="109"/>
        <v/>
      </c>
      <c r="O641" s="77" t="str">
        <f>IF($D641="", "", IFERROR((VLOOKUP($D641,Ingredients!$A:$K,11,FALSE)*($F641/(VLOOKUP($D641,Ingredients!$A:$K,3,FALSE)))), "ingredient not in list"))</f>
        <v/>
      </c>
      <c r="P641" t="str">
        <f t="shared" si="110"/>
        <v/>
      </c>
      <c r="Q641" s="83" t="str">
        <f>IF($D641="", "", IFERROR((VLOOKUP($D641,Ingredients!$A:$H,6,FALSE)*($F641/(VLOOKUP($D641,Ingredients!$A:$H,3,FALSE)))), "ingredient not in list"))</f>
        <v/>
      </c>
      <c r="R641" s="3" t="str">
        <f>IF(AND(I641&lt;&gt;"",I642=""),SUM(I$1:I642)-SUM(R$1:R640),"")</f>
        <v/>
      </c>
      <c r="S641" t="str">
        <f>IF(AND(Q641&lt;&gt;"",Q642=""),SUM(Q$1:Q642)-SUM(S$1:S640),"")</f>
        <v/>
      </c>
      <c r="T641" s="74" t="str">
        <f>IF(AND(K641&lt;&gt;"",K642=""),SUM(K$1:K642)-SUM(T$1:T640),"")</f>
        <v/>
      </c>
      <c r="U641" s="74" t="str">
        <f>IF(AND(M641&lt;&gt;"",M642=""),SUM(M$1:M642)-SUM(U$1:U640),"")</f>
        <v/>
      </c>
      <c r="V641" s="74" t="str">
        <f>IF(AND(O641&lt;&gt;"",O642=""),SUM(O$1:O642)-SUM(V$1:V640),"")</f>
        <v/>
      </c>
      <c r="X641" s="3" t="str">
        <f t="shared" si="111"/>
        <v/>
      </c>
      <c r="Y641" s="21" t="str">
        <f t="shared" si="112"/>
        <v/>
      </c>
      <c r="Z641" s="74" t="str">
        <f t="shared" si="113"/>
        <v/>
      </c>
      <c r="AA641" s="74" t="str">
        <f t="shared" si="114"/>
        <v/>
      </c>
      <c r="AB641" s="74" t="str">
        <f t="shared" si="115"/>
        <v/>
      </c>
    </row>
    <row r="642" spans="1:28" ht="12.75" x14ac:dyDescent="0.2">
      <c r="A642" t="str">
        <f>IF(B642="","", IF(ISNA(MATCH(B642,'Meal Planning'!$C$2:$C$6,0)), "N", "Y"))</f>
        <v/>
      </c>
      <c r="B642" t="str">
        <f t="array" ref="B642">IF(D642="","", INDEX($C642:C20640, MATCH(FALSE,ISBLANK($C642:C20640),0)))</f>
        <v/>
      </c>
      <c r="C642" s="10"/>
      <c r="E642" t="str">
        <f t="shared" si="105"/>
        <v/>
      </c>
      <c r="F642" s="10"/>
      <c r="G642" s="1" t="str">
        <f>IF(D642="","",IFERROR(VLOOKUP(D642,Ingredients!$A:$G,4,FALSE),"ingredient not in list"))</f>
        <v/>
      </c>
      <c r="H642" t="str">
        <f t="shared" si="106"/>
        <v/>
      </c>
      <c r="I642" s="3" t="str">
        <f>IF(D642="", "", IFERROR((VLOOKUP(D642,Ingredients!$A:$H,8,FALSE)*(F642/(VLOOKUP(D642,Ingredients!$A:$H,3,FALSE)))), "ingredient not in list"))</f>
        <v/>
      </c>
      <c r="J642" t="str">
        <f t="shared" si="107"/>
        <v/>
      </c>
      <c r="K642" s="77" t="str">
        <f>IF($D642="", "", IFERROR((VLOOKUP($D642,Ingredients!$A:$K,9,FALSE)*($F642/(VLOOKUP($D642,Ingredients!$A:$K,3,FALSE)))), "ingredient not in list"))</f>
        <v/>
      </c>
      <c r="L642" t="str">
        <f t="shared" si="108"/>
        <v/>
      </c>
      <c r="M642" s="77" t="str">
        <f>IF($D642="", "", IFERROR((VLOOKUP($D642,Ingredients!$A:$K,10,FALSE)*($F642/(VLOOKUP($D642,Ingredients!$A:$K,3,FALSE)))), "ingredient not in list"))</f>
        <v/>
      </c>
      <c r="N642" t="str">
        <f t="shared" si="109"/>
        <v/>
      </c>
      <c r="O642" s="77" t="str">
        <f>IF($D642="", "", IFERROR((VLOOKUP($D642,Ingredients!$A:$K,11,FALSE)*($F642/(VLOOKUP($D642,Ingredients!$A:$K,3,FALSE)))), "ingredient not in list"))</f>
        <v/>
      </c>
      <c r="P642" t="str">
        <f t="shared" si="110"/>
        <v/>
      </c>
      <c r="Q642" s="83" t="str">
        <f>IF($D642="", "", IFERROR((VLOOKUP($D642,Ingredients!$A:$H,6,FALSE)*($F642/(VLOOKUP($D642,Ingredients!$A:$H,3,FALSE)))), "ingredient not in list"))</f>
        <v/>
      </c>
      <c r="R642" s="3" t="str">
        <f>IF(AND(I642&lt;&gt;"",I643=""),SUM(I$1:I643)-SUM(R$1:R641),"")</f>
        <v/>
      </c>
      <c r="S642" t="str">
        <f>IF(AND(Q642&lt;&gt;"",Q643=""),SUM(Q$1:Q643)-SUM(S$1:S641),"")</f>
        <v/>
      </c>
      <c r="T642" s="74" t="str">
        <f>IF(AND(K642&lt;&gt;"",K643=""),SUM(K$1:K643)-SUM(T$1:T641),"")</f>
        <v/>
      </c>
      <c r="U642" s="74" t="str">
        <f>IF(AND(M642&lt;&gt;"",M643=""),SUM(M$1:M643)-SUM(U$1:U641),"")</f>
        <v/>
      </c>
      <c r="V642" s="74" t="str">
        <f>IF(AND(O642&lt;&gt;"",O643=""),SUM(O$1:O643)-SUM(V$1:V641),"")</f>
        <v/>
      </c>
      <c r="X642" s="3" t="str">
        <f t="shared" si="111"/>
        <v/>
      </c>
      <c r="Y642" s="21" t="str">
        <f t="shared" si="112"/>
        <v/>
      </c>
      <c r="Z642" s="74" t="str">
        <f t="shared" si="113"/>
        <v/>
      </c>
      <c r="AA642" s="74" t="str">
        <f t="shared" si="114"/>
        <v/>
      </c>
      <c r="AB642" s="74" t="str">
        <f t="shared" si="115"/>
        <v/>
      </c>
    </row>
    <row r="643" spans="1:28" ht="12.75" x14ac:dyDescent="0.2">
      <c r="A643" t="str">
        <f>IF(B643="","", IF(ISNA(MATCH(B643,'Meal Planning'!$C$2:$C$6,0)), "N", "Y"))</f>
        <v/>
      </c>
      <c r="B643" t="str">
        <f t="array" ref="B643">IF(D643="","", INDEX($C643:C20641, MATCH(FALSE,ISBLANK($C643:C20641),0)))</f>
        <v/>
      </c>
      <c r="C643" s="10"/>
      <c r="E643" t="str">
        <f t="shared" si="105"/>
        <v/>
      </c>
      <c r="F643" s="10"/>
      <c r="G643" s="1" t="str">
        <f>IF(D643="","",IFERROR(VLOOKUP(D643,Ingredients!$A:$G,4,FALSE),"ingredient not in list"))</f>
        <v/>
      </c>
      <c r="H643" t="str">
        <f t="shared" si="106"/>
        <v/>
      </c>
      <c r="I643" s="3" t="str">
        <f>IF(D643="", "", IFERROR((VLOOKUP(D643,Ingredients!$A:$H,8,FALSE)*(F643/(VLOOKUP(D643,Ingredients!$A:$H,3,FALSE)))), "ingredient not in list"))</f>
        <v/>
      </c>
      <c r="J643" t="str">
        <f t="shared" si="107"/>
        <v/>
      </c>
      <c r="K643" s="77" t="str">
        <f>IF($D643="", "", IFERROR((VLOOKUP($D643,Ingredients!$A:$K,9,FALSE)*($F643/(VLOOKUP($D643,Ingredients!$A:$K,3,FALSE)))), "ingredient not in list"))</f>
        <v/>
      </c>
      <c r="L643" t="str">
        <f t="shared" si="108"/>
        <v/>
      </c>
      <c r="M643" s="77" t="str">
        <f>IF($D643="", "", IFERROR((VLOOKUP($D643,Ingredients!$A:$K,10,FALSE)*($F643/(VLOOKUP($D643,Ingredients!$A:$K,3,FALSE)))), "ingredient not in list"))</f>
        <v/>
      </c>
      <c r="N643" t="str">
        <f t="shared" si="109"/>
        <v/>
      </c>
      <c r="O643" s="77" t="str">
        <f>IF($D643="", "", IFERROR((VLOOKUP($D643,Ingredients!$A:$K,11,FALSE)*($F643/(VLOOKUP($D643,Ingredients!$A:$K,3,FALSE)))), "ingredient not in list"))</f>
        <v/>
      </c>
      <c r="P643" t="str">
        <f t="shared" si="110"/>
        <v/>
      </c>
      <c r="Q643" s="83" t="str">
        <f>IF($D643="", "", IFERROR((VLOOKUP($D643,Ingredients!$A:$H,6,FALSE)*($F643/(VLOOKUP($D643,Ingredients!$A:$H,3,FALSE)))), "ingredient not in list"))</f>
        <v/>
      </c>
      <c r="R643" s="3" t="str">
        <f>IF(AND(I643&lt;&gt;"",I644=""),SUM(I$1:I644)-SUM(R$1:R642),"")</f>
        <v/>
      </c>
      <c r="S643" t="str">
        <f>IF(AND(Q643&lt;&gt;"",Q644=""),SUM(Q$1:Q644)-SUM(S$1:S642),"")</f>
        <v/>
      </c>
      <c r="T643" s="74" t="str">
        <f>IF(AND(K643&lt;&gt;"",K644=""),SUM(K$1:K644)-SUM(T$1:T642),"")</f>
        <v/>
      </c>
      <c r="U643" s="74" t="str">
        <f>IF(AND(M643&lt;&gt;"",M644=""),SUM(M$1:M644)-SUM(U$1:U642),"")</f>
        <v/>
      </c>
      <c r="V643" s="74" t="str">
        <f>IF(AND(O643&lt;&gt;"",O644=""),SUM(O$1:O644)-SUM(V$1:V642),"")</f>
        <v/>
      </c>
      <c r="X643" s="3" t="str">
        <f t="shared" si="111"/>
        <v/>
      </c>
      <c r="Y643" s="21" t="str">
        <f t="shared" si="112"/>
        <v/>
      </c>
      <c r="Z643" s="74" t="str">
        <f t="shared" si="113"/>
        <v/>
      </c>
      <c r="AA643" s="74" t="str">
        <f t="shared" si="114"/>
        <v/>
      </c>
      <c r="AB643" s="74" t="str">
        <f t="shared" si="115"/>
        <v/>
      </c>
    </row>
    <row r="644" spans="1:28" ht="12.75" x14ac:dyDescent="0.2">
      <c r="A644" t="str">
        <f>IF(B644="","", IF(ISNA(MATCH(B644,'Meal Planning'!$C$2:$C$6,0)), "N", "Y"))</f>
        <v/>
      </c>
      <c r="B644" t="str">
        <f t="array" ref="B644">IF(D644="","", INDEX($C644:C20642, MATCH(FALSE,ISBLANK($C644:C20642),0)))</f>
        <v/>
      </c>
      <c r="C644" s="10"/>
      <c r="E644" t="str">
        <f t="shared" si="105"/>
        <v/>
      </c>
      <c r="F644" s="10"/>
      <c r="G644" s="1" t="str">
        <f>IF(D644="","",IFERROR(VLOOKUP(D644,Ingredients!$A:$G,4,FALSE),"ingredient not in list"))</f>
        <v/>
      </c>
      <c r="H644" t="str">
        <f t="shared" si="106"/>
        <v/>
      </c>
      <c r="I644" s="3" t="str">
        <f>IF(D644="", "", IFERROR((VLOOKUP(D644,Ingredients!$A:$H,8,FALSE)*(F644/(VLOOKUP(D644,Ingredients!$A:$H,3,FALSE)))), "ingredient not in list"))</f>
        <v/>
      </c>
      <c r="J644" t="str">
        <f t="shared" si="107"/>
        <v/>
      </c>
      <c r="K644" s="77" t="str">
        <f>IF($D644="", "", IFERROR((VLOOKUP($D644,Ingredients!$A:$K,9,FALSE)*($F644/(VLOOKUP($D644,Ingredients!$A:$K,3,FALSE)))), "ingredient not in list"))</f>
        <v/>
      </c>
      <c r="L644" t="str">
        <f t="shared" si="108"/>
        <v/>
      </c>
      <c r="M644" s="77" t="str">
        <f>IF($D644="", "", IFERROR((VLOOKUP($D644,Ingredients!$A:$K,10,FALSE)*($F644/(VLOOKUP($D644,Ingredients!$A:$K,3,FALSE)))), "ingredient not in list"))</f>
        <v/>
      </c>
      <c r="N644" t="str">
        <f t="shared" si="109"/>
        <v/>
      </c>
      <c r="O644" s="77" t="str">
        <f>IF($D644="", "", IFERROR((VLOOKUP($D644,Ingredients!$A:$K,11,FALSE)*($F644/(VLOOKUP($D644,Ingredients!$A:$K,3,FALSE)))), "ingredient not in list"))</f>
        <v/>
      </c>
      <c r="P644" t="str">
        <f t="shared" si="110"/>
        <v/>
      </c>
      <c r="Q644" s="83" t="str">
        <f>IF($D644="", "", IFERROR((VLOOKUP($D644,Ingredients!$A:$H,6,FALSE)*($F644/(VLOOKUP($D644,Ingredients!$A:$H,3,FALSE)))), "ingredient not in list"))</f>
        <v/>
      </c>
      <c r="R644" s="3" t="str">
        <f>IF(AND(I644&lt;&gt;"",I645=""),SUM(I$1:I645)-SUM(R$1:R643),"")</f>
        <v/>
      </c>
      <c r="S644" t="str">
        <f>IF(AND(Q644&lt;&gt;"",Q645=""),SUM(Q$1:Q645)-SUM(S$1:S643),"")</f>
        <v/>
      </c>
      <c r="T644" s="74" t="str">
        <f>IF(AND(K644&lt;&gt;"",K645=""),SUM(K$1:K645)-SUM(T$1:T643),"")</f>
        <v/>
      </c>
      <c r="U644" s="74" t="str">
        <f>IF(AND(M644&lt;&gt;"",M645=""),SUM(M$1:M645)-SUM(U$1:U643),"")</f>
        <v/>
      </c>
      <c r="V644" s="74" t="str">
        <f>IF(AND(O644&lt;&gt;"",O645=""),SUM(O$1:O645)-SUM(V$1:V643),"")</f>
        <v/>
      </c>
      <c r="X644" s="3" t="str">
        <f t="shared" si="111"/>
        <v/>
      </c>
      <c r="Y644" s="21" t="str">
        <f t="shared" si="112"/>
        <v/>
      </c>
      <c r="Z644" s="74" t="str">
        <f t="shared" si="113"/>
        <v/>
      </c>
      <c r="AA644" s="74" t="str">
        <f t="shared" si="114"/>
        <v/>
      </c>
      <c r="AB644" s="74" t="str">
        <f t="shared" si="115"/>
        <v/>
      </c>
    </row>
    <row r="645" spans="1:28" ht="12.75" x14ac:dyDescent="0.2">
      <c r="A645" t="str">
        <f>IF(B645="","", IF(ISNA(MATCH(B645,'Meal Planning'!$C$2:$C$6,0)), "N", "Y"))</f>
        <v/>
      </c>
      <c r="B645" t="str">
        <f t="array" ref="B645">IF(D645="","", INDEX($C645:C20643, MATCH(FALSE,ISBLANK($C645:C20643),0)))</f>
        <v/>
      </c>
      <c r="C645" s="10"/>
      <c r="E645" t="str">
        <f t="shared" si="105"/>
        <v/>
      </c>
      <c r="F645" s="10"/>
      <c r="G645" s="1" t="str">
        <f>IF(D645="","",IFERROR(VLOOKUP(D645,Ingredients!$A:$G,4,FALSE),"ingredient not in list"))</f>
        <v/>
      </c>
      <c r="H645" t="str">
        <f t="shared" si="106"/>
        <v/>
      </c>
      <c r="I645" s="3" t="str">
        <f>IF(D645="", "", IFERROR((VLOOKUP(D645,Ingredients!$A:$H,8,FALSE)*(F645/(VLOOKUP(D645,Ingredients!$A:$H,3,FALSE)))), "ingredient not in list"))</f>
        <v/>
      </c>
      <c r="J645" t="str">
        <f t="shared" si="107"/>
        <v/>
      </c>
      <c r="K645" s="77" t="str">
        <f>IF($D645="", "", IFERROR((VLOOKUP($D645,Ingredients!$A:$K,9,FALSE)*($F645/(VLOOKUP($D645,Ingredients!$A:$K,3,FALSE)))), "ingredient not in list"))</f>
        <v/>
      </c>
      <c r="L645" t="str">
        <f t="shared" si="108"/>
        <v/>
      </c>
      <c r="M645" s="77" t="str">
        <f>IF($D645="", "", IFERROR((VLOOKUP($D645,Ingredients!$A:$K,10,FALSE)*($F645/(VLOOKUP($D645,Ingredients!$A:$K,3,FALSE)))), "ingredient not in list"))</f>
        <v/>
      </c>
      <c r="N645" t="str">
        <f t="shared" si="109"/>
        <v/>
      </c>
      <c r="O645" s="77" t="str">
        <f>IF($D645="", "", IFERROR((VLOOKUP($D645,Ingredients!$A:$K,11,FALSE)*($F645/(VLOOKUP($D645,Ingredients!$A:$K,3,FALSE)))), "ingredient not in list"))</f>
        <v/>
      </c>
      <c r="P645" t="str">
        <f t="shared" si="110"/>
        <v/>
      </c>
      <c r="Q645" s="83" t="str">
        <f>IF($D645="", "", IFERROR((VLOOKUP($D645,Ingredients!$A:$H,6,FALSE)*($F645/(VLOOKUP($D645,Ingredients!$A:$H,3,FALSE)))), "ingredient not in list"))</f>
        <v/>
      </c>
      <c r="R645" s="3" t="str">
        <f>IF(AND(I645&lt;&gt;"",I646=""),SUM(I$1:I646)-SUM(R$1:R644),"")</f>
        <v/>
      </c>
      <c r="S645" t="str">
        <f>IF(AND(Q645&lt;&gt;"",Q646=""),SUM(Q$1:Q646)-SUM(S$1:S644),"")</f>
        <v/>
      </c>
      <c r="T645" s="74" t="str">
        <f>IF(AND(K645&lt;&gt;"",K646=""),SUM(K$1:K646)-SUM(T$1:T644),"")</f>
        <v/>
      </c>
      <c r="U645" s="74" t="str">
        <f>IF(AND(M645&lt;&gt;"",M646=""),SUM(M$1:M646)-SUM(U$1:U644),"")</f>
        <v/>
      </c>
      <c r="V645" s="74" t="str">
        <f>IF(AND(O645&lt;&gt;"",O646=""),SUM(O$1:O646)-SUM(V$1:V644),"")</f>
        <v/>
      </c>
      <c r="X645" s="3" t="str">
        <f t="shared" si="111"/>
        <v/>
      </c>
      <c r="Y645" s="21" t="str">
        <f t="shared" si="112"/>
        <v/>
      </c>
      <c r="Z645" s="74" t="str">
        <f t="shared" si="113"/>
        <v/>
      </c>
      <c r="AA645" s="74" t="str">
        <f t="shared" si="114"/>
        <v/>
      </c>
      <c r="AB645" s="74" t="str">
        <f t="shared" si="115"/>
        <v/>
      </c>
    </row>
    <row r="646" spans="1:28" ht="12.75" x14ac:dyDescent="0.2">
      <c r="A646" t="str">
        <f>IF(B646="","", IF(ISNA(MATCH(B646,'Meal Planning'!$C$2:$C$6,0)), "N", "Y"))</f>
        <v/>
      </c>
      <c r="B646" t="str">
        <f t="array" ref="B646">IF(D646="","", INDEX($C646:C20644, MATCH(FALSE,ISBLANK($C646:C20644),0)))</f>
        <v/>
      </c>
      <c r="C646" s="10"/>
      <c r="E646" t="str">
        <f t="shared" si="105"/>
        <v/>
      </c>
      <c r="F646" s="10"/>
      <c r="G646" s="1" t="str">
        <f>IF(D646="","",IFERROR(VLOOKUP(D646,Ingredients!$A:$G,4,FALSE),"ingredient not in list"))</f>
        <v/>
      </c>
      <c r="H646" t="str">
        <f t="shared" si="106"/>
        <v/>
      </c>
      <c r="I646" s="3" t="str">
        <f>IF(D646="", "", IFERROR((VLOOKUP(D646,Ingredients!$A:$H,8,FALSE)*(F646/(VLOOKUP(D646,Ingredients!$A:$H,3,FALSE)))), "ingredient not in list"))</f>
        <v/>
      </c>
      <c r="J646" t="str">
        <f t="shared" si="107"/>
        <v/>
      </c>
      <c r="K646" s="77" t="str">
        <f>IF($D646="", "", IFERROR((VLOOKUP($D646,Ingredients!$A:$K,9,FALSE)*($F646/(VLOOKUP($D646,Ingredients!$A:$K,3,FALSE)))), "ingredient not in list"))</f>
        <v/>
      </c>
      <c r="L646" t="str">
        <f t="shared" si="108"/>
        <v/>
      </c>
      <c r="M646" s="77" t="str">
        <f>IF($D646="", "", IFERROR((VLOOKUP($D646,Ingredients!$A:$K,10,FALSE)*($F646/(VLOOKUP($D646,Ingredients!$A:$K,3,FALSE)))), "ingredient not in list"))</f>
        <v/>
      </c>
      <c r="N646" t="str">
        <f t="shared" si="109"/>
        <v/>
      </c>
      <c r="O646" s="77" t="str">
        <f>IF($D646="", "", IFERROR((VLOOKUP($D646,Ingredients!$A:$K,11,FALSE)*($F646/(VLOOKUP($D646,Ingredients!$A:$K,3,FALSE)))), "ingredient not in list"))</f>
        <v/>
      </c>
      <c r="P646" t="str">
        <f t="shared" si="110"/>
        <v/>
      </c>
      <c r="Q646" s="83" t="str">
        <f>IF($D646="", "", IFERROR((VLOOKUP($D646,Ingredients!$A:$H,6,FALSE)*($F646/(VLOOKUP($D646,Ingredients!$A:$H,3,FALSE)))), "ingredient not in list"))</f>
        <v/>
      </c>
      <c r="R646" s="3" t="str">
        <f>IF(AND(I646&lt;&gt;"",I647=""),SUM(I$1:I647)-SUM(R$1:R645),"")</f>
        <v/>
      </c>
      <c r="S646" t="str">
        <f>IF(AND(Q646&lt;&gt;"",Q647=""),SUM(Q$1:Q647)-SUM(S$1:S645),"")</f>
        <v/>
      </c>
      <c r="T646" s="74" t="str">
        <f>IF(AND(K646&lt;&gt;"",K647=""),SUM(K$1:K647)-SUM(T$1:T645),"")</f>
        <v/>
      </c>
      <c r="U646" s="74" t="str">
        <f>IF(AND(M646&lt;&gt;"",M647=""),SUM(M$1:M647)-SUM(U$1:U645),"")</f>
        <v/>
      </c>
      <c r="V646" s="74" t="str">
        <f>IF(AND(O646&lt;&gt;"",O647=""),SUM(O$1:O647)-SUM(V$1:V645),"")</f>
        <v/>
      </c>
      <c r="X646" s="3" t="str">
        <f t="shared" si="111"/>
        <v/>
      </c>
      <c r="Y646" s="21" t="str">
        <f t="shared" si="112"/>
        <v/>
      </c>
      <c r="Z646" s="74" t="str">
        <f t="shared" si="113"/>
        <v/>
      </c>
      <c r="AA646" s="74" t="str">
        <f t="shared" si="114"/>
        <v/>
      </c>
      <c r="AB646" s="74" t="str">
        <f t="shared" si="115"/>
        <v/>
      </c>
    </row>
    <row r="647" spans="1:28" ht="12.75" x14ac:dyDescent="0.2">
      <c r="A647" t="str">
        <f>IF(B647="","", IF(ISNA(MATCH(B647,'Meal Planning'!$C$2:$C$6,0)), "N", "Y"))</f>
        <v/>
      </c>
      <c r="B647" t="str">
        <f t="array" ref="B647">IF(D647="","", INDEX($C647:C20645, MATCH(FALSE,ISBLANK($C647:C20645),0)))</f>
        <v/>
      </c>
      <c r="C647" s="10"/>
      <c r="E647" t="str">
        <f t="shared" si="105"/>
        <v/>
      </c>
      <c r="F647" s="10"/>
      <c r="G647" s="1" t="str">
        <f>IF(D647="","",IFERROR(VLOOKUP(D647,Ingredients!$A:$G,4,FALSE),"ingredient not in list"))</f>
        <v/>
      </c>
      <c r="H647" t="str">
        <f t="shared" si="106"/>
        <v/>
      </c>
      <c r="I647" s="3" t="str">
        <f>IF(D647="", "", IFERROR((VLOOKUP(D647,Ingredients!$A:$H,8,FALSE)*(F647/(VLOOKUP(D647,Ingredients!$A:$H,3,FALSE)))), "ingredient not in list"))</f>
        <v/>
      </c>
      <c r="J647" t="str">
        <f t="shared" si="107"/>
        <v/>
      </c>
      <c r="K647" s="77" t="str">
        <f>IF($D647="", "", IFERROR((VLOOKUP($D647,Ingredients!$A:$K,9,FALSE)*($F647/(VLOOKUP($D647,Ingredients!$A:$K,3,FALSE)))), "ingredient not in list"))</f>
        <v/>
      </c>
      <c r="L647" t="str">
        <f t="shared" si="108"/>
        <v/>
      </c>
      <c r="M647" s="77" t="str">
        <f>IF($D647="", "", IFERROR((VLOOKUP($D647,Ingredients!$A:$K,10,FALSE)*($F647/(VLOOKUP($D647,Ingredients!$A:$K,3,FALSE)))), "ingredient not in list"))</f>
        <v/>
      </c>
      <c r="N647" t="str">
        <f t="shared" si="109"/>
        <v/>
      </c>
      <c r="O647" s="77" t="str">
        <f>IF($D647="", "", IFERROR((VLOOKUP($D647,Ingredients!$A:$K,11,FALSE)*($F647/(VLOOKUP($D647,Ingredients!$A:$K,3,FALSE)))), "ingredient not in list"))</f>
        <v/>
      </c>
      <c r="P647" t="str">
        <f t="shared" si="110"/>
        <v/>
      </c>
      <c r="Q647" s="83" t="str">
        <f>IF($D647="", "", IFERROR((VLOOKUP($D647,Ingredients!$A:$H,6,FALSE)*($F647/(VLOOKUP($D647,Ingredients!$A:$H,3,FALSE)))), "ingredient not in list"))</f>
        <v/>
      </c>
      <c r="R647" s="3" t="str">
        <f>IF(AND(I647&lt;&gt;"",I648=""),SUM(I$1:I648)-SUM(R$1:R646),"")</f>
        <v/>
      </c>
      <c r="S647" t="str">
        <f>IF(AND(Q647&lt;&gt;"",Q648=""),SUM(Q$1:Q648)-SUM(S$1:S646),"")</f>
        <v/>
      </c>
      <c r="T647" s="74" t="str">
        <f>IF(AND(K647&lt;&gt;"",K648=""),SUM(K$1:K648)-SUM(T$1:T646),"")</f>
        <v/>
      </c>
      <c r="U647" s="74" t="str">
        <f>IF(AND(M647&lt;&gt;"",M648=""),SUM(M$1:M648)-SUM(U$1:U646),"")</f>
        <v/>
      </c>
      <c r="V647" s="74" t="str">
        <f>IF(AND(O647&lt;&gt;"",O648=""),SUM(O$1:O648)-SUM(V$1:V646),"")</f>
        <v/>
      </c>
      <c r="X647" s="3" t="str">
        <f t="shared" si="111"/>
        <v/>
      </c>
      <c r="Y647" s="21" t="str">
        <f t="shared" si="112"/>
        <v/>
      </c>
      <c r="Z647" s="74" t="str">
        <f t="shared" si="113"/>
        <v/>
      </c>
      <c r="AA647" s="74" t="str">
        <f t="shared" si="114"/>
        <v/>
      </c>
      <c r="AB647" s="74" t="str">
        <f t="shared" si="115"/>
        <v/>
      </c>
    </row>
    <row r="648" spans="1:28" ht="12.75" x14ac:dyDescent="0.2">
      <c r="A648" t="str">
        <f>IF(B648="","", IF(ISNA(MATCH(B648,'Meal Planning'!$C$2:$C$6,0)), "N", "Y"))</f>
        <v/>
      </c>
      <c r="B648" t="str">
        <f t="array" ref="B648">IF(D648="","", INDEX($C648:C20646, MATCH(FALSE,ISBLANK($C648:C20646),0)))</f>
        <v/>
      </c>
      <c r="C648" s="10"/>
      <c r="E648" t="str">
        <f t="shared" si="105"/>
        <v/>
      </c>
      <c r="F648" s="10"/>
      <c r="G648" s="1" t="str">
        <f>IF(D648="","",IFERROR(VLOOKUP(D648,Ingredients!$A:$G,4,FALSE),"ingredient not in list"))</f>
        <v/>
      </c>
      <c r="H648" t="str">
        <f t="shared" si="106"/>
        <v/>
      </c>
      <c r="I648" s="3" t="str">
        <f>IF(D648="", "", IFERROR((VLOOKUP(D648,Ingredients!$A:$H,8,FALSE)*(F648/(VLOOKUP(D648,Ingredients!$A:$H,3,FALSE)))), "ingredient not in list"))</f>
        <v/>
      </c>
      <c r="J648" t="str">
        <f t="shared" si="107"/>
        <v/>
      </c>
      <c r="K648" s="77" t="str">
        <f>IF($D648="", "", IFERROR((VLOOKUP($D648,Ingredients!$A:$K,9,FALSE)*($F648/(VLOOKUP($D648,Ingredients!$A:$K,3,FALSE)))), "ingredient not in list"))</f>
        <v/>
      </c>
      <c r="L648" t="str">
        <f t="shared" si="108"/>
        <v/>
      </c>
      <c r="M648" s="77" t="str">
        <f>IF($D648="", "", IFERROR((VLOOKUP($D648,Ingredients!$A:$K,10,FALSE)*($F648/(VLOOKUP($D648,Ingredients!$A:$K,3,FALSE)))), "ingredient not in list"))</f>
        <v/>
      </c>
      <c r="N648" t="str">
        <f t="shared" si="109"/>
        <v/>
      </c>
      <c r="O648" s="77" t="str">
        <f>IF($D648="", "", IFERROR((VLOOKUP($D648,Ingredients!$A:$K,11,FALSE)*($F648/(VLOOKUP($D648,Ingredients!$A:$K,3,FALSE)))), "ingredient not in list"))</f>
        <v/>
      </c>
      <c r="P648" t="str">
        <f t="shared" si="110"/>
        <v/>
      </c>
      <c r="Q648" s="83" t="str">
        <f>IF($D648="", "", IFERROR((VLOOKUP($D648,Ingredients!$A:$H,6,FALSE)*($F648/(VLOOKUP($D648,Ingredients!$A:$H,3,FALSE)))), "ingredient not in list"))</f>
        <v/>
      </c>
      <c r="R648" s="3" t="str">
        <f>IF(AND(I648&lt;&gt;"",I649=""),SUM(I$1:I649)-SUM(R$1:R647),"")</f>
        <v/>
      </c>
      <c r="S648" t="str">
        <f>IF(AND(Q648&lt;&gt;"",Q649=""),SUM(Q$1:Q649)-SUM(S$1:S647),"")</f>
        <v/>
      </c>
      <c r="T648" s="74" t="str">
        <f>IF(AND(K648&lt;&gt;"",K649=""),SUM(K$1:K649)-SUM(T$1:T647),"")</f>
        <v/>
      </c>
      <c r="U648" s="74" t="str">
        <f>IF(AND(M648&lt;&gt;"",M649=""),SUM(M$1:M649)-SUM(U$1:U647),"")</f>
        <v/>
      </c>
      <c r="V648" s="74" t="str">
        <f>IF(AND(O648&lt;&gt;"",O649=""),SUM(O$1:O649)-SUM(V$1:V647),"")</f>
        <v/>
      </c>
      <c r="X648" s="3" t="str">
        <f t="shared" si="111"/>
        <v/>
      </c>
      <c r="Y648" s="21" t="str">
        <f t="shared" si="112"/>
        <v/>
      </c>
      <c r="Z648" s="74" t="str">
        <f t="shared" si="113"/>
        <v/>
      </c>
      <c r="AA648" s="74" t="str">
        <f t="shared" si="114"/>
        <v/>
      </c>
      <c r="AB648" s="74" t="str">
        <f t="shared" si="115"/>
        <v/>
      </c>
    </row>
    <row r="649" spans="1:28" ht="12.75" x14ac:dyDescent="0.2">
      <c r="A649" t="str">
        <f>IF(B649="","", IF(ISNA(MATCH(B649,'Meal Planning'!$C$2:$C$6,0)), "N", "Y"))</f>
        <v/>
      </c>
      <c r="B649" t="str">
        <f t="array" ref="B649">IF(D649="","", INDEX($C649:C20647, MATCH(FALSE,ISBLANK($C649:C20647),0)))</f>
        <v/>
      </c>
      <c r="C649" s="10"/>
      <c r="E649" t="str">
        <f t="shared" ref="E649:E712" si="116">IF($D649="","", "|")</f>
        <v/>
      </c>
      <c r="F649" s="10"/>
      <c r="G649" s="1" t="str">
        <f>IF(D649="","",IFERROR(VLOOKUP(D649,Ingredients!$A:$G,4,FALSE),"ingredient not in list"))</f>
        <v/>
      </c>
      <c r="H649" t="str">
        <f t="shared" ref="H649:H712" si="117">IF($D649="","", "|")</f>
        <v/>
      </c>
      <c r="I649" s="3" t="str">
        <f>IF(D649="", "", IFERROR((VLOOKUP(D649,Ingredients!$A:$H,8,FALSE)*(F649/(VLOOKUP(D649,Ingredients!$A:$H,3,FALSE)))), "ingredient not in list"))</f>
        <v/>
      </c>
      <c r="J649" t="str">
        <f t="shared" ref="J649:J712" si="118">IF($D649="","", "|")</f>
        <v/>
      </c>
      <c r="K649" s="77" t="str">
        <f>IF($D649="", "", IFERROR((VLOOKUP($D649,Ingredients!$A:$K,9,FALSE)*($F649/(VLOOKUP($D649,Ingredients!$A:$K,3,FALSE)))), "ingredient not in list"))</f>
        <v/>
      </c>
      <c r="L649" t="str">
        <f t="shared" ref="L649:L712" si="119">IF($D649="","", "|")</f>
        <v/>
      </c>
      <c r="M649" s="77" t="str">
        <f>IF($D649="", "", IFERROR((VLOOKUP($D649,Ingredients!$A:$K,10,FALSE)*($F649/(VLOOKUP($D649,Ingredients!$A:$K,3,FALSE)))), "ingredient not in list"))</f>
        <v/>
      </c>
      <c r="N649" t="str">
        <f t="shared" ref="N649:N712" si="120">IF($D649="","", "|")</f>
        <v/>
      </c>
      <c r="O649" s="77" t="str">
        <f>IF($D649="", "", IFERROR((VLOOKUP($D649,Ingredients!$A:$K,11,FALSE)*($F649/(VLOOKUP($D649,Ingredients!$A:$K,3,FALSE)))), "ingredient not in list"))</f>
        <v/>
      </c>
      <c r="P649" t="str">
        <f t="shared" ref="P649:P712" si="121">IF($D649="","", "|")</f>
        <v/>
      </c>
      <c r="Q649" s="83" t="str">
        <f>IF($D649="", "", IFERROR((VLOOKUP($D649,Ingredients!$A:$H,6,FALSE)*($F649/(VLOOKUP($D649,Ingredients!$A:$H,3,FALSE)))), "ingredient not in list"))</f>
        <v/>
      </c>
      <c r="R649" s="3" t="str">
        <f>IF(AND(I649&lt;&gt;"",I650=""),SUM(I$1:I650)-SUM(R$1:R648),"")</f>
        <v/>
      </c>
      <c r="S649" t="str">
        <f>IF(AND(Q649&lt;&gt;"",Q650=""),SUM(Q$1:Q650)-SUM(S$1:S648),"")</f>
        <v/>
      </c>
      <c r="T649" s="74" t="str">
        <f>IF(AND(K649&lt;&gt;"",K650=""),SUM(K$1:K650)-SUM(T$1:T648),"")</f>
        <v/>
      </c>
      <c r="U649" s="74" t="str">
        <f>IF(AND(M649&lt;&gt;"",M650=""),SUM(M$1:M650)-SUM(U$1:U648),"")</f>
        <v/>
      </c>
      <c r="V649" s="74" t="str">
        <f>IF(AND(O649&lt;&gt;"",O650=""),SUM(O$1:O650)-SUM(V$1:V648),"")</f>
        <v/>
      </c>
      <c r="X649" s="3" t="str">
        <f t="shared" si="111"/>
        <v/>
      </c>
      <c r="Y649" s="21" t="str">
        <f t="shared" si="112"/>
        <v/>
      </c>
      <c r="Z649" s="74" t="str">
        <f t="shared" si="113"/>
        <v/>
      </c>
      <c r="AA649" s="74" t="str">
        <f t="shared" si="114"/>
        <v/>
      </c>
      <c r="AB649" s="74" t="str">
        <f t="shared" si="115"/>
        <v/>
      </c>
    </row>
    <row r="650" spans="1:28" ht="12.75" x14ac:dyDescent="0.2">
      <c r="A650" t="str">
        <f>IF(B650="","", IF(ISNA(MATCH(B650,'Meal Planning'!$C$2:$C$6,0)), "N", "Y"))</f>
        <v/>
      </c>
      <c r="B650" t="str">
        <f t="array" ref="B650">IF(D650="","", INDEX($C650:C20648, MATCH(FALSE,ISBLANK($C650:C20648),0)))</f>
        <v/>
      </c>
      <c r="C650" s="10"/>
      <c r="E650" t="str">
        <f t="shared" si="116"/>
        <v/>
      </c>
      <c r="F650" s="10"/>
      <c r="G650" s="1" t="str">
        <f>IF(D650="","",IFERROR(VLOOKUP(D650,Ingredients!$A:$G,4,FALSE),"ingredient not in list"))</f>
        <v/>
      </c>
      <c r="H650" t="str">
        <f t="shared" si="117"/>
        <v/>
      </c>
      <c r="I650" s="3" t="str">
        <f>IF(D650="", "", IFERROR((VLOOKUP(D650,Ingredients!$A:$H,8,FALSE)*(F650/(VLOOKUP(D650,Ingredients!$A:$H,3,FALSE)))), "ingredient not in list"))</f>
        <v/>
      </c>
      <c r="J650" t="str">
        <f t="shared" si="118"/>
        <v/>
      </c>
      <c r="K650" s="77" t="str">
        <f>IF($D650="", "", IFERROR((VLOOKUP($D650,Ingredients!$A:$K,9,FALSE)*($F650/(VLOOKUP($D650,Ingredients!$A:$K,3,FALSE)))), "ingredient not in list"))</f>
        <v/>
      </c>
      <c r="L650" t="str">
        <f t="shared" si="119"/>
        <v/>
      </c>
      <c r="M650" s="77" t="str">
        <f>IF($D650="", "", IFERROR((VLOOKUP($D650,Ingredients!$A:$K,10,FALSE)*($F650/(VLOOKUP($D650,Ingredients!$A:$K,3,FALSE)))), "ingredient not in list"))</f>
        <v/>
      </c>
      <c r="N650" t="str">
        <f t="shared" si="120"/>
        <v/>
      </c>
      <c r="O650" s="77" t="str">
        <f>IF($D650="", "", IFERROR((VLOOKUP($D650,Ingredients!$A:$K,11,FALSE)*($F650/(VLOOKUP($D650,Ingredients!$A:$K,3,FALSE)))), "ingredient not in list"))</f>
        <v/>
      </c>
      <c r="P650" t="str">
        <f t="shared" si="121"/>
        <v/>
      </c>
      <c r="Q650" s="83" t="str">
        <f>IF($D650="", "", IFERROR((VLOOKUP($D650,Ingredients!$A:$H,6,FALSE)*($F650/(VLOOKUP($D650,Ingredients!$A:$H,3,FALSE)))), "ingredient not in list"))</f>
        <v/>
      </c>
      <c r="R650" s="3" t="str">
        <f>IF(AND(I650&lt;&gt;"",I651=""),SUM(I$1:I651)-SUM(R$1:R649),"")</f>
        <v/>
      </c>
      <c r="S650" t="str">
        <f>IF(AND(Q650&lt;&gt;"",Q651=""),SUM(Q$1:Q651)-SUM(S$1:S649),"")</f>
        <v/>
      </c>
      <c r="T650" s="74" t="str">
        <f>IF(AND(K650&lt;&gt;"",K651=""),SUM(K$1:K651)-SUM(T$1:T649),"")</f>
        <v/>
      </c>
      <c r="U650" s="74" t="str">
        <f>IF(AND(M650&lt;&gt;"",M651=""),SUM(M$1:M651)-SUM(U$1:U649),"")</f>
        <v/>
      </c>
      <c r="V650" s="74" t="str">
        <f>IF(AND(O650&lt;&gt;"",O651=""),SUM(O$1:O651)-SUM(V$1:V649),"")</f>
        <v/>
      </c>
      <c r="X650" s="3" t="str">
        <f t="shared" ref="X650:X713" si="122">IF(W650="","",R650/W650)</f>
        <v/>
      </c>
      <c r="Y650" s="21" t="str">
        <f t="shared" ref="Y650:Y713" si="123">IF(W650="","", S650/W650)</f>
        <v/>
      </c>
      <c r="Z650" s="74" t="str">
        <f t="shared" ref="Z650:Z713" si="124">IF(T650="","", T650/W650)</f>
        <v/>
      </c>
      <c r="AA650" s="74" t="str">
        <f t="shared" ref="AA650:AA713" si="125">IF(U650="","", U650/W650)</f>
        <v/>
      </c>
      <c r="AB650" s="74" t="str">
        <f t="shared" ref="AB650:AB713" si="126">IF(V650="","", V650/W650)</f>
        <v/>
      </c>
    </row>
    <row r="651" spans="1:28" ht="12.75" x14ac:dyDescent="0.2">
      <c r="A651" t="str">
        <f>IF(B651="","", IF(ISNA(MATCH(B651,'Meal Planning'!$C$2:$C$6,0)), "N", "Y"))</f>
        <v/>
      </c>
      <c r="B651" t="str">
        <f t="array" ref="B651">IF(D651="","", INDEX($C651:C20649, MATCH(FALSE,ISBLANK($C651:C20649),0)))</f>
        <v/>
      </c>
      <c r="C651" s="10"/>
      <c r="E651" t="str">
        <f t="shared" si="116"/>
        <v/>
      </c>
      <c r="F651" s="10"/>
      <c r="G651" s="1" t="str">
        <f>IF(D651="","",IFERROR(VLOOKUP(D651,Ingredients!$A:$G,4,FALSE),"ingredient not in list"))</f>
        <v/>
      </c>
      <c r="H651" t="str">
        <f t="shared" si="117"/>
        <v/>
      </c>
      <c r="I651" s="3" t="str">
        <f>IF(D651="", "", IFERROR((VLOOKUP(D651,Ingredients!$A:$H,8,FALSE)*(F651/(VLOOKUP(D651,Ingredients!$A:$H,3,FALSE)))), "ingredient not in list"))</f>
        <v/>
      </c>
      <c r="J651" t="str">
        <f t="shared" si="118"/>
        <v/>
      </c>
      <c r="K651" s="77" t="str">
        <f>IF($D651="", "", IFERROR((VLOOKUP($D651,Ingredients!$A:$K,9,FALSE)*($F651/(VLOOKUP($D651,Ingredients!$A:$K,3,FALSE)))), "ingredient not in list"))</f>
        <v/>
      </c>
      <c r="L651" t="str">
        <f t="shared" si="119"/>
        <v/>
      </c>
      <c r="M651" s="77" t="str">
        <f>IF($D651="", "", IFERROR((VLOOKUP($D651,Ingredients!$A:$K,10,FALSE)*($F651/(VLOOKUP($D651,Ingredients!$A:$K,3,FALSE)))), "ingredient not in list"))</f>
        <v/>
      </c>
      <c r="N651" t="str">
        <f t="shared" si="120"/>
        <v/>
      </c>
      <c r="O651" s="77" t="str">
        <f>IF($D651="", "", IFERROR((VLOOKUP($D651,Ingredients!$A:$K,11,FALSE)*($F651/(VLOOKUP($D651,Ingredients!$A:$K,3,FALSE)))), "ingredient not in list"))</f>
        <v/>
      </c>
      <c r="P651" t="str">
        <f t="shared" si="121"/>
        <v/>
      </c>
      <c r="Q651" s="83" t="str">
        <f>IF($D651="", "", IFERROR((VLOOKUP($D651,Ingredients!$A:$H,6,FALSE)*($F651/(VLOOKUP($D651,Ingredients!$A:$H,3,FALSE)))), "ingredient not in list"))</f>
        <v/>
      </c>
      <c r="R651" s="3" t="str">
        <f>IF(AND(I651&lt;&gt;"",I652=""),SUM(I$1:I652)-SUM(R$1:R650),"")</f>
        <v/>
      </c>
      <c r="S651" t="str">
        <f>IF(AND(Q651&lt;&gt;"",Q652=""),SUM(Q$1:Q652)-SUM(S$1:S650),"")</f>
        <v/>
      </c>
      <c r="T651" s="74" t="str">
        <f>IF(AND(K651&lt;&gt;"",K652=""),SUM(K$1:K652)-SUM(T$1:T650),"")</f>
        <v/>
      </c>
      <c r="U651" s="74" t="str">
        <f>IF(AND(M651&lt;&gt;"",M652=""),SUM(M$1:M652)-SUM(U$1:U650),"")</f>
        <v/>
      </c>
      <c r="V651" s="74" t="str">
        <f>IF(AND(O651&lt;&gt;"",O652=""),SUM(O$1:O652)-SUM(V$1:V650),"")</f>
        <v/>
      </c>
      <c r="X651" s="3" t="str">
        <f t="shared" si="122"/>
        <v/>
      </c>
      <c r="Y651" s="21" t="str">
        <f t="shared" si="123"/>
        <v/>
      </c>
      <c r="Z651" s="74" t="str">
        <f t="shared" si="124"/>
        <v/>
      </c>
      <c r="AA651" s="74" t="str">
        <f t="shared" si="125"/>
        <v/>
      </c>
      <c r="AB651" s="74" t="str">
        <f t="shared" si="126"/>
        <v/>
      </c>
    </row>
    <row r="652" spans="1:28" ht="12.75" x14ac:dyDescent="0.2">
      <c r="A652" t="str">
        <f>IF(B652="","", IF(ISNA(MATCH(B652,'Meal Planning'!$C$2:$C$6,0)), "N", "Y"))</f>
        <v/>
      </c>
      <c r="B652" t="str">
        <f t="array" ref="B652">IF(D652="","", INDEX($C652:C20650, MATCH(FALSE,ISBLANK($C652:C20650),0)))</f>
        <v/>
      </c>
      <c r="C652" s="10"/>
      <c r="E652" t="str">
        <f t="shared" si="116"/>
        <v/>
      </c>
      <c r="F652" s="10"/>
      <c r="G652" s="1" t="str">
        <f>IF(D652="","",IFERROR(VLOOKUP(D652,Ingredients!$A:$G,4,FALSE),"ingredient not in list"))</f>
        <v/>
      </c>
      <c r="H652" t="str">
        <f t="shared" si="117"/>
        <v/>
      </c>
      <c r="I652" s="3" t="str">
        <f>IF(D652="", "", IFERROR((VLOOKUP(D652,Ingredients!$A:$H,8,FALSE)*(F652/(VLOOKUP(D652,Ingredients!$A:$H,3,FALSE)))), "ingredient not in list"))</f>
        <v/>
      </c>
      <c r="J652" t="str">
        <f t="shared" si="118"/>
        <v/>
      </c>
      <c r="K652" s="77" t="str">
        <f>IF($D652="", "", IFERROR((VLOOKUP($D652,Ingredients!$A:$K,9,FALSE)*($F652/(VLOOKUP($D652,Ingredients!$A:$K,3,FALSE)))), "ingredient not in list"))</f>
        <v/>
      </c>
      <c r="L652" t="str">
        <f t="shared" si="119"/>
        <v/>
      </c>
      <c r="M652" s="77" t="str">
        <f>IF($D652="", "", IFERROR((VLOOKUP($D652,Ingredients!$A:$K,10,FALSE)*($F652/(VLOOKUP($D652,Ingredients!$A:$K,3,FALSE)))), "ingredient not in list"))</f>
        <v/>
      </c>
      <c r="N652" t="str">
        <f t="shared" si="120"/>
        <v/>
      </c>
      <c r="O652" s="77" t="str">
        <f>IF($D652="", "", IFERROR((VLOOKUP($D652,Ingredients!$A:$K,11,FALSE)*($F652/(VLOOKUP($D652,Ingredients!$A:$K,3,FALSE)))), "ingredient not in list"))</f>
        <v/>
      </c>
      <c r="P652" t="str">
        <f t="shared" si="121"/>
        <v/>
      </c>
      <c r="Q652" s="83" t="str">
        <f>IF($D652="", "", IFERROR((VLOOKUP($D652,Ingredients!$A:$H,6,FALSE)*($F652/(VLOOKUP($D652,Ingredients!$A:$H,3,FALSE)))), "ingredient not in list"))</f>
        <v/>
      </c>
      <c r="R652" s="3" t="str">
        <f>IF(AND(I652&lt;&gt;"",I653=""),SUM(I$1:I653)-SUM(R$1:R651),"")</f>
        <v/>
      </c>
      <c r="S652" t="str">
        <f>IF(AND(Q652&lt;&gt;"",Q653=""),SUM(Q$1:Q653)-SUM(S$1:S651),"")</f>
        <v/>
      </c>
      <c r="T652" s="74" t="str">
        <f>IF(AND(K652&lt;&gt;"",K653=""),SUM(K$1:K653)-SUM(T$1:T651),"")</f>
        <v/>
      </c>
      <c r="U652" s="74" t="str">
        <f>IF(AND(M652&lt;&gt;"",M653=""),SUM(M$1:M653)-SUM(U$1:U651),"")</f>
        <v/>
      </c>
      <c r="V652" s="74" t="str">
        <f>IF(AND(O652&lt;&gt;"",O653=""),SUM(O$1:O653)-SUM(V$1:V651),"")</f>
        <v/>
      </c>
      <c r="X652" s="3" t="str">
        <f t="shared" si="122"/>
        <v/>
      </c>
      <c r="Y652" s="21" t="str">
        <f t="shared" si="123"/>
        <v/>
      </c>
      <c r="Z652" s="74" t="str">
        <f t="shared" si="124"/>
        <v/>
      </c>
      <c r="AA652" s="74" t="str">
        <f t="shared" si="125"/>
        <v/>
      </c>
      <c r="AB652" s="74" t="str">
        <f t="shared" si="126"/>
        <v/>
      </c>
    </row>
    <row r="653" spans="1:28" ht="12.75" x14ac:dyDescent="0.2">
      <c r="A653" t="str">
        <f>IF(B653="","", IF(ISNA(MATCH(B653,'Meal Planning'!$C$2:$C$6,0)), "N", "Y"))</f>
        <v/>
      </c>
      <c r="B653" t="str">
        <f t="array" ref="B653">IF(D653="","", INDEX($C653:C20651, MATCH(FALSE,ISBLANK($C653:C20651),0)))</f>
        <v/>
      </c>
      <c r="C653" s="10"/>
      <c r="E653" t="str">
        <f t="shared" si="116"/>
        <v/>
      </c>
      <c r="F653" s="10"/>
      <c r="G653" s="1" t="str">
        <f>IF(D653="","",IFERROR(VLOOKUP(D653,Ingredients!$A:$G,4,FALSE),"ingredient not in list"))</f>
        <v/>
      </c>
      <c r="H653" t="str">
        <f t="shared" si="117"/>
        <v/>
      </c>
      <c r="I653" s="3" t="str">
        <f>IF(D653="", "", IFERROR((VLOOKUP(D653,Ingredients!$A:$H,8,FALSE)*(F653/(VLOOKUP(D653,Ingredients!$A:$H,3,FALSE)))), "ingredient not in list"))</f>
        <v/>
      </c>
      <c r="J653" t="str">
        <f t="shared" si="118"/>
        <v/>
      </c>
      <c r="K653" s="77" t="str">
        <f>IF($D653="", "", IFERROR((VLOOKUP($D653,Ingredients!$A:$K,9,FALSE)*($F653/(VLOOKUP($D653,Ingredients!$A:$K,3,FALSE)))), "ingredient not in list"))</f>
        <v/>
      </c>
      <c r="L653" t="str">
        <f t="shared" si="119"/>
        <v/>
      </c>
      <c r="M653" s="77" t="str">
        <f>IF($D653="", "", IFERROR((VLOOKUP($D653,Ingredients!$A:$K,10,FALSE)*($F653/(VLOOKUP($D653,Ingredients!$A:$K,3,FALSE)))), "ingredient not in list"))</f>
        <v/>
      </c>
      <c r="N653" t="str">
        <f t="shared" si="120"/>
        <v/>
      </c>
      <c r="O653" s="77" t="str">
        <f>IF($D653="", "", IFERROR((VLOOKUP($D653,Ingredients!$A:$K,11,FALSE)*($F653/(VLOOKUP($D653,Ingredients!$A:$K,3,FALSE)))), "ingredient not in list"))</f>
        <v/>
      </c>
      <c r="P653" t="str">
        <f t="shared" si="121"/>
        <v/>
      </c>
      <c r="Q653" s="83" t="str">
        <f>IF($D653="", "", IFERROR((VLOOKUP($D653,Ingredients!$A:$H,6,FALSE)*($F653/(VLOOKUP($D653,Ingredients!$A:$H,3,FALSE)))), "ingredient not in list"))</f>
        <v/>
      </c>
      <c r="R653" s="3" t="str">
        <f>IF(AND(I653&lt;&gt;"",I654=""),SUM(I$1:I654)-SUM(R$1:R652),"")</f>
        <v/>
      </c>
      <c r="S653" t="str">
        <f>IF(AND(Q653&lt;&gt;"",Q654=""),SUM(Q$1:Q654)-SUM(S$1:S652),"")</f>
        <v/>
      </c>
      <c r="T653" s="74" t="str">
        <f>IF(AND(K653&lt;&gt;"",K654=""),SUM(K$1:K654)-SUM(T$1:T652),"")</f>
        <v/>
      </c>
      <c r="U653" s="74" t="str">
        <f>IF(AND(M653&lt;&gt;"",M654=""),SUM(M$1:M654)-SUM(U$1:U652),"")</f>
        <v/>
      </c>
      <c r="V653" s="74" t="str">
        <f>IF(AND(O653&lt;&gt;"",O654=""),SUM(O$1:O654)-SUM(V$1:V652),"")</f>
        <v/>
      </c>
      <c r="X653" s="3" t="str">
        <f t="shared" si="122"/>
        <v/>
      </c>
      <c r="Y653" s="21" t="str">
        <f t="shared" si="123"/>
        <v/>
      </c>
      <c r="Z653" s="74" t="str">
        <f t="shared" si="124"/>
        <v/>
      </c>
      <c r="AA653" s="74" t="str">
        <f t="shared" si="125"/>
        <v/>
      </c>
      <c r="AB653" s="74" t="str">
        <f t="shared" si="126"/>
        <v/>
      </c>
    </row>
    <row r="654" spans="1:28" ht="12.75" x14ac:dyDescent="0.2">
      <c r="A654" t="str">
        <f>IF(B654="","", IF(ISNA(MATCH(B654,'Meal Planning'!$C$2:$C$6,0)), "N", "Y"))</f>
        <v/>
      </c>
      <c r="B654" t="str">
        <f t="array" ref="B654">IF(D654="","", INDEX($C654:C20652, MATCH(FALSE,ISBLANK($C654:C20652),0)))</f>
        <v/>
      </c>
      <c r="C654" s="10"/>
      <c r="E654" t="str">
        <f t="shared" si="116"/>
        <v/>
      </c>
      <c r="F654" s="10"/>
      <c r="G654" s="1" t="str">
        <f>IF(D654="","",IFERROR(VLOOKUP(D654,Ingredients!$A:$G,4,FALSE),"ingredient not in list"))</f>
        <v/>
      </c>
      <c r="H654" t="str">
        <f t="shared" si="117"/>
        <v/>
      </c>
      <c r="I654" s="3" t="str">
        <f>IF(D654="", "", IFERROR((VLOOKUP(D654,Ingredients!$A:$H,8,FALSE)*(F654/(VLOOKUP(D654,Ingredients!$A:$H,3,FALSE)))), "ingredient not in list"))</f>
        <v/>
      </c>
      <c r="J654" t="str">
        <f t="shared" si="118"/>
        <v/>
      </c>
      <c r="K654" s="77" t="str">
        <f>IF($D654="", "", IFERROR((VLOOKUP($D654,Ingredients!$A:$K,9,FALSE)*($F654/(VLOOKUP($D654,Ingredients!$A:$K,3,FALSE)))), "ingredient not in list"))</f>
        <v/>
      </c>
      <c r="L654" t="str">
        <f t="shared" si="119"/>
        <v/>
      </c>
      <c r="M654" s="77" t="str">
        <f>IF($D654="", "", IFERROR((VLOOKUP($D654,Ingredients!$A:$K,10,FALSE)*($F654/(VLOOKUP($D654,Ingredients!$A:$K,3,FALSE)))), "ingredient not in list"))</f>
        <v/>
      </c>
      <c r="N654" t="str">
        <f t="shared" si="120"/>
        <v/>
      </c>
      <c r="O654" s="77" t="str">
        <f>IF($D654="", "", IFERROR((VLOOKUP($D654,Ingredients!$A:$K,11,FALSE)*($F654/(VLOOKUP($D654,Ingredients!$A:$K,3,FALSE)))), "ingredient not in list"))</f>
        <v/>
      </c>
      <c r="P654" t="str">
        <f t="shared" si="121"/>
        <v/>
      </c>
      <c r="Q654" s="83" t="str">
        <f>IF($D654="", "", IFERROR((VLOOKUP($D654,Ingredients!$A:$H,6,FALSE)*($F654/(VLOOKUP($D654,Ingredients!$A:$H,3,FALSE)))), "ingredient not in list"))</f>
        <v/>
      </c>
      <c r="R654" s="3" t="str">
        <f>IF(AND(I654&lt;&gt;"",I655=""),SUM(I$1:I655)-SUM(R$1:R653),"")</f>
        <v/>
      </c>
      <c r="S654" t="str">
        <f>IF(AND(Q654&lt;&gt;"",Q655=""),SUM(Q$1:Q655)-SUM(S$1:S653),"")</f>
        <v/>
      </c>
      <c r="T654" s="74" t="str">
        <f>IF(AND(K654&lt;&gt;"",K655=""),SUM(K$1:K655)-SUM(T$1:T653),"")</f>
        <v/>
      </c>
      <c r="U654" s="74" t="str">
        <f>IF(AND(M654&lt;&gt;"",M655=""),SUM(M$1:M655)-SUM(U$1:U653),"")</f>
        <v/>
      </c>
      <c r="V654" s="74" t="str">
        <f>IF(AND(O654&lt;&gt;"",O655=""),SUM(O$1:O655)-SUM(V$1:V653),"")</f>
        <v/>
      </c>
      <c r="X654" s="3" t="str">
        <f t="shared" si="122"/>
        <v/>
      </c>
      <c r="Y654" s="21" t="str">
        <f t="shared" si="123"/>
        <v/>
      </c>
      <c r="Z654" s="74" t="str">
        <f t="shared" si="124"/>
        <v/>
      </c>
      <c r="AA654" s="74" t="str">
        <f t="shared" si="125"/>
        <v/>
      </c>
      <c r="AB654" s="74" t="str">
        <f t="shared" si="126"/>
        <v/>
      </c>
    </row>
    <row r="655" spans="1:28" ht="12.75" x14ac:dyDescent="0.2">
      <c r="A655" t="str">
        <f>IF(B655="","", IF(ISNA(MATCH(B655,'Meal Planning'!$C$2:$C$6,0)), "N", "Y"))</f>
        <v/>
      </c>
      <c r="B655" t="str">
        <f t="array" ref="B655">IF(D655="","", INDEX($C655:C20653, MATCH(FALSE,ISBLANK($C655:C20653),0)))</f>
        <v/>
      </c>
      <c r="C655" s="10"/>
      <c r="E655" t="str">
        <f t="shared" si="116"/>
        <v/>
      </c>
      <c r="F655" s="10"/>
      <c r="G655" s="1" t="str">
        <f>IF(D655="","",IFERROR(VLOOKUP(D655,Ingredients!$A:$G,4,FALSE),"ingredient not in list"))</f>
        <v/>
      </c>
      <c r="H655" t="str">
        <f t="shared" si="117"/>
        <v/>
      </c>
      <c r="I655" s="3" t="str">
        <f>IF(D655="", "", IFERROR((VLOOKUP(D655,Ingredients!$A:$H,8,FALSE)*(F655/(VLOOKUP(D655,Ingredients!$A:$H,3,FALSE)))), "ingredient not in list"))</f>
        <v/>
      </c>
      <c r="J655" t="str">
        <f t="shared" si="118"/>
        <v/>
      </c>
      <c r="K655" s="77" t="str">
        <f>IF($D655="", "", IFERROR((VLOOKUP($D655,Ingredients!$A:$K,9,FALSE)*($F655/(VLOOKUP($D655,Ingredients!$A:$K,3,FALSE)))), "ingredient not in list"))</f>
        <v/>
      </c>
      <c r="L655" t="str">
        <f t="shared" si="119"/>
        <v/>
      </c>
      <c r="M655" s="77" t="str">
        <f>IF($D655="", "", IFERROR((VLOOKUP($D655,Ingredients!$A:$K,10,FALSE)*($F655/(VLOOKUP($D655,Ingredients!$A:$K,3,FALSE)))), "ingredient not in list"))</f>
        <v/>
      </c>
      <c r="N655" t="str">
        <f t="shared" si="120"/>
        <v/>
      </c>
      <c r="O655" s="77" t="str">
        <f>IF($D655="", "", IFERROR((VLOOKUP($D655,Ingredients!$A:$K,11,FALSE)*($F655/(VLOOKUP($D655,Ingredients!$A:$K,3,FALSE)))), "ingredient not in list"))</f>
        <v/>
      </c>
      <c r="P655" t="str">
        <f t="shared" si="121"/>
        <v/>
      </c>
      <c r="Q655" s="83" t="str">
        <f>IF($D655="", "", IFERROR((VLOOKUP($D655,Ingredients!$A:$H,6,FALSE)*($F655/(VLOOKUP($D655,Ingredients!$A:$H,3,FALSE)))), "ingredient not in list"))</f>
        <v/>
      </c>
      <c r="R655" s="3" t="str">
        <f>IF(AND(I655&lt;&gt;"",I656=""),SUM(I$1:I656)-SUM(R$1:R654),"")</f>
        <v/>
      </c>
      <c r="S655" t="str">
        <f>IF(AND(Q655&lt;&gt;"",Q656=""),SUM(Q$1:Q656)-SUM(S$1:S654),"")</f>
        <v/>
      </c>
      <c r="T655" s="74" t="str">
        <f>IF(AND(K655&lt;&gt;"",K656=""),SUM(K$1:K656)-SUM(T$1:T654),"")</f>
        <v/>
      </c>
      <c r="U655" s="74" t="str">
        <f>IF(AND(M655&lt;&gt;"",M656=""),SUM(M$1:M656)-SUM(U$1:U654),"")</f>
        <v/>
      </c>
      <c r="V655" s="74" t="str">
        <f>IF(AND(O655&lt;&gt;"",O656=""),SUM(O$1:O656)-SUM(V$1:V654),"")</f>
        <v/>
      </c>
      <c r="X655" s="3" t="str">
        <f t="shared" si="122"/>
        <v/>
      </c>
      <c r="Y655" s="21" t="str">
        <f t="shared" si="123"/>
        <v/>
      </c>
      <c r="Z655" s="74" t="str">
        <f t="shared" si="124"/>
        <v/>
      </c>
      <c r="AA655" s="74" t="str">
        <f t="shared" si="125"/>
        <v/>
      </c>
      <c r="AB655" s="74" t="str">
        <f t="shared" si="126"/>
        <v/>
      </c>
    </row>
    <row r="656" spans="1:28" ht="12.75" x14ac:dyDescent="0.2">
      <c r="A656" t="str">
        <f>IF(B656="","", IF(ISNA(MATCH(B656,'Meal Planning'!$C$2:$C$6,0)), "N", "Y"))</f>
        <v/>
      </c>
      <c r="B656" t="str">
        <f t="array" ref="B656">IF(D656="","", INDEX($C656:C20654, MATCH(FALSE,ISBLANK($C656:C20654),0)))</f>
        <v/>
      </c>
      <c r="C656" s="10"/>
      <c r="E656" t="str">
        <f t="shared" si="116"/>
        <v/>
      </c>
      <c r="F656" s="10"/>
      <c r="G656" s="1" t="str">
        <f>IF(D656="","",IFERROR(VLOOKUP(D656,Ingredients!$A:$G,4,FALSE),"ingredient not in list"))</f>
        <v/>
      </c>
      <c r="H656" t="str">
        <f t="shared" si="117"/>
        <v/>
      </c>
      <c r="I656" s="3" t="str">
        <f>IF(D656="", "", IFERROR((VLOOKUP(D656,Ingredients!$A:$H,8,FALSE)*(F656/(VLOOKUP(D656,Ingredients!$A:$H,3,FALSE)))), "ingredient not in list"))</f>
        <v/>
      </c>
      <c r="J656" t="str">
        <f t="shared" si="118"/>
        <v/>
      </c>
      <c r="K656" s="77" t="str">
        <f>IF($D656="", "", IFERROR((VLOOKUP($D656,Ingredients!$A:$K,9,FALSE)*($F656/(VLOOKUP($D656,Ingredients!$A:$K,3,FALSE)))), "ingredient not in list"))</f>
        <v/>
      </c>
      <c r="L656" t="str">
        <f t="shared" si="119"/>
        <v/>
      </c>
      <c r="M656" s="77" t="str">
        <f>IF($D656="", "", IFERROR((VLOOKUP($D656,Ingredients!$A:$K,10,FALSE)*($F656/(VLOOKUP($D656,Ingredients!$A:$K,3,FALSE)))), "ingredient not in list"))</f>
        <v/>
      </c>
      <c r="N656" t="str">
        <f t="shared" si="120"/>
        <v/>
      </c>
      <c r="O656" s="77" t="str">
        <f>IF($D656="", "", IFERROR((VLOOKUP($D656,Ingredients!$A:$K,11,FALSE)*($F656/(VLOOKUP($D656,Ingredients!$A:$K,3,FALSE)))), "ingredient not in list"))</f>
        <v/>
      </c>
      <c r="P656" t="str">
        <f t="shared" si="121"/>
        <v/>
      </c>
      <c r="Q656" s="83" t="str">
        <f>IF($D656="", "", IFERROR((VLOOKUP($D656,Ingredients!$A:$H,6,FALSE)*($F656/(VLOOKUP($D656,Ingredients!$A:$H,3,FALSE)))), "ingredient not in list"))</f>
        <v/>
      </c>
      <c r="R656" s="3" t="str">
        <f>IF(AND(I656&lt;&gt;"",I657=""),SUM(I$1:I657)-SUM(R$1:R655),"")</f>
        <v/>
      </c>
      <c r="S656" t="str">
        <f>IF(AND(Q656&lt;&gt;"",Q657=""),SUM(Q$1:Q657)-SUM(S$1:S655),"")</f>
        <v/>
      </c>
      <c r="T656" s="74" t="str">
        <f>IF(AND(K656&lt;&gt;"",K657=""),SUM(K$1:K657)-SUM(T$1:T655),"")</f>
        <v/>
      </c>
      <c r="U656" s="74" t="str">
        <f>IF(AND(M656&lt;&gt;"",M657=""),SUM(M$1:M657)-SUM(U$1:U655),"")</f>
        <v/>
      </c>
      <c r="V656" s="74" t="str">
        <f>IF(AND(O656&lt;&gt;"",O657=""),SUM(O$1:O657)-SUM(V$1:V655),"")</f>
        <v/>
      </c>
      <c r="X656" s="3" t="str">
        <f t="shared" si="122"/>
        <v/>
      </c>
      <c r="Y656" s="21" t="str">
        <f t="shared" si="123"/>
        <v/>
      </c>
      <c r="Z656" s="74" t="str">
        <f t="shared" si="124"/>
        <v/>
      </c>
      <c r="AA656" s="74" t="str">
        <f t="shared" si="125"/>
        <v/>
      </c>
      <c r="AB656" s="74" t="str">
        <f t="shared" si="126"/>
        <v/>
      </c>
    </row>
    <row r="657" spans="1:28" ht="12.75" x14ac:dyDescent="0.2">
      <c r="A657" t="str">
        <f>IF(B657="","", IF(ISNA(MATCH(B657,'Meal Planning'!$C$2:$C$6,0)), "N", "Y"))</f>
        <v/>
      </c>
      <c r="B657" t="str">
        <f t="array" ref="B657">IF(D657="","", INDEX($C657:C20655, MATCH(FALSE,ISBLANK($C657:C20655),0)))</f>
        <v/>
      </c>
      <c r="C657" s="10"/>
      <c r="E657" t="str">
        <f t="shared" si="116"/>
        <v/>
      </c>
      <c r="F657" s="10"/>
      <c r="G657" s="1" t="str">
        <f>IF(D657="","",IFERROR(VLOOKUP(D657,Ingredients!$A:$G,4,FALSE),"ingredient not in list"))</f>
        <v/>
      </c>
      <c r="H657" t="str">
        <f t="shared" si="117"/>
        <v/>
      </c>
      <c r="I657" s="3" t="str">
        <f>IF(D657="", "", IFERROR((VLOOKUP(D657,Ingredients!$A:$H,8,FALSE)*(F657/(VLOOKUP(D657,Ingredients!$A:$H,3,FALSE)))), "ingredient not in list"))</f>
        <v/>
      </c>
      <c r="J657" t="str">
        <f t="shared" si="118"/>
        <v/>
      </c>
      <c r="K657" s="77" t="str">
        <f>IF($D657="", "", IFERROR((VLOOKUP($D657,Ingredients!$A:$K,9,FALSE)*($F657/(VLOOKUP($D657,Ingredients!$A:$K,3,FALSE)))), "ingredient not in list"))</f>
        <v/>
      </c>
      <c r="L657" t="str">
        <f t="shared" si="119"/>
        <v/>
      </c>
      <c r="M657" s="77" t="str">
        <f>IF($D657="", "", IFERROR((VLOOKUP($D657,Ingredients!$A:$K,10,FALSE)*($F657/(VLOOKUP($D657,Ingredients!$A:$K,3,FALSE)))), "ingredient not in list"))</f>
        <v/>
      </c>
      <c r="N657" t="str">
        <f t="shared" si="120"/>
        <v/>
      </c>
      <c r="O657" s="77" t="str">
        <f>IF($D657="", "", IFERROR((VLOOKUP($D657,Ingredients!$A:$K,11,FALSE)*($F657/(VLOOKUP($D657,Ingredients!$A:$K,3,FALSE)))), "ingredient not in list"))</f>
        <v/>
      </c>
      <c r="P657" t="str">
        <f t="shared" si="121"/>
        <v/>
      </c>
      <c r="Q657" s="83" t="str">
        <f>IF($D657="", "", IFERROR((VLOOKUP($D657,Ingredients!$A:$H,6,FALSE)*($F657/(VLOOKUP($D657,Ingredients!$A:$H,3,FALSE)))), "ingredient not in list"))</f>
        <v/>
      </c>
      <c r="R657" s="3" t="str">
        <f>IF(AND(I657&lt;&gt;"",I658=""),SUM(I$1:I658)-SUM(R$1:R656),"")</f>
        <v/>
      </c>
      <c r="S657" t="str">
        <f>IF(AND(Q657&lt;&gt;"",Q658=""),SUM(Q$1:Q658)-SUM(S$1:S656),"")</f>
        <v/>
      </c>
      <c r="T657" s="74" t="str">
        <f>IF(AND(K657&lt;&gt;"",K658=""),SUM(K$1:K658)-SUM(T$1:T656),"")</f>
        <v/>
      </c>
      <c r="U657" s="74" t="str">
        <f>IF(AND(M657&lt;&gt;"",M658=""),SUM(M$1:M658)-SUM(U$1:U656),"")</f>
        <v/>
      </c>
      <c r="V657" s="74" t="str">
        <f>IF(AND(O657&lt;&gt;"",O658=""),SUM(O$1:O658)-SUM(V$1:V656),"")</f>
        <v/>
      </c>
      <c r="X657" s="3" t="str">
        <f t="shared" si="122"/>
        <v/>
      </c>
      <c r="Y657" s="21" t="str">
        <f t="shared" si="123"/>
        <v/>
      </c>
      <c r="Z657" s="74" t="str">
        <f t="shared" si="124"/>
        <v/>
      </c>
      <c r="AA657" s="74" t="str">
        <f t="shared" si="125"/>
        <v/>
      </c>
      <c r="AB657" s="74" t="str">
        <f t="shared" si="126"/>
        <v/>
      </c>
    </row>
    <row r="658" spans="1:28" ht="12.75" x14ac:dyDescent="0.2">
      <c r="A658" t="str">
        <f>IF(B658="","", IF(ISNA(MATCH(B658,'Meal Planning'!$C$2:$C$6,0)), "N", "Y"))</f>
        <v/>
      </c>
      <c r="B658" t="str">
        <f t="array" ref="B658">IF(D658="","", INDEX($C658:C20656, MATCH(FALSE,ISBLANK($C658:C20656),0)))</f>
        <v/>
      </c>
      <c r="C658" s="10"/>
      <c r="E658" t="str">
        <f t="shared" si="116"/>
        <v/>
      </c>
      <c r="F658" s="10"/>
      <c r="G658" s="1" t="str">
        <f>IF(D658="","",IFERROR(VLOOKUP(D658,Ingredients!$A:$G,4,FALSE),"ingredient not in list"))</f>
        <v/>
      </c>
      <c r="H658" t="str">
        <f t="shared" si="117"/>
        <v/>
      </c>
      <c r="I658" s="3" t="str">
        <f>IF(D658="", "", IFERROR((VLOOKUP(D658,Ingredients!$A:$H,8,FALSE)*(F658/(VLOOKUP(D658,Ingredients!$A:$H,3,FALSE)))), "ingredient not in list"))</f>
        <v/>
      </c>
      <c r="J658" t="str">
        <f t="shared" si="118"/>
        <v/>
      </c>
      <c r="K658" s="77" t="str">
        <f>IF($D658="", "", IFERROR((VLOOKUP($D658,Ingredients!$A:$K,9,FALSE)*($F658/(VLOOKUP($D658,Ingredients!$A:$K,3,FALSE)))), "ingredient not in list"))</f>
        <v/>
      </c>
      <c r="L658" t="str">
        <f t="shared" si="119"/>
        <v/>
      </c>
      <c r="M658" s="77" t="str">
        <f>IF($D658="", "", IFERROR((VLOOKUP($D658,Ingredients!$A:$K,10,FALSE)*($F658/(VLOOKUP($D658,Ingredients!$A:$K,3,FALSE)))), "ingredient not in list"))</f>
        <v/>
      </c>
      <c r="N658" t="str">
        <f t="shared" si="120"/>
        <v/>
      </c>
      <c r="O658" s="77" t="str">
        <f>IF($D658="", "", IFERROR((VLOOKUP($D658,Ingredients!$A:$K,11,FALSE)*($F658/(VLOOKUP($D658,Ingredients!$A:$K,3,FALSE)))), "ingredient not in list"))</f>
        <v/>
      </c>
      <c r="P658" t="str">
        <f t="shared" si="121"/>
        <v/>
      </c>
      <c r="Q658" s="83" t="str">
        <f>IF($D658="", "", IFERROR((VLOOKUP($D658,Ingredients!$A:$H,6,FALSE)*($F658/(VLOOKUP($D658,Ingredients!$A:$H,3,FALSE)))), "ingredient not in list"))</f>
        <v/>
      </c>
      <c r="R658" s="3" t="str">
        <f>IF(AND(I658&lt;&gt;"",I659=""),SUM(I$1:I659)-SUM(R$1:R657),"")</f>
        <v/>
      </c>
      <c r="S658" t="str">
        <f>IF(AND(Q658&lt;&gt;"",Q659=""),SUM(Q$1:Q659)-SUM(S$1:S657),"")</f>
        <v/>
      </c>
      <c r="T658" s="74" t="str">
        <f>IF(AND(K658&lt;&gt;"",K659=""),SUM(K$1:K659)-SUM(T$1:T657),"")</f>
        <v/>
      </c>
      <c r="U658" s="74" t="str">
        <f>IF(AND(M658&lt;&gt;"",M659=""),SUM(M$1:M659)-SUM(U$1:U657),"")</f>
        <v/>
      </c>
      <c r="V658" s="74" t="str">
        <f>IF(AND(O658&lt;&gt;"",O659=""),SUM(O$1:O659)-SUM(V$1:V657),"")</f>
        <v/>
      </c>
      <c r="X658" s="3" t="str">
        <f t="shared" si="122"/>
        <v/>
      </c>
      <c r="Y658" s="21" t="str">
        <f t="shared" si="123"/>
        <v/>
      </c>
      <c r="Z658" s="74" t="str">
        <f t="shared" si="124"/>
        <v/>
      </c>
      <c r="AA658" s="74" t="str">
        <f t="shared" si="125"/>
        <v/>
      </c>
      <c r="AB658" s="74" t="str">
        <f t="shared" si="126"/>
        <v/>
      </c>
    </row>
    <row r="659" spans="1:28" ht="12.75" x14ac:dyDescent="0.2">
      <c r="A659" t="str">
        <f>IF(B659="","", IF(ISNA(MATCH(B659,'Meal Planning'!$C$2:$C$6,0)), "N", "Y"))</f>
        <v/>
      </c>
      <c r="B659" t="str">
        <f t="array" ref="B659">IF(D659="","", INDEX($C659:C20657, MATCH(FALSE,ISBLANK($C659:C20657),0)))</f>
        <v/>
      </c>
      <c r="C659" s="10"/>
      <c r="E659" t="str">
        <f t="shared" si="116"/>
        <v/>
      </c>
      <c r="F659" s="10"/>
      <c r="G659" s="1" t="str">
        <f>IF(D659="","",IFERROR(VLOOKUP(D659,Ingredients!$A:$G,4,FALSE),"ingredient not in list"))</f>
        <v/>
      </c>
      <c r="H659" t="str">
        <f t="shared" si="117"/>
        <v/>
      </c>
      <c r="I659" s="3" t="str">
        <f>IF(D659="", "", IFERROR((VLOOKUP(D659,Ingredients!$A:$H,8,FALSE)*(F659/(VLOOKUP(D659,Ingredients!$A:$H,3,FALSE)))), "ingredient not in list"))</f>
        <v/>
      </c>
      <c r="J659" t="str">
        <f t="shared" si="118"/>
        <v/>
      </c>
      <c r="K659" s="77" t="str">
        <f>IF($D659="", "", IFERROR((VLOOKUP($D659,Ingredients!$A:$K,9,FALSE)*($F659/(VLOOKUP($D659,Ingredients!$A:$K,3,FALSE)))), "ingredient not in list"))</f>
        <v/>
      </c>
      <c r="L659" t="str">
        <f t="shared" si="119"/>
        <v/>
      </c>
      <c r="M659" s="77" t="str">
        <f>IF($D659="", "", IFERROR((VLOOKUP($D659,Ingredients!$A:$K,10,FALSE)*($F659/(VLOOKUP($D659,Ingredients!$A:$K,3,FALSE)))), "ingredient not in list"))</f>
        <v/>
      </c>
      <c r="N659" t="str">
        <f t="shared" si="120"/>
        <v/>
      </c>
      <c r="O659" s="77" t="str">
        <f>IF($D659="", "", IFERROR((VLOOKUP($D659,Ingredients!$A:$K,11,FALSE)*($F659/(VLOOKUP($D659,Ingredients!$A:$K,3,FALSE)))), "ingredient not in list"))</f>
        <v/>
      </c>
      <c r="P659" t="str">
        <f t="shared" si="121"/>
        <v/>
      </c>
      <c r="Q659" s="83" t="str">
        <f>IF($D659="", "", IFERROR((VLOOKUP($D659,Ingredients!$A:$H,6,FALSE)*($F659/(VLOOKUP($D659,Ingredients!$A:$H,3,FALSE)))), "ingredient not in list"))</f>
        <v/>
      </c>
      <c r="R659" s="3" t="str">
        <f>IF(AND(I659&lt;&gt;"",I660=""),SUM(I$1:I660)-SUM(R$1:R658),"")</f>
        <v/>
      </c>
      <c r="S659" t="str">
        <f>IF(AND(Q659&lt;&gt;"",Q660=""),SUM(Q$1:Q660)-SUM(S$1:S658),"")</f>
        <v/>
      </c>
      <c r="T659" s="74" t="str">
        <f>IF(AND(K659&lt;&gt;"",K660=""),SUM(K$1:K660)-SUM(T$1:T658),"")</f>
        <v/>
      </c>
      <c r="U659" s="74" t="str">
        <f>IF(AND(M659&lt;&gt;"",M660=""),SUM(M$1:M660)-SUM(U$1:U658),"")</f>
        <v/>
      </c>
      <c r="V659" s="74" t="str">
        <f>IF(AND(O659&lt;&gt;"",O660=""),SUM(O$1:O660)-SUM(V$1:V658),"")</f>
        <v/>
      </c>
      <c r="X659" s="3" t="str">
        <f t="shared" si="122"/>
        <v/>
      </c>
      <c r="Y659" s="21" t="str">
        <f t="shared" si="123"/>
        <v/>
      </c>
      <c r="Z659" s="74" t="str">
        <f t="shared" si="124"/>
        <v/>
      </c>
      <c r="AA659" s="74" t="str">
        <f t="shared" si="125"/>
        <v/>
      </c>
      <c r="AB659" s="74" t="str">
        <f t="shared" si="126"/>
        <v/>
      </c>
    </row>
    <row r="660" spans="1:28" ht="12.75" x14ac:dyDescent="0.2">
      <c r="A660" t="str">
        <f>IF(B660="","", IF(ISNA(MATCH(B660,'Meal Planning'!$C$2:$C$6,0)), "N", "Y"))</f>
        <v/>
      </c>
      <c r="B660" t="str">
        <f t="array" ref="B660">IF(D660="","", INDEX($C660:C20658, MATCH(FALSE,ISBLANK($C660:C20658),0)))</f>
        <v/>
      </c>
      <c r="C660" s="10"/>
      <c r="E660" t="str">
        <f t="shared" si="116"/>
        <v/>
      </c>
      <c r="F660" s="10"/>
      <c r="G660" s="1" t="str">
        <f>IF(D660="","",IFERROR(VLOOKUP(D660,Ingredients!$A:$G,4,FALSE),"ingredient not in list"))</f>
        <v/>
      </c>
      <c r="H660" t="str">
        <f t="shared" si="117"/>
        <v/>
      </c>
      <c r="I660" s="3" t="str">
        <f>IF(D660="", "", IFERROR((VLOOKUP(D660,Ingredients!$A:$H,8,FALSE)*(F660/(VLOOKUP(D660,Ingredients!$A:$H,3,FALSE)))), "ingredient not in list"))</f>
        <v/>
      </c>
      <c r="J660" t="str">
        <f t="shared" si="118"/>
        <v/>
      </c>
      <c r="K660" s="77" t="str">
        <f>IF($D660="", "", IFERROR((VLOOKUP($D660,Ingredients!$A:$K,9,FALSE)*($F660/(VLOOKUP($D660,Ingredients!$A:$K,3,FALSE)))), "ingredient not in list"))</f>
        <v/>
      </c>
      <c r="L660" t="str">
        <f t="shared" si="119"/>
        <v/>
      </c>
      <c r="M660" s="77" t="str">
        <f>IF($D660="", "", IFERROR((VLOOKUP($D660,Ingredients!$A:$K,10,FALSE)*($F660/(VLOOKUP($D660,Ingredients!$A:$K,3,FALSE)))), "ingredient not in list"))</f>
        <v/>
      </c>
      <c r="N660" t="str">
        <f t="shared" si="120"/>
        <v/>
      </c>
      <c r="O660" s="77" t="str">
        <f>IF($D660="", "", IFERROR((VLOOKUP($D660,Ingredients!$A:$K,11,FALSE)*($F660/(VLOOKUP($D660,Ingredients!$A:$K,3,FALSE)))), "ingredient not in list"))</f>
        <v/>
      </c>
      <c r="P660" t="str">
        <f t="shared" si="121"/>
        <v/>
      </c>
      <c r="Q660" s="83" t="str">
        <f>IF($D660="", "", IFERROR((VLOOKUP($D660,Ingredients!$A:$H,6,FALSE)*($F660/(VLOOKUP($D660,Ingredients!$A:$H,3,FALSE)))), "ingredient not in list"))</f>
        <v/>
      </c>
      <c r="R660" s="3" t="str">
        <f>IF(AND(I660&lt;&gt;"",I661=""),SUM(I$1:I661)-SUM(R$1:R659),"")</f>
        <v/>
      </c>
      <c r="S660" t="str">
        <f>IF(AND(Q660&lt;&gt;"",Q661=""),SUM(Q$1:Q661)-SUM(S$1:S659),"")</f>
        <v/>
      </c>
      <c r="T660" s="74" t="str">
        <f>IF(AND(K660&lt;&gt;"",K661=""),SUM(K$1:K661)-SUM(T$1:T659),"")</f>
        <v/>
      </c>
      <c r="U660" s="74" t="str">
        <f>IF(AND(M660&lt;&gt;"",M661=""),SUM(M$1:M661)-SUM(U$1:U659),"")</f>
        <v/>
      </c>
      <c r="V660" s="74" t="str">
        <f>IF(AND(O660&lt;&gt;"",O661=""),SUM(O$1:O661)-SUM(V$1:V659),"")</f>
        <v/>
      </c>
      <c r="X660" s="3" t="str">
        <f t="shared" si="122"/>
        <v/>
      </c>
      <c r="Y660" s="21" t="str">
        <f t="shared" si="123"/>
        <v/>
      </c>
      <c r="Z660" s="74" t="str">
        <f t="shared" si="124"/>
        <v/>
      </c>
      <c r="AA660" s="74" t="str">
        <f t="shared" si="125"/>
        <v/>
      </c>
      <c r="AB660" s="74" t="str">
        <f t="shared" si="126"/>
        <v/>
      </c>
    </row>
    <row r="661" spans="1:28" ht="12.75" x14ac:dyDescent="0.2">
      <c r="A661" t="str">
        <f>IF(B661="","", IF(ISNA(MATCH(B661,'Meal Planning'!$C$2:$C$6,0)), "N", "Y"))</f>
        <v/>
      </c>
      <c r="B661" t="str">
        <f t="array" ref="B661">IF(D661="","", INDEX($C661:C20659, MATCH(FALSE,ISBLANK($C661:C20659),0)))</f>
        <v/>
      </c>
      <c r="C661" s="10"/>
      <c r="E661" t="str">
        <f t="shared" si="116"/>
        <v/>
      </c>
      <c r="F661" s="10"/>
      <c r="G661" s="1" t="str">
        <f>IF(D661="","",IFERROR(VLOOKUP(D661,Ingredients!$A:$G,4,FALSE),"ingredient not in list"))</f>
        <v/>
      </c>
      <c r="H661" t="str">
        <f t="shared" si="117"/>
        <v/>
      </c>
      <c r="I661" s="3" t="str">
        <f>IF(D661="", "", IFERROR((VLOOKUP(D661,Ingredients!$A:$H,8,FALSE)*(F661/(VLOOKUP(D661,Ingredients!$A:$H,3,FALSE)))), "ingredient not in list"))</f>
        <v/>
      </c>
      <c r="J661" t="str">
        <f t="shared" si="118"/>
        <v/>
      </c>
      <c r="K661" s="77" t="str">
        <f>IF($D661="", "", IFERROR((VLOOKUP($D661,Ingredients!$A:$K,9,FALSE)*($F661/(VLOOKUP($D661,Ingredients!$A:$K,3,FALSE)))), "ingredient not in list"))</f>
        <v/>
      </c>
      <c r="L661" t="str">
        <f t="shared" si="119"/>
        <v/>
      </c>
      <c r="M661" s="77" t="str">
        <f>IF($D661="", "", IFERROR((VLOOKUP($D661,Ingredients!$A:$K,10,FALSE)*($F661/(VLOOKUP($D661,Ingredients!$A:$K,3,FALSE)))), "ingredient not in list"))</f>
        <v/>
      </c>
      <c r="N661" t="str">
        <f t="shared" si="120"/>
        <v/>
      </c>
      <c r="O661" s="77" t="str">
        <f>IF($D661="", "", IFERROR((VLOOKUP($D661,Ingredients!$A:$K,11,FALSE)*($F661/(VLOOKUP($D661,Ingredients!$A:$K,3,FALSE)))), "ingredient not in list"))</f>
        <v/>
      </c>
      <c r="P661" t="str">
        <f t="shared" si="121"/>
        <v/>
      </c>
      <c r="Q661" s="83" t="str">
        <f>IF($D661="", "", IFERROR((VLOOKUP($D661,Ingredients!$A:$H,6,FALSE)*($F661/(VLOOKUP($D661,Ingredients!$A:$H,3,FALSE)))), "ingredient not in list"))</f>
        <v/>
      </c>
      <c r="R661" s="3" t="str">
        <f>IF(AND(I661&lt;&gt;"",I662=""),SUM(I$1:I662)-SUM(R$1:R660),"")</f>
        <v/>
      </c>
      <c r="S661" t="str">
        <f>IF(AND(Q661&lt;&gt;"",Q662=""),SUM(Q$1:Q662)-SUM(S$1:S660),"")</f>
        <v/>
      </c>
      <c r="T661" s="74" t="str">
        <f>IF(AND(K661&lt;&gt;"",K662=""),SUM(K$1:K662)-SUM(T$1:T660),"")</f>
        <v/>
      </c>
      <c r="U661" s="74" t="str">
        <f>IF(AND(M661&lt;&gt;"",M662=""),SUM(M$1:M662)-SUM(U$1:U660),"")</f>
        <v/>
      </c>
      <c r="V661" s="74" t="str">
        <f>IF(AND(O661&lt;&gt;"",O662=""),SUM(O$1:O662)-SUM(V$1:V660),"")</f>
        <v/>
      </c>
      <c r="X661" s="3" t="str">
        <f t="shared" si="122"/>
        <v/>
      </c>
      <c r="Y661" s="21" t="str">
        <f t="shared" si="123"/>
        <v/>
      </c>
      <c r="Z661" s="74" t="str">
        <f t="shared" si="124"/>
        <v/>
      </c>
      <c r="AA661" s="74" t="str">
        <f t="shared" si="125"/>
        <v/>
      </c>
      <c r="AB661" s="74" t="str">
        <f t="shared" si="126"/>
        <v/>
      </c>
    </row>
    <row r="662" spans="1:28" ht="12.75" x14ac:dyDescent="0.2">
      <c r="A662" t="str">
        <f>IF(B662="","", IF(ISNA(MATCH(B662,'Meal Planning'!$C$2:$C$6,0)), "N", "Y"))</f>
        <v/>
      </c>
      <c r="B662" t="str">
        <f t="array" ref="B662">IF(D662="","", INDEX($C662:C20660, MATCH(FALSE,ISBLANK($C662:C20660),0)))</f>
        <v/>
      </c>
      <c r="C662" s="10"/>
      <c r="E662" t="str">
        <f t="shared" si="116"/>
        <v/>
      </c>
      <c r="F662" s="10"/>
      <c r="G662" s="1" t="str">
        <f>IF(D662="","",IFERROR(VLOOKUP(D662,Ingredients!$A:$G,4,FALSE),"ingredient not in list"))</f>
        <v/>
      </c>
      <c r="H662" t="str">
        <f t="shared" si="117"/>
        <v/>
      </c>
      <c r="I662" s="3" t="str">
        <f>IF(D662="", "", IFERROR((VLOOKUP(D662,Ingredients!$A:$H,8,FALSE)*(F662/(VLOOKUP(D662,Ingredients!$A:$H,3,FALSE)))), "ingredient not in list"))</f>
        <v/>
      </c>
      <c r="J662" t="str">
        <f t="shared" si="118"/>
        <v/>
      </c>
      <c r="K662" s="77" t="str">
        <f>IF($D662="", "", IFERROR((VLOOKUP($D662,Ingredients!$A:$K,9,FALSE)*($F662/(VLOOKUP($D662,Ingredients!$A:$K,3,FALSE)))), "ingredient not in list"))</f>
        <v/>
      </c>
      <c r="L662" t="str">
        <f t="shared" si="119"/>
        <v/>
      </c>
      <c r="M662" s="77" t="str">
        <f>IF($D662="", "", IFERROR((VLOOKUP($D662,Ingredients!$A:$K,10,FALSE)*($F662/(VLOOKUP($D662,Ingredients!$A:$K,3,FALSE)))), "ingredient not in list"))</f>
        <v/>
      </c>
      <c r="N662" t="str">
        <f t="shared" si="120"/>
        <v/>
      </c>
      <c r="O662" s="77" t="str">
        <f>IF($D662="", "", IFERROR((VLOOKUP($D662,Ingredients!$A:$K,11,FALSE)*($F662/(VLOOKUP($D662,Ingredients!$A:$K,3,FALSE)))), "ingredient not in list"))</f>
        <v/>
      </c>
      <c r="P662" t="str">
        <f t="shared" si="121"/>
        <v/>
      </c>
      <c r="Q662" s="83" t="str">
        <f>IF($D662="", "", IFERROR((VLOOKUP($D662,Ingredients!$A:$H,6,FALSE)*($F662/(VLOOKUP($D662,Ingredients!$A:$H,3,FALSE)))), "ingredient not in list"))</f>
        <v/>
      </c>
      <c r="R662" s="3" t="str">
        <f>IF(AND(I662&lt;&gt;"",I663=""),SUM(I$1:I663)-SUM(R$1:R661),"")</f>
        <v/>
      </c>
      <c r="S662" t="str">
        <f>IF(AND(Q662&lt;&gt;"",Q663=""),SUM(Q$1:Q663)-SUM(S$1:S661),"")</f>
        <v/>
      </c>
      <c r="T662" s="74" t="str">
        <f>IF(AND(K662&lt;&gt;"",K663=""),SUM(K$1:K663)-SUM(T$1:T661),"")</f>
        <v/>
      </c>
      <c r="U662" s="74" t="str">
        <f>IF(AND(M662&lt;&gt;"",M663=""),SUM(M$1:M663)-SUM(U$1:U661),"")</f>
        <v/>
      </c>
      <c r="V662" s="74" t="str">
        <f>IF(AND(O662&lt;&gt;"",O663=""),SUM(O$1:O663)-SUM(V$1:V661),"")</f>
        <v/>
      </c>
      <c r="X662" s="3" t="str">
        <f t="shared" si="122"/>
        <v/>
      </c>
      <c r="Y662" s="21" t="str">
        <f t="shared" si="123"/>
        <v/>
      </c>
      <c r="Z662" s="74" t="str">
        <f t="shared" si="124"/>
        <v/>
      </c>
      <c r="AA662" s="74" t="str">
        <f t="shared" si="125"/>
        <v/>
      </c>
      <c r="AB662" s="74" t="str">
        <f t="shared" si="126"/>
        <v/>
      </c>
    </row>
    <row r="663" spans="1:28" ht="12.75" x14ac:dyDescent="0.2">
      <c r="A663" t="str">
        <f>IF(B663="","", IF(ISNA(MATCH(B663,'Meal Planning'!$C$2:$C$6,0)), "N", "Y"))</f>
        <v/>
      </c>
      <c r="B663" t="str">
        <f t="array" ref="B663">IF(D663="","", INDEX($C663:C20661, MATCH(FALSE,ISBLANK($C663:C20661),0)))</f>
        <v/>
      </c>
      <c r="C663" s="10"/>
      <c r="E663" t="str">
        <f t="shared" si="116"/>
        <v/>
      </c>
      <c r="F663" s="10"/>
      <c r="G663" s="1" t="str">
        <f>IF(D663="","",IFERROR(VLOOKUP(D663,Ingredients!$A:$G,4,FALSE),"ingredient not in list"))</f>
        <v/>
      </c>
      <c r="H663" t="str">
        <f t="shared" si="117"/>
        <v/>
      </c>
      <c r="I663" s="3" t="str">
        <f>IF(D663="", "", IFERROR((VLOOKUP(D663,Ingredients!$A:$H,8,FALSE)*(F663/(VLOOKUP(D663,Ingredients!$A:$H,3,FALSE)))), "ingredient not in list"))</f>
        <v/>
      </c>
      <c r="J663" t="str">
        <f t="shared" si="118"/>
        <v/>
      </c>
      <c r="K663" s="77" t="str">
        <f>IF($D663="", "", IFERROR((VLOOKUP($D663,Ingredients!$A:$K,9,FALSE)*($F663/(VLOOKUP($D663,Ingredients!$A:$K,3,FALSE)))), "ingredient not in list"))</f>
        <v/>
      </c>
      <c r="L663" t="str">
        <f t="shared" si="119"/>
        <v/>
      </c>
      <c r="M663" s="77" t="str">
        <f>IF($D663="", "", IFERROR((VLOOKUP($D663,Ingredients!$A:$K,10,FALSE)*($F663/(VLOOKUP($D663,Ingredients!$A:$K,3,FALSE)))), "ingredient not in list"))</f>
        <v/>
      </c>
      <c r="N663" t="str">
        <f t="shared" si="120"/>
        <v/>
      </c>
      <c r="O663" s="77" t="str">
        <f>IF($D663="", "", IFERROR((VLOOKUP($D663,Ingredients!$A:$K,11,FALSE)*($F663/(VLOOKUP($D663,Ingredients!$A:$K,3,FALSE)))), "ingredient not in list"))</f>
        <v/>
      </c>
      <c r="P663" t="str">
        <f t="shared" si="121"/>
        <v/>
      </c>
      <c r="Q663" s="83" t="str">
        <f>IF($D663="", "", IFERROR((VLOOKUP($D663,Ingredients!$A:$H,6,FALSE)*($F663/(VLOOKUP($D663,Ingredients!$A:$H,3,FALSE)))), "ingredient not in list"))</f>
        <v/>
      </c>
      <c r="R663" s="3" t="str">
        <f>IF(AND(I663&lt;&gt;"",I664=""),SUM(I$1:I664)-SUM(R$1:R662),"")</f>
        <v/>
      </c>
      <c r="S663" t="str">
        <f>IF(AND(Q663&lt;&gt;"",Q664=""),SUM(Q$1:Q664)-SUM(S$1:S662),"")</f>
        <v/>
      </c>
      <c r="T663" s="74" t="str">
        <f>IF(AND(K663&lt;&gt;"",K664=""),SUM(K$1:K664)-SUM(T$1:T662),"")</f>
        <v/>
      </c>
      <c r="U663" s="74" t="str">
        <f>IF(AND(M663&lt;&gt;"",M664=""),SUM(M$1:M664)-SUM(U$1:U662),"")</f>
        <v/>
      </c>
      <c r="V663" s="74" t="str">
        <f>IF(AND(O663&lt;&gt;"",O664=""),SUM(O$1:O664)-SUM(V$1:V662),"")</f>
        <v/>
      </c>
      <c r="X663" s="3" t="str">
        <f t="shared" si="122"/>
        <v/>
      </c>
      <c r="Y663" s="21" t="str">
        <f t="shared" si="123"/>
        <v/>
      </c>
      <c r="Z663" s="74" t="str">
        <f t="shared" si="124"/>
        <v/>
      </c>
      <c r="AA663" s="74" t="str">
        <f t="shared" si="125"/>
        <v/>
      </c>
      <c r="AB663" s="74" t="str">
        <f t="shared" si="126"/>
        <v/>
      </c>
    </row>
    <row r="664" spans="1:28" ht="12.75" x14ac:dyDescent="0.2">
      <c r="A664" t="str">
        <f>IF(B664="","", IF(ISNA(MATCH(B664,'Meal Planning'!$C$2:$C$6,0)), "N", "Y"))</f>
        <v/>
      </c>
      <c r="B664" t="str">
        <f t="array" ref="B664">IF(D664="","", INDEX($C664:C20662, MATCH(FALSE,ISBLANK($C664:C20662),0)))</f>
        <v/>
      </c>
      <c r="C664" s="10"/>
      <c r="E664" t="str">
        <f t="shared" si="116"/>
        <v/>
      </c>
      <c r="F664" s="10"/>
      <c r="G664" s="1" t="str">
        <f>IF(D664="","",IFERROR(VLOOKUP(D664,Ingredients!$A:$G,4,FALSE),"ingredient not in list"))</f>
        <v/>
      </c>
      <c r="H664" t="str">
        <f t="shared" si="117"/>
        <v/>
      </c>
      <c r="I664" s="3" t="str">
        <f>IF(D664="", "", IFERROR((VLOOKUP(D664,Ingredients!$A:$H,8,FALSE)*(F664/(VLOOKUP(D664,Ingredients!$A:$H,3,FALSE)))), "ingredient not in list"))</f>
        <v/>
      </c>
      <c r="J664" t="str">
        <f t="shared" si="118"/>
        <v/>
      </c>
      <c r="K664" s="77" t="str">
        <f>IF($D664="", "", IFERROR((VLOOKUP($D664,Ingredients!$A:$K,9,FALSE)*($F664/(VLOOKUP($D664,Ingredients!$A:$K,3,FALSE)))), "ingredient not in list"))</f>
        <v/>
      </c>
      <c r="L664" t="str">
        <f t="shared" si="119"/>
        <v/>
      </c>
      <c r="M664" s="77" t="str">
        <f>IF($D664="", "", IFERROR((VLOOKUP($D664,Ingredients!$A:$K,10,FALSE)*($F664/(VLOOKUP($D664,Ingredients!$A:$K,3,FALSE)))), "ingredient not in list"))</f>
        <v/>
      </c>
      <c r="N664" t="str">
        <f t="shared" si="120"/>
        <v/>
      </c>
      <c r="O664" s="77" t="str">
        <f>IF($D664="", "", IFERROR((VLOOKUP($D664,Ingredients!$A:$K,11,FALSE)*($F664/(VLOOKUP($D664,Ingredients!$A:$K,3,FALSE)))), "ingredient not in list"))</f>
        <v/>
      </c>
      <c r="P664" t="str">
        <f t="shared" si="121"/>
        <v/>
      </c>
      <c r="Q664" s="83" t="str">
        <f>IF($D664="", "", IFERROR((VLOOKUP($D664,Ingredients!$A:$H,6,FALSE)*($F664/(VLOOKUP($D664,Ingredients!$A:$H,3,FALSE)))), "ingredient not in list"))</f>
        <v/>
      </c>
      <c r="R664" s="3" t="str">
        <f>IF(AND(I664&lt;&gt;"",I665=""),SUM(I$1:I665)-SUM(R$1:R663),"")</f>
        <v/>
      </c>
      <c r="S664" t="str">
        <f>IF(AND(Q664&lt;&gt;"",Q665=""),SUM(Q$1:Q665)-SUM(S$1:S663),"")</f>
        <v/>
      </c>
      <c r="T664" s="74" t="str">
        <f>IF(AND(K664&lt;&gt;"",K665=""),SUM(K$1:K665)-SUM(T$1:T663),"")</f>
        <v/>
      </c>
      <c r="U664" s="74" t="str">
        <f>IF(AND(M664&lt;&gt;"",M665=""),SUM(M$1:M665)-SUM(U$1:U663),"")</f>
        <v/>
      </c>
      <c r="V664" s="74" t="str">
        <f>IF(AND(O664&lt;&gt;"",O665=""),SUM(O$1:O665)-SUM(V$1:V663),"")</f>
        <v/>
      </c>
      <c r="X664" s="3" t="str">
        <f t="shared" si="122"/>
        <v/>
      </c>
      <c r="Y664" s="21" t="str">
        <f t="shared" si="123"/>
        <v/>
      </c>
      <c r="Z664" s="74" t="str">
        <f t="shared" si="124"/>
        <v/>
      </c>
      <c r="AA664" s="74" t="str">
        <f t="shared" si="125"/>
        <v/>
      </c>
      <c r="AB664" s="74" t="str">
        <f t="shared" si="126"/>
        <v/>
      </c>
    </row>
    <row r="665" spans="1:28" ht="12.75" x14ac:dyDescent="0.2">
      <c r="A665" t="str">
        <f>IF(B665="","", IF(ISNA(MATCH(B665,'Meal Planning'!$C$2:$C$6,0)), "N", "Y"))</f>
        <v/>
      </c>
      <c r="B665" t="str">
        <f t="array" ref="B665">IF(D665="","", INDEX($C665:C20663, MATCH(FALSE,ISBLANK($C665:C20663),0)))</f>
        <v/>
      </c>
      <c r="C665" s="10"/>
      <c r="E665" t="str">
        <f t="shared" si="116"/>
        <v/>
      </c>
      <c r="F665" s="10"/>
      <c r="G665" s="1" t="str">
        <f>IF(D665="","",IFERROR(VLOOKUP(D665,Ingredients!$A:$G,4,FALSE),"ingredient not in list"))</f>
        <v/>
      </c>
      <c r="H665" t="str">
        <f t="shared" si="117"/>
        <v/>
      </c>
      <c r="I665" s="3" t="str">
        <f>IF(D665="", "", IFERROR((VLOOKUP(D665,Ingredients!$A:$H,8,FALSE)*(F665/(VLOOKUP(D665,Ingredients!$A:$H,3,FALSE)))), "ingredient not in list"))</f>
        <v/>
      </c>
      <c r="J665" t="str">
        <f t="shared" si="118"/>
        <v/>
      </c>
      <c r="K665" s="77" t="str">
        <f>IF($D665="", "", IFERROR((VLOOKUP($D665,Ingredients!$A:$K,9,FALSE)*($F665/(VLOOKUP($D665,Ingredients!$A:$K,3,FALSE)))), "ingredient not in list"))</f>
        <v/>
      </c>
      <c r="L665" t="str">
        <f t="shared" si="119"/>
        <v/>
      </c>
      <c r="M665" s="77" t="str">
        <f>IF($D665="", "", IFERROR((VLOOKUP($D665,Ingredients!$A:$K,10,FALSE)*($F665/(VLOOKUP($D665,Ingredients!$A:$K,3,FALSE)))), "ingredient not in list"))</f>
        <v/>
      </c>
      <c r="N665" t="str">
        <f t="shared" si="120"/>
        <v/>
      </c>
      <c r="O665" s="77" t="str">
        <f>IF($D665="", "", IFERROR((VLOOKUP($D665,Ingredients!$A:$K,11,FALSE)*($F665/(VLOOKUP($D665,Ingredients!$A:$K,3,FALSE)))), "ingredient not in list"))</f>
        <v/>
      </c>
      <c r="P665" t="str">
        <f t="shared" si="121"/>
        <v/>
      </c>
      <c r="Q665" s="83" t="str">
        <f>IF($D665="", "", IFERROR((VLOOKUP($D665,Ingredients!$A:$H,6,FALSE)*($F665/(VLOOKUP($D665,Ingredients!$A:$H,3,FALSE)))), "ingredient not in list"))</f>
        <v/>
      </c>
      <c r="R665" s="3" t="str">
        <f>IF(AND(I665&lt;&gt;"",I666=""),SUM(I$1:I666)-SUM(R$1:R664),"")</f>
        <v/>
      </c>
      <c r="S665" t="str">
        <f>IF(AND(Q665&lt;&gt;"",Q666=""),SUM(Q$1:Q666)-SUM(S$1:S664),"")</f>
        <v/>
      </c>
      <c r="T665" s="74" t="str">
        <f>IF(AND(K665&lt;&gt;"",K666=""),SUM(K$1:K666)-SUM(T$1:T664),"")</f>
        <v/>
      </c>
      <c r="U665" s="74" t="str">
        <f>IF(AND(M665&lt;&gt;"",M666=""),SUM(M$1:M666)-SUM(U$1:U664),"")</f>
        <v/>
      </c>
      <c r="V665" s="74" t="str">
        <f>IF(AND(O665&lt;&gt;"",O666=""),SUM(O$1:O666)-SUM(V$1:V664),"")</f>
        <v/>
      </c>
      <c r="X665" s="3" t="str">
        <f t="shared" si="122"/>
        <v/>
      </c>
      <c r="Y665" s="21" t="str">
        <f t="shared" si="123"/>
        <v/>
      </c>
      <c r="Z665" s="74" t="str">
        <f t="shared" si="124"/>
        <v/>
      </c>
      <c r="AA665" s="74" t="str">
        <f t="shared" si="125"/>
        <v/>
      </c>
      <c r="AB665" s="74" t="str">
        <f t="shared" si="126"/>
        <v/>
      </c>
    </row>
    <row r="666" spans="1:28" ht="12.75" x14ac:dyDescent="0.2">
      <c r="A666" t="str">
        <f>IF(B666="","", IF(ISNA(MATCH(B666,'Meal Planning'!$C$2:$C$6,0)), "N", "Y"))</f>
        <v/>
      </c>
      <c r="B666" t="str">
        <f t="array" ref="B666">IF(D666="","", INDEX($C666:C20664, MATCH(FALSE,ISBLANK($C666:C20664),0)))</f>
        <v/>
      </c>
      <c r="C666" s="10"/>
      <c r="E666" t="str">
        <f t="shared" si="116"/>
        <v/>
      </c>
      <c r="F666" s="10"/>
      <c r="G666" s="1" t="str">
        <f>IF(D666="","",IFERROR(VLOOKUP(D666,Ingredients!$A:$G,4,FALSE),"ingredient not in list"))</f>
        <v/>
      </c>
      <c r="H666" t="str">
        <f t="shared" si="117"/>
        <v/>
      </c>
      <c r="I666" s="3" t="str">
        <f>IF(D666="", "", IFERROR((VLOOKUP(D666,Ingredients!$A:$H,8,FALSE)*(F666/(VLOOKUP(D666,Ingredients!$A:$H,3,FALSE)))), "ingredient not in list"))</f>
        <v/>
      </c>
      <c r="J666" t="str">
        <f t="shared" si="118"/>
        <v/>
      </c>
      <c r="K666" s="77" t="str">
        <f>IF($D666="", "", IFERROR((VLOOKUP($D666,Ingredients!$A:$K,9,FALSE)*($F666/(VLOOKUP($D666,Ingredients!$A:$K,3,FALSE)))), "ingredient not in list"))</f>
        <v/>
      </c>
      <c r="L666" t="str">
        <f t="shared" si="119"/>
        <v/>
      </c>
      <c r="M666" s="77" t="str">
        <f>IF($D666="", "", IFERROR((VLOOKUP($D666,Ingredients!$A:$K,10,FALSE)*($F666/(VLOOKUP($D666,Ingredients!$A:$K,3,FALSE)))), "ingredient not in list"))</f>
        <v/>
      </c>
      <c r="N666" t="str">
        <f t="shared" si="120"/>
        <v/>
      </c>
      <c r="O666" s="77" t="str">
        <f>IF($D666="", "", IFERROR((VLOOKUP($D666,Ingredients!$A:$K,11,FALSE)*($F666/(VLOOKUP($D666,Ingredients!$A:$K,3,FALSE)))), "ingredient not in list"))</f>
        <v/>
      </c>
      <c r="P666" t="str">
        <f t="shared" si="121"/>
        <v/>
      </c>
      <c r="Q666" s="83" t="str">
        <f>IF($D666="", "", IFERROR((VLOOKUP($D666,Ingredients!$A:$H,6,FALSE)*($F666/(VLOOKUP($D666,Ingredients!$A:$H,3,FALSE)))), "ingredient not in list"))</f>
        <v/>
      </c>
      <c r="R666" s="3" t="str">
        <f>IF(AND(I666&lt;&gt;"",I667=""),SUM(I$1:I667)-SUM(R$1:R665),"")</f>
        <v/>
      </c>
      <c r="S666" t="str">
        <f>IF(AND(Q666&lt;&gt;"",Q667=""),SUM(Q$1:Q667)-SUM(S$1:S665),"")</f>
        <v/>
      </c>
      <c r="T666" s="74" t="str">
        <f>IF(AND(K666&lt;&gt;"",K667=""),SUM(K$1:K667)-SUM(T$1:T665),"")</f>
        <v/>
      </c>
      <c r="U666" s="74" t="str">
        <f>IF(AND(M666&lt;&gt;"",M667=""),SUM(M$1:M667)-SUM(U$1:U665),"")</f>
        <v/>
      </c>
      <c r="V666" s="74" t="str">
        <f>IF(AND(O666&lt;&gt;"",O667=""),SUM(O$1:O667)-SUM(V$1:V665),"")</f>
        <v/>
      </c>
      <c r="X666" s="3" t="str">
        <f t="shared" si="122"/>
        <v/>
      </c>
      <c r="Y666" s="21" t="str">
        <f t="shared" si="123"/>
        <v/>
      </c>
      <c r="Z666" s="74" t="str">
        <f t="shared" si="124"/>
        <v/>
      </c>
      <c r="AA666" s="74" t="str">
        <f t="shared" si="125"/>
        <v/>
      </c>
      <c r="AB666" s="74" t="str">
        <f t="shared" si="126"/>
        <v/>
      </c>
    </row>
    <row r="667" spans="1:28" ht="12.75" x14ac:dyDescent="0.2">
      <c r="A667" t="str">
        <f>IF(B667="","", IF(ISNA(MATCH(B667,'Meal Planning'!$C$2:$C$6,0)), "N", "Y"))</f>
        <v/>
      </c>
      <c r="B667" t="str">
        <f t="array" ref="B667">IF(D667="","", INDEX($C667:C20665, MATCH(FALSE,ISBLANK($C667:C20665),0)))</f>
        <v/>
      </c>
      <c r="C667" s="10"/>
      <c r="E667" t="str">
        <f t="shared" si="116"/>
        <v/>
      </c>
      <c r="F667" s="10"/>
      <c r="G667" s="1" t="str">
        <f>IF(D667="","",IFERROR(VLOOKUP(D667,Ingredients!$A:$G,4,FALSE),"ingredient not in list"))</f>
        <v/>
      </c>
      <c r="H667" t="str">
        <f t="shared" si="117"/>
        <v/>
      </c>
      <c r="I667" s="3" t="str">
        <f>IF(D667="", "", IFERROR((VLOOKUP(D667,Ingredients!$A:$H,8,FALSE)*(F667/(VLOOKUP(D667,Ingredients!$A:$H,3,FALSE)))), "ingredient not in list"))</f>
        <v/>
      </c>
      <c r="J667" t="str">
        <f t="shared" si="118"/>
        <v/>
      </c>
      <c r="K667" s="77" t="str">
        <f>IF($D667="", "", IFERROR((VLOOKUP($D667,Ingredients!$A:$K,9,FALSE)*($F667/(VLOOKUP($D667,Ingredients!$A:$K,3,FALSE)))), "ingredient not in list"))</f>
        <v/>
      </c>
      <c r="L667" t="str">
        <f t="shared" si="119"/>
        <v/>
      </c>
      <c r="M667" s="77" t="str">
        <f>IF($D667="", "", IFERROR((VLOOKUP($D667,Ingredients!$A:$K,10,FALSE)*($F667/(VLOOKUP($D667,Ingredients!$A:$K,3,FALSE)))), "ingredient not in list"))</f>
        <v/>
      </c>
      <c r="N667" t="str">
        <f t="shared" si="120"/>
        <v/>
      </c>
      <c r="O667" s="77" t="str">
        <f>IF($D667="", "", IFERROR((VLOOKUP($D667,Ingredients!$A:$K,11,FALSE)*($F667/(VLOOKUP($D667,Ingredients!$A:$K,3,FALSE)))), "ingredient not in list"))</f>
        <v/>
      </c>
      <c r="P667" t="str">
        <f t="shared" si="121"/>
        <v/>
      </c>
      <c r="Q667" s="83" t="str">
        <f>IF($D667="", "", IFERROR((VLOOKUP($D667,Ingredients!$A:$H,6,FALSE)*($F667/(VLOOKUP($D667,Ingredients!$A:$H,3,FALSE)))), "ingredient not in list"))</f>
        <v/>
      </c>
      <c r="R667" s="3" t="str">
        <f>IF(AND(I667&lt;&gt;"",I668=""),SUM(I$1:I668)-SUM(R$1:R666),"")</f>
        <v/>
      </c>
      <c r="S667" t="str">
        <f>IF(AND(Q667&lt;&gt;"",Q668=""),SUM(Q$1:Q668)-SUM(S$1:S666),"")</f>
        <v/>
      </c>
      <c r="T667" s="74" t="str">
        <f>IF(AND(K667&lt;&gt;"",K668=""),SUM(K$1:K668)-SUM(T$1:T666),"")</f>
        <v/>
      </c>
      <c r="U667" s="74" t="str">
        <f>IF(AND(M667&lt;&gt;"",M668=""),SUM(M$1:M668)-SUM(U$1:U666),"")</f>
        <v/>
      </c>
      <c r="V667" s="74" t="str">
        <f>IF(AND(O667&lt;&gt;"",O668=""),SUM(O$1:O668)-SUM(V$1:V666),"")</f>
        <v/>
      </c>
      <c r="X667" s="3" t="str">
        <f t="shared" si="122"/>
        <v/>
      </c>
      <c r="Y667" s="21" t="str">
        <f t="shared" si="123"/>
        <v/>
      </c>
      <c r="Z667" s="74" t="str">
        <f t="shared" si="124"/>
        <v/>
      </c>
      <c r="AA667" s="74" t="str">
        <f t="shared" si="125"/>
        <v/>
      </c>
      <c r="AB667" s="74" t="str">
        <f t="shared" si="126"/>
        <v/>
      </c>
    </row>
    <row r="668" spans="1:28" ht="12.75" x14ac:dyDescent="0.2">
      <c r="A668" t="str">
        <f>IF(B668="","", IF(ISNA(MATCH(B668,'Meal Planning'!$C$2:$C$6,0)), "N", "Y"))</f>
        <v/>
      </c>
      <c r="B668" t="str">
        <f t="array" ref="B668">IF(D668="","", INDEX($C668:C20666, MATCH(FALSE,ISBLANK($C668:C20666),0)))</f>
        <v/>
      </c>
      <c r="C668" s="10"/>
      <c r="E668" t="str">
        <f t="shared" si="116"/>
        <v/>
      </c>
      <c r="F668" s="10"/>
      <c r="G668" s="1" t="str">
        <f>IF(D668="","",IFERROR(VLOOKUP(D668,Ingredients!$A:$G,4,FALSE),"ingredient not in list"))</f>
        <v/>
      </c>
      <c r="H668" t="str">
        <f t="shared" si="117"/>
        <v/>
      </c>
      <c r="I668" s="3" t="str">
        <f>IF(D668="", "", IFERROR((VLOOKUP(D668,Ingredients!$A:$H,8,FALSE)*(F668/(VLOOKUP(D668,Ingredients!$A:$H,3,FALSE)))), "ingredient not in list"))</f>
        <v/>
      </c>
      <c r="J668" t="str">
        <f t="shared" si="118"/>
        <v/>
      </c>
      <c r="K668" s="77" t="str">
        <f>IF($D668="", "", IFERROR((VLOOKUP($D668,Ingredients!$A:$K,9,FALSE)*($F668/(VLOOKUP($D668,Ingredients!$A:$K,3,FALSE)))), "ingredient not in list"))</f>
        <v/>
      </c>
      <c r="L668" t="str">
        <f t="shared" si="119"/>
        <v/>
      </c>
      <c r="M668" s="77" t="str">
        <f>IF($D668="", "", IFERROR((VLOOKUP($D668,Ingredients!$A:$K,10,FALSE)*($F668/(VLOOKUP($D668,Ingredients!$A:$K,3,FALSE)))), "ingredient not in list"))</f>
        <v/>
      </c>
      <c r="N668" t="str">
        <f t="shared" si="120"/>
        <v/>
      </c>
      <c r="O668" s="77" t="str">
        <f>IF($D668="", "", IFERROR((VLOOKUP($D668,Ingredients!$A:$K,11,FALSE)*($F668/(VLOOKUP($D668,Ingredients!$A:$K,3,FALSE)))), "ingredient not in list"))</f>
        <v/>
      </c>
      <c r="P668" t="str">
        <f t="shared" si="121"/>
        <v/>
      </c>
      <c r="Q668" s="83" t="str">
        <f>IF($D668="", "", IFERROR((VLOOKUP($D668,Ingredients!$A:$H,6,FALSE)*($F668/(VLOOKUP($D668,Ingredients!$A:$H,3,FALSE)))), "ingredient not in list"))</f>
        <v/>
      </c>
      <c r="R668" s="3" t="str">
        <f>IF(AND(I668&lt;&gt;"",I669=""),SUM(I$1:I669)-SUM(R$1:R667),"")</f>
        <v/>
      </c>
      <c r="S668" t="str">
        <f>IF(AND(Q668&lt;&gt;"",Q669=""),SUM(Q$1:Q669)-SUM(S$1:S667),"")</f>
        <v/>
      </c>
      <c r="T668" s="74" t="str">
        <f>IF(AND(K668&lt;&gt;"",K669=""),SUM(K$1:K669)-SUM(T$1:T667),"")</f>
        <v/>
      </c>
      <c r="U668" s="74" t="str">
        <f>IF(AND(M668&lt;&gt;"",M669=""),SUM(M$1:M669)-SUM(U$1:U667),"")</f>
        <v/>
      </c>
      <c r="V668" s="74" t="str">
        <f>IF(AND(O668&lt;&gt;"",O669=""),SUM(O$1:O669)-SUM(V$1:V667),"")</f>
        <v/>
      </c>
      <c r="X668" s="3" t="str">
        <f t="shared" si="122"/>
        <v/>
      </c>
      <c r="Y668" s="21" t="str">
        <f t="shared" si="123"/>
        <v/>
      </c>
      <c r="Z668" s="74" t="str">
        <f t="shared" si="124"/>
        <v/>
      </c>
      <c r="AA668" s="74" t="str">
        <f t="shared" si="125"/>
        <v/>
      </c>
      <c r="AB668" s="74" t="str">
        <f t="shared" si="126"/>
        <v/>
      </c>
    </row>
    <row r="669" spans="1:28" ht="12.75" x14ac:dyDescent="0.2">
      <c r="A669" t="str">
        <f>IF(B669="","", IF(ISNA(MATCH(B669,'Meal Planning'!$C$2:$C$6,0)), "N", "Y"))</f>
        <v/>
      </c>
      <c r="B669" t="str">
        <f t="array" ref="B669">IF(D669="","", INDEX($C669:C20667, MATCH(FALSE,ISBLANK($C669:C20667),0)))</f>
        <v/>
      </c>
      <c r="C669" s="10"/>
      <c r="E669" t="str">
        <f t="shared" si="116"/>
        <v/>
      </c>
      <c r="F669" s="10"/>
      <c r="G669" s="1" t="str">
        <f>IF(D669="","",IFERROR(VLOOKUP(D669,Ingredients!$A:$G,4,FALSE),"ingredient not in list"))</f>
        <v/>
      </c>
      <c r="H669" t="str">
        <f t="shared" si="117"/>
        <v/>
      </c>
      <c r="I669" s="3" t="str">
        <f>IF(D669="", "", IFERROR((VLOOKUP(D669,Ingredients!$A:$H,8,FALSE)*(F669/(VLOOKUP(D669,Ingredients!$A:$H,3,FALSE)))), "ingredient not in list"))</f>
        <v/>
      </c>
      <c r="J669" t="str">
        <f t="shared" si="118"/>
        <v/>
      </c>
      <c r="K669" s="77" t="str">
        <f>IF($D669="", "", IFERROR((VLOOKUP($D669,Ingredients!$A:$K,9,FALSE)*($F669/(VLOOKUP($D669,Ingredients!$A:$K,3,FALSE)))), "ingredient not in list"))</f>
        <v/>
      </c>
      <c r="L669" t="str">
        <f t="shared" si="119"/>
        <v/>
      </c>
      <c r="M669" s="77" t="str">
        <f>IF($D669="", "", IFERROR((VLOOKUP($D669,Ingredients!$A:$K,10,FALSE)*($F669/(VLOOKUP($D669,Ingredients!$A:$K,3,FALSE)))), "ingredient not in list"))</f>
        <v/>
      </c>
      <c r="N669" t="str">
        <f t="shared" si="120"/>
        <v/>
      </c>
      <c r="O669" s="77" t="str">
        <f>IF($D669="", "", IFERROR((VLOOKUP($D669,Ingredients!$A:$K,11,FALSE)*($F669/(VLOOKUP($D669,Ingredients!$A:$K,3,FALSE)))), "ingredient not in list"))</f>
        <v/>
      </c>
      <c r="P669" t="str">
        <f t="shared" si="121"/>
        <v/>
      </c>
      <c r="Q669" s="83" t="str">
        <f>IF($D669="", "", IFERROR((VLOOKUP($D669,Ingredients!$A:$H,6,FALSE)*($F669/(VLOOKUP($D669,Ingredients!$A:$H,3,FALSE)))), "ingredient not in list"))</f>
        <v/>
      </c>
      <c r="R669" s="3" t="str">
        <f>IF(AND(I669&lt;&gt;"",I670=""),SUM(I$1:I670)-SUM(R$1:R668),"")</f>
        <v/>
      </c>
      <c r="S669" t="str">
        <f>IF(AND(Q669&lt;&gt;"",Q670=""),SUM(Q$1:Q670)-SUM(S$1:S668),"")</f>
        <v/>
      </c>
      <c r="T669" s="74" t="str">
        <f>IF(AND(K669&lt;&gt;"",K670=""),SUM(K$1:K670)-SUM(T$1:T668),"")</f>
        <v/>
      </c>
      <c r="U669" s="74" t="str">
        <f>IF(AND(M669&lt;&gt;"",M670=""),SUM(M$1:M670)-SUM(U$1:U668),"")</f>
        <v/>
      </c>
      <c r="V669" s="74" t="str">
        <f>IF(AND(O669&lt;&gt;"",O670=""),SUM(O$1:O670)-SUM(V$1:V668),"")</f>
        <v/>
      </c>
      <c r="X669" s="3" t="str">
        <f t="shared" si="122"/>
        <v/>
      </c>
      <c r="Y669" s="21" t="str">
        <f t="shared" si="123"/>
        <v/>
      </c>
      <c r="Z669" s="74" t="str">
        <f t="shared" si="124"/>
        <v/>
      </c>
      <c r="AA669" s="74" t="str">
        <f t="shared" si="125"/>
        <v/>
      </c>
      <c r="AB669" s="74" t="str">
        <f t="shared" si="126"/>
        <v/>
      </c>
    </row>
    <row r="670" spans="1:28" ht="12.75" x14ac:dyDescent="0.2">
      <c r="A670" t="str">
        <f>IF(B670="","", IF(ISNA(MATCH(B670,'Meal Planning'!$C$2:$C$6,0)), "N", "Y"))</f>
        <v/>
      </c>
      <c r="B670" t="str">
        <f t="array" ref="B670">IF(D670="","", INDEX($C670:C20668, MATCH(FALSE,ISBLANK($C670:C20668),0)))</f>
        <v/>
      </c>
      <c r="C670" s="10"/>
      <c r="E670" t="str">
        <f t="shared" si="116"/>
        <v/>
      </c>
      <c r="F670" s="10"/>
      <c r="G670" s="1" t="str">
        <f>IF(D670="","",IFERROR(VLOOKUP(D670,Ingredients!$A:$G,4,FALSE),"ingredient not in list"))</f>
        <v/>
      </c>
      <c r="H670" t="str">
        <f t="shared" si="117"/>
        <v/>
      </c>
      <c r="I670" s="3" t="str">
        <f>IF(D670="", "", IFERROR((VLOOKUP(D670,Ingredients!$A:$H,8,FALSE)*(F670/(VLOOKUP(D670,Ingredients!$A:$H,3,FALSE)))), "ingredient not in list"))</f>
        <v/>
      </c>
      <c r="J670" t="str">
        <f t="shared" si="118"/>
        <v/>
      </c>
      <c r="K670" s="77" t="str">
        <f>IF($D670="", "", IFERROR((VLOOKUP($D670,Ingredients!$A:$K,9,FALSE)*($F670/(VLOOKUP($D670,Ingredients!$A:$K,3,FALSE)))), "ingredient not in list"))</f>
        <v/>
      </c>
      <c r="L670" t="str">
        <f t="shared" si="119"/>
        <v/>
      </c>
      <c r="M670" s="77" t="str">
        <f>IF($D670="", "", IFERROR((VLOOKUP($D670,Ingredients!$A:$K,10,FALSE)*($F670/(VLOOKUP($D670,Ingredients!$A:$K,3,FALSE)))), "ingredient not in list"))</f>
        <v/>
      </c>
      <c r="N670" t="str">
        <f t="shared" si="120"/>
        <v/>
      </c>
      <c r="O670" s="77" t="str">
        <f>IF($D670="", "", IFERROR((VLOOKUP($D670,Ingredients!$A:$K,11,FALSE)*($F670/(VLOOKUP($D670,Ingredients!$A:$K,3,FALSE)))), "ingredient not in list"))</f>
        <v/>
      </c>
      <c r="P670" t="str">
        <f t="shared" si="121"/>
        <v/>
      </c>
      <c r="Q670" s="83" t="str">
        <f>IF($D670="", "", IFERROR((VLOOKUP($D670,Ingredients!$A:$H,6,FALSE)*($F670/(VLOOKUP($D670,Ingredients!$A:$H,3,FALSE)))), "ingredient not in list"))</f>
        <v/>
      </c>
      <c r="R670" s="3" t="str">
        <f>IF(AND(I670&lt;&gt;"",I671=""),SUM(I$1:I671)-SUM(R$1:R669),"")</f>
        <v/>
      </c>
      <c r="S670" t="str">
        <f>IF(AND(Q670&lt;&gt;"",Q671=""),SUM(Q$1:Q671)-SUM(S$1:S669),"")</f>
        <v/>
      </c>
      <c r="T670" s="74" t="str">
        <f>IF(AND(K670&lt;&gt;"",K671=""),SUM(K$1:K671)-SUM(T$1:T669),"")</f>
        <v/>
      </c>
      <c r="U670" s="74" t="str">
        <f>IF(AND(M670&lt;&gt;"",M671=""),SUM(M$1:M671)-SUM(U$1:U669),"")</f>
        <v/>
      </c>
      <c r="V670" s="74" t="str">
        <f>IF(AND(O670&lt;&gt;"",O671=""),SUM(O$1:O671)-SUM(V$1:V669),"")</f>
        <v/>
      </c>
      <c r="X670" s="3" t="str">
        <f t="shared" si="122"/>
        <v/>
      </c>
      <c r="Y670" s="21" t="str">
        <f t="shared" si="123"/>
        <v/>
      </c>
      <c r="Z670" s="74" t="str">
        <f t="shared" si="124"/>
        <v/>
      </c>
      <c r="AA670" s="74" t="str">
        <f t="shared" si="125"/>
        <v/>
      </c>
      <c r="AB670" s="74" t="str">
        <f t="shared" si="126"/>
        <v/>
      </c>
    </row>
    <row r="671" spans="1:28" ht="12.75" x14ac:dyDescent="0.2">
      <c r="A671" t="str">
        <f>IF(B671="","", IF(ISNA(MATCH(B671,'Meal Planning'!$C$2:$C$6,0)), "N", "Y"))</f>
        <v/>
      </c>
      <c r="B671" t="str">
        <f t="array" ref="B671">IF(D671="","", INDEX($C671:C20669, MATCH(FALSE,ISBLANK($C671:C20669),0)))</f>
        <v/>
      </c>
      <c r="C671" s="10"/>
      <c r="E671" t="str">
        <f t="shared" si="116"/>
        <v/>
      </c>
      <c r="F671" s="10"/>
      <c r="G671" s="1" t="str">
        <f>IF(D671="","",IFERROR(VLOOKUP(D671,Ingredients!$A:$G,4,FALSE),"ingredient not in list"))</f>
        <v/>
      </c>
      <c r="H671" t="str">
        <f t="shared" si="117"/>
        <v/>
      </c>
      <c r="I671" s="3" t="str">
        <f>IF(D671="", "", IFERROR((VLOOKUP(D671,Ingredients!$A:$H,8,FALSE)*(F671/(VLOOKUP(D671,Ingredients!$A:$H,3,FALSE)))), "ingredient not in list"))</f>
        <v/>
      </c>
      <c r="J671" t="str">
        <f t="shared" si="118"/>
        <v/>
      </c>
      <c r="K671" s="77" t="str">
        <f>IF($D671="", "", IFERROR((VLOOKUP($D671,Ingredients!$A:$K,9,FALSE)*($F671/(VLOOKUP($D671,Ingredients!$A:$K,3,FALSE)))), "ingredient not in list"))</f>
        <v/>
      </c>
      <c r="L671" t="str">
        <f t="shared" si="119"/>
        <v/>
      </c>
      <c r="M671" s="77" t="str">
        <f>IF($D671="", "", IFERROR((VLOOKUP($D671,Ingredients!$A:$K,10,FALSE)*($F671/(VLOOKUP($D671,Ingredients!$A:$K,3,FALSE)))), "ingredient not in list"))</f>
        <v/>
      </c>
      <c r="N671" t="str">
        <f t="shared" si="120"/>
        <v/>
      </c>
      <c r="O671" s="77" t="str">
        <f>IF($D671="", "", IFERROR((VLOOKUP($D671,Ingredients!$A:$K,11,FALSE)*($F671/(VLOOKUP($D671,Ingredients!$A:$K,3,FALSE)))), "ingredient not in list"))</f>
        <v/>
      </c>
      <c r="P671" t="str">
        <f t="shared" si="121"/>
        <v/>
      </c>
      <c r="Q671" s="83" t="str">
        <f>IF($D671="", "", IFERROR((VLOOKUP($D671,Ingredients!$A:$H,6,FALSE)*($F671/(VLOOKUP($D671,Ingredients!$A:$H,3,FALSE)))), "ingredient not in list"))</f>
        <v/>
      </c>
      <c r="R671" s="3" t="str">
        <f>IF(AND(I671&lt;&gt;"",I672=""),SUM(I$1:I672)-SUM(R$1:R670),"")</f>
        <v/>
      </c>
      <c r="S671" t="str">
        <f>IF(AND(Q671&lt;&gt;"",Q672=""),SUM(Q$1:Q672)-SUM(S$1:S670),"")</f>
        <v/>
      </c>
      <c r="T671" s="74" t="str">
        <f>IF(AND(K671&lt;&gt;"",K672=""),SUM(K$1:K672)-SUM(T$1:T670),"")</f>
        <v/>
      </c>
      <c r="U671" s="74" t="str">
        <f>IF(AND(M671&lt;&gt;"",M672=""),SUM(M$1:M672)-SUM(U$1:U670),"")</f>
        <v/>
      </c>
      <c r="V671" s="74" t="str">
        <f>IF(AND(O671&lt;&gt;"",O672=""),SUM(O$1:O672)-SUM(V$1:V670),"")</f>
        <v/>
      </c>
      <c r="X671" s="3" t="str">
        <f t="shared" si="122"/>
        <v/>
      </c>
      <c r="Y671" s="21" t="str">
        <f t="shared" si="123"/>
        <v/>
      </c>
      <c r="Z671" s="74" t="str">
        <f t="shared" si="124"/>
        <v/>
      </c>
      <c r="AA671" s="74" t="str">
        <f t="shared" si="125"/>
        <v/>
      </c>
      <c r="AB671" s="74" t="str">
        <f t="shared" si="126"/>
        <v/>
      </c>
    </row>
    <row r="672" spans="1:28" ht="12.75" x14ac:dyDescent="0.2">
      <c r="A672" t="str">
        <f>IF(B672="","", IF(ISNA(MATCH(B672,'Meal Planning'!$C$2:$C$6,0)), "N", "Y"))</f>
        <v/>
      </c>
      <c r="B672" t="str">
        <f t="array" ref="B672">IF(D672="","", INDEX($C672:C20670, MATCH(FALSE,ISBLANK($C672:C20670),0)))</f>
        <v/>
      </c>
      <c r="C672" s="10"/>
      <c r="E672" t="str">
        <f t="shared" si="116"/>
        <v/>
      </c>
      <c r="F672" s="10"/>
      <c r="G672" s="1" t="str">
        <f>IF(D672="","",IFERROR(VLOOKUP(D672,Ingredients!$A:$G,4,FALSE),"ingredient not in list"))</f>
        <v/>
      </c>
      <c r="H672" t="str">
        <f t="shared" si="117"/>
        <v/>
      </c>
      <c r="I672" s="3" t="str">
        <f>IF(D672="", "", IFERROR((VLOOKUP(D672,Ingredients!$A:$H,8,FALSE)*(F672/(VLOOKUP(D672,Ingredients!$A:$H,3,FALSE)))), "ingredient not in list"))</f>
        <v/>
      </c>
      <c r="J672" t="str">
        <f t="shared" si="118"/>
        <v/>
      </c>
      <c r="K672" s="77" t="str">
        <f>IF($D672="", "", IFERROR((VLOOKUP($D672,Ingredients!$A:$K,9,FALSE)*($F672/(VLOOKUP($D672,Ingredients!$A:$K,3,FALSE)))), "ingredient not in list"))</f>
        <v/>
      </c>
      <c r="L672" t="str">
        <f t="shared" si="119"/>
        <v/>
      </c>
      <c r="M672" s="77" t="str">
        <f>IF($D672="", "", IFERROR((VLOOKUP($D672,Ingredients!$A:$K,10,FALSE)*($F672/(VLOOKUP($D672,Ingredients!$A:$K,3,FALSE)))), "ingredient not in list"))</f>
        <v/>
      </c>
      <c r="N672" t="str">
        <f t="shared" si="120"/>
        <v/>
      </c>
      <c r="O672" s="77" t="str">
        <f>IF($D672="", "", IFERROR((VLOOKUP($D672,Ingredients!$A:$K,11,FALSE)*($F672/(VLOOKUP($D672,Ingredients!$A:$K,3,FALSE)))), "ingredient not in list"))</f>
        <v/>
      </c>
      <c r="P672" t="str">
        <f t="shared" si="121"/>
        <v/>
      </c>
      <c r="Q672" s="83" t="str">
        <f>IF($D672="", "", IFERROR((VLOOKUP($D672,Ingredients!$A:$H,6,FALSE)*($F672/(VLOOKUP($D672,Ingredients!$A:$H,3,FALSE)))), "ingredient not in list"))</f>
        <v/>
      </c>
      <c r="R672" s="3" t="str">
        <f>IF(AND(I672&lt;&gt;"",I673=""),SUM(I$1:I673)-SUM(R$1:R671),"")</f>
        <v/>
      </c>
      <c r="S672" t="str">
        <f>IF(AND(Q672&lt;&gt;"",Q673=""),SUM(Q$1:Q673)-SUM(S$1:S671),"")</f>
        <v/>
      </c>
      <c r="T672" s="74" t="str">
        <f>IF(AND(K672&lt;&gt;"",K673=""),SUM(K$1:K673)-SUM(T$1:T671),"")</f>
        <v/>
      </c>
      <c r="U672" s="74" t="str">
        <f>IF(AND(M672&lt;&gt;"",M673=""),SUM(M$1:M673)-SUM(U$1:U671),"")</f>
        <v/>
      </c>
      <c r="V672" s="74" t="str">
        <f>IF(AND(O672&lt;&gt;"",O673=""),SUM(O$1:O673)-SUM(V$1:V671),"")</f>
        <v/>
      </c>
      <c r="X672" s="3" t="str">
        <f t="shared" si="122"/>
        <v/>
      </c>
      <c r="Y672" s="21" t="str">
        <f t="shared" si="123"/>
        <v/>
      </c>
      <c r="Z672" s="74" t="str">
        <f t="shared" si="124"/>
        <v/>
      </c>
      <c r="AA672" s="74" t="str">
        <f t="shared" si="125"/>
        <v/>
      </c>
      <c r="AB672" s="74" t="str">
        <f t="shared" si="126"/>
        <v/>
      </c>
    </row>
    <row r="673" spans="1:28" ht="12.75" x14ac:dyDescent="0.2">
      <c r="A673" t="str">
        <f>IF(B673="","", IF(ISNA(MATCH(B673,'Meal Planning'!$C$2:$C$6,0)), "N", "Y"))</f>
        <v/>
      </c>
      <c r="B673" t="str">
        <f t="array" ref="B673">IF(D673="","", INDEX($C673:C20671, MATCH(FALSE,ISBLANK($C673:C20671),0)))</f>
        <v/>
      </c>
      <c r="C673" s="10"/>
      <c r="E673" t="str">
        <f t="shared" si="116"/>
        <v/>
      </c>
      <c r="F673" s="10"/>
      <c r="G673" s="1" t="str">
        <f>IF(D673="","",IFERROR(VLOOKUP(D673,Ingredients!$A:$G,4,FALSE),"ingredient not in list"))</f>
        <v/>
      </c>
      <c r="H673" t="str">
        <f t="shared" si="117"/>
        <v/>
      </c>
      <c r="I673" s="3" t="str">
        <f>IF(D673="", "", IFERROR((VLOOKUP(D673,Ingredients!$A:$H,8,FALSE)*(F673/(VLOOKUP(D673,Ingredients!$A:$H,3,FALSE)))), "ingredient not in list"))</f>
        <v/>
      </c>
      <c r="J673" t="str">
        <f t="shared" si="118"/>
        <v/>
      </c>
      <c r="K673" s="77" t="str">
        <f>IF($D673="", "", IFERROR((VLOOKUP($D673,Ingredients!$A:$K,9,FALSE)*($F673/(VLOOKUP($D673,Ingredients!$A:$K,3,FALSE)))), "ingredient not in list"))</f>
        <v/>
      </c>
      <c r="L673" t="str">
        <f t="shared" si="119"/>
        <v/>
      </c>
      <c r="M673" s="77" t="str">
        <f>IF($D673="", "", IFERROR((VLOOKUP($D673,Ingredients!$A:$K,10,FALSE)*($F673/(VLOOKUP($D673,Ingredients!$A:$K,3,FALSE)))), "ingredient not in list"))</f>
        <v/>
      </c>
      <c r="N673" t="str">
        <f t="shared" si="120"/>
        <v/>
      </c>
      <c r="O673" s="77" t="str">
        <f>IF($D673="", "", IFERROR((VLOOKUP($D673,Ingredients!$A:$K,11,FALSE)*($F673/(VLOOKUP($D673,Ingredients!$A:$K,3,FALSE)))), "ingredient not in list"))</f>
        <v/>
      </c>
      <c r="P673" t="str">
        <f t="shared" si="121"/>
        <v/>
      </c>
      <c r="Q673" s="83" t="str">
        <f>IF($D673="", "", IFERROR((VLOOKUP($D673,Ingredients!$A:$H,6,FALSE)*($F673/(VLOOKUP($D673,Ingredients!$A:$H,3,FALSE)))), "ingredient not in list"))</f>
        <v/>
      </c>
      <c r="R673" s="3" t="str">
        <f>IF(AND(I673&lt;&gt;"",I674=""),SUM(I$1:I674)-SUM(R$1:R672),"")</f>
        <v/>
      </c>
      <c r="S673" t="str">
        <f>IF(AND(Q673&lt;&gt;"",Q674=""),SUM(Q$1:Q674)-SUM(S$1:S672),"")</f>
        <v/>
      </c>
      <c r="T673" s="74" t="str">
        <f>IF(AND(K673&lt;&gt;"",K674=""),SUM(K$1:K674)-SUM(T$1:T672),"")</f>
        <v/>
      </c>
      <c r="U673" s="74" t="str">
        <f>IF(AND(M673&lt;&gt;"",M674=""),SUM(M$1:M674)-SUM(U$1:U672),"")</f>
        <v/>
      </c>
      <c r="V673" s="74" t="str">
        <f>IF(AND(O673&lt;&gt;"",O674=""),SUM(O$1:O674)-SUM(V$1:V672),"")</f>
        <v/>
      </c>
      <c r="X673" s="3" t="str">
        <f t="shared" si="122"/>
        <v/>
      </c>
      <c r="Y673" s="21" t="str">
        <f t="shared" si="123"/>
        <v/>
      </c>
      <c r="Z673" s="74" t="str">
        <f t="shared" si="124"/>
        <v/>
      </c>
      <c r="AA673" s="74" t="str">
        <f t="shared" si="125"/>
        <v/>
      </c>
      <c r="AB673" s="74" t="str">
        <f t="shared" si="126"/>
        <v/>
      </c>
    </row>
    <row r="674" spans="1:28" ht="12.75" x14ac:dyDescent="0.2">
      <c r="A674" t="str">
        <f>IF(B674="","", IF(ISNA(MATCH(B674,'Meal Planning'!$C$2:$C$6,0)), "N", "Y"))</f>
        <v/>
      </c>
      <c r="B674" t="str">
        <f t="array" ref="B674">IF(D674="","", INDEX($C674:C20672, MATCH(FALSE,ISBLANK($C674:C20672),0)))</f>
        <v/>
      </c>
      <c r="C674" s="10"/>
      <c r="E674" t="str">
        <f t="shared" si="116"/>
        <v/>
      </c>
      <c r="F674" s="10"/>
      <c r="G674" s="1" t="str">
        <f>IF(D674="","",IFERROR(VLOOKUP(D674,Ingredients!$A:$G,4,FALSE),"ingredient not in list"))</f>
        <v/>
      </c>
      <c r="H674" t="str">
        <f t="shared" si="117"/>
        <v/>
      </c>
      <c r="I674" s="3" t="str">
        <f>IF(D674="", "", IFERROR((VLOOKUP(D674,Ingredients!$A:$H,8,FALSE)*(F674/(VLOOKUP(D674,Ingredients!$A:$H,3,FALSE)))), "ingredient not in list"))</f>
        <v/>
      </c>
      <c r="J674" t="str">
        <f t="shared" si="118"/>
        <v/>
      </c>
      <c r="K674" s="77" t="str">
        <f>IF($D674="", "", IFERROR((VLOOKUP($D674,Ingredients!$A:$K,9,FALSE)*($F674/(VLOOKUP($D674,Ingredients!$A:$K,3,FALSE)))), "ingredient not in list"))</f>
        <v/>
      </c>
      <c r="L674" t="str">
        <f t="shared" si="119"/>
        <v/>
      </c>
      <c r="M674" s="77" t="str">
        <f>IF($D674="", "", IFERROR((VLOOKUP($D674,Ingredients!$A:$K,10,FALSE)*($F674/(VLOOKUP($D674,Ingredients!$A:$K,3,FALSE)))), "ingredient not in list"))</f>
        <v/>
      </c>
      <c r="N674" t="str">
        <f t="shared" si="120"/>
        <v/>
      </c>
      <c r="O674" s="77" t="str">
        <f>IF($D674="", "", IFERROR((VLOOKUP($D674,Ingredients!$A:$K,11,FALSE)*($F674/(VLOOKUP($D674,Ingredients!$A:$K,3,FALSE)))), "ingredient not in list"))</f>
        <v/>
      </c>
      <c r="P674" t="str">
        <f t="shared" si="121"/>
        <v/>
      </c>
      <c r="Q674" s="83" t="str">
        <f>IF($D674="", "", IFERROR((VLOOKUP($D674,Ingredients!$A:$H,6,FALSE)*($F674/(VLOOKUP($D674,Ingredients!$A:$H,3,FALSE)))), "ingredient not in list"))</f>
        <v/>
      </c>
      <c r="R674" s="3" t="str">
        <f>IF(AND(I674&lt;&gt;"",I675=""),SUM(I$1:I675)-SUM(R$1:R673),"")</f>
        <v/>
      </c>
      <c r="S674" t="str">
        <f>IF(AND(Q674&lt;&gt;"",Q675=""),SUM(Q$1:Q675)-SUM(S$1:S673),"")</f>
        <v/>
      </c>
      <c r="T674" s="74" t="str">
        <f>IF(AND(K674&lt;&gt;"",K675=""),SUM(K$1:K675)-SUM(T$1:T673),"")</f>
        <v/>
      </c>
      <c r="U674" s="74" t="str">
        <f>IF(AND(M674&lt;&gt;"",M675=""),SUM(M$1:M675)-SUM(U$1:U673),"")</f>
        <v/>
      </c>
      <c r="V674" s="74" t="str">
        <f>IF(AND(O674&lt;&gt;"",O675=""),SUM(O$1:O675)-SUM(V$1:V673),"")</f>
        <v/>
      </c>
      <c r="X674" s="3" t="str">
        <f t="shared" si="122"/>
        <v/>
      </c>
      <c r="Y674" s="21" t="str">
        <f t="shared" si="123"/>
        <v/>
      </c>
      <c r="Z674" s="74" t="str">
        <f t="shared" si="124"/>
        <v/>
      </c>
      <c r="AA674" s="74" t="str">
        <f t="shared" si="125"/>
        <v/>
      </c>
      <c r="AB674" s="74" t="str">
        <f t="shared" si="126"/>
        <v/>
      </c>
    </row>
    <row r="675" spans="1:28" ht="12.75" x14ac:dyDescent="0.2">
      <c r="A675" t="str">
        <f>IF(B675="","", IF(ISNA(MATCH(B675,'Meal Planning'!$C$2:$C$6,0)), "N", "Y"))</f>
        <v/>
      </c>
      <c r="B675" t="str">
        <f t="array" ref="B675">IF(D675="","", INDEX($C675:C20673, MATCH(FALSE,ISBLANK($C675:C20673),0)))</f>
        <v/>
      </c>
      <c r="C675" s="10"/>
      <c r="E675" t="str">
        <f t="shared" si="116"/>
        <v/>
      </c>
      <c r="F675" s="10"/>
      <c r="G675" s="1" t="str">
        <f>IF(D675="","",IFERROR(VLOOKUP(D675,Ingredients!$A:$G,4,FALSE),"ingredient not in list"))</f>
        <v/>
      </c>
      <c r="H675" t="str">
        <f t="shared" si="117"/>
        <v/>
      </c>
      <c r="I675" s="3" t="str">
        <f>IF(D675="", "", IFERROR((VLOOKUP(D675,Ingredients!$A:$H,8,FALSE)*(F675/(VLOOKUP(D675,Ingredients!$A:$H,3,FALSE)))), "ingredient not in list"))</f>
        <v/>
      </c>
      <c r="J675" t="str">
        <f t="shared" si="118"/>
        <v/>
      </c>
      <c r="K675" s="77" t="str">
        <f>IF($D675="", "", IFERROR((VLOOKUP($D675,Ingredients!$A:$K,9,FALSE)*($F675/(VLOOKUP($D675,Ingredients!$A:$K,3,FALSE)))), "ingredient not in list"))</f>
        <v/>
      </c>
      <c r="L675" t="str">
        <f t="shared" si="119"/>
        <v/>
      </c>
      <c r="M675" s="77" t="str">
        <f>IF($D675="", "", IFERROR((VLOOKUP($D675,Ingredients!$A:$K,10,FALSE)*($F675/(VLOOKUP($D675,Ingredients!$A:$K,3,FALSE)))), "ingredient not in list"))</f>
        <v/>
      </c>
      <c r="N675" t="str">
        <f t="shared" si="120"/>
        <v/>
      </c>
      <c r="O675" s="77" t="str">
        <f>IF($D675="", "", IFERROR((VLOOKUP($D675,Ingredients!$A:$K,11,FALSE)*($F675/(VLOOKUP($D675,Ingredients!$A:$K,3,FALSE)))), "ingredient not in list"))</f>
        <v/>
      </c>
      <c r="P675" t="str">
        <f t="shared" si="121"/>
        <v/>
      </c>
      <c r="Q675" s="83" t="str">
        <f>IF($D675="", "", IFERROR((VLOOKUP($D675,Ingredients!$A:$H,6,FALSE)*($F675/(VLOOKUP($D675,Ingredients!$A:$H,3,FALSE)))), "ingredient not in list"))</f>
        <v/>
      </c>
      <c r="R675" s="3" t="str">
        <f>IF(AND(I675&lt;&gt;"",I676=""),SUM(I$1:I676)-SUM(R$1:R674),"")</f>
        <v/>
      </c>
      <c r="S675" t="str">
        <f>IF(AND(Q675&lt;&gt;"",Q676=""),SUM(Q$1:Q676)-SUM(S$1:S674),"")</f>
        <v/>
      </c>
      <c r="T675" s="74" t="str">
        <f>IF(AND(K675&lt;&gt;"",K676=""),SUM(K$1:K676)-SUM(T$1:T674),"")</f>
        <v/>
      </c>
      <c r="U675" s="74" t="str">
        <f>IF(AND(M675&lt;&gt;"",M676=""),SUM(M$1:M676)-SUM(U$1:U674),"")</f>
        <v/>
      </c>
      <c r="V675" s="74" t="str">
        <f>IF(AND(O675&lt;&gt;"",O676=""),SUM(O$1:O676)-SUM(V$1:V674),"")</f>
        <v/>
      </c>
      <c r="X675" s="3" t="str">
        <f t="shared" si="122"/>
        <v/>
      </c>
      <c r="Y675" s="21" t="str">
        <f t="shared" si="123"/>
        <v/>
      </c>
      <c r="Z675" s="74" t="str">
        <f t="shared" si="124"/>
        <v/>
      </c>
      <c r="AA675" s="74" t="str">
        <f t="shared" si="125"/>
        <v/>
      </c>
      <c r="AB675" s="74" t="str">
        <f t="shared" si="126"/>
        <v/>
      </c>
    </row>
    <row r="676" spans="1:28" ht="12.75" x14ac:dyDescent="0.2">
      <c r="A676" t="str">
        <f>IF(B676="","", IF(ISNA(MATCH(B676,'Meal Planning'!$C$2:$C$6,0)), "N", "Y"))</f>
        <v/>
      </c>
      <c r="B676" t="str">
        <f t="array" ref="B676">IF(D676="","", INDEX($C676:C20674, MATCH(FALSE,ISBLANK($C676:C20674),0)))</f>
        <v/>
      </c>
      <c r="C676" s="10"/>
      <c r="E676" t="str">
        <f t="shared" si="116"/>
        <v/>
      </c>
      <c r="F676" s="10"/>
      <c r="G676" s="1" t="str">
        <f>IF(D676="","",IFERROR(VLOOKUP(D676,Ingredients!$A:$G,4,FALSE),"ingredient not in list"))</f>
        <v/>
      </c>
      <c r="H676" t="str">
        <f t="shared" si="117"/>
        <v/>
      </c>
      <c r="I676" s="3" t="str">
        <f>IF(D676="", "", IFERROR((VLOOKUP(D676,Ingredients!$A:$H,8,FALSE)*(F676/(VLOOKUP(D676,Ingredients!$A:$H,3,FALSE)))), "ingredient not in list"))</f>
        <v/>
      </c>
      <c r="J676" t="str">
        <f t="shared" si="118"/>
        <v/>
      </c>
      <c r="K676" s="77" t="str">
        <f>IF($D676="", "", IFERROR((VLOOKUP($D676,Ingredients!$A:$K,9,FALSE)*($F676/(VLOOKUP($D676,Ingredients!$A:$K,3,FALSE)))), "ingredient not in list"))</f>
        <v/>
      </c>
      <c r="L676" t="str">
        <f t="shared" si="119"/>
        <v/>
      </c>
      <c r="M676" s="77" t="str">
        <f>IF($D676="", "", IFERROR((VLOOKUP($D676,Ingredients!$A:$K,10,FALSE)*($F676/(VLOOKUP($D676,Ingredients!$A:$K,3,FALSE)))), "ingredient not in list"))</f>
        <v/>
      </c>
      <c r="N676" t="str">
        <f t="shared" si="120"/>
        <v/>
      </c>
      <c r="O676" s="77" t="str">
        <f>IF($D676="", "", IFERROR((VLOOKUP($D676,Ingredients!$A:$K,11,FALSE)*($F676/(VLOOKUP($D676,Ingredients!$A:$K,3,FALSE)))), "ingredient not in list"))</f>
        <v/>
      </c>
      <c r="P676" t="str">
        <f t="shared" si="121"/>
        <v/>
      </c>
      <c r="Q676" s="83" t="str">
        <f>IF($D676="", "", IFERROR((VLOOKUP($D676,Ingredients!$A:$H,6,FALSE)*($F676/(VLOOKUP($D676,Ingredients!$A:$H,3,FALSE)))), "ingredient not in list"))</f>
        <v/>
      </c>
      <c r="R676" s="3" t="str">
        <f>IF(AND(I676&lt;&gt;"",I677=""),SUM(I$1:I677)-SUM(R$1:R675),"")</f>
        <v/>
      </c>
      <c r="S676" t="str">
        <f>IF(AND(Q676&lt;&gt;"",Q677=""),SUM(Q$1:Q677)-SUM(S$1:S675),"")</f>
        <v/>
      </c>
      <c r="T676" s="74" t="str">
        <f>IF(AND(K676&lt;&gt;"",K677=""),SUM(K$1:K677)-SUM(T$1:T675),"")</f>
        <v/>
      </c>
      <c r="U676" s="74" t="str">
        <f>IF(AND(M676&lt;&gt;"",M677=""),SUM(M$1:M677)-SUM(U$1:U675),"")</f>
        <v/>
      </c>
      <c r="V676" s="74" t="str">
        <f>IF(AND(O676&lt;&gt;"",O677=""),SUM(O$1:O677)-SUM(V$1:V675),"")</f>
        <v/>
      </c>
      <c r="X676" s="3" t="str">
        <f t="shared" si="122"/>
        <v/>
      </c>
      <c r="Y676" s="21" t="str">
        <f t="shared" si="123"/>
        <v/>
      </c>
      <c r="Z676" s="74" t="str">
        <f t="shared" si="124"/>
        <v/>
      </c>
      <c r="AA676" s="74" t="str">
        <f t="shared" si="125"/>
        <v/>
      </c>
      <c r="AB676" s="74" t="str">
        <f t="shared" si="126"/>
        <v/>
      </c>
    </row>
    <row r="677" spans="1:28" ht="12.75" x14ac:dyDescent="0.2">
      <c r="A677" t="str">
        <f>IF(B677="","", IF(ISNA(MATCH(B677,'Meal Planning'!$C$2:$C$6,0)), "N", "Y"))</f>
        <v/>
      </c>
      <c r="B677" t="str">
        <f t="array" ref="B677">IF(D677="","", INDEX($C677:C20675, MATCH(FALSE,ISBLANK($C677:C20675),0)))</f>
        <v/>
      </c>
      <c r="C677" s="10"/>
      <c r="E677" t="str">
        <f t="shared" si="116"/>
        <v/>
      </c>
      <c r="F677" s="10"/>
      <c r="G677" s="1" t="str">
        <f>IF(D677="","",IFERROR(VLOOKUP(D677,Ingredients!$A:$G,4,FALSE),"ingredient not in list"))</f>
        <v/>
      </c>
      <c r="H677" t="str">
        <f t="shared" si="117"/>
        <v/>
      </c>
      <c r="I677" s="3" t="str">
        <f>IF(D677="", "", IFERROR((VLOOKUP(D677,Ingredients!$A:$H,8,FALSE)*(F677/(VLOOKUP(D677,Ingredients!$A:$H,3,FALSE)))), "ingredient not in list"))</f>
        <v/>
      </c>
      <c r="J677" t="str">
        <f t="shared" si="118"/>
        <v/>
      </c>
      <c r="K677" s="77" t="str">
        <f>IF($D677="", "", IFERROR((VLOOKUP($D677,Ingredients!$A:$K,9,FALSE)*($F677/(VLOOKUP($D677,Ingredients!$A:$K,3,FALSE)))), "ingredient not in list"))</f>
        <v/>
      </c>
      <c r="L677" t="str">
        <f t="shared" si="119"/>
        <v/>
      </c>
      <c r="M677" s="77" t="str">
        <f>IF($D677="", "", IFERROR((VLOOKUP($D677,Ingredients!$A:$K,10,FALSE)*($F677/(VLOOKUP($D677,Ingredients!$A:$K,3,FALSE)))), "ingredient not in list"))</f>
        <v/>
      </c>
      <c r="N677" t="str">
        <f t="shared" si="120"/>
        <v/>
      </c>
      <c r="O677" s="77" t="str">
        <f>IF($D677="", "", IFERROR((VLOOKUP($D677,Ingredients!$A:$K,11,FALSE)*($F677/(VLOOKUP($D677,Ingredients!$A:$K,3,FALSE)))), "ingredient not in list"))</f>
        <v/>
      </c>
      <c r="P677" t="str">
        <f t="shared" si="121"/>
        <v/>
      </c>
      <c r="Q677" s="83" t="str">
        <f>IF($D677="", "", IFERROR((VLOOKUP($D677,Ingredients!$A:$H,6,FALSE)*($F677/(VLOOKUP($D677,Ingredients!$A:$H,3,FALSE)))), "ingredient not in list"))</f>
        <v/>
      </c>
      <c r="R677" s="3" t="str">
        <f>IF(AND(I677&lt;&gt;"",I678=""),SUM(I$1:I678)-SUM(R$1:R676),"")</f>
        <v/>
      </c>
      <c r="S677" t="str">
        <f>IF(AND(Q677&lt;&gt;"",Q678=""),SUM(Q$1:Q678)-SUM(S$1:S676),"")</f>
        <v/>
      </c>
      <c r="T677" s="74" t="str">
        <f>IF(AND(K677&lt;&gt;"",K678=""),SUM(K$1:K678)-SUM(T$1:T676),"")</f>
        <v/>
      </c>
      <c r="U677" s="74" t="str">
        <f>IF(AND(M677&lt;&gt;"",M678=""),SUM(M$1:M678)-SUM(U$1:U676),"")</f>
        <v/>
      </c>
      <c r="V677" s="74" t="str">
        <f>IF(AND(O677&lt;&gt;"",O678=""),SUM(O$1:O678)-SUM(V$1:V676),"")</f>
        <v/>
      </c>
      <c r="X677" s="3" t="str">
        <f t="shared" si="122"/>
        <v/>
      </c>
      <c r="Y677" s="21" t="str">
        <f t="shared" si="123"/>
        <v/>
      </c>
      <c r="Z677" s="74" t="str">
        <f t="shared" si="124"/>
        <v/>
      </c>
      <c r="AA677" s="74" t="str">
        <f t="shared" si="125"/>
        <v/>
      </c>
      <c r="AB677" s="74" t="str">
        <f t="shared" si="126"/>
        <v/>
      </c>
    </row>
    <row r="678" spans="1:28" ht="12.75" x14ac:dyDescent="0.2">
      <c r="A678" t="str">
        <f>IF(B678="","", IF(ISNA(MATCH(B678,'Meal Planning'!$C$2:$C$6,0)), "N", "Y"))</f>
        <v/>
      </c>
      <c r="B678" t="str">
        <f t="array" ref="B678">IF(D678="","", INDEX($C678:C20676, MATCH(FALSE,ISBLANK($C678:C20676),0)))</f>
        <v/>
      </c>
      <c r="C678" s="10"/>
      <c r="E678" t="str">
        <f t="shared" si="116"/>
        <v/>
      </c>
      <c r="F678" s="10"/>
      <c r="G678" s="1" t="str">
        <f>IF(D678="","",IFERROR(VLOOKUP(D678,Ingredients!$A:$G,4,FALSE),"ingredient not in list"))</f>
        <v/>
      </c>
      <c r="H678" t="str">
        <f t="shared" si="117"/>
        <v/>
      </c>
      <c r="I678" s="3" t="str">
        <f>IF(D678="", "", IFERROR((VLOOKUP(D678,Ingredients!$A:$H,8,FALSE)*(F678/(VLOOKUP(D678,Ingredients!$A:$H,3,FALSE)))), "ingredient not in list"))</f>
        <v/>
      </c>
      <c r="J678" t="str">
        <f t="shared" si="118"/>
        <v/>
      </c>
      <c r="K678" s="77" t="str">
        <f>IF($D678="", "", IFERROR((VLOOKUP($D678,Ingredients!$A:$K,9,FALSE)*($F678/(VLOOKUP($D678,Ingredients!$A:$K,3,FALSE)))), "ingredient not in list"))</f>
        <v/>
      </c>
      <c r="L678" t="str">
        <f t="shared" si="119"/>
        <v/>
      </c>
      <c r="M678" s="77" t="str">
        <f>IF($D678="", "", IFERROR((VLOOKUP($D678,Ingredients!$A:$K,10,FALSE)*($F678/(VLOOKUP($D678,Ingredients!$A:$K,3,FALSE)))), "ingredient not in list"))</f>
        <v/>
      </c>
      <c r="N678" t="str">
        <f t="shared" si="120"/>
        <v/>
      </c>
      <c r="O678" s="77" t="str">
        <f>IF($D678="", "", IFERROR((VLOOKUP($D678,Ingredients!$A:$K,11,FALSE)*($F678/(VLOOKUP($D678,Ingredients!$A:$K,3,FALSE)))), "ingredient not in list"))</f>
        <v/>
      </c>
      <c r="P678" t="str">
        <f t="shared" si="121"/>
        <v/>
      </c>
      <c r="Q678" s="83" t="str">
        <f>IF($D678="", "", IFERROR((VLOOKUP($D678,Ingredients!$A:$H,6,FALSE)*($F678/(VLOOKUP($D678,Ingredients!$A:$H,3,FALSE)))), "ingredient not in list"))</f>
        <v/>
      </c>
      <c r="R678" s="3" t="str">
        <f>IF(AND(I678&lt;&gt;"",I679=""),SUM(I$1:I679)-SUM(R$1:R677),"")</f>
        <v/>
      </c>
      <c r="S678" t="str">
        <f>IF(AND(Q678&lt;&gt;"",Q679=""),SUM(Q$1:Q679)-SUM(S$1:S677),"")</f>
        <v/>
      </c>
      <c r="T678" s="74" t="str">
        <f>IF(AND(K678&lt;&gt;"",K679=""),SUM(K$1:K679)-SUM(T$1:T677),"")</f>
        <v/>
      </c>
      <c r="U678" s="74" t="str">
        <f>IF(AND(M678&lt;&gt;"",M679=""),SUM(M$1:M679)-SUM(U$1:U677),"")</f>
        <v/>
      </c>
      <c r="V678" s="74" t="str">
        <f>IF(AND(O678&lt;&gt;"",O679=""),SUM(O$1:O679)-SUM(V$1:V677),"")</f>
        <v/>
      </c>
      <c r="X678" s="3" t="str">
        <f t="shared" si="122"/>
        <v/>
      </c>
      <c r="Y678" s="21" t="str">
        <f t="shared" si="123"/>
        <v/>
      </c>
      <c r="Z678" s="74" t="str">
        <f t="shared" si="124"/>
        <v/>
      </c>
      <c r="AA678" s="74" t="str">
        <f t="shared" si="125"/>
        <v/>
      </c>
      <c r="AB678" s="74" t="str">
        <f t="shared" si="126"/>
        <v/>
      </c>
    </row>
    <row r="679" spans="1:28" ht="12.75" x14ac:dyDescent="0.2">
      <c r="A679" t="str">
        <f>IF(B679="","", IF(ISNA(MATCH(B679,'Meal Planning'!$C$2:$C$6,0)), "N", "Y"))</f>
        <v/>
      </c>
      <c r="B679" t="str">
        <f t="array" ref="B679">IF(D679="","", INDEX($C679:C20677, MATCH(FALSE,ISBLANK($C679:C20677),0)))</f>
        <v/>
      </c>
      <c r="C679" s="10"/>
      <c r="E679" t="str">
        <f t="shared" si="116"/>
        <v/>
      </c>
      <c r="F679" s="10"/>
      <c r="G679" s="1" t="str">
        <f>IF(D679="","",IFERROR(VLOOKUP(D679,Ingredients!$A:$G,4,FALSE),"ingredient not in list"))</f>
        <v/>
      </c>
      <c r="H679" t="str">
        <f t="shared" si="117"/>
        <v/>
      </c>
      <c r="I679" s="3" t="str">
        <f>IF(D679="", "", IFERROR((VLOOKUP(D679,Ingredients!$A:$H,8,FALSE)*(F679/(VLOOKUP(D679,Ingredients!$A:$H,3,FALSE)))), "ingredient not in list"))</f>
        <v/>
      </c>
      <c r="J679" t="str">
        <f t="shared" si="118"/>
        <v/>
      </c>
      <c r="K679" s="77" t="str">
        <f>IF($D679="", "", IFERROR((VLOOKUP($D679,Ingredients!$A:$K,9,FALSE)*($F679/(VLOOKUP($D679,Ingredients!$A:$K,3,FALSE)))), "ingredient not in list"))</f>
        <v/>
      </c>
      <c r="L679" t="str">
        <f t="shared" si="119"/>
        <v/>
      </c>
      <c r="M679" s="77" t="str">
        <f>IF($D679="", "", IFERROR((VLOOKUP($D679,Ingredients!$A:$K,10,FALSE)*($F679/(VLOOKUP($D679,Ingredients!$A:$K,3,FALSE)))), "ingredient not in list"))</f>
        <v/>
      </c>
      <c r="N679" t="str">
        <f t="shared" si="120"/>
        <v/>
      </c>
      <c r="O679" s="77" t="str">
        <f>IF($D679="", "", IFERROR((VLOOKUP($D679,Ingredients!$A:$K,11,FALSE)*($F679/(VLOOKUP($D679,Ingredients!$A:$K,3,FALSE)))), "ingredient not in list"))</f>
        <v/>
      </c>
      <c r="P679" t="str">
        <f t="shared" si="121"/>
        <v/>
      </c>
      <c r="Q679" s="83" t="str">
        <f>IF($D679="", "", IFERROR((VLOOKUP($D679,Ingredients!$A:$H,6,FALSE)*($F679/(VLOOKUP($D679,Ingredients!$A:$H,3,FALSE)))), "ingredient not in list"))</f>
        <v/>
      </c>
      <c r="R679" s="3" t="str">
        <f>IF(AND(I679&lt;&gt;"",I680=""),SUM(I$1:I680)-SUM(R$1:R678),"")</f>
        <v/>
      </c>
      <c r="S679" t="str">
        <f>IF(AND(Q679&lt;&gt;"",Q680=""),SUM(Q$1:Q680)-SUM(S$1:S678),"")</f>
        <v/>
      </c>
      <c r="T679" s="74" t="str">
        <f>IF(AND(K679&lt;&gt;"",K680=""),SUM(K$1:K680)-SUM(T$1:T678),"")</f>
        <v/>
      </c>
      <c r="U679" s="74" t="str">
        <f>IF(AND(M679&lt;&gt;"",M680=""),SUM(M$1:M680)-SUM(U$1:U678),"")</f>
        <v/>
      </c>
      <c r="V679" s="74" t="str">
        <f>IF(AND(O679&lt;&gt;"",O680=""),SUM(O$1:O680)-SUM(V$1:V678),"")</f>
        <v/>
      </c>
      <c r="X679" s="3" t="str">
        <f t="shared" si="122"/>
        <v/>
      </c>
      <c r="Y679" s="21" t="str">
        <f t="shared" si="123"/>
        <v/>
      </c>
      <c r="Z679" s="74" t="str">
        <f t="shared" si="124"/>
        <v/>
      </c>
      <c r="AA679" s="74" t="str">
        <f t="shared" si="125"/>
        <v/>
      </c>
      <c r="AB679" s="74" t="str">
        <f t="shared" si="126"/>
        <v/>
      </c>
    </row>
    <row r="680" spans="1:28" ht="12.75" x14ac:dyDescent="0.2">
      <c r="A680" t="str">
        <f>IF(B680="","", IF(ISNA(MATCH(B680,'Meal Planning'!$C$2:$C$6,0)), "N", "Y"))</f>
        <v/>
      </c>
      <c r="B680" t="str">
        <f t="array" ref="B680">IF(D680="","", INDEX($C680:C20678, MATCH(FALSE,ISBLANK($C680:C20678),0)))</f>
        <v/>
      </c>
      <c r="C680" s="10"/>
      <c r="E680" t="str">
        <f t="shared" si="116"/>
        <v/>
      </c>
      <c r="F680" s="10"/>
      <c r="G680" s="1" t="str">
        <f>IF(D680="","",IFERROR(VLOOKUP(D680,Ingredients!$A:$G,4,FALSE),"ingredient not in list"))</f>
        <v/>
      </c>
      <c r="H680" t="str">
        <f t="shared" si="117"/>
        <v/>
      </c>
      <c r="I680" s="3" t="str">
        <f>IF(D680="", "", IFERROR((VLOOKUP(D680,Ingredients!$A:$H,8,FALSE)*(F680/(VLOOKUP(D680,Ingredients!$A:$H,3,FALSE)))), "ingredient not in list"))</f>
        <v/>
      </c>
      <c r="J680" t="str">
        <f t="shared" si="118"/>
        <v/>
      </c>
      <c r="K680" s="77" t="str">
        <f>IF($D680="", "", IFERROR((VLOOKUP($D680,Ingredients!$A:$K,9,FALSE)*($F680/(VLOOKUP($D680,Ingredients!$A:$K,3,FALSE)))), "ingredient not in list"))</f>
        <v/>
      </c>
      <c r="L680" t="str">
        <f t="shared" si="119"/>
        <v/>
      </c>
      <c r="M680" s="77" t="str">
        <f>IF($D680="", "", IFERROR((VLOOKUP($D680,Ingredients!$A:$K,10,FALSE)*($F680/(VLOOKUP($D680,Ingredients!$A:$K,3,FALSE)))), "ingredient not in list"))</f>
        <v/>
      </c>
      <c r="N680" t="str">
        <f t="shared" si="120"/>
        <v/>
      </c>
      <c r="O680" s="77" t="str">
        <f>IF($D680="", "", IFERROR((VLOOKUP($D680,Ingredients!$A:$K,11,FALSE)*($F680/(VLOOKUP($D680,Ingredients!$A:$K,3,FALSE)))), "ingredient not in list"))</f>
        <v/>
      </c>
      <c r="P680" t="str">
        <f t="shared" si="121"/>
        <v/>
      </c>
      <c r="Q680" s="83" t="str">
        <f>IF($D680="", "", IFERROR((VLOOKUP($D680,Ingredients!$A:$H,6,FALSE)*($F680/(VLOOKUP($D680,Ingredients!$A:$H,3,FALSE)))), "ingredient not in list"))</f>
        <v/>
      </c>
      <c r="R680" s="3" t="str">
        <f>IF(AND(I680&lt;&gt;"",I681=""),SUM(I$1:I681)-SUM(R$1:R679),"")</f>
        <v/>
      </c>
      <c r="S680" t="str">
        <f>IF(AND(Q680&lt;&gt;"",Q681=""),SUM(Q$1:Q681)-SUM(S$1:S679),"")</f>
        <v/>
      </c>
      <c r="T680" s="74" t="str">
        <f>IF(AND(K680&lt;&gt;"",K681=""),SUM(K$1:K681)-SUM(T$1:T679),"")</f>
        <v/>
      </c>
      <c r="U680" s="74" t="str">
        <f>IF(AND(M680&lt;&gt;"",M681=""),SUM(M$1:M681)-SUM(U$1:U679),"")</f>
        <v/>
      </c>
      <c r="V680" s="74" t="str">
        <f>IF(AND(O680&lt;&gt;"",O681=""),SUM(O$1:O681)-SUM(V$1:V679),"")</f>
        <v/>
      </c>
      <c r="X680" s="3" t="str">
        <f t="shared" si="122"/>
        <v/>
      </c>
      <c r="Y680" s="21" t="str">
        <f t="shared" si="123"/>
        <v/>
      </c>
      <c r="Z680" s="74" t="str">
        <f t="shared" si="124"/>
        <v/>
      </c>
      <c r="AA680" s="74" t="str">
        <f t="shared" si="125"/>
        <v/>
      </c>
      <c r="AB680" s="74" t="str">
        <f t="shared" si="126"/>
        <v/>
      </c>
    </row>
    <row r="681" spans="1:28" ht="12.75" x14ac:dyDescent="0.2">
      <c r="A681" t="str">
        <f>IF(B681="","", IF(ISNA(MATCH(B681,'Meal Planning'!$C$2:$C$6,0)), "N", "Y"))</f>
        <v/>
      </c>
      <c r="B681" t="str">
        <f t="array" ref="B681">IF(D681="","", INDEX($C681:C20679, MATCH(FALSE,ISBLANK($C681:C20679),0)))</f>
        <v/>
      </c>
      <c r="C681" s="10"/>
      <c r="E681" t="str">
        <f t="shared" si="116"/>
        <v/>
      </c>
      <c r="F681" s="10"/>
      <c r="G681" s="1" t="str">
        <f>IF(D681="","",IFERROR(VLOOKUP(D681,Ingredients!$A:$G,4,FALSE),"ingredient not in list"))</f>
        <v/>
      </c>
      <c r="H681" t="str">
        <f t="shared" si="117"/>
        <v/>
      </c>
      <c r="I681" s="3" t="str">
        <f>IF(D681="", "", IFERROR((VLOOKUP(D681,Ingredients!$A:$H,8,FALSE)*(F681/(VLOOKUP(D681,Ingredients!$A:$H,3,FALSE)))), "ingredient not in list"))</f>
        <v/>
      </c>
      <c r="J681" t="str">
        <f t="shared" si="118"/>
        <v/>
      </c>
      <c r="K681" s="77" t="str">
        <f>IF($D681="", "", IFERROR((VLOOKUP($D681,Ingredients!$A:$K,9,FALSE)*($F681/(VLOOKUP($D681,Ingredients!$A:$K,3,FALSE)))), "ingredient not in list"))</f>
        <v/>
      </c>
      <c r="L681" t="str">
        <f t="shared" si="119"/>
        <v/>
      </c>
      <c r="M681" s="77" t="str">
        <f>IF($D681="", "", IFERROR((VLOOKUP($D681,Ingredients!$A:$K,10,FALSE)*($F681/(VLOOKUP($D681,Ingredients!$A:$K,3,FALSE)))), "ingredient not in list"))</f>
        <v/>
      </c>
      <c r="N681" t="str">
        <f t="shared" si="120"/>
        <v/>
      </c>
      <c r="O681" s="77" t="str">
        <f>IF($D681="", "", IFERROR((VLOOKUP($D681,Ingredients!$A:$K,11,FALSE)*($F681/(VLOOKUP($D681,Ingredients!$A:$K,3,FALSE)))), "ingredient not in list"))</f>
        <v/>
      </c>
      <c r="P681" t="str">
        <f t="shared" si="121"/>
        <v/>
      </c>
      <c r="Q681" s="83" t="str">
        <f>IF($D681="", "", IFERROR((VLOOKUP($D681,Ingredients!$A:$H,6,FALSE)*($F681/(VLOOKUP($D681,Ingredients!$A:$H,3,FALSE)))), "ingredient not in list"))</f>
        <v/>
      </c>
      <c r="R681" s="3" t="str">
        <f>IF(AND(I681&lt;&gt;"",I682=""),SUM(I$1:I682)-SUM(R$1:R680),"")</f>
        <v/>
      </c>
      <c r="S681" t="str">
        <f>IF(AND(Q681&lt;&gt;"",Q682=""),SUM(Q$1:Q682)-SUM(S$1:S680),"")</f>
        <v/>
      </c>
      <c r="T681" s="74" t="str">
        <f>IF(AND(K681&lt;&gt;"",K682=""),SUM(K$1:K682)-SUM(T$1:T680),"")</f>
        <v/>
      </c>
      <c r="U681" s="74" t="str">
        <f>IF(AND(M681&lt;&gt;"",M682=""),SUM(M$1:M682)-SUM(U$1:U680),"")</f>
        <v/>
      </c>
      <c r="V681" s="74" t="str">
        <f>IF(AND(O681&lt;&gt;"",O682=""),SUM(O$1:O682)-SUM(V$1:V680),"")</f>
        <v/>
      </c>
      <c r="X681" s="3" t="str">
        <f t="shared" si="122"/>
        <v/>
      </c>
      <c r="Y681" s="21" t="str">
        <f t="shared" si="123"/>
        <v/>
      </c>
      <c r="Z681" s="74" t="str">
        <f t="shared" si="124"/>
        <v/>
      </c>
      <c r="AA681" s="74" t="str">
        <f t="shared" si="125"/>
        <v/>
      </c>
      <c r="AB681" s="74" t="str">
        <f t="shared" si="126"/>
        <v/>
      </c>
    </row>
    <row r="682" spans="1:28" ht="12.75" x14ac:dyDescent="0.2">
      <c r="A682" t="str">
        <f>IF(B682="","", IF(ISNA(MATCH(B682,'Meal Planning'!$C$2:$C$6,0)), "N", "Y"))</f>
        <v/>
      </c>
      <c r="B682" t="str">
        <f t="array" ref="B682">IF(D682="","", INDEX($C682:C20680, MATCH(FALSE,ISBLANK($C682:C20680),0)))</f>
        <v/>
      </c>
      <c r="C682" s="10"/>
      <c r="E682" t="str">
        <f t="shared" si="116"/>
        <v/>
      </c>
      <c r="F682" s="10"/>
      <c r="G682" s="1" t="str">
        <f>IF(D682="","",IFERROR(VLOOKUP(D682,Ingredients!$A:$G,4,FALSE),"ingredient not in list"))</f>
        <v/>
      </c>
      <c r="H682" t="str">
        <f t="shared" si="117"/>
        <v/>
      </c>
      <c r="I682" s="3" t="str">
        <f>IF(D682="", "", IFERROR((VLOOKUP(D682,Ingredients!$A:$H,8,FALSE)*(F682/(VLOOKUP(D682,Ingredients!$A:$H,3,FALSE)))), "ingredient not in list"))</f>
        <v/>
      </c>
      <c r="J682" t="str">
        <f t="shared" si="118"/>
        <v/>
      </c>
      <c r="K682" s="77" t="str">
        <f>IF($D682="", "", IFERROR((VLOOKUP($D682,Ingredients!$A:$K,9,FALSE)*($F682/(VLOOKUP($D682,Ingredients!$A:$K,3,FALSE)))), "ingredient not in list"))</f>
        <v/>
      </c>
      <c r="L682" t="str">
        <f t="shared" si="119"/>
        <v/>
      </c>
      <c r="M682" s="77" t="str">
        <f>IF($D682="", "", IFERROR((VLOOKUP($D682,Ingredients!$A:$K,10,FALSE)*($F682/(VLOOKUP($D682,Ingredients!$A:$K,3,FALSE)))), "ingredient not in list"))</f>
        <v/>
      </c>
      <c r="N682" t="str">
        <f t="shared" si="120"/>
        <v/>
      </c>
      <c r="O682" s="77" t="str">
        <f>IF($D682="", "", IFERROR((VLOOKUP($D682,Ingredients!$A:$K,11,FALSE)*($F682/(VLOOKUP($D682,Ingredients!$A:$K,3,FALSE)))), "ingredient not in list"))</f>
        <v/>
      </c>
      <c r="P682" t="str">
        <f t="shared" si="121"/>
        <v/>
      </c>
      <c r="Q682" s="83" t="str">
        <f>IF($D682="", "", IFERROR((VLOOKUP($D682,Ingredients!$A:$H,6,FALSE)*($F682/(VLOOKUP($D682,Ingredients!$A:$H,3,FALSE)))), "ingredient not in list"))</f>
        <v/>
      </c>
      <c r="R682" s="3" t="str">
        <f>IF(AND(I682&lt;&gt;"",I683=""),SUM(I$1:I683)-SUM(R$1:R681),"")</f>
        <v/>
      </c>
      <c r="S682" t="str">
        <f>IF(AND(Q682&lt;&gt;"",Q683=""),SUM(Q$1:Q683)-SUM(S$1:S681),"")</f>
        <v/>
      </c>
      <c r="T682" s="74" t="str">
        <f>IF(AND(K682&lt;&gt;"",K683=""),SUM(K$1:K683)-SUM(T$1:T681),"")</f>
        <v/>
      </c>
      <c r="U682" s="74" t="str">
        <f>IF(AND(M682&lt;&gt;"",M683=""),SUM(M$1:M683)-SUM(U$1:U681),"")</f>
        <v/>
      </c>
      <c r="V682" s="74" t="str">
        <f>IF(AND(O682&lt;&gt;"",O683=""),SUM(O$1:O683)-SUM(V$1:V681),"")</f>
        <v/>
      </c>
      <c r="X682" s="3" t="str">
        <f t="shared" si="122"/>
        <v/>
      </c>
      <c r="Y682" s="21" t="str">
        <f t="shared" si="123"/>
        <v/>
      </c>
      <c r="Z682" s="74" t="str">
        <f t="shared" si="124"/>
        <v/>
      </c>
      <c r="AA682" s="74" t="str">
        <f t="shared" si="125"/>
        <v/>
      </c>
      <c r="AB682" s="74" t="str">
        <f t="shared" si="126"/>
        <v/>
      </c>
    </row>
    <row r="683" spans="1:28" ht="12.75" x14ac:dyDescent="0.2">
      <c r="A683" t="str">
        <f>IF(B683="","", IF(ISNA(MATCH(B683,'Meal Planning'!$C$2:$C$6,0)), "N", "Y"))</f>
        <v/>
      </c>
      <c r="B683" t="str">
        <f t="array" ref="B683">IF(D683="","", INDEX($C683:C20681, MATCH(FALSE,ISBLANK($C683:C20681),0)))</f>
        <v/>
      </c>
      <c r="C683" s="10"/>
      <c r="E683" t="str">
        <f t="shared" si="116"/>
        <v/>
      </c>
      <c r="F683" s="10"/>
      <c r="G683" s="1" t="str">
        <f>IF(D683="","",IFERROR(VLOOKUP(D683,Ingredients!$A:$G,4,FALSE),"ingredient not in list"))</f>
        <v/>
      </c>
      <c r="H683" t="str">
        <f t="shared" si="117"/>
        <v/>
      </c>
      <c r="I683" s="3" t="str">
        <f>IF(D683="", "", IFERROR((VLOOKUP(D683,Ingredients!$A:$H,8,FALSE)*(F683/(VLOOKUP(D683,Ingredients!$A:$H,3,FALSE)))), "ingredient not in list"))</f>
        <v/>
      </c>
      <c r="J683" t="str">
        <f t="shared" si="118"/>
        <v/>
      </c>
      <c r="K683" s="77" t="str">
        <f>IF($D683="", "", IFERROR((VLOOKUP($D683,Ingredients!$A:$K,9,FALSE)*($F683/(VLOOKUP($D683,Ingredients!$A:$K,3,FALSE)))), "ingredient not in list"))</f>
        <v/>
      </c>
      <c r="L683" t="str">
        <f t="shared" si="119"/>
        <v/>
      </c>
      <c r="M683" s="77" t="str">
        <f>IF($D683="", "", IFERROR((VLOOKUP($D683,Ingredients!$A:$K,10,FALSE)*($F683/(VLOOKUP($D683,Ingredients!$A:$K,3,FALSE)))), "ingredient not in list"))</f>
        <v/>
      </c>
      <c r="N683" t="str">
        <f t="shared" si="120"/>
        <v/>
      </c>
      <c r="O683" s="77" t="str">
        <f>IF($D683="", "", IFERROR((VLOOKUP($D683,Ingredients!$A:$K,11,FALSE)*($F683/(VLOOKUP($D683,Ingredients!$A:$K,3,FALSE)))), "ingredient not in list"))</f>
        <v/>
      </c>
      <c r="P683" t="str">
        <f t="shared" si="121"/>
        <v/>
      </c>
      <c r="Q683" s="83" t="str">
        <f>IF($D683="", "", IFERROR((VLOOKUP($D683,Ingredients!$A:$H,6,FALSE)*($F683/(VLOOKUP($D683,Ingredients!$A:$H,3,FALSE)))), "ingredient not in list"))</f>
        <v/>
      </c>
      <c r="R683" s="3" t="str">
        <f>IF(AND(I683&lt;&gt;"",I684=""),SUM(I$1:I684)-SUM(R$1:R682),"")</f>
        <v/>
      </c>
      <c r="S683" t="str">
        <f>IF(AND(Q683&lt;&gt;"",Q684=""),SUM(Q$1:Q684)-SUM(S$1:S682),"")</f>
        <v/>
      </c>
      <c r="T683" s="74" t="str">
        <f>IF(AND(K683&lt;&gt;"",K684=""),SUM(K$1:K684)-SUM(T$1:T682),"")</f>
        <v/>
      </c>
      <c r="U683" s="74" t="str">
        <f>IF(AND(M683&lt;&gt;"",M684=""),SUM(M$1:M684)-SUM(U$1:U682),"")</f>
        <v/>
      </c>
      <c r="V683" s="74" t="str">
        <f>IF(AND(O683&lt;&gt;"",O684=""),SUM(O$1:O684)-SUM(V$1:V682),"")</f>
        <v/>
      </c>
      <c r="X683" s="3" t="str">
        <f t="shared" si="122"/>
        <v/>
      </c>
      <c r="Y683" s="21" t="str">
        <f t="shared" si="123"/>
        <v/>
      </c>
      <c r="Z683" s="74" t="str">
        <f t="shared" si="124"/>
        <v/>
      </c>
      <c r="AA683" s="74" t="str">
        <f t="shared" si="125"/>
        <v/>
      </c>
      <c r="AB683" s="74" t="str">
        <f t="shared" si="126"/>
        <v/>
      </c>
    </row>
    <row r="684" spans="1:28" ht="12.75" x14ac:dyDescent="0.2">
      <c r="A684" t="str">
        <f>IF(B684="","", IF(ISNA(MATCH(B684,'Meal Planning'!$C$2:$C$6,0)), "N", "Y"))</f>
        <v/>
      </c>
      <c r="B684" t="str">
        <f t="array" ref="B684">IF(D684="","", INDEX($C684:C20682, MATCH(FALSE,ISBLANK($C684:C20682),0)))</f>
        <v/>
      </c>
      <c r="C684" s="10"/>
      <c r="E684" t="str">
        <f t="shared" si="116"/>
        <v/>
      </c>
      <c r="F684" s="10"/>
      <c r="G684" s="1" t="str">
        <f>IF(D684="","",IFERROR(VLOOKUP(D684,Ingredients!$A:$G,4,FALSE),"ingredient not in list"))</f>
        <v/>
      </c>
      <c r="H684" t="str">
        <f t="shared" si="117"/>
        <v/>
      </c>
      <c r="I684" s="3" t="str">
        <f>IF(D684="", "", IFERROR((VLOOKUP(D684,Ingredients!$A:$H,8,FALSE)*(F684/(VLOOKUP(D684,Ingredients!$A:$H,3,FALSE)))), "ingredient not in list"))</f>
        <v/>
      </c>
      <c r="J684" t="str">
        <f t="shared" si="118"/>
        <v/>
      </c>
      <c r="K684" s="77" t="str">
        <f>IF($D684="", "", IFERROR((VLOOKUP($D684,Ingredients!$A:$K,9,FALSE)*($F684/(VLOOKUP($D684,Ingredients!$A:$K,3,FALSE)))), "ingredient not in list"))</f>
        <v/>
      </c>
      <c r="L684" t="str">
        <f t="shared" si="119"/>
        <v/>
      </c>
      <c r="M684" s="77" t="str">
        <f>IF($D684="", "", IFERROR((VLOOKUP($D684,Ingredients!$A:$K,10,FALSE)*($F684/(VLOOKUP($D684,Ingredients!$A:$K,3,FALSE)))), "ingredient not in list"))</f>
        <v/>
      </c>
      <c r="N684" t="str">
        <f t="shared" si="120"/>
        <v/>
      </c>
      <c r="O684" s="77" t="str">
        <f>IF($D684="", "", IFERROR((VLOOKUP($D684,Ingredients!$A:$K,11,FALSE)*($F684/(VLOOKUP($D684,Ingredients!$A:$K,3,FALSE)))), "ingredient not in list"))</f>
        <v/>
      </c>
      <c r="P684" t="str">
        <f t="shared" si="121"/>
        <v/>
      </c>
      <c r="Q684" s="83" t="str">
        <f>IF($D684="", "", IFERROR((VLOOKUP($D684,Ingredients!$A:$H,6,FALSE)*($F684/(VLOOKUP($D684,Ingredients!$A:$H,3,FALSE)))), "ingredient not in list"))</f>
        <v/>
      </c>
      <c r="R684" s="3" t="str">
        <f>IF(AND(I684&lt;&gt;"",I685=""),SUM(I$1:I685)-SUM(R$1:R683),"")</f>
        <v/>
      </c>
      <c r="S684" t="str">
        <f>IF(AND(Q684&lt;&gt;"",Q685=""),SUM(Q$1:Q685)-SUM(S$1:S683),"")</f>
        <v/>
      </c>
      <c r="T684" s="74" t="str">
        <f>IF(AND(K684&lt;&gt;"",K685=""),SUM(K$1:K685)-SUM(T$1:T683),"")</f>
        <v/>
      </c>
      <c r="U684" s="74" t="str">
        <f>IF(AND(M684&lt;&gt;"",M685=""),SUM(M$1:M685)-SUM(U$1:U683),"")</f>
        <v/>
      </c>
      <c r="V684" s="74" t="str">
        <f>IF(AND(O684&lt;&gt;"",O685=""),SUM(O$1:O685)-SUM(V$1:V683),"")</f>
        <v/>
      </c>
      <c r="X684" s="3" t="str">
        <f t="shared" si="122"/>
        <v/>
      </c>
      <c r="Y684" s="21" t="str">
        <f t="shared" si="123"/>
        <v/>
      </c>
      <c r="Z684" s="74" t="str">
        <f t="shared" si="124"/>
        <v/>
      </c>
      <c r="AA684" s="74" t="str">
        <f t="shared" si="125"/>
        <v/>
      </c>
      <c r="AB684" s="74" t="str">
        <f t="shared" si="126"/>
        <v/>
      </c>
    </row>
    <row r="685" spans="1:28" ht="12.75" x14ac:dyDescent="0.2">
      <c r="A685" t="str">
        <f>IF(B685="","", IF(ISNA(MATCH(B685,'Meal Planning'!$C$2:$C$6,0)), "N", "Y"))</f>
        <v/>
      </c>
      <c r="B685" t="str">
        <f t="array" ref="B685">IF(D685="","", INDEX($C685:C20683, MATCH(FALSE,ISBLANK($C685:C20683),0)))</f>
        <v/>
      </c>
      <c r="C685" s="10"/>
      <c r="E685" t="str">
        <f t="shared" si="116"/>
        <v/>
      </c>
      <c r="F685" s="10"/>
      <c r="G685" s="1" t="str">
        <f>IF(D685="","",IFERROR(VLOOKUP(D685,Ingredients!$A:$G,4,FALSE),"ingredient not in list"))</f>
        <v/>
      </c>
      <c r="H685" t="str">
        <f t="shared" si="117"/>
        <v/>
      </c>
      <c r="I685" s="3" t="str">
        <f>IF(D685="", "", IFERROR((VLOOKUP(D685,Ingredients!$A:$H,8,FALSE)*(F685/(VLOOKUP(D685,Ingredients!$A:$H,3,FALSE)))), "ingredient not in list"))</f>
        <v/>
      </c>
      <c r="J685" t="str">
        <f t="shared" si="118"/>
        <v/>
      </c>
      <c r="K685" s="77" t="str">
        <f>IF($D685="", "", IFERROR((VLOOKUP($D685,Ingredients!$A:$K,9,FALSE)*($F685/(VLOOKUP($D685,Ingredients!$A:$K,3,FALSE)))), "ingredient not in list"))</f>
        <v/>
      </c>
      <c r="L685" t="str">
        <f t="shared" si="119"/>
        <v/>
      </c>
      <c r="M685" s="77" t="str">
        <f>IF($D685="", "", IFERROR((VLOOKUP($D685,Ingredients!$A:$K,10,FALSE)*($F685/(VLOOKUP($D685,Ingredients!$A:$K,3,FALSE)))), "ingredient not in list"))</f>
        <v/>
      </c>
      <c r="N685" t="str">
        <f t="shared" si="120"/>
        <v/>
      </c>
      <c r="O685" s="77" t="str">
        <f>IF($D685="", "", IFERROR((VLOOKUP($D685,Ingredients!$A:$K,11,FALSE)*($F685/(VLOOKUP($D685,Ingredients!$A:$K,3,FALSE)))), "ingredient not in list"))</f>
        <v/>
      </c>
      <c r="P685" t="str">
        <f t="shared" si="121"/>
        <v/>
      </c>
      <c r="Q685" s="83" t="str">
        <f>IF($D685="", "", IFERROR((VLOOKUP($D685,Ingredients!$A:$H,6,FALSE)*($F685/(VLOOKUP($D685,Ingredients!$A:$H,3,FALSE)))), "ingredient not in list"))</f>
        <v/>
      </c>
      <c r="R685" s="3" t="str">
        <f>IF(AND(I685&lt;&gt;"",I686=""),SUM(I$1:I686)-SUM(R$1:R684),"")</f>
        <v/>
      </c>
      <c r="S685" t="str">
        <f>IF(AND(Q685&lt;&gt;"",Q686=""),SUM(Q$1:Q686)-SUM(S$1:S684),"")</f>
        <v/>
      </c>
      <c r="T685" s="74" t="str">
        <f>IF(AND(K685&lt;&gt;"",K686=""),SUM(K$1:K686)-SUM(T$1:T684),"")</f>
        <v/>
      </c>
      <c r="U685" s="74" t="str">
        <f>IF(AND(M685&lt;&gt;"",M686=""),SUM(M$1:M686)-SUM(U$1:U684),"")</f>
        <v/>
      </c>
      <c r="V685" s="74" t="str">
        <f>IF(AND(O685&lt;&gt;"",O686=""),SUM(O$1:O686)-SUM(V$1:V684),"")</f>
        <v/>
      </c>
      <c r="X685" s="3" t="str">
        <f t="shared" si="122"/>
        <v/>
      </c>
      <c r="Y685" s="21" t="str">
        <f t="shared" si="123"/>
        <v/>
      </c>
      <c r="Z685" s="74" t="str">
        <f t="shared" si="124"/>
        <v/>
      </c>
      <c r="AA685" s="74" t="str">
        <f t="shared" si="125"/>
        <v/>
      </c>
      <c r="AB685" s="74" t="str">
        <f t="shared" si="126"/>
        <v/>
      </c>
    </row>
    <row r="686" spans="1:28" ht="12.75" x14ac:dyDescent="0.2">
      <c r="A686" t="str">
        <f>IF(B686="","", IF(ISNA(MATCH(B686,'Meal Planning'!$C$2:$C$6,0)), "N", "Y"))</f>
        <v/>
      </c>
      <c r="B686" t="str">
        <f t="array" ref="B686">IF(D686="","", INDEX($C686:C20684, MATCH(FALSE,ISBLANK($C686:C20684),0)))</f>
        <v/>
      </c>
      <c r="C686" s="10"/>
      <c r="E686" t="str">
        <f t="shared" si="116"/>
        <v/>
      </c>
      <c r="F686" s="10"/>
      <c r="G686" s="1" t="str">
        <f>IF(D686="","",IFERROR(VLOOKUP(D686,Ingredients!$A:$G,4,FALSE),"ingredient not in list"))</f>
        <v/>
      </c>
      <c r="H686" t="str">
        <f t="shared" si="117"/>
        <v/>
      </c>
      <c r="I686" s="3" t="str">
        <f>IF(D686="", "", IFERROR((VLOOKUP(D686,Ingredients!$A:$H,8,FALSE)*(F686/(VLOOKUP(D686,Ingredients!$A:$H,3,FALSE)))), "ingredient not in list"))</f>
        <v/>
      </c>
      <c r="J686" t="str">
        <f t="shared" si="118"/>
        <v/>
      </c>
      <c r="K686" s="77" t="str">
        <f>IF($D686="", "", IFERROR((VLOOKUP($D686,Ingredients!$A:$K,9,FALSE)*($F686/(VLOOKUP($D686,Ingredients!$A:$K,3,FALSE)))), "ingredient not in list"))</f>
        <v/>
      </c>
      <c r="L686" t="str">
        <f t="shared" si="119"/>
        <v/>
      </c>
      <c r="M686" s="77" t="str">
        <f>IF($D686="", "", IFERROR((VLOOKUP($D686,Ingredients!$A:$K,10,FALSE)*($F686/(VLOOKUP($D686,Ingredients!$A:$K,3,FALSE)))), "ingredient not in list"))</f>
        <v/>
      </c>
      <c r="N686" t="str">
        <f t="shared" si="120"/>
        <v/>
      </c>
      <c r="O686" s="77" t="str">
        <f>IF($D686="", "", IFERROR((VLOOKUP($D686,Ingredients!$A:$K,11,FALSE)*($F686/(VLOOKUP($D686,Ingredients!$A:$K,3,FALSE)))), "ingredient not in list"))</f>
        <v/>
      </c>
      <c r="P686" t="str">
        <f t="shared" si="121"/>
        <v/>
      </c>
      <c r="Q686" s="83" t="str">
        <f>IF($D686="", "", IFERROR((VLOOKUP($D686,Ingredients!$A:$H,6,FALSE)*($F686/(VLOOKUP($D686,Ingredients!$A:$H,3,FALSE)))), "ingredient not in list"))</f>
        <v/>
      </c>
      <c r="R686" s="3" t="str">
        <f>IF(AND(I686&lt;&gt;"",I687=""),SUM(I$1:I687)-SUM(R$1:R685),"")</f>
        <v/>
      </c>
      <c r="S686" t="str">
        <f>IF(AND(Q686&lt;&gt;"",Q687=""),SUM(Q$1:Q687)-SUM(S$1:S685),"")</f>
        <v/>
      </c>
      <c r="T686" s="74" t="str">
        <f>IF(AND(K686&lt;&gt;"",K687=""),SUM(K$1:K687)-SUM(T$1:T685),"")</f>
        <v/>
      </c>
      <c r="U686" s="74" t="str">
        <f>IF(AND(M686&lt;&gt;"",M687=""),SUM(M$1:M687)-SUM(U$1:U685),"")</f>
        <v/>
      </c>
      <c r="V686" s="74" t="str">
        <f>IF(AND(O686&lt;&gt;"",O687=""),SUM(O$1:O687)-SUM(V$1:V685),"")</f>
        <v/>
      </c>
      <c r="X686" s="3" t="str">
        <f t="shared" si="122"/>
        <v/>
      </c>
      <c r="Y686" s="21" t="str">
        <f t="shared" si="123"/>
        <v/>
      </c>
      <c r="Z686" s="74" t="str">
        <f t="shared" si="124"/>
        <v/>
      </c>
      <c r="AA686" s="74" t="str">
        <f t="shared" si="125"/>
        <v/>
      </c>
      <c r="AB686" s="74" t="str">
        <f t="shared" si="126"/>
        <v/>
      </c>
    </row>
    <row r="687" spans="1:28" ht="12.75" x14ac:dyDescent="0.2">
      <c r="A687" t="str">
        <f>IF(B687="","", IF(ISNA(MATCH(B687,'Meal Planning'!$C$2:$C$6,0)), "N", "Y"))</f>
        <v/>
      </c>
      <c r="B687" t="str">
        <f t="array" ref="B687">IF(D687="","", INDEX($C687:C20685, MATCH(FALSE,ISBLANK($C687:C20685),0)))</f>
        <v/>
      </c>
      <c r="C687" s="10"/>
      <c r="E687" t="str">
        <f t="shared" si="116"/>
        <v/>
      </c>
      <c r="F687" s="10"/>
      <c r="G687" s="1" t="str">
        <f>IF(D687="","",IFERROR(VLOOKUP(D687,Ingredients!$A:$G,4,FALSE),"ingredient not in list"))</f>
        <v/>
      </c>
      <c r="H687" t="str">
        <f t="shared" si="117"/>
        <v/>
      </c>
      <c r="I687" s="3" t="str">
        <f>IF(D687="", "", IFERROR((VLOOKUP(D687,Ingredients!$A:$H,8,FALSE)*(F687/(VLOOKUP(D687,Ingredients!$A:$H,3,FALSE)))), "ingredient not in list"))</f>
        <v/>
      </c>
      <c r="J687" t="str">
        <f t="shared" si="118"/>
        <v/>
      </c>
      <c r="K687" s="77" t="str">
        <f>IF($D687="", "", IFERROR((VLOOKUP($D687,Ingredients!$A:$K,9,FALSE)*($F687/(VLOOKUP($D687,Ingredients!$A:$K,3,FALSE)))), "ingredient not in list"))</f>
        <v/>
      </c>
      <c r="L687" t="str">
        <f t="shared" si="119"/>
        <v/>
      </c>
      <c r="M687" s="77" t="str">
        <f>IF($D687="", "", IFERROR((VLOOKUP($D687,Ingredients!$A:$K,10,FALSE)*($F687/(VLOOKUP($D687,Ingredients!$A:$K,3,FALSE)))), "ingredient not in list"))</f>
        <v/>
      </c>
      <c r="N687" t="str">
        <f t="shared" si="120"/>
        <v/>
      </c>
      <c r="O687" s="77" t="str">
        <f>IF($D687="", "", IFERROR((VLOOKUP($D687,Ingredients!$A:$K,11,FALSE)*($F687/(VLOOKUP($D687,Ingredients!$A:$K,3,FALSE)))), "ingredient not in list"))</f>
        <v/>
      </c>
      <c r="P687" t="str">
        <f t="shared" si="121"/>
        <v/>
      </c>
      <c r="Q687" s="83" t="str">
        <f>IF($D687="", "", IFERROR((VLOOKUP($D687,Ingredients!$A:$H,6,FALSE)*($F687/(VLOOKUP($D687,Ingredients!$A:$H,3,FALSE)))), "ingredient not in list"))</f>
        <v/>
      </c>
      <c r="R687" s="3" t="str">
        <f>IF(AND(I687&lt;&gt;"",I688=""),SUM(I$1:I688)-SUM(R$1:R686),"")</f>
        <v/>
      </c>
      <c r="S687" t="str">
        <f>IF(AND(Q687&lt;&gt;"",Q688=""),SUM(Q$1:Q688)-SUM(S$1:S686),"")</f>
        <v/>
      </c>
      <c r="T687" s="74" t="str">
        <f>IF(AND(K687&lt;&gt;"",K688=""),SUM(K$1:K688)-SUM(T$1:T686),"")</f>
        <v/>
      </c>
      <c r="U687" s="74" t="str">
        <f>IF(AND(M687&lt;&gt;"",M688=""),SUM(M$1:M688)-SUM(U$1:U686),"")</f>
        <v/>
      </c>
      <c r="V687" s="74" t="str">
        <f>IF(AND(O687&lt;&gt;"",O688=""),SUM(O$1:O688)-SUM(V$1:V686),"")</f>
        <v/>
      </c>
      <c r="X687" s="3" t="str">
        <f t="shared" si="122"/>
        <v/>
      </c>
      <c r="Y687" s="21" t="str">
        <f t="shared" si="123"/>
        <v/>
      </c>
      <c r="Z687" s="74" t="str">
        <f t="shared" si="124"/>
        <v/>
      </c>
      <c r="AA687" s="74" t="str">
        <f t="shared" si="125"/>
        <v/>
      </c>
      <c r="AB687" s="74" t="str">
        <f t="shared" si="126"/>
        <v/>
      </c>
    </row>
    <row r="688" spans="1:28" ht="12.75" x14ac:dyDescent="0.2">
      <c r="A688" t="str">
        <f>IF(B688="","", IF(ISNA(MATCH(B688,'Meal Planning'!$C$2:$C$6,0)), "N", "Y"))</f>
        <v/>
      </c>
      <c r="B688" t="str">
        <f t="array" ref="B688">IF(D688="","", INDEX($C688:C20686, MATCH(FALSE,ISBLANK($C688:C20686),0)))</f>
        <v/>
      </c>
      <c r="C688" s="10"/>
      <c r="E688" t="str">
        <f t="shared" si="116"/>
        <v/>
      </c>
      <c r="F688" s="10"/>
      <c r="G688" s="1" t="str">
        <f>IF(D688="","",IFERROR(VLOOKUP(D688,Ingredients!$A:$G,4,FALSE),"ingredient not in list"))</f>
        <v/>
      </c>
      <c r="H688" t="str">
        <f t="shared" si="117"/>
        <v/>
      </c>
      <c r="I688" s="3" t="str">
        <f>IF(D688="", "", IFERROR((VLOOKUP(D688,Ingredients!$A:$H,8,FALSE)*(F688/(VLOOKUP(D688,Ingredients!$A:$H,3,FALSE)))), "ingredient not in list"))</f>
        <v/>
      </c>
      <c r="J688" t="str">
        <f t="shared" si="118"/>
        <v/>
      </c>
      <c r="K688" s="77" t="str">
        <f>IF($D688="", "", IFERROR((VLOOKUP($D688,Ingredients!$A:$K,9,FALSE)*($F688/(VLOOKUP($D688,Ingredients!$A:$K,3,FALSE)))), "ingredient not in list"))</f>
        <v/>
      </c>
      <c r="L688" t="str">
        <f t="shared" si="119"/>
        <v/>
      </c>
      <c r="M688" s="77" t="str">
        <f>IF($D688="", "", IFERROR((VLOOKUP($D688,Ingredients!$A:$K,10,FALSE)*($F688/(VLOOKUP($D688,Ingredients!$A:$K,3,FALSE)))), "ingredient not in list"))</f>
        <v/>
      </c>
      <c r="N688" t="str">
        <f t="shared" si="120"/>
        <v/>
      </c>
      <c r="O688" s="77" t="str">
        <f>IF($D688="", "", IFERROR((VLOOKUP($D688,Ingredients!$A:$K,11,FALSE)*($F688/(VLOOKUP($D688,Ingredients!$A:$K,3,FALSE)))), "ingredient not in list"))</f>
        <v/>
      </c>
      <c r="P688" t="str">
        <f t="shared" si="121"/>
        <v/>
      </c>
      <c r="Q688" s="83" t="str">
        <f>IF($D688="", "", IFERROR((VLOOKUP($D688,Ingredients!$A:$H,6,FALSE)*($F688/(VLOOKUP($D688,Ingredients!$A:$H,3,FALSE)))), "ingredient not in list"))</f>
        <v/>
      </c>
      <c r="R688" s="3" t="str">
        <f>IF(AND(I688&lt;&gt;"",I689=""),SUM(I$1:I689)-SUM(R$1:R687),"")</f>
        <v/>
      </c>
      <c r="S688" t="str">
        <f>IF(AND(Q688&lt;&gt;"",Q689=""),SUM(Q$1:Q689)-SUM(S$1:S687),"")</f>
        <v/>
      </c>
      <c r="T688" s="74" t="str">
        <f>IF(AND(K688&lt;&gt;"",K689=""),SUM(K$1:K689)-SUM(T$1:T687),"")</f>
        <v/>
      </c>
      <c r="U688" s="74" t="str">
        <f>IF(AND(M688&lt;&gt;"",M689=""),SUM(M$1:M689)-SUM(U$1:U687),"")</f>
        <v/>
      </c>
      <c r="V688" s="74" t="str">
        <f>IF(AND(O688&lt;&gt;"",O689=""),SUM(O$1:O689)-SUM(V$1:V687),"")</f>
        <v/>
      </c>
      <c r="X688" s="3" t="str">
        <f t="shared" si="122"/>
        <v/>
      </c>
      <c r="Y688" s="21" t="str">
        <f t="shared" si="123"/>
        <v/>
      </c>
      <c r="Z688" s="74" t="str">
        <f t="shared" si="124"/>
        <v/>
      </c>
      <c r="AA688" s="74" t="str">
        <f t="shared" si="125"/>
        <v/>
      </c>
      <c r="AB688" s="74" t="str">
        <f t="shared" si="126"/>
        <v/>
      </c>
    </row>
    <row r="689" spans="1:28" ht="12.75" x14ac:dyDescent="0.2">
      <c r="A689" t="str">
        <f>IF(B689="","", IF(ISNA(MATCH(B689,'Meal Planning'!$C$2:$C$6,0)), "N", "Y"))</f>
        <v/>
      </c>
      <c r="B689" t="str">
        <f t="array" ref="B689">IF(D689="","", INDEX($C689:C20687, MATCH(FALSE,ISBLANK($C689:C20687),0)))</f>
        <v/>
      </c>
      <c r="C689" s="10"/>
      <c r="E689" t="str">
        <f t="shared" si="116"/>
        <v/>
      </c>
      <c r="F689" s="10"/>
      <c r="G689" s="1" t="str">
        <f>IF(D689="","",IFERROR(VLOOKUP(D689,Ingredients!$A:$G,4,FALSE),"ingredient not in list"))</f>
        <v/>
      </c>
      <c r="H689" t="str">
        <f t="shared" si="117"/>
        <v/>
      </c>
      <c r="I689" s="3" t="str">
        <f>IF(D689="", "", IFERROR((VLOOKUP(D689,Ingredients!$A:$H,8,FALSE)*(F689/(VLOOKUP(D689,Ingredients!$A:$H,3,FALSE)))), "ingredient not in list"))</f>
        <v/>
      </c>
      <c r="J689" t="str">
        <f t="shared" si="118"/>
        <v/>
      </c>
      <c r="K689" s="77" t="str">
        <f>IF($D689="", "", IFERROR((VLOOKUP($D689,Ingredients!$A:$K,9,FALSE)*($F689/(VLOOKUP($D689,Ingredients!$A:$K,3,FALSE)))), "ingredient not in list"))</f>
        <v/>
      </c>
      <c r="L689" t="str">
        <f t="shared" si="119"/>
        <v/>
      </c>
      <c r="M689" s="77" t="str">
        <f>IF($D689="", "", IFERROR((VLOOKUP($D689,Ingredients!$A:$K,10,FALSE)*($F689/(VLOOKUP($D689,Ingredients!$A:$K,3,FALSE)))), "ingredient not in list"))</f>
        <v/>
      </c>
      <c r="N689" t="str">
        <f t="shared" si="120"/>
        <v/>
      </c>
      <c r="O689" s="77" t="str">
        <f>IF($D689="", "", IFERROR((VLOOKUP($D689,Ingredients!$A:$K,11,FALSE)*($F689/(VLOOKUP($D689,Ingredients!$A:$K,3,FALSE)))), "ingredient not in list"))</f>
        <v/>
      </c>
      <c r="P689" t="str">
        <f t="shared" si="121"/>
        <v/>
      </c>
      <c r="Q689" s="83" t="str">
        <f>IF($D689="", "", IFERROR((VLOOKUP($D689,Ingredients!$A:$H,6,FALSE)*($F689/(VLOOKUP($D689,Ingredients!$A:$H,3,FALSE)))), "ingredient not in list"))</f>
        <v/>
      </c>
      <c r="R689" s="3" t="str">
        <f>IF(AND(I689&lt;&gt;"",I690=""),SUM(I$1:I690)-SUM(R$1:R688),"")</f>
        <v/>
      </c>
      <c r="S689" t="str">
        <f>IF(AND(Q689&lt;&gt;"",Q690=""),SUM(Q$1:Q690)-SUM(S$1:S688),"")</f>
        <v/>
      </c>
      <c r="T689" s="74" t="str">
        <f>IF(AND(K689&lt;&gt;"",K690=""),SUM(K$1:K690)-SUM(T$1:T688),"")</f>
        <v/>
      </c>
      <c r="U689" s="74" t="str">
        <f>IF(AND(M689&lt;&gt;"",M690=""),SUM(M$1:M690)-SUM(U$1:U688),"")</f>
        <v/>
      </c>
      <c r="V689" s="74" t="str">
        <f>IF(AND(O689&lt;&gt;"",O690=""),SUM(O$1:O690)-SUM(V$1:V688),"")</f>
        <v/>
      </c>
      <c r="X689" s="3" t="str">
        <f t="shared" si="122"/>
        <v/>
      </c>
      <c r="Y689" s="21" t="str">
        <f t="shared" si="123"/>
        <v/>
      </c>
      <c r="Z689" s="74" t="str">
        <f t="shared" si="124"/>
        <v/>
      </c>
      <c r="AA689" s="74" t="str">
        <f t="shared" si="125"/>
        <v/>
      </c>
      <c r="AB689" s="74" t="str">
        <f t="shared" si="126"/>
        <v/>
      </c>
    </row>
    <row r="690" spans="1:28" ht="12.75" x14ac:dyDescent="0.2">
      <c r="A690" t="str">
        <f>IF(B690="","", IF(ISNA(MATCH(B690,'Meal Planning'!$C$2:$C$6,0)), "N", "Y"))</f>
        <v/>
      </c>
      <c r="B690" t="str">
        <f t="array" ref="B690">IF(D690="","", INDEX($C690:C20688, MATCH(FALSE,ISBLANK($C690:C20688),0)))</f>
        <v/>
      </c>
      <c r="C690" s="10"/>
      <c r="E690" t="str">
        <f t="shared" si="116"/>
        <v/>
      </c>
      <c r="F690" s="10"/>
      <c r="G690" s="1" t="str">
        <f>IF(D690="","",IFERROR(VLOOKUP(D690,Ingredients!$A:$G,4,FALSE),"ingredient not in list"))</f>
        <v/>
      </c>
      <c r="H690" t="str">
        <f t="shared" si="117"/>
        <v/>
      </c>
      <c r="I690" s="3" t="str">
        <f>IF(D690="", "", IFERROR((VLOOKUP(D690,Ingredients!$A:$H,8,FALSE)*(F690/(VLOOKUP(D690,Ingredients!$A:$H,3,FALSE)))), "ingredient not in list"))</f>
        <v/>
      </c>
      <c r="J690" t="str">
        <f t="shared" si="118"/>
        <v/>
      </c>
      <c r="K690" s="77" t="str">
        <f>IF($D690="", "", IFERROR((VLOOKUP($D690,Ingredients!$A:$K,9,FALSE)*($F690/(VLOOKUP($D690,Ingredients!$A:$K,3,FALSE)))), "ingredient not in list"))</f>
        <v/>
      </c>
      <c r="L690" t="str">
        <f t="shared" si="119"/>
        <v/>
      </c>
      <c r="M690" s="77" t="str">
        <f>IF($D690="", "", IFERROR((VLOOKUP($D690,Ingredients!$A:$K,10,FALSE)*($F690/(VLOOKUP($D690,Ingredients!$A:$K,3,FALSE)))), "ingredient not in list"))</f>
        <v/>
      </c>
      <c r="N690" t="str">
        <f t="shared" si="120"/>
        <v/>
      </c>
      <c r="O690" s="77" t="str">
        <f>IF($D690="", "", IFERROR((VLOOKUP($D690,Ingredients!$A:$K,11,FALSE)*($F690/(VLOOKUP($D690,Ingredients!$A:$K,3,FALSE)))), "ingredient not in list"))</f>
        <v/>
      </c>
      <c r="P690" t="str">
        <f t="shared" si="121"/>
        <v/>
      </c>
      <c r="Q690" s="83" t="str">
        <f>IF($D690="", "", IFERROR((VLOOKUP($D690,Ingredients!$A:$H,6,FALSE)*($F690/(VLOOKUP($D690,Ingredients!$A:$H,3,FALSE)))), "ingredient not in list"))</f>
        <v/>
      </c>
      <c r="R690" s="3" t="str">
        <f>IF(AND(I690&lt;&gt;"",I691=""),SUM(I$1:I691)-SUM(R$1:R689),"")</f>
        <v/>
      </c>
      <c r="S690" t="str">
        <f>IF(AND(Q690&lt;&gt;"",Q691=""),SUM(Q$1:Q691)-SUM(S$1:S689),"")</f>
        <v/>
      </c>
      <c r="T690" s="74" t="str">
        <f>IF(AND(K690&lt;&gt;"",K691=""),SUM(K$1:K691)-SUM(T$1:T689),"")</f>
        <v/>
      </c>
      <c r="U690" s="74" t="str">
        <f>IF(AND(M690&lt;&gt;"",M691=""),SUM(M$1:M691)-SUM(U$1:U689),"")</f>
        <v/>
      </c>
      <c r="V690" s="74" t="str">
        <f>IF(AND(O690&lt;&gt;"",O691=""),SUM(O$1:O691)-SUM(V$1:V689),"")</f>
        <v/>
      </c>
      <c r="X690" s="3" t="str">
        <f t="shared" si="122"/>
        <v/>
      </c>
      <c r="Y690" s="21" t="str">
        <f t="shared" si="123"/>
        <v/>
      </c>
      <c r="Z690" s="74" t="str">
        <f t="shared" si="124"/>
        <v/>
      </c>
      <c r="AA690" s="74" t="str">
        <f t="shared" si="125"/>
        <v/>
      </c>
      <c r="AB690" s="74" t="str">
        <f t="shared" si="126"/>
        <v/>
      </c>
    </row>
    <row r="691" spans="1:28" ht="12.75" x14ac:dyDescent="0.2">
      <c r="A691" t="str">
        <f>IF(B691="","", IF(ISNA(MATCH(B691,'Meal Planning'!$C$2:$C$6,0)), "N", "Y"))</f>
        <v/>
      </c>
      <c r="B691" t="str">
        <f t="array" ref="B691">IF(D691="","", INDEX($C691:C20689, MATCH(FALSE,ISBLANK($C691:C20689),0)))</f>
        <v/>
      </c>
      <c r="C691" s="10"/>
      <c r="E691" t="str">
        <f t="shared" si="116"/>
        <v/>
      </c>
      <c r="F691" s="10"/>
      <c r="G691" s="1" t="str">
        <f>IF(D691="","",IFERROR(VLOOKUP(D691,Ingredients!$A:$G,4,FALSE),"ingredient not in list"))</f>
        <v/>
      </c>
      <c r="H691" t="str">
        <f t="shared" si="117"/>
        <v/>
      </c>
      <c r="I691" s="3" t="str">
        <f>IF(D691="", "", IFERROR((VLOOKUP(D691,Ingredients!$A:$H,8,FALSE)*(F691/(VLOOKUP(D691,Ingredients!$A:$H,3,FALSE)))), "ingredient not in list"))</f>
        <v/>
      </c>
      <c r="J691" t="str">
        <f t="shared" si="118"/>
        <v/>
      </c>
      <c r="K691" s="77" t="str">
        <f>IF($D691="", "", IFERROR((VLOOKUP($D691,Ingredients!$A:$K,9,FALSE)*($F691/(VLOOKUP($D691,Ingredients!$A:$K,3,FALSE)))), "ingredient not in list"))</f>
        <v/>
      </c>
      <c r="L691" t="str">
        <f t="shared" si="119"/>
        <v/>
      </c>
      <c r="M691" s="77" t="str">
        <f>IF($D691="", "", IFERROR((VLOOKUP($D691,Ingredients!$A:$K,10,FALSE)*($F691/(VLOOKUP($D691,Ingredients!$A:$K,3,FALSE)))), "ingredient not in list"))</f>
        <v/>
      </c>
      <c r="N691" t="str">
        <f t="shared" si="120"/>
        <v/>
      </c>
      <c r="O691" s="77" t="str">
        <f>IF($D691="", "", IFERROR((VLOOKUP($D691,Ingredients!$A:$K,11,FALSE)*($F691/(VLOOKUP($D691,Ingredients!$A:$K,3,FALSE)))), "ingredient not in list"))</f>
        <v/>
      </c>
      <c r="P691" t="str">
        <f t="shared" si="121"/>
        <v/>
      </c>
      <c r="Q691" s="83" t="str">
        <f>IF($D691="", "", IFERROR((VLOOKUP($D691,Ingredients!$A:$H,6,FALSE)*($F691/(VLOOKUP($D691,Ingredients!$A:$H,3,FALSE)))), "ingredient not in list"))</f>
        <v/>
      </c>
      <c r="R691" s="3" t="str">
        <f>IF(AND(I691&lt;&gt;"",I692=""),SUM(I$1:I692)-SUM(R$1:R690),"")</f>
        <v/>
      </c>
      <c r="S691" t="str">
        <f>IF(AND(Q691&lt;&gt;"",Q692=""),SUM(Q$1:Q692)-SUM(S$1:S690),"")</f>
        <v/>
      </c>
      <c r="T691" s="74" t="str">
        <f>IF(AND(K691&lt;&gt;"",K692=""),SUM(K$1:K692)-SUM(T$1:T690),"")</f>
        <v/>
      </c>
      <c r="U691" s="74" t="str">
        <f>IF(AND(M691&lt;&gt;"",M692=""),SUM(M$1:M692)-SUM(U$1:U690),"")</f>
        <v/>
      </c>
      <c r="V691" s="74" t="str">
        <f>IF(AND(O691&lt;&gt;"",O692=""),SUM(O$1:O692)-SUM(V$1:V690),"")</f>
        <v/>
      </c>
      <c r="X691" s="3" t="str">
        <f t="shared" si="122"/>
        <v/>
      </c>
      <c r="Y691" s="21" t="str">
        <f t="shared" si="123"/>
        <v/>
      </c>
      <c r="Z691" s="74" t="str">
        <f t="shared" si="124"/>
        <v/>
      </c>
      <c r="AA691" s="74" t="str">
        <f t="shared" si="125"/>
        <v/>
      </c>
      <c r="AB691" s="74" t="str">
        <f t="shared" si="126"/>
        <v/>
      </c>
    </row>
    <row r="692" spans="1:28" ht="12.75" x14ac:dyDescent="0.2">
      <c r="A692" t="str">
        <f>IF(B692="","", IF(ISNA(MATCH(B692,'Meal Planning'!$C$2:$C$6,0)), "N", "Y"))</f>
        <v/>
      </c>
      <c r="B692" t="str">
        <f t="array" ref="B692">IF(D692="","", INDEX($C692:C20690, MATCH(FALSE,ISBLANK($C692:C20690),0)))</f>
        <v/>
      </c>
      <c r="C692" s="10"/>
      <c r="E692" t="str">
        <f t="shared" si="116"/>
        <v/>
      </c>
      <c r="F692" s="10"/>
      <c r="G692" s="1" t="str">
        <f>IF(D692="","",IFERROR(VLOOKUP(D692,Ingredients!$A:$G,4,FALSE),"ingredient not in list"))</f>
        <v/>
      </c>
      <c r="H692" t="str">
        <f t="shared" si="117"/>
        <v/>
      </c>
      <c r="I692" s="3" t="str">
        <f>IF(D692="", "", IFERROR((VLOOKUP(D692,Ingredients!$A:$H,8,FALSE)*(F692/(VLOOKUP(D692,Ingredients!$A:$H,3,FALSE)))), "ingredient not in list"))</f>
        <v/>
      </c>
      <c r="J692" t="str">
        <f t="shared" si="118"/>
        <v/>
      </c>
      <c r="K692" s="77" t="str">
        <f>IF($D692="", "", IFERROR((VLOOKUP($D692,Ingredients!$A:$K,9,FALSE)*($F692/(VLOOKUP($D692,Ingredients!$A:$K,3,FALSE)))), "ingredient not in list"))</f>
        <v/>
      </c>
      <c r="L692" t="str">
        <f t="shared" si="119"/>
        <v/>
      </c>
      <c r="M692" s="77" t="str">
        <f>IF($D692="", "", IFERROR((VLOOKUP($D692,Ingredients!$A:$K,10,FALSE)*($F692/(VLOOKUP($D692,Ingredients!$A:$K,3,FALSE)))), "ingredient not in list"))</f>
        <v/>
      </c>
      <c r="N692" t="str">
        <f t="shared" si="120"/>
        <v/>
      </c>
      <c r="O692" s="77" t="str">
        <f>IF($D692="", "", IFERROR((VLOOKUP($D692,Ingredients!$A:$K,11,FALSE)*($F692/(VLOOKUP($D692,Ingredients!$A:$K,3,FALSE)))), "ingredient not in list"))</f>
        <v/>
      </c>
      <c r="P692" t="str">
        <f t="shared" si="121"/>
        <v/>
      </c>
      <c r="Q692" s="83" t="str">
        <f>IF($D692="", "", IFERROR((VLOOKUP($D692,Ingredients!$A:$H,6,FALSE)*($F692/(VLOOKUP($D692,Ingredients!$A:$H,3,FALSE)))), "ingredient not in list"))</f>
        <v/>
      </c>
      <c r="R692" s="3" t="str">
        <f>IF(AND(I692&lt;&gt;"",I693=""),SUM(I$1:I693)-SUM(R$1:R691),"")</f>
        <v/>
      </c>
      <c r="S692" t="str">
        <f>IF(AND(Q692&lt;&gt;"",Q693=""),SUM(Q$1:Q693)-SUM(S$1:S691),"")</f>
        <v/>
      </c>
      <c r="T692" s="74" t="str">
        <f>IF(AND(K692&lt;&gt;"",K693=""),SUM(K$1:K693)-SUM(T$1:T691),"")</f>
        <v/>
      </c>
      <c r="U692" s="74" t="str">
        <f>IF(AND(M692&lt;&gt;"",M693=""),SUM(M$1:M693)-SUM(U$1:U691),"")</f>
        <v/>
      </c>
      <c r="V692" s="74" t="str">
        <f>IF(AND(O692&lt;&gt;"",O693=""),SUM(O$1:O693)-SUM(V$1:V691),"")</f>
        <v/>
      </c>
      <c r="X692" s="3" t="str">
        <f t="shared" si="122"/>
        <v/>
      </c>
      <c r="Y692" s="21" t="str">
        <f t="shared" si="123"/>
        <v/>
      </c>
      <c r="Z692" s="74" t="str">
        <f t="shared" si="124"/>
        <v/>
      </c>
      <c r="AA692" s="74" t="str">
        <f t="shared" si="125"/>
        <v/>
      </c>
      <c r="AB692" s="74" t="str">
        <f t="shared" si="126"/>
        <v/>
      </c>
    </row>
    <row r="693" spans="1:28" ht="12.75" x14ac:dyDescent="0.2">
      <c r="A693" t="str">
        <f>IF(B693="","", IF(ISNA(MATCH(B693,'Meal Planning'!$C$2:$C$6,0)), "N", "Y"))</f>
        <v/>
      </c>
      <c r="B693" t="str">
        <f t="array" ref="B693">IF(D693="","", INDEX($C693:C20691, MATCH(FALSE,ISBLANK($C693:C20691),0)))</f>
        <v/>
      </c>
      <c r="C693" s="10"/>
      <c r="E693" t="str">
        <f t="shared" si="116"/>
        <v/>
      </c>
      <c r="F693" s="10"/>
      <c r="G693" s="1" t="str">
        <f>IF(D693="","",IFERROR(VLOOKUP(D693,Ingredients!$A:$G,4,FALSE),"ingredient not in list"))</f>
        <v/>
      </c>
      <c r="H693" t="str">
        <f t="shared" si="117"/>
        <v/>
      </c>
      <c r="I693" s="3" t="str">
        <f>IF(D693="", "", IFERROR((VLOOKUP(D693,Ingredients!$A:$H,8,FALSE)*(F693/(VLOOKUP(D693,Ingredients!$A:$H,3,FALSE)))), "ingredient not in list"))</f>
        <v/>
      </c>
      <c r="J693" t="str">
        <f t="shared" si="118"/>
        <v/>
      </c>
      <c r="K693" s="77" t="str">
        <f>IF($D693="", "", IFERROR((VLOOKUP($D693,Ingredients!$A:$K,9,FALSE)*($F693/(VLOOKUP($D693,Ingredients!$A:$K,3,FALSE)))), "ingredient not in list"))</f>
        <v/>
      </c>
      <c r="L693" t="str">
        <f t="shared" si="119"/>
        <v/>
      </c>
      <c r="M693" s="77" t="str">
        <f>IF($D693="", "", IFERROR((VLOOKUP($D693,Ingredients!$A:$K,10,FALSE)*($F693/(VLOOKUP($D693,Ingredients!$A:$K,3,FALSE)))), "ingredient not in list"))</f>
        <v/>
      </c>
      <c r="N693" t="str">
        <f t="shared" si="120"/>
        <v/>
      </c>
      <c r="O693" s="77" t="str">
        <f>IF($D693="", "", IFERROR((VLOOKUP($D693,Ingredients!$A:$K,11,FALSE)*($F693/(VLOOKUP($D693,Ingredients!$A:$K,3,FALSE)))), "ingredient not in list"))</f>
        <v/>
      </c>
      <c r="P693" t="str">
        <f t="shared" si="121"/>
        <v/>
      </c>
      <c r="Q693" s="83" t="str">
        <f>IF($D693="", "", IFERROR((VLOOKUP($D693,Ingredients!$A:$H,6,FALSE)*($F693/(VLOOKUP($D693,Ingredients!$A:$H,3,FALSE)))), "ingredient not in list"))</f>
        <v/>
      </c>
      <c r="R693" s="3" t="str">
        <f>IF(AND(I693&lt;&gt;"",I694=""),SUM(I$1:I694)-SUM(R$1:R692),"")</f>
        <v/>
      </c>
      <c r="S693" t="str">
        <f>IF(AND(Q693&lt;&gt;"",Q694=""),SUM(Q$1:Q694)-SUM(S$1:S692),"")</f>
        <v/>
      </c>
      <c r="T693" s="74" t="str">
        <f>IF(AND(K693&lt;&gt;"",K694=""),SUM(K$1:K694)-SUM(T$1:T692),"")</f>
        <v/>
      </c>
      <c r="U693" s="74" t="str">
        <f>IF(AND(M693&lt;&gt;"",M694=""),SUM(M$1:M694)-SUM(U$1:U692),"")</f>
        <v/>
      </c>
      <c r="V693" s="74" t="str">
        <f>IF(AND(O693&lt;&gt;"",O694=""),SUM(O$1:O694)-SUM(V$1:V692),"")</f>
        <v/>
      </c>
      <c r="X693" s="3" t="str">
        <f t="shared" si="122"/>
        <v/>
      </c>
      <c r="Y693" s="21" t="str">
        <f t="shared" si="123"/>
        <v/>
      </c>
      <c r="Z693" s="74" t="str">
        <f t="shared" si="124"/>
        <v/>
      </c>
      <c r="AA693" s="74" t="str">
        <f t="shared" si="125"/>
        <v/>
      </c>
      <c r="AB693" s="74" t="str">
        <f t="shared" si="126"/>
        <v/>
      </c>
    </row>
    <row r="694" spans="1:28" ht="12.75" x14ac:dyDescent="0.2">
      <c r="A694" t="str">
        <f>IF(B694="","", IF(ISNA(MATCH(B694,'Meal Planning'!$C$2:$C$6,0)), "N", "Y"))</f>
        <v/>
      </c>
      <c r="B694" t="str">
        <f t="array" ref="B694">IF(D694="","", INDEX($C694:C20692, MATCH(FALSE,ISBLANK($C694:C20692),0)))</f>
        <v/>
      </c>
      <c r="C694" s="10"/>
      <c r="E694" t="str">
        <f t="shared" si="116"/>
        <v/>
      </c>
      <c r="F694" s="10"/>
      <c r="G694" s="1" t="str">
        <f>IF(D694="","",IFERROR(VLOOKUP(D694,Ingredients!$A:$G,4,FALSE),"ingredient not in list"))</f>
        <v/>
      </c>
      <c r="H694" t="str">
        <f t="shared" si="117"/>
        <v/>
      </c>
      <c r="I694" s="3" t="str">
        <f>IF(D694="", "", IFERROR((VLOOKUP(D694,Ingredients!$A:$H,8,FALSE)*(F694/(VLOOKUP(D694,Ingredients!$A:$H,3,FALSE)))), "ingredient not in list"))</f>
        <v/>
      </c>
      <c r="J694" t="str">
        <f t="shared" si="118"/>
        <v/>
      </c>
      <c r="K694" s="77" t="str">
        <f>IF($D694="", "", IFERROR((VLOOKUP($D694,Ingredients!$A:$K,9,FALSE)*($F694/(VLOOKUP($D694,Ingredients!$A:$K,3,FALSE)))), "ingredient not in list"))</f>
        <v/>
      </c>
      <c r="L694" t="str">
        <f t="shared" si="119"/>
        <v/>
      </c>
      <c r="M694" s="77" t="str">
        <f>IF($D694="", "", IFERROR((VLOOKUP($D694,Ingredients!$A:$K,10,FALSE)*($F694/(VLOOKUP($D694,Ingredients!$A:$K,3,FALSE)))), "ingredient not in list"))</f>
        <v/>
      </c>
      <c r="N694" t="str">
        <f t="shared" si="120"/>
        <v/>
      </c>
      <c r="O694" s="77" t="str">
        <f>IF($D694="", "", IFERROR((VLOOKUP($D694,Ingredients!$A:$K,11,FALSE)*($F694/(VLOOKUP($D694,Ingredients!$A:$K,3,FALSE)))), "ingredient not in list"))</f>
        <v/>
      </c>
      <c r="P694" t="str">
        <f t="shared" si="121"/>
        <v/>
      </c>
      <c r="Q694" s="83" t="str">
        <f>IF($D694="", "", IFERROR((VLOOKUP($D694,Ingredients!$A:$H,6,FALSE)*($F694/(VLOOKUP($D694,Ingredients!$A:$H,3,FALSE)))), "ingredient not in list"))</f>
        <v/>
      </c>
      <c r="R694" s="3" t="str">
        <f>IF(AND(I694&lt;&gt;"",I695=""),SUM(I$1:I695)-SUM(R$1:R693),"")</f>
        <v/>
      </c>
      <c r="S694" t="str">
        <f>IF(AND(Q694&lt;&gt;"",Q695=""),SUM(Q$1:Q695)-SUM(S$1:S693),"")</f>
        <v/>
      </c>
      <c r="T694" s="74" t="str">
        <f>IF(AND(K694&lt;&gt;"",K695=""),SUM(K$1:K695)-SUM(T$1:T693),"")</f>
        <v/>
      </c>
      <c r="U694" s="74" t="str">
        <f>IF(AND(M694&lt;&gt;"",M695=""),SUM(M$1:M695)-SUM(U$1:U693),"")</f>
        <v/>
      </c>
      <c r="V694" s="74" t="str">
        <f>IF(AND(O694&lt;&gt;"",O695=""),SUM(O$1:O695)-SUM(V$1:V693),"")</f>
        <v/>
      </c>
      <c r="X694" s="3" t="str">
        <f t="shared" si="122"/>
        <v/>
      </c>
      <c r="Y694" s="21" t="str">
        <f t="shared" si="123"/>
        <v/>
      </c>
      <c r="Z694" s="74" t="str">
        <f t="shared" si="124"/>
        <v/>
      </c>
      <c r="AA694" s="74" t="str">
        <f t="shared" si="125"/>
        <v/>
      </c>
      <c r="AB694" s="74" t="str">
        <f t="shared" si="126"/>
        <v/>
      </c>
    </row>
    <row r="695" spans="1:28" ht="12.75" x14ac:dyDescent="0.2">
      <c r="A695" t="str">
        <f>IF(B695="","", IF(ISNA(MATCH(B695,'Meal Planning'!$C$2:$C$6,0)), "N", "Y"))</f>
        <v/>
      </c>
      <c r="B695" t="str">
        <f t="array" ref="B695">IF(D695="","", INDEX($C695:C20693, MATCH(FALSE,ISBLANK($C695:C20693),0)))</f>
        <v/>
      </c>
      <c r="C695" s="10"/>
      <c r="E695" t="str">
        <f t="shared" si="116"/>
        <v/>
      </c>
      <c r="F695" s="10"/>
      <c r="G695" s="1" t="str">
        <f>IF(D695="","",IFERROR(VLOOKUP(D695,Ingredients!$A:$G,4,FALSE),"ingredient not in list"))</f>
        <v/>
      </c>
      <c r="H695" t="str">
        <f t="shared" si="117"/>
        <v/>
      </c>
      <c r="I695" s="3" t="str">
        <f>IF(D695="", "", IFERROR((VLOOKUP(D695,Ingredients!$A:$H,8,FALSE)*(F695/(VLOOKUP(D695,Ingredients!$A:$H,3,FALSE)))), "ingredient not in list"))</f>
        <v/>
      </c>
      <c r="J695" t="str">
        <f t="shared" si="118"/>
        <v/>
      </c>
      <c r="K695" s="77" t="str">
        <f>IF($D695="", "", IFERROR((VLOOKUP($D695,Ingredients!$A:$K,9,FALSE)*($F695/(VLOOKUP($D695,Ingredients!$A:$K,3,FALSE)))), "ingredient not in list"))</f>
        <v/>
      </c>
      <c r="L695" t="str">
        <f t="shared" si="119"/>
        <v/>
      </c>
      <c r="M695" s="77" t="str">
        <f>IF($D695="", "", IFERROR((VLOOKUP($D695,Ingredients!$A:$K,10,FALSE)*($F695/(VLOOKUP($D695,Ingredients!$A:$K,3,FALSE)))), "ingredient not in list"))</f>
        <v/>
      </c>
      <c r="N695" t="str">
        <f t="shared" si="120"/>
        <v/>
      </c>
      <c r="O695" s="77" t="str">
        <f>IF($D695="", "", IFERROR((VLOOKUP($D695,Ingredients!$A:$K,11,FALSE)*($F695/(VLOOKUP($D695,Ingredients!$A:$K,3,FALSE)))), "ingredient not in list"))</f>
        <v/>
      </c>
      <c r="P695" t="str">
        <f t="shared" si="121"/>
        <v/>
      </c>
      <c r="Q695" s="83" t="str">
        <f>IF($D695="", "", IFERROR((VLOOKUP($D695,Ingredients!$A:$H,6,FALSE)*($F695/(VLOOKUP($D695,Ingredients!$A:$H,3,FALSE)))), "ingredient not in list"))</f>
        <v/>
      </c>
      <c r="R695" s="3" t="str">
        <f>IF(AND(I695&lt;&gt;"",I696=""),SUM(I$1:I696)-SUM(R$1:R694),"")</f>
        <v/>
      </c>
      <c r="S695" t="str">
        <f>IF(AND(Q695&lt;&gt;"",Q696=""),SUM(Q$1:Q696)-SUM(S$1:S694),"")</f>
        <v/>
      </c>
      <c r="T695" s="74" t="str">
        <f>IF(AND(K695&lt;&gt;"",K696=""),SUM(K$1:K696)-SUM(T$1:T694),"")</f>
        <v/>
      </c>
      <c r="U695" s="74" t="str">
        <f>IF(AND(M695&lt;&gt;"",M696=""),SUM(M$1:M696)-SUM(U$1:U694),"")</f>
        <v/>
      </c>
      <c r="V695" s="74" t="str">
        <f>IF(AND(O695&lt;&gt;"",O696=""),SUM(O$1:O696)-SUM(V$1:V694),"")</f>
        <v/>
      </c>
      <c r="X695" s="3" t="str">
        <f t="shared" si="122"/>
        <v/>
      </c>
      <c r="Y695" s="21" t="str">
        <f t="shared" si="123"/>
        <v/>
      </c>
      <c r="Z695" s="74" t="str">
        <f t="shared" si="124"/>
        <v/>
      </c>
      <c r="AA695" s="74" t="str">
        <f t="shared" si="125"/>
        <v/>
      </c>
      <c r="AB695" s="74" t="str">
        <f t="shared" si="126"/>
        <v/>
      </c>
    </row>
    <row r="696" spans="1:28" ht="12.75" x14ac:dyDescent="0.2">
      <c r="A696" t="str">
        <f>IF(B696="","", IF(ISNA(MATCH(B696,'Meal Planning'!$C$2:$C$6,0)), "N", "Y"))</f>
        <v/>
      </c>
      <c r="B696" t="str">
        <f t="array" ref="B696">IF(D696="","", INDEX($C696:C20694, MATCH(FALSE,ISBLANK($C696:C20694),0)))</f>
        <v/>
      </c>
      <c r="C696" s="10"/>
      <c r="E696" t="str">
        <f t="shared" si="116"/>
        <v/>
      </c>
      <c r="F696" s="10"/>
      <c r="G696" s="1" t="str">
        <f>IF(D696="","",IFERROR(VLOOKUP(D696,Ingredients!$A:$G,4,FALSE),"ingredient not in list"))</f>
        <v/>
      </c>
      <c r="H696" t="str">
        <f t="shared" si="117"/>
        <v/>
      </c>
      <c r="I696" s="3" t="str">
        <f>IF(D696="", "", IFERROR((VLOOKUP(D696,Ingredients!$A:$H,8,FALSE)*(F696/(VLOOKUP(D696,Ingredients!$A:$H,3,FALSE)))), "ingredient not in list"))</f>
        <v/>
      </c>
      <c r="J696" t="str">
        <f t="shared" si="118"/>
        <v/>
      </c>
      <c r="K696" s="77" t="str">
        <f>IF($D696="", "", IFERROR((VLOOKUP($D696,Ingredients!$A:$K,9,FALSE)*($F696/(VLOOKUP($D696,Ingredients!$A:$K,3,FALSE)))), "ingredient not in list"))</f>
        <v/>
      </c>
      <c r="L696" t="str">
        <f t="shared" si="119"/>
        <v/>
      </c>
      <c r="M696" s="77" t="str">
        <f>IF($D696="", "", IFERROR((VLOOKUP($D696,Ingredients!$A:$K,10,FALSE)*($F696/(VLOOKUP($D696,Ingredients!$A:$K,3,FALSE)))), "ingredient not in list"))</f>
        <v/>
      </c>
      <c r="N696" t="str">
        <f t="shared" si="120"/>
        <v/>
      </c>
      <c r="O696" s="77" t="str">
        <f>IF($D696="", "", IFERROR((VLOOKUP($D696,Ingredients!$A:$K,11,FALSE)*($F696/(VLOOKUP($D696,Ingredients!$A:$K,3,FALSE)))), "ingredient not in list"))</f>
        <v/>
      </c>
      <c r="P696" t="str">
        <f t="shared" si="121"/>
        <v/>
      </c>
      <c r="Q696" s="83" t="str">
        <f>IF($D696="", "", IFERROR((VLOOKUP($D696,Ingredients!$A:$H,6,FALSE)*($F696/(VLOOKUP($D696,Ingredients!$A:$H,3,FALSE)))), "ingredient not in list"))</f>
        <v/>
      </c>
      <c r="R696" s="3" t="str">
        <f>IF(AND(I696&lt;&gt;"",I697=""),SUM(I$1:I697)-SUM(R$1:R695),"")</f>
        <v/>
      </c>
      <c r="S696" t="str">
        <f>IF(AND(Q696&lt;&gt;"",Q697=""),SUM(Q$1:Q697)-SUM(S$1:S695),"")</f>
        <v/>
      </c>
      <c r="T696" s="74" t="str">
        <f>IF(AND(K696&lt;&gt;"",K697=""),SUM(K$1:K697)-SUM(T$1:T695),"")</f>
        <v/>
      </c>
      <c r="U696" s="74" t="str">
        <f>IF(AND(M696&lt;&gt;"",M697=""),SUM(M$1:M697)-SUM(U$1:U695),"")</f>
        <v/>
      </c>
      <c r="V696" s="74" t="str">
        <f>IF(AND(O696&lt;&gt;"",O697=""),SUM(O$1:O697)-SUM(V$1:V695),"")</f>
        <v/>
      </c>
      <c r="X696" s="3" t="str">
        <f t="shared" si="122"/>
        <v/>
      </c>
      <c r="Y696" s="21" t="str">
        <f t="shared" si="123"/>
        <v/>
      </c>
      <c r="Z696" s="74" t="str">
        <f t="shared" si="124"/>
        <v/>
      </c>
      <c r="AA696" s="74" t="str">
        <f t="shared" si="125"/>
        <v/>
      </c>
      <c r="AB696" s="74" t="str">
        <f t="shared" si="126"/>
        <v/>
      </c>
    </row>
    <row r="697" spans="1:28" ht="12.75" x14ac:dyDescent="0.2">
      <c r="A697" t="str">
        <f>IF(B697="","", IF(ISNA(MATCH(B697,'Meal Planning'!$C$2:$C$6,0)), "N", "Y"))</f>
        <v/>
      </c>
      <c r="B697" t="str">
        <f t="array" ref="B697">IF(D697="","", INDEX($C697:C20695, MATCH(FALSE,ISBLANK($C697:C20695),0)))</f>
        <v/>
      </c>
      <c r="C697" s="10"/>
      <c r="E697" t="str">
        <f t="shared" si="116"/>
        <v/>
      </c>
      <c r="F697" s="10"/>
      <c r="G697" s="1" t="str">
        <f>IF(D697="","",IFERROR(VLOOKUP(D697,Ingredients!$A:$G,4,FALSE),"ingredient not in list"))</f>
        <v/>
      </c>
      <c r="H697" t="str">
        <f t="shared" si="117"/>
        <v/>
      </c>
      <c r="I697" s="3" t="str">
        <f>IF(D697="", "", IFERROR((VLOOKUP(D697,Ingredients!$A:$H,8,FALSE)*(F697/(VLOOKUP(D697,Ingredients!$A:$H,3,FALSE)))), "ingredient not in list"))</f>
        <v/>
      </c>
      <c r="J697" t="str">
        <f t="shared" si="118"/>
        <v/>
      </c>
      <c r="K697" s="77" t="str">
        <f>IF($D697="", "", IFERROR((VLOOKUP($D697,Ingredients!$A:$K,9,FALSE)*($F697/(VLOOKUP($D697,Ingredients!$A:$K,3,FALSE)))), "ingredient not in list"))</f>
        <v/>
      </c>
      <c r="L697" t="str">
        <f t="shared" si="119"/>
        <v/>
      </c>
      <c r="M697" s="77" t="str">
        <f>IF($D697="", "", IFERROR((VLOOKUP($D697,Ingredients!$A:$K,10,FALSE)*($F697/(VLOOKUP($D697,Ingredients!$A:$K,3,FALSE)))), "ingredient not in list"))</f>
        <v/>
      </c>
      <c r="N697" t="str">
        <f t="shared" si="120"/>
        <v/>
      </c>
      <c r="O697" s="77" t="str">
        <f>IF($D697="", "", IFERROR((VLOOKUP($D697,Ingredients!$A:$K,11,FALSE)*($F697/(VLOOKUP($D697,Ingredients!$A:$K,3,FALSE)))), "ingredient not in list"))</f>
        <v/>
      </c>
      <c r="P697" t="str">
        <f t="shared" si="121"/>
        <v/>
      </c>
      <c r="Q697" s="83" t="str">
        <f>IF($D697="", "", IFERROR((VLOOKUP($D697,Ingredients!$A:$H,6,FALSE)*($F697/(VLOOKUP($D697,Ingredients!$A:$H,3,FALSE)))), "ingredient not in list"))</f>
        <v/>
      </c>
      <c r="R697" s="3" t="str">
        <f>IF(AND(I697&lt;&gt;"",I698=""),SUM(I$1:I698)-SUM(R$1:R696),"")</f>
        <v/>
      </c>
      <c r="S697" t="str">
        <f>IF(AND(Q697&lt;&gt;"",Q698=""),SUM(Q$1:Q698)-SUM(S$1:S696),"")</f>
        <v/>
      </c>
      <c r="T697" s="74" t="str">
        <f>IF(AND(K697&lt;&gt;"",K698=""),SUM(K$1:K698)-SUM(T$1:T696),"")</f>
        <v/>
      </c>
      <c r="U697" s="74" t="str">
        <f>IF(AND(M697&lt;&gt;"",M698=""),SUM(M$1:M698)-SUM(U$1:U696),"")</f>
        <v/>
      </c>
      <c r="V697" s="74" t="str">
        <f>IF(AND(O697&lt;&gt;"",O698=""),SUM(O$1:O698)-SUM(V$1:V696),"")</f>
        <v/>
      </c>
      <c r="X697" s="3" t="str">
        <f t="shared" si="122"/>
        <v/>
      </c>
      <c r="Y697" s="21" t="str">
        <f t="shared" si="123"/>
        <v/>
      </c>
      <c r="Z697" s="74" t="str">
        <f t="shared" si="124"/>
        <v/>
      </c>
      <c r="AA697" s="74" t="str">
        <f t="shared" si="125"/>
        <v/>
      </c>
      <c r="AB697" s="74" t="str">
        <f t="shared" si="126"/>
        <v/>
      </c>
    </row>
    <row r="698" spans="1:28" ht="12.75" x14ac:dyDescent="0.2">
      <c r="A698" t="str">
        <f>IF(B698="","", IF(ISNA(MATCH(B698,'Meal Planning'!$C$2:$C$6,0)), "N", "Y"))</f>
        <v/>
      </c>
      <c r="B698" t="str">
        <f t="array" ref="B698">IF(D698="","", INDEX($C698:C20696, MATCH(FALSE,ISBLANK($C698:C20696),0)))</f>
        <v/>
      </c>
      <c r="C698" s="10"/>
      <c r="E698" t="str">
        <f t="shared" si="116"/>
        <v/>
      </c>
      <c r="F698" s="10"/>
      <c r="G698" s="1" t="str">
        <f>IF(D698="","",IFERROR(VLOOKUP(D698,Ingredients!$A:$G,4,FALSE),"ingredient not in list"))</f>
        <v/>
      </c>
      <c r="H698" t="str">
        <f t="shared" si="117"/>
        <v/>
      </c>
      <c r="I698" s="3" t="str">
        <f>IF(D698="", "", IFERROR((VLOOKUP(D698,Ingredients!$A:$H,8,FALSE)*(F698/(VLOOKUP(D698,Ingredients!$A:$H,3,FALSE)))), "ingredient not in list"))</f>
        <v/>
      </c>
      <c r="J698" t="str">
        <f t="shared" si="118"/>
        <v/>
      </c>
      <c r="K698" s="77" t="str">
        <f>IF($D698="", "", IFERROR((VLOOKUP($D698,Ingredients!$A:$K,9,FALSE)*($F698/(VLOOKUP($D698,Ingredients!$A:$K,3,FALSE)))), "ingredient not in list"))</f>
        <v/>
      </c>
      <c r="L698" t="str">
        <f t="shared" si="119"/>
        <v/>
      </c>
      <c r="M698" s="77" t="str">
        <f>IF($D698="", "", IFERROR((VLOOKUP($D698,Ingredients!$A:$K,10,FALSE)*($F698/(VLOOKUP($D698,Ingredients!$A:$K,3,FALSE)))), "ingredient not in list"))</f>
        <v/>
      </c>
      <c r="N698" t="str">
        <f t="shared" si="120"/>
        <v/>
      </c>
      <c r="O698" s="77" t="str">
        <f>IF($D698="", "", IFERROR((VLOOKUP($D698,Ingredients!$A:$K,11,FALSE)*($F698/(VLOOKUP($D698,Ingredients!$A:$K,3,FALSE)))), "ingredient not in list"))</f>
        <v/>
      </c>
      <c r="P698" t="str">
        <f t="shared" si="121"/>
        <v/>
      </c>
      <c r="Q698" s="83" t="str">
        <f>IF($D698="", "", IFERROR((VLOOKUP($D698,Ingredients!$A:$H,6,FALSE)*($F698/(VLOOKUP($D698,Ingredients!$A:$H,3,FALSE)))), "ingredient not in list"))</f>
        <v/>
      </c>
      <c r="R698" s="3" t="str">
        <f>IF(AND(I698&lt;&gt;"",I699=""),SUM(I$1:I699)-SUM(R$1:R697),"")</f>
        <v/>
      </c>
      <c r="S698" t="str">
        <f>IF(AND(Q698&lt;&gt;"",Q699=""),SUM(Q$1:Q699)-SUM(S$1:S697),"")</f>
        <v/>
      </c>
      <c r="T698" s="74" t="str">
        <f>IF(AND(K698&lt;&gt;"",K699=""),SUM(K$1:K699)-SUM(T$1:T697),"")</f>
        <v/>
      </c>
      <c r="U698" s="74" t="str">
        <f>IF(AND(M698&lt;&gt;"",M699=""),SUM(M$1:M699)-SUM(U$1:U697),"")</f>
        <v/>
      </c>
      <c r="V698" s="74" t="str">
        <f>IF(AND(O698&lt;&gt;"",O699=""),SUM(O$1:O699)-SUM(V$1:V697),"")</f>
        <v/>
      </c>
      <c r="X698" s="3" t="str">
        <f t="shared" si="122"/>
        <v/>
      </c>
      <c r="Y698" s="21" t="str">
        <f t="shared" si="123"/>
        <v/>
      </c>
      <c r="Z698" s="74" t="str">
        <f t="shared" si="124"/>
        <v/>
      </c>
      <c r="AA698" s="74" t="str">
        <f t="shared" si="125"/>
        <v/>
      </c>
      <c r="AB698" s="74" t="str">
        <f t="shared" si="126"/>
        <v/>
      </c>
    </row>
    <row r="699" spans="1:28" ht="12.75" x14ac:dyDescent="0.2">
      <c r="A699" t="str">
        <f>IF(B699="","", IF(ISNA(MATCH(B699,'Meal Planning'!$C$2:$C$6,0)), "N", "Y"))</f>
        <v/>
      </c>
      <c r="B699" t="str">
        <f t="array" ref="B699">IF(D699="","", INDEX($C699:C20697, MATCH(FALSE,ISBLANK($C699:C20697),0)))</f>
        <v/>
      </c>
      <c r="C699" s="10"/>
      <c r="E699" t="str">
        <f t="shared" si="116"/>
        <v/>
      </c>
      <c r="F699" s="10"/>
      <c r="G699" s="1" t="str">
        <f>IF(D699="","",IFERROR(VLOOKUP(D699,Ingredients!$A:$G,4,FALSE),"ingredient not in list"))</f>
        <v/>
      </c>
      <c r="H699" t="str">
        <f t="shared" si="117"/>
        <v/>
      </c>
      <c r="I699" s="3" t="str">
        <f>IF(D699="", "", IFERROR((VLOOKUP(D699,Ingredients!$A:$H,8,FALSE)*(F699/(VLOOKUP(D699,Ingredients!$A:$H,3,FALSE)))), "ingredient not in list"))</f>
        <v/>
      </c>
      <c r="J699" t="str">
        <f t="shared" si="118"/>
        <v/>
      </c>
      <c r="K699" s="77" t="str">
        <f>IF($D699="", "", IFERROR((VLOOKUP($D699,Ingredients!$A:$K,9,FALSE)*($F699/(VLOOKUP($D699,Ingredients!$A:$K,3,FALSE)))), "ingredient not in list"))</f>
        <v/>
      </c>
      <c r="L699" t="str">
        <f t="shared" si="119"/>
        <v/>
      </c>
      <c r="M699" s="77" t="str">
        <f>IF($D699="", "", IFERROR((VLOOKUP($D699,Ingredients!$A:$K,10,FALSE)*($F699/(VLOOKUP($D699,Ingredients!$A:$K,3,FALSE)))), "ingredient not in list"))</f>
        <v/>
      </c>
      <c r="N699" t="str">
        <f t="shared" si="120"/>
        <v/>
      </c>
      <c r="O699" s="77" t="str">
        <f>IF($D699="", "", IFERROR((VLOOKUP($D699,Ingredients!$A:$K,11,FALSE)*($F699/(VLOOKUP($D699,Ingredients!$A:$K,3,FALSE)))), "ingredient not in list"))</f>
        <v/>
      </c>
      <c r="P699" t="str">
        <f t="shared" si="121"/>
        <v/>
      </c>
      <c r="Q699" s="83" t="str">
        <f>IF($D699="", "", IFERROR((VLOOKUP($D699,Ingredients!$A:$H,6,FALSE)*($F699/(VLOOKUP($D699,Ingredients!$A:$H,3,FALSE)))), "ingredient not in list"))</f>
        <v/>
      </c>
      <c r="R699" s="3" t="str">
        <f>IF(AND(I699&lt;&gt;"",I700=""),SUM(I$1:I700)-SUM(R$1:R698),"")</f>
        <v/>
      </c>
      <c r="S699" t="str">
        <f>IF(AND(Q699&lt;&gt;"",Q700=""),SUM(Q$1:Q700)-SUM(S$1:S698),"")</f>
        <v/>
      </c>
      <c r="T699" s="74" t="str">
        <f>IF(AND(K699&lt;&gt;"",K700=""),SUM(K$1:K700)-SUM(T$1:T698),"")</f>
        <v/>
      </c>
      <c r="U699" s="74" t="str">
        <f>IF(AND(M699&lt;&gt;"",M700=""),SUM(M$1:M700)-SUM(U$1:U698),"")</f>
        <v/>
      </c>
      <c r="V699" s="74" t="str">
        <f>IF(AND(O699&lt;&gt;"",O700=""),SUM(O$1:O700)-SUM(V$1:V698),"")</f>
        <v/>
      </c>
      <c r="X699" s="3" t="str">
        <f t="shared" si="122"/>
        <v/>
      </c>
      <c r="Y699" s="21" t="str">
        <f t="shared" si="123"/>
        <v/>
      </c>
      <c r="Z699" s="74" t="str">
        <f t="shared" si="124"/>
        <v/>
      </c>
      <c r="AA699" s="74" t="str">
        <f t="shared" si="125"/>
        <v/>
      </c>
      <c r="AB699" s="74" t="str">
        <f t="shared" si="126"/>
        <v/>
      </c>
    </row>
    <row r="700" spans="1:28" ht="12.75" x14ac:dyDescent="0.2">
      <c r="A700" t="str">
        <f>IF(B700="","", IF(ISNA(MATCH(B700,'Meal Planning'!$C$2:$C$6,0)), "N", "Y"))</f>
        <v/>
      </c>
      <c r="B700" t="str">
        <f t="array" ref="B700">IF(D700="","", INDEX($C700:C20698, MATCH(FALSE,ISBLANK($C700:C20698),0)))</f>
        <v/>
      </c>
      <c r="C700" s="10"/>
      <c r="E700" t="str">
        <f t="shared" si="116"/>
        <v/>
      </c>
      <c r="F700" s="10"/>
      <c r="G700" s="1" t="str">
        <f>IF(D700="","",IFERROR(VLOOKUP(D700,Ingredients!$A:$G,4,FALSE),"ingredient not in list"))</f>
        <v/>
      </c>
      <c r="H700" t="str">
        <f t="shared" si="117"/>
        <v/>
      </c>
      <c r="I700" s="3" t="str">
        <f>IF(D700="", "", IFERROR((VLOOKUP(D700,Ingredients!$A:$H,8,FALSE)*(F700/(VLOOKUP(D700,Ingredients!$A:$H,3,FALSE)))), "ingredient not in list"))</f>
        <v/>
      </c>
      <c r="J700" t="str">
        <f t="shared" si="118"/>
        <v/>
      </c>
      <c r="K700" s="77" t="str">
        <f>IF($D700="", "", IFERROR((VLOOKUP($D700,Ingredients!$A:$K,9,FALSE)*($F700/(VLOOKUP($D700,Ingredients!$A:$K,3,FALSE)))), "ingredient not in list"))</f>
        <v/>
      </c>
      <c r="L700" t="str">
        <f t="shared" si="119"/>
        <v/>
      </c>
      <c r="M700" s="77" t="str">
        <f>IF($D700="", "", IFERROR((VLOOKUP($D700,Ingredients!$A:$K,10,FALSE)*($F700/(VLOOKUP($D700,Ingredients!$A:$K,3,FALSE)))), "ingredient not in list"))</f>
        <v/>
      </c>
      <c r="N700" t="str">
        <f t="shared" si="120"/>
        <v/>
      </c>
      <c r="O700" s="77" t="str">
        <f>IF($D700="", "", IFERROR((VLOOKUP($D700,Ingredients!$A:$K,11,FALSE)*($F700/(VLOOKUP($D700,Ingredients!$A:$K,3,FALSE)))), "ingredient not in list"))</f>
        <v/>
      </c>
      <c r="P700" t="str">
        <f t="shared" si="121"/>
        <v/>
      </c>
      <c r="Q700" s="83" t="str">
        <f>IF($D700="", "", IFERROR((VLOOKUP($D700,Ingredients!$A:$H,6,FALSE)*($F700/(VLOOKUP($D700,Ingredients!$A:$H,3,FALSE)))), "ingredient not in list"))</f>
        <v/>
      </c>
      <c r="R700" s="3" t="str">
        <f>IF(AND(I700&lt;&gt;"",I701=""),SUM(I$1:I701)-SUM(R$1:R699),"")</f>
        <v/>
      </c>
      <c r="S700" t="str">
        <f>IF(AND(Q700&lt;&gt;"",Q701=""),SUM(Q$1:Q701)-SUM(S$1:S699),"")</f>
        <v/>
      </c>
      <c r="T700" s="74" t="str">
        <f>IF(AND(K700&lt;&gt;"",K701=""),SUM(K$1:K701)-SUM(T$1:T699),"")</f>
        <v/>
      </c>
      <c r="U700" s="74" t="str">
        <f>IF(AND(M700&lt;&gt;"",M701=""),SUM(M$1:M701)-SUM(U$1:U699),"")</f>
        <v/>
      </c>
      <c r="V700" s="74" t="str">
        <f>IF(AND(O700&lt;&gt;"",O701=""),SUM(O$1:O701)-SUM(V$1:V699),"")</f>
        <v/>
      </c>
      <c r="X700" s="3" t="str">
        <f t="shared" si="122"/>
        <v/>
      </c>
      <c r="Y700" s="21" t="str">
        <f t="shared" si="123"/>
        <v/>
      </c>
      <c r="Z700" s="74" t="str">
        <f t="shared" si="124"/>
        <v/>
      </c>
      <c r="AA700" s="74" t="str">
        <f t="shared" si="125"/>
        <v/>
      </c>
      <c r="AB700" s="74" t="str">
        <f t="shared" si="126"/>
        <v/>
      </c>
    </row>
    <row r="701" spans="1:28" ht="12.75" x14ac:dyDescent="0.2">
      <c r="A701" t="str">
        <f>IF(B701="","", IF(ISNA(MATCH(B701,'Meal Planning'!$C$2:$C$6,0)), "N", "Y"))</f>
        <v/>
      </c>
      <c r="B701" t="str">
        <f t="array" ref="B701">IF(D701="","", INDEX($C701:C20699, MATCH(FALSE,ISBLANK($C701:C20699),0)))</f>
        <v/>
      </c>
      <c r="C701" s="10"/>
      <c r="E701" t="str">
        <f t="shared" si="116"/>
        <v/>
      </c>
      <c r="F701" s="10"/>
      <c r="G701" s="1" t="str">
        <f>IF(D701="","",IFERROR(VLOOKUP(D701,Ingredients!$A:$G,4,FALSE),"ingredient not in list"))</f>
        <v/>
      </c>
      <c r="H701" t="str">
        <f t="shared" si="117"/>
        <v/>
      </c>
      <c r="I701" s="3" t="str">
        <f>IF(D701="", "", IFERROR((VLOOKUP(D701,Ingredients!$A:$H,8,FALSE)*(F701/(VLOOKUP(D701,Ingredients!$A:$H,3,FALSE)))), "ingredient not in list"))</f>
        <v/>
      </c>
      <c r="J701" t="str">
        <f t="shared" si="118"/>
        <v/>
      </c>
      <c r="K701" s="77" t="str">
        <f>IF($D701="", "", IFERROR((VLOOKUP($D701,Ingredients!$A:$K,9,FALSE)*($F701/(VLOOKUP($D701,Ingredients!$A:$K,3,FALSE)))), "ingredient not in list"))</f>
        <v/>
      </c>
      <c r="L701" t="str">
        <f t="shared" si="119"/>
        <v/>
      </c>
      <c r="M701" s="77" t="str">
        <f>IF($D701="", "", IFERROR((VLOOKUP($D701,Ingredients!$A:$K,10,FALSE)*($F701/(VLOOKUP($D701,Ingredients!$A:$K,3,FALSE)))), "ingredient not in list"))</f>
        <v/>
      </c>
      <c r="N701" t="str">
        <f t="shared" si="120"/>
        <v/>
      </c>
      <c r="O701" s="77" t="str">
        <f>IF($D701="", "", IFERROR((VLOOKUP($D701,Ingredients!$A:$K,11,FALSE)*($F701/(VLOOKUP($D701,Ingredients!$A:$K,3,FALSE)))), "ingredient not in list"))</f>
        <v/>
      </c>
      <c r="P701" t="str">
        <f t="shared" si="121"/>
        <v/>
      </c>
      <c r="Q701" s="83" t="str">
        <f>IF($D701="", "", IFERROR((VLOOKUP($D701,Ingredients!$A:$H,6,FALSE)*($F701/(VLOOKUP($D701,Ingredients!$A:$H,3,FALSE)))), "ingredient not in list"))</f>
        <v/>
      </c>
      <c r="R701" s="3" t="str">
        <f>IF(AND(I701&lt;&gt;"",I702=""),SUM(I$1:I702)-SUM(R$1:R700),"")</f>
        <v/>
      </c>
      <c r="S701" t="str">
        <f>IF(AND(Q701&lt;&gt;"",Q702=""),SUM(Q$1:Q702)-SUM(S$1:S700),"")</f>
        <v/>
      </c>
      <c r="T701" s="74" t="str">
        <f>IF(AND(K701&lt;&gt;"",K702=""),SUM(K$1:K702)-SUM(T$1:T700),"")</f>
        <v/>
      </c>
      <c r="U701" s="74" t="str">
        <f>IF(AND(M701&lt;&gt;"",M702=""),SUM(M$1:M702)-SUM(U$1:U700),"")</f>
        <v/>
      </c>
      <c r="V701" s="74" t="str">
        <f>IF(AND(O701&lt;&gt;"",O702=""),SUM(O$1:O702)-SUM(V$1:V700),"")</f>
        <v/>
      </c>
      <c r="X701" s="3" t="str">
        <f t="shared" si="122"/>
        <v/>
      </c>
      <c r="Y701" s="21" t="str">
        <f t="shared" si="123"/>
        <v/>
      </c>
      <c r="Z701" s="74" t="str">
        <f t="shared" si="124"/>
        <v/>
      </c>
      <c r="AA701" s="74" t="str">
        <f t="shared" si="125"/>
        <v/>
      </c>
      <c r="AB701" s="74" t="str">
        <f t="shared" si="126"/>
        <v/>
      </c>
    </row>
    <row r="702" spans="1:28" ht="12.75" x14ac:dyDescent="0.2">
      <c r="A702" t="str">
        <f>IF(B702="","", IF(ISNA(MATCH(B702,'Meal Planning'!$C$2:$C$6,0)), "N", "Y"))</f>
        <v/>
      </c>
      <c r="B702" t="str">
        <f t="array" ref="B702">IF(D702="","", INDEX($C702:C20700, MATCH(FALSE,ISBLANK($C702:C20700),0)))</f>
        <v/>
      </c>
      <c r="C702" s="10"/>
      <c r="E702" t="str">
        <f t="shared" si="116"/>
        <v/>
      </c>
      <c r="F702" s="10"/>
      <c r="G702" s="1" t="str">
        <f>IF(D702="","",IFERROR(VLOOKUP(D702,Ingredients!$A:$G,4,FALSE),"ingredient not in list"))</f>
        <v/>
      </c>
      <c r="H702" t="str">
        <f t="shared" si="117"/>
        <v/>
      </c>
      <c r="I702" s="3" t="str">
        <f>IF(D702="", "", IFERROR((VLOOKUP(D702,Ingredients!$A:$H,8,FALSE)*(F702/(VLOOKUP(D702,Ingredients!$A:$H,3,FALSE)))), "ingredient not in list"))</f>
        <v/>
      </c>
      <c r="J702" t="str">
        <f t="shared" si="118"/>
        <v/>
      </c>
      <c r="K702" s="77" t="str">
        <f>IF($D702="", "", IFERROR((VLOOKUP($D702,Ingredients!$A:$K,9,FALSE)*($F702/(VLOOKUP($D702,Ingredients!$A:$K,3,FALSE)))), "ingredient not in list"))</f>
        <v/>
      </c>
      <c r="L702" t="str">
        <f t="shared" si="119"/>
        <v/>
      </c>
      <c r="M702" s="77" t="str">
        <f>IF($D702="", "", IFERROR((VLOOKUP($D702,Ingredients!$A:$K,10,FALSE)*($F702/(VLOOKUP($D702,Ingredients!$A:$K,3,FALSE)))), "ingredient not in list"))</f>
        <v/>
      </c>
      <c r="N702" t="str">
        <f t="shared" si="120"/>
        <v/>
      </c>
      <c r="O702" s="77" t="str">
        <f>IF($D702="", "", IFERROR((VLOOKUP($D702,Ingredients!$A:$K,11,FALSE)*($F702/(VLOOKUP($D702,Ingredients!$A:$K,3,FALSE)))), "ingredient not in list"))</f>
        <v/>
      </c>
      <c r="P702" t="str">
        <f t="shared" si="121"/>
        <v/>
      </c>
      <c r="Q702" s="83" t="str">
        <f>IF($D702="", "", IFERROR((VLOOKUP($D702,Ingredients!$A:$H,6,FALSE)*($F702/(VLOOKUP($D702,Ingredients!$A:$H,3,FALSE)))), "ingredient not in list"))</f>
        <v/>
      </c>
      <c r="R702" s="3" t="str">
        <f>IF(AND(I702&lt;&gt;"",I703=""),SUM(I$1:I703)-SUM(R$1:R701),"")</f>
        <v/>
      </c>
      <c r="S702" t="str">
        <f>IF(AND(Q702&lt;&gt;"",Q703=""),SUM(Q$1:Q703)-SUM(S$1:S701),"")</f>
        <v/>
      </c>
      <c r="T702" s="74" t="str">
        <f>IF(AND(K702&lt;&gt;"",K703=""),SUM(K$1:K703)-SUM(T$1:T701),"")</f>
        <v/>
      </c>
      <c r="U702" s="74" t="str">
        <f>IF(AND(M702&lt;&gt;"",M703=""),SUM(M$1:M703)-SUM(U$1:U701),"")</f>
        <v/>
      </c>
      <c r="V702" s="74" t="str">
        <f>IF(AND(O702&lt;&gt;"",O703=""),SUM(O$1:O703)-SUM(V$1:V701),"")</f>
        <v/>
      </c>
      <c r="X702" s="3" t="str">
        <f t="shared" si="122"/>
        <v/>
      </c>
      <c r="Y702" s="21" t="str">
        <f t="shared" si="123"/>
        <v/>
      </c>
      <c r="Z702" s="74" t="str">
        <f t="shared" si="124"/>
        <v/>
      </c>
      <c r="AA702" s="74" t="str">
        <f t="shared" si="125"/>
        <v/>
      </c>
      <c r="AB702" s="74" t="str">
        <f t="shared" si="126"/>
        <v/>
      </c>
    </row>
    <row r="703" spans="1:28" ht="12.75" x14ac:dyDescent="0.2">
      <c r="A703" t="str">
        <f>IF(B703="","", IF(ISNA(MATCH(B703,'Meal Planning'!$C$2:$C$6,0)), "N", "Y"))</f>
        <v/>
      </c>
      <c r="B703" t="str">
        <f t="array" ref="B703">IF(D703="","", INDEX($C703:C20701, MATCH(FALSE,ISBLANK($C703:C20701),0)))</f>
        <v/>
      </c>
      <c r="C703" s="10"/>
      <c r="E703" t="str">
        <f t="shared" si="116"/>
        <v/>
      </c>
      <c r="F703" s="10"/>
      <c r="G703" s="1" t="str">
        <f>IF(D703="","",IFERROR(VLOOKUP(D703,Ingredients!$A:$G,4,FALSE),"ingredient not in list"))</f>
        <v/>
      </c>
      <c r="H703" t="str">
        <f t="shared" si="117"/>
        <v/>
      </c>
      <c r="I703" s="3" t="str">
        <f>IF(D703="", "", IFERROR((VLOOKUP(D703,Ingredients!$A:$H,8,FALSE)*(F703/(VLOOKUP(D703,Ingredients!$A:$H,3,FALSE)))), "ingredient not in list"))</f>
        <v/>
      </c>
      <c r="J703" t="str">
        <f t="shared" si="118"/>
        <v/>
      </c>
      <c r="K703" s="77" t="str">
        <f>IF($D703="", "", IFERROR((VLOOKUP($D703,Ingredients!$A:$K,9,FALSE)*($F703/(VLOOKUP($D703,Ingredients!$A:$K,3,FALSE)))), "ingredient not in list"))</f>
        <v/>
      </c>
      <c r="L703" t="str">
        <f t="shared" si="119"/>
        <v/>
      </c>
      <c r="M703" s="77" t="str">
        <f>IF($D703="", "", IFERROR((VLOOKUP($D703,Ingredients!$A:$K,10,FALSE)*($F703/(VLOOKUP($D703,Ingredients!$A:$K,3,FALSE)))), "ingredient not in list"))</f>
        <v/>
      </c>
      <c r="N703" t="str">
        <f t="shared" si="120"/>
        <v/>
      </c>
      <c r="O703" s="77" t="str">
        <f>IF($D703="", "", IFERROR((VLOOKUP($D703,Ingredients!$A:$K,11,FALSE)*($F703/(VLOOKUP($D703,Ingredients!$A:$K,3,FALSE)))), "ingredient not in list"))</f>
        <v/>
      </c>
      <c r="P703" t="str">
        <f t="shared" si="121"/>
        <v/>
      </c>
      <c r="Q703" s="83" t="str">
        <f>IF($D703="", "", IFERROR((VLOOKUP($D703,Ingredients!$A:$H,6,FALSE)*($F703/(VLOOKUP($D703,Ingredients!$A:$H,3,FALSE)))), "ingredient not in list"))</f>
        <v/>
      </c>
      <c r="R703" s="3" t="str">
        <f>IF(AND(I703&lt;&gt;"",I704=""),SUM(I$1:I704)-SUM(R$1:R702),"")</f>
        <v/>
      </c>
      <c r="S703" t="str">
        <f>IF(AND(Q703&lt;&gt;"",Q704=""),SUM(Q$1:Q704)-SUM(S$1:S702),"")</f>
        <v/>
      </c>
      <c r="T703" s="74" t="str">
        <f>IF(AND(K703&lt;&gt;"",K704=""),SUM(K$1:K704)-SUM(T$1:T702),"")</f>
        <v/>
      </c>
      <c r="U703" s="74" t="str">
        <f>IF(AND(M703&lt;&gt;"",M704=""),SUM(M$1:M704)-SUM(U$1:U702),"")</f>
        <v/>
      </c>
      <c r="V703" s="74" t="str">
        <f>IF(AND(O703&lt;&gt;"",O704=""),SUM(O$1:O704)-SUM(V$1:V702),"")</f>
        <v/>
      </c>
      <c r="X703" s="3" t="str">
        <f t="shared" si="122"/>
        <v/>
      </c>
      <c r="Y703" s="21" t="str">
        <f t="shared" si="123"/>
        <v/>
      </c>
      <c r="Z703" s="74" t="str">
        <f t="shared" si="124"/>
        <v/>
      </c>
      <c r="AA703" s="74" t="str">
        <f t="shared" si="125"/>
        <v/>
      </c>
      <c r="AB703" s="74" t="str">
        <f t="shared" si="126"/>
        <v/>
      </c>
    </row>
    <row r="704" spans="1:28" ht="12.75" x14ac:dyDescent="0.2">
      <c r="A704" t="str">
        <f>IF(B704="","", IF(ISNA(MATCH(B704,'Meal Planning'!$C$2:$C$6,0)), "N", "Y"))</f>
        <v/>
      </c>
      <c r="B704" t="str">
        <f t="array" ref="B704">IF(D704="","", INDEX($C704:C20702, MATCH(FALSE,ISBLANK($C704:C20702),0)))</f>
        <v/>
      </c>
      <c r="C704" s="10"/>
      <c r="E704" t="str">
        <f t="shared" si="116"/>
        <v/>
      </c>
      <c r="F704" s="10"/>
      <c r="G704" s="1" t="str">
        <f>IF(D704="","",IFERROR(VLOOKUP(D704,Ingredients!$A:$G,4,FALSE),"ingredient not in list"))</f>
        <v/>
      </c>
      <c r="H704" t="str">
        <f t="shared" si="117"/>
        <v/>
      </c>
      <c r="I704" s="3" t="str">
        <f>IF(D704="", "", IFERROR((VLOOKUP(D704,Ingredients!$A:$H,8,FALSE)*(F704/(VLOOKUP(D704,Ingredients!$A:$H,3,FALSE)))), "ingredient not in list"))</f>
        <v/>
      </c>
      <c r="J704" t="str">
        <f t="shared" si="118"/>
        <v/>
      </c>
      <c r="K704" s="77" t="str">
        <f>IF($D704="", "", IFERROR((VLOOKUP($D704,Ingredients!$A:$K,9,FALSE)*($F704/(VLOOKUP($D704,Ingredients!$A:$K,3,FALSE)))), "ingredient not in list"))</f>
        <v/>
      </c>
      <c r="L704" t="str">
        <f t="shared" si="119"/>
        <v/>
      </c>
      <c r="M704" s="77" t="str">
        <f>IF($D704="", "", IFERROR((VLOOKUP($D704,Ingredients!$A:$K,10,FALSE)*($F704/(VLOOKUP($D704,Ingredients!$A:$K,3,FALSE)))), "ingredient not in list"))</f>
        <v/>
      </c>
      <c r="N704" t="str">
        <f t="shared" si="120"/>
        <v/>
      </c>
      <c r="O704" s="77" t="str">
        <f>IF($D704="", "", IFERROR((VLOOKUP($D704,Ingredients!$A:$K,11,FALSE)*($F704/(VLOOKUP($D704,Ingredients!$A:$K,3,FALSE)))), "ingredient not in list"))</f>
        <v/>
      </c>
      <c r="P704" t="str">
        <f t="shared" si="121"/>
        <v/>
      </c>
      <c r="Q704" s="83" t="str">
        <f>IF($D704="", "", IFERROR((VLOOKUP($D704,Ingredients!$A:$H,6,FALSE)*($F704/(VLOOKUP($D704,Ingredients!$A:$H,3,FALSE)))), "ingredient not in list"))</f>
        <v/>
      </c>
      <c r="R704" s="3" t="str">
        <f>IF(AND(I704&lt;&gt;"",I705=""),SUM(I$1:I705)-SUM(R$1:R703),"")</f>
        <v/>
      </c>
      <c r="S704" t="str">
        <f>IF(AND(Q704&lt;&gt;"",Q705=""),SUM(Q$1:Q705)-SUM(S$1:S703),"")</f>
        <v/>
      </c>
      <c r="T704" s="74" t="str">
        <f>IF(AND(K704&lt;&gt;"",K705=""),SUM(K$1:K705)-SUM(T$1:T703),"")</f>
        <v/>
      </c>
      <c r="U704" s="74" t="str">
        <f>IF(AND(M704&lt;&gt;"",M705=""),SUM(M$1:M705)-SUM(U$1:U703),"")</f>
        <v/>
      </c>
      <c r="V704" s="74" t="str">
        <f>IF(AND(O704&lt;&gt;"",O705=""),SUM(O$1:O705)-SUM(V$1:V703),"")</f>
        <v/>
      </c>
      <c r="X704" s="3" t="str">
        <f t="shared" si="122"/>
        <v/>
      </c>
      <c r="Y704" s="21" t="str">
        <f t="shared" si="123"/>
        <v/>
      </c>
      <c r="Z704" s="74" t="str">
        <f t="shared" si="124"/>
        <v/>
      </c>
      <c r="AA704" s="74" t="str">
        <f t="shared" si="125"/>
        <v/>
      </c>
      <c r="AB704" s="74" t="str">
        <f t="shared" si="126"/>
        <v/>
      </c>
    </row>
    <row r="705" spans="1:28" ht="12.75" x14ac:dyDescent="0.2">
      <c r="A705" t="str">
        <f>IF(B705="","", IF(ISNA(MATCH(B705,'Meal Planning'!$C$2:$C$6,0)), "N", "Y"))</f>
        <v/>
      </c>
      <c r="B705" t="str">
        <f t="array" ref="B705">IF(D705="","", INDEX($C705:C20703, MATCH(FALSE,ISBLANK($C705:C20703),0)))</f>
        <v/>
      </c>
      <c r="C705" s="10"/>
      <c r="E705" t="str">
        <f t="shared" si="116"/>
        <v/>
      </c>
      <c r="F705" s="10"/>
      <c r="G705" s="1" t="str">
        <f>IF(D705="","",IFERROR(VLOOKUP(D705,Ingredients!$A:$G,4,FALSE),"ingredient not in list"))</f>
        <v/>
      </c>
      <c r="H705" t="str">
        <f t="shared" si="117"/>
        <v/>
      </c>
      <c r="I705" s="3" t="str">
        <f>IF(D705="", "", IFERROR((VLOOKUP(D705,Ingredients!$A:$H,8,FALSE)*(F705/(VLOOKUP(D705,Ingredients!$A:$H,3,FALSE)))), "ingredient not in list"))</f>
        <v/>
      </c>
      <c r="J705" t="str">
        <f t="shared" si="118"/>
        <v/>
      </c>
      <c r="K705" s="77" t="str">
        <f>IF($D705="", "", IFERROR((VLOOKUP($D705,Ingredients!$A:$K,9,FALSE)*($F705/(VLOOKUP($D705,Ingredients!$A:$K,3,FALSE)))), "ingredient not in list"))</f>
        <v/>
      </c>
      <c r="L705" t="str">
        <f t="shared" si="119"/>
        <v/>
      </c>
      <c r="M705" s="77" t="str">
        <f>IF($D705="", "", IFERROR((VLOOKUP($D705,Ingredients!$A:$K,10,FALSE)*($F705/(VLOOKUP($D705,Ingredients!$A:$K,3,FALSE)))), "ingredient not in list"))</f>
        <v/>
      </c>
      <c r="N705" t="str">
        <f t="shared" si="120"/>
        <v/>
      </c>
      <c r="O705" s="77" t="str">
        <f>IF($D705="", "", IFERROR((VLOOKUP($D705,Ingredients!$A:$K,11,FALSE)*($F705/(VLOOKUP($D705,Ingredients!$A:$K,3,FALSE)))), "ingredient not in list"))</f>
        <v/>
      </c>
      <c r="P705" t="str">
        <f t="shared" si="121"/>
        <v/>
      </c>
      <c r="Q705" s="83" t="str">
        <f>IF($D705="", "", IFERROR((VLOOKUP($D705,Ingredients!$A:$H,6,FALSE)*($F705/(VLOOKUP($D705,Ingredients!$A:$H,3,FALSE)))), "ingredient not in list"))</f>
        <v/>
      </c>
      <c r="R705" s="3" t="str">
        <f>IF(AND(I705&lt;&gt;"",I706=""),SUM(I$1:I706)-SUM(R$1:R704),"")</f>
        <v/>
      </c>
      <c r="S705" t="str">
        <f>IF(AND(Q705&lt;&gt;"",Q706=""),SUM(Q$1:Q706)-SUM(S$1:S704),"")</f>
        <v/>
      </c>
      <c r="T705" s="74" t="str">
        <f>IF(AND(K705&lt;&gt;"",K706=""),SUM(K$1:K706)-SUM(T$1:T704),"")</f>
        <v/>
      </c>
      <c r="U705" s="74" t="str">
        <f>IF(AND(M705&lt;&gt;"",M706=""),SUM(M$1:M706)-SUM(U$1:U704),"")</f>
        <v/>
      </c>
      <c r="V705" s="74" t="str">
        <f>IF(AND(O705&lt;&gt;"",O706=""),SUM(O$1:O706)-SUM(V$1:V704),"")</f>
        <v/>
      </c>
      <c r="X705" s="3" t="str">
        <f t="shared" si="122"/>
        <v/>
      </c>
      <c r="Y705" s="21" t="str">
        <f t="shared" si="123"/>
        <v/>
      </c>
      <c r="Z705" s="74" t="str">
        <f t="shared" si="124"/>
        <v/>
      </c>
      <c r="AA705" s="74" t="str">
        <f t="shared" si="125"/>
        <v/>
      </c>
      <c r="AB705" s="74" t="str">
        <f t="shared" si="126"/>
        <v/>
      </c>
    </row>
    <row r="706" spans="1:28" ht="12.75" x14ac:dyDescent="0.2">
      <c r="A706" t="str">
        <f>IF(B706="","", IF(ISNA(MATCH(B706,'Meal Planning'!$C$2:$C$6,0)), "N", "Y"))</f>
        <v/>
      </c>
      <c r="B706" t="str">
        <f t="array" ref="B706">IF(D706="","", INDEX($C706:C20704, MATCH(FALSE,ISBLANK($C706:C20704),0)))</f>
        <v/>
      </c>
      <c r="C706" s="10"/>
      <c r="E706" t="str">
        <f t="shared" si="116"/>
        <v/>
      </c>
      <c r="F706" s="10"/>
      <c r="G706" s="1" t="str">
        <f>IF(D706="","",IFERROR(VLOOKUP(D706,Ingredients!$A:$G,4,FALSE),"ingredient not in list"))</f>
        <v/>
      </c>
      <c r="H706" t="str">
        <f t="shared" si="117"/>
        <v/>
      </c>
      <c r="I706" s="3" t="str">
        <f>IF(D706="", "", IFERROR((VLOOKUP(D706,Ingredients!$A:$H,8,FALSE)*(F706/(VLOOKUP(D706,Ingredients!$A:$H,3,FALSE)))), "ingredient not in list"))</f>
        <v/>
      </c>
      <c r="J706" t="str">
        <f t="shared" si="118"/>
        <v/>
      </c>
      <c r="K706" s="77" t="str">
        <f>IF($D706="", "", IFERROR((VLOOKUP($D706,Ingredients!$A:$K,9,FALSE)*($F706/(VLOOKUP($D706,Ingredients!$A:$K,3,FALSE)))), "ingredient not in list"))</f>
        <v/>
      </c>
      <c r="L706" t="str">
        <f t="shared" si="119"/>
        <v/>
      </c>
      <c r="M706" s="77" t="str">
        <f>IF($D706="", "", IFERROR((VLOOKUP($D706,Ingredients!$A:$K,10,FALSE)*($F706/(VLOOKUP($D706,Ingredients!$A:$K,3,FALSE)))), "ingredient not in list"))</f>
        <v/>
      </c>
      <c r="N706" t="str">
        <f t="shared" si="120"/>
        <v/>
      </c>
      <c r="O706" s="77" t="str">
        <f>IF($D706="", "", IFERROR((VLOOKUP($D706,Ingredients!$A:$K,11,FALSE)*($F706/(VLOOKUP($D706,Ingredients!$A:$K,3,FALSE)))), "ingredient not in list"))</f>
        <v/>
      </c>
      <c r="P706" t="str">
        <f t="shared" si="121"/>
        <v/>
      </c>
      <c r="Q706" s="83" t="str">
        <f>IF($D706="", "", IFERROR((VLOOKUP($D706,Ingredients!$A:$H,6,FALSE)*($F706/(VLOOKUP($D706,Ingredients!$A:$H,3,FALSE)))), "ingredient not in list"))</f>
        <v/>
      </c>
      <c r="R706" s="3" t="str">
        <f>IF(AND(I706&lt;&gt;"",I707=""),SUM(I$1:I707)-SUM(R$1:R705),"")</f>
        <v/>
      </c>
      <c r="S706" t="str">
        <f>IF(AND(Q706&lt;&gt;"",Q707=""),SUM(Q$1:Q707)-SUM(S$1:S705),"")</f>
        <v/>
      </c>
      <c r="T706" s="74" t="str">
        <f>IF(AND(K706&lt;&gt;"",K707=""),SUM(K$1:K707)-SUM(T$1:T705),"")</f>
        <v/>
      </c>
      <c r="U706" s="74" t="str">
        <f>IF(AND(M706&lt;&gt;"",M707=""),SUM(M$1:M707)-SUM(U$1:U705),"")</f>
        <v/>
      </c>
      <c r="V706" s="74" t="str">
        <f>IF(AND(O706&lt;&gt;"",O707=""),SUM(O$1:O707)-SUM(V$1:V705),"")</f>
        <v/>
      </c>
      <c r="X706" s="3" t="str">
        <f t="shared" si="122"/>
        <v/>
      </c>
      <c r="Y706" s="21" t="str">
        <f t="shared" si="123"/>
        <v/>
      </c>
      <c r="Z706" s="74" t="str">
        <f t="shared" si="124"/>
        <v/>
      </c>
      <c r="AA706" s="74" t="str">
        <f t="shared" si="125"/>
        <v/>
      </c>
      <c r="AB706" s="74" t="str">
        <f t="shared" si="126"/>
        <v/>
      </c>
    </row>
    <row r="707" spans="1:28" ht="12.75" x14ac:dyDescent="0.2">
      <c r="A707" t="str">
        <f>IF(B707="","", IF(ISNA(MATCH(B707,'Meal Planning'!$C$2:$C$6,0)), "N", "Y"))</f>
        <v/>
      </c>
      <c r="B707" t="str">
        <f t="array" ref="B707">IF(D707="","", INDEX($C707:C20705, MATCH(FALSE,ISBLANK($C707:C20705),0)))</f>
        <v/>
      </c>
      <c r="C707" s="10"/>
      <c r="E707" t="str">
        <f t="shared" si="116"/>
        <v/>
      </c>
      <c r="F707" s="10"/>
      <c r="G707" s="1" t="str">
        <f>IF(D707="","",IFERROR(VLOOKUP(D707,Ingredients!$A:$G,4,FALSE),"ingredient not in list"))</f>
        <v/>
      </c>
      <c r="H707" t="str">
        <f t="shared" si="117"/>
        <v/>
      </c>
      <c r="I707" s="3" t="str">
        <f>IF(D707="", "", IFERROR((VLOOKUP(D707,Ingredients!$A:$H,8,FALSE)*(F707/(VLOOKUP(D707,Ingredients!$A:$H,3,FALSE)))), "ingredient not in list"))</f>
        <v/>
      </c>
      <c r="J707" t="str">
        <f t="shared" si="118"/>
        <v/>
      </c>
      <c r="K707" s="77" t="str">
        <f>IF($D707="", "", IFERROR((VLOOKUP($D707,Ingredients!$A:$K,9,FALSE)*($F707/(VLOOKUP($D707,Ingredients!$A:$K,3,FALSE)))), "ingredient not in list"))</f>
        <v/>
      </c>
      <c r="L707" t="str">
        <f t="shared" si="119"/>
        <v/>
      </c>
      <c r="M707" s="77" t="str">
        <f>IF($D707="", "", IFERROR((VLOOKUP($D707,Ingredients!$A:$K,10,FALSE)*($F707/(VLOOKUP($D707,Ingredients!$A:$K,3,FALSE)))), "ingredient not in list"))</f>
        <v/>
      </c>
      <c r="N707" t="str">
        <f t="shared" si="120"/>
        <v/>
      </c>
      <c r="O707" s="77" t="str">
        <f>IF($D707="", "", IFERROR((VLOOKUP($D707,Ingredients!$A:$K,11,FALSE)*($F707/(VLOOKUP($D707,Ingredients!$A:$K,3,FALSE)))), "ingredient not in list"))</f>
        <v/>
      </c>
      <c r="P707" t="str">
        <f t="shared" si="121"/>
        <v/>
      </c>
      <c r="Q707" s="83" t="str">
        <f>IF($D707="", "", IFERROR((VLOOKUP($D707,Ingredients!$A:$H,6,FALSE)*($F707/(VLOOKUP($D707,Ingredients!$A:$H,3,FALSE)))), "ingredient not in list"))</f>
        <v/>
      </c>
      <c r="R707" s="3" t="str">
        <f>IF(AND(I707&lt;&gt;"",I708=""),SUM(I$1:I708)-SUM(R$1:R706),"")</f>
        <v/>
      </c>
      <c r="S707" t="str">
        <f>IF(AND(Q707&lt;&gt;"",Q708=""),SUM(Q$1:Q708)-SUM(S$1:S706),"")</f>
        <v/>
      </c>
      <c r="T707" s="74" t="str">
        <f>IF(AND(K707&lt;&gt;"",K708=""),SUM(K$1:K708)-SUM(T$1:T706),"")</f>
        <v/>
      </c>
      <c r="U707" s="74" t="str">
        <f>IF(AND(M707&lt;&gt;"",M708=""),SUM(M$1:M708)-SUM(U$1:U706),"")</f>
        <v/>
      </c>
      <c r="V707" s="74" t="str">
        <f>IF(AND(O707&lt;&gt;"",O708=""),SUM(O$1:O708)-SUM(V$1:V706),"")</f>
        <v/>
      </c>
      <c r="X707" s="3" t="str">
        <f t="shared" si="122"/>
        <v/>
      </c>
      <c r="Y707" s="21" t="str">
        <f t="shared" si="123"/>
        <v/>
      </c>
      <c r="Z707" s="74" t="str">
        <f t="shared" si="124"/>
        <v/>
      </c>
      <c r="AA707" s="74" t="str">
        <f t="shared" si="125"/>
        <v/>
      </c>
      <c r="AB707" s="74" t="str">
        <f t="shared" si="126"/>
        <v/>
      </c>
    </row>
    <row r="708" spans="1:28" ht="12.75" x14ac:dyDescent="0.2">
      <c r="A708" t="str">
        <f>IF(B708="","", IF(ISNA(MATCH(B708,'Meal Planning'!$C$2:$C$6,0)), "N", "Y"))</f>
        <v/>
      </c>
      <c r="B708" t="str">
        <f t="array" ref="B708">IF(D708="","", INDEX($C708:C20706, MATCH(FALSE,ISBLANK($C708:C20706),0)))</f>
        <v/>
      </c>
      <c r="C708" s="10"/>
      <c r="E708" t="str">
        <f t="shared" si="116"/>
        <v/>
      </c>
      <c r="F708" s="10"/>
      <c r="G708" s="1" t="str">
        <f>IF(D708="","",IFERROR(VLOOKUP(D708,Ingredients!$A:$G,4,FALSE),"ingredient not in list"))</f>
        <v/>
      </c>
      <c r="H708" t="str">
        <f t="shared" si="117"/>
        <v/>
      </c>
      <c r="I708" s="3" t="str">
        <f>IF(D708="", "", IFERROR((VLOOKUP(D708,Ingredients!$A:$H,8,FALSE)*(F708/(VLOOKUP(D708,Ingredients!$A:$H,3,FALSE)))), "ingredient not in list"))</f>
        <v/>
      </c>
      <c r="J708" t="str">
        <f t="shared" si="118"/>
        <v/>
      </c>
      <c r="K708" s="77" t="str">
        <f>IF($D708="", "", IFERROR((VLOOKUP($D708,Ingredients!$A:$K,9,FALSE)*($F708/(VLOOKUP($D708,Ingredients!$A:$K,3,FALSE)))), "ingredient not in list"))</f>
        <v/>
      </c>
      <c r="L708" t="str">
        <f t="shared" si="119"/>
        <v/>
      </c>
      <c r="M708" s="77" t="str">
        <f>IF($D708="", "", IFERROR((VLOOKUP($D708,Ingredients!$A:$K,10,FALSE)*($F708/(VLOOKUP($D708,Ingredients!$A:$K,3,FALSE)))), "ingredient not in list"))</f>
        <v/>
      </c>
      <c r="N708" t="str">
        <f t="shared" si="120"/>
        <v/>
      </c>
      <c r="O708" s="77" t="str">
        <f>IF($D708="", "", IFERROR((VLOOKUP($D708,Ingredients!$A:$K,11,FALSE)*($F708/(VLOOKUP($D708,Ingredients!$A:$K,3,FALSE)))), "ingredient not in list"))</f>
        <v/>
      </c>
      <c r="P708" t="str">
        <f t="shared" si="121"/>
        <v/>
      </c>
      <c r="Q708" s="83" t="str">
        <f>IF($D708="", "", IFERROR((VLOOKUP($D708,Ingredients!$A:$H,6,FALSE)*($F708/(VLOOKUP($D708,Ingredients!$A:$H,3,FALSE)))), "ingredient not in list"))</f>
        <v/>
      </c>
      <c r="R708" s="3" t="str">
        <f>IF(AND(I708&lt;&gt;"",I709=""),SUM(I$1:I709)-SUM(R$1:R707),"")</f>
        <v/>
      </c>
      <c r="S708" t="str">
        <f>IF(AND(Q708&lt;&gt;"",Q709=""),SUM(Q$1:Q709)-SUM(S$1:S707),"")</f>
        <v/>
      </c>
      <c r="T708" s="74" t="str">
        <f>IF(AND(K708&lt;&gt;"",K709=""),SUM(K$1:K709)-SUM(T$1:T707),"")</f>
        <v/>
      </c>
      <c r="U708" s="74" t="str">
        <f>IF(AND(M708&lt;&gt;"",M709=""),SUM(M$1:M709)-SUM(U$1:U707),"")</f>
        <v/>
      </c>
      <c r="V708" s="74" t="str">
        <f>IF(AND(O708&lt;&gt;"",O709=""),SUM(O$1:O709)-SUM(V$1:V707),"")</f>
        <v/>
      </c>
      <c r="X708" s="3" t="str">
        <f t="shared" si="122"/>
        <v/>
      </c>
      <c r="Y708" s="21" t="str">
        <f t="shared" si="123"/>
        <v/>
      </c>
      <c r="Z708" s="74" t="str">
        <f t="shared" si="124"/>
        <v/>
      </c>
      <c r="AA708" s="74" t="str">
        <f t="shared" si="125"/>
        <v/>
      </c>
      <c r="AB708" s="74" t="str">
        <f t="shared" si="126"/>
        <v/>
      </c>
    </row>
    <row r="709" spans="1:28" ht="12.75" x14ac:dyDescent="0.2">
      <c r="A709" t="str">
        <f>IF(B709="","", IF(ISNA(MATCH(B709,'Meal Planning'!$C$2:$C$6,0)), "N", "Y"))</f>
        <v/>
      </c>
      <c r="B709" t="str">
        <f t="array" ref="B709">IF(D709="","", INDEX($C709:C20707, MATCH(FALSE,ISBLANK($C709:C20707),0)))</f>
        <v/>
      </c>
      <c r="C709" s="10"/>
      <c r="E709" t="str">
        <f t="shared" si="116"/>
        <v/>
      </c>
      <c r="F709" s="10"/>
      <c r="G709" s="1" t="str">
        <f>IF(D709="","",IFERROR(VLOOKUP(D709,Ingredients!$A:$G,4,FALSE),"ingredient not in list"))</f>
        <v/>
      </c>
      <c r="H709" t="str">
        <f t="shared" si="117"/>
        <v/>
      </c>
      <c r="I709" s="3" t="str">
        <f>IF(D709="", "", IFERROR((VLOOKUP(D709,Ingredients!$A:$H,8,FALSE)*(F709/(VLOOKUP(D709,Ingredients!$A:$H,3,FALSE)))), "ingredient not in list"))</f>
        <v/>
      </c>
      <c r="J709" t="str">
        <f t="shared" si="118"/>
        <v/>
      </c>
      <c r="K709" s="77" t="str">
        <f>IF($D709="", "", IFERROR((VLOOKUP($D709,Ingredients!$A:$K,9,FALSE)*($F709/(VLOOKUP($D709,Ingredients!$A:$K,3,FALSE)))), "ingredient not in list"))</f>
        <v/>
      </c>
      <c r="L709" t="str">
        <f t="shared" si="119"/>
        <v/>
      </c>
      <c r="M709" s="77" t="str">
        <f>IF($D709="", "", IFERROR((VLOOKUP($D709,Ingredients!$A:$K,10,FALSE)*($F709/(VLOOKUP($D709,Ingredients!$A:$K,3,FALSE)))), "ingredient not in list"))</f>
        <v/>
      </c>
      <c r="N709" t="str">
        <f t="shared" si="120"/>
        <v/>
      </c>
      <c r="O709" s="77" t="str">
        <f>IF($D709="", "", IFERROR((VLOOKUP($D709,Ingredients!$A:$K,11,FALSE)*($F709/(VLOOKUP($D709,Ingredients!$A:$K,3,FALSE)))), "ingredient not in list"))</f>
        <v/>
      </c>
      <c r="P709" t="str">
        <f t="shared" si="121"/>
        <v/>
      </c>
      <c r="Q709" s="83" t="str">
        <f>IF($D709="", "", IFERROR((VLOOKUP($D709,Ingredients!$A:$H,6,FALSE)*($F709/(VLOOKUP($D709,Ingredients!$A:$H,3,FALSE)))), "ingredient not in list"))</f>
        <v/>
      </c>
      <c r="R709" s="3" t="str">
        <f>IF(AND(I709&lt;&gt;"",I710=""),SUM(I$1:I710)-SUM(R$1:R708),"")</f>
        <v/>
      </c>
      <c r="S709" t="str">
        <f>IF(AND(Q709&lt;&gt;"",Q710=""),SUM(Q$1:Q710)-SUM(S$1:S708),"")</f>
        <v/>
      </c>
      <c r="T709" s="74" t="str">
        <f>IF(AND(K709&lt;&gt;"",K710=""),SUM(K$1:K710)-SUM(T$1:T708),"")</f>
        <v/>
      </c>
      <c r="U709" s="74" t="str">
        <f>IF(AND(M709&lt;&gt;"",M710=""),SUM(M$1:M710)-SUM(U$1:U708),"")</f>
        <v/>
      </c>
      <c r="V709" s="74" t="str">
        <f>IF(AND(O709&lt;&gt;"",O710=""),SUM(O$1:O710)-SUM(V$1:V708),"")</f>
        <v/>
      </c>
      <c r="X709" s="3" t="str">
        <f t="shared" si="122"/>
        <v/>
      </c>
      <c r="Y709" s="21" t="str">
        <f t="shared" si="123"/>
        <v/>
      </c>
      <c r="Z709" s="74" t="str">
        <f t="shared" si="124"/>
        <v/>
      </c>
      <c r="AA709" s="74" t="str">
        <f t="shared" si="125"/>
        <v/>
      </c>
      <c r="AB709" s="74" t="str">
        <f t="shared" si="126"/>
        <v/>
      </c>
    </row>
    <row r="710" spans="1:28" ht="12.75" x14ac:dyDescent="0.2">
      <c r="A710" t="str">
        <f>IF(B710="","", IF(ISNA(MATCH(B710,'Meal Planning'!$C$2:$C$6,0)), "N", "Y"))</f>
        <v/>
      </c>
      <c r="B710" t="str">
        <f t="array" ref="B710">IF(D710="","", INDEX($C710:C20708, MATCH(FALSE,ISBLANK($C710:C20708),0)))</f>
        <v/>
      </c>
      <c r="C710" s="10"/>
      <c r="E710" t="str">
        <f t="shared" si="116"/>
        <v/>
      </c>
      <c r="F710" s="10"/>
      <c r="G710" s="1" t="str">
        <f>IF(D710="","",IFERROR(VLOOKUP(D710,Ingredients!$A:$G,4,FALSE),"ingredient not in list"))</f>
        <v/>
      </c>
      <c r="H710" t="str">
        <f t="shared" si="117"/>
        <v/>
      </c>
      <c r="I710" s="3" t="str">
        <f>IF(D710="", "", IFERROR((VLOOKUP(D710,Ingredients!$A:$H,8,FALSE)*(F710/(VLOOKUP(D710,Ingredients!$A:$H,3,FALSE)))), "ingredient not in list"))</f>
        <v/>
      </c>
      <c r="J710" t="str">
        <f t="shared" si="118"/>
        <v/>
      </c>
      <c r="K710" s="77" t="str">
        <f>IF($D710="", "", IFERROR((VLOOKUP($D710,Ingredients!$A:$K,9,FALSE)*($F710/(VLOOKUP($D710,Ingredients!$A:$K,3,FALSE)))), "ingredient not in list"))</f>
        <v/>
      </c>
      <c r="L710" t="str">
        <f t="shared" si="119"/>
        <v/>
      </c>
      <c r="M710" s="77" t="str">
        <f>IF($D710="", "", IFERROR((VLOOKUP($D710,Ingredients!$A:$K,10,FALSE)*($F710/(VLOOKUP($D710,Ingredients!$A:$K,3,FALSE)))), "ingredient not in list"))</f>
        <v/>
      </c>
      <c r="N710" t="str">
        <f t="shared" si="120"/>
        <v/>
      </c>
      <c r="O710" s="77" t="str">
        <f>IF($D710="", "", IFERROR((VLOOKUP($D710,Ingredients!$A:$K,11,FALSE)*($F710/(VLOOKUP($D710,Ingredients!$A:$K,3,FALSE)))), "ingredient not in list"))</f>
        <v/>
      </c>
      <c r="P710" t="str">
        <f t="shared" si="121"/>
        <v/>
      </c>
      <c r="Q710" s="83" t="str">
        <f>IF($D710="", "", IFERROR((VLOOKUP($D710,Ingredients!$A:$H,6,FALSE)*($F710/(VLOOKUP($D710,Ingredients!$A:$H,3,FALSE)))), "ingredient not in list"))</f>
        <v/>
      </c>
      <c r="R710" s="3" t="str">
        <f>IF(AND(I710&lt;&gt;"",I711=""),SUM(I$1:I711)-SUM(R$1:R709),"")</f>
        <v/>
      </c>
      <c r="S710" t="str">
        <f>IF(AND(Q710&lt;&gt;"",Q711=""),SUM(Q$1:Q711)-SUM(S$1:S709),"")</f>
        <v/>
      </c>
      <c r="T710" s="74" t="str">
        <f>IF(AND(K710&lt;&gt;"",K711=""),SUM(K$1:K711)-SUM(T$1:T709),"")</f>
        <v/>
      </c>
      <c r="U710" s="74" t="str">
        <f>IF(AND(M710&lt;&gt;"",M711=""),SUM(M$1:M711)-SUM(U$1:U709),"")</f>
        <v/>
      </c>
      <c r="V710" s="74" t="str">
        <f>IF(AND(O710&lt;&gt;"",O711=""),SUM(O$1:O711)-SUM(V$1:V709),"")</f>
        <v/>
      </c>
      <c r="X710" s="3" t="str">
        <f t="shared" si="122"/>
        <v/>
      </c>
      <c r="Y710" s="21" t="str">
        <f t="shared" si="123"/>
        <v/>
      </c>
      <c r="Z710" s="74" t="str">
        <f t="shared" si="124"/>
        <v/>
      </c>
      <c r="AA710" s="74" t="str">
        <f t="shared" si="125"/>
        <v/>
      </c>
      <c r="AB710" s="74" t="str">
        <f t="shared" si="126"/>
        <v/>
      </c>
    </row>
    <row r="711" spans="1:28" ht="12.75" x14ac:dyDescent="0.2">
      <c r="A711" t="str">
        <f>IF(B711="","", IF(ISNA(MATCH(B711,'Meal Planning'!$C$2:$C$6,0)), "N", "Y"))</f>
        <v/>
      </c>
      <c r="B711" t="str">
        <f t="array" ref="B711">IF(D711="","", INDEX($C711:C20709, MATCH(FALSE,ISBLANK($C711:C20709),0)))</f>
        <v/>
      </c>
      <c r="C711" s="10"/>
      <c r="E711" t="str">
        <f t="shared" si="116"/>
        <v/>
      </c>
      <c r="F711" s="10"/>
      <c r="G711" s="1" t="str">
        <f>IF(D711="","",IFERROR(VLOOKUP(D711,Ingredients!$A:$G,4,FALSE),"ingredient not in list"))</f>
        <v/>
      </c>
      <c r="H711" t="str">
        <f t="shared" si="117"/>
        <v/>
      </c>
      <c r="I711" s="3" t="str">
        <f>IF(D711="", "", IFERROR((VLOOKUP(D711,Ingredients!$A:$H,8,FALSE)*(F711/(VLOOKUP(D711,Ingredients!$A:$H,3,FALSE)))), "ingredient not in list"))</f>
        <v/>
      </c>
      <c r="J711" t="str">
        <f t="shared" si="118"/>
        <v/>
      </c>
      <c r="K711" s="77" t="str">
        <f>IF($D711="", "", IFERROR((VLOOKUP($D711,Ingredients!$A:$K,9,FALSE)*($F711/(VLOOKUP($D711,Ingredients!$A:$K,3,FALSE)))), "ingredient not in list"))</f>
        <v/>
      </c>
      <c r="L711" t="str">
        <f t="shared" si="119"/>
        <v/>
      </c>
      <c r="M711" s="77" t="str">
        <f>IF($D711="", "", IFERROR((VLOOKUP($D711,Ingredients!$A:$K,10,FALSE)*($F711/(VLOOKUP($D711,Ingredients!$A:$K,3,FALSE)))), "ingredient not in list"))</f>
        <v/>
      </c>
      <c r="N711" t="str">
        <f t="shared" si="120"/>
        <v/>
      </c>
      <c r="O711" s="77" t="str">
        <f>IF($D711="", "", IFERROR((VLOOKUP($D711,Ingredients!$A:$K,11,FALSE)*($F711/(VLOOKUP($D711,Ingredients!$A:$K,3,FALSE)))), "ingredient not in list"))</f>
        <v/>
      </c>
      <c r="P711" t="str">
        <f t="shared" si="121"/>
        <v/>
      </c>
      <c r="Q711" s="83" t="str">
        <f>IF($D711="", "", IFERROR((VLOOKUP($D711,Ingredients!$A:$H,6,FALSE)*($F711/(VLOOKUP($D711,Ingredients!$A:$H,3,FALSE)))), "ingredient not in list"))</f>
        <v/>
      </c>
      <c r="R711" s="3" t="str">
        <f>IF(AND(I711&lt;&gt;"",I712=""),SUM(I$1:I712)-SUM(R$1:R710),"")</f>
        <v/>
      </c>
      <c r="S711" t="str">
        <f>IF(AND(Q711&lt;&gt;"",Q712=""),SUM(Q$1:Q712)-SUM(S$1:S710),"")</f>
        <v/>
      </c>
      <c r="T711" s="74" t="str">
        <f>IF(AND(K711&lt;&gt;"",K712=""),SUM(K$1:K712)-SUM(T$1:T710),"")</f>
        <v/>
      </c>
      <c r="U711" s="74" t="str">
        <f>IF(AND(M711&lt;&gt;"",M712=""),SUM(M$1:M712)-SUM(U$1:U710),"")</f>
        <v/>
      </c>
      <c r="V711" s="74" t="str">
        <f>IF(AND(O711&lt;&gt;"",O712=""),SUM(O$1:O712)-SUM(V$1:V710),"")</f>
        <v/>
      </c>
      <c r="X711" s="3" t="str">
        <f t="shared" si="122"/>
        <v/>
      </c>
      <c r="Y711" s="21" t="str">
        <f t="shared" si="123"/>
        <v/>
      </c>
      <c r="Z711" s="74" t="str">
        <f t="shared" si="124"/>
        <v/>
      </c>
      <c r="AA711" s="74" t="str">
        <f t="shared" si="125"/>
        <v/>
      </c>
      <c r="AB711" s="74" t="str">
        <f t="shared" si="126"/>
        <v/>
      </c>
    </row>
    <row r="712" spans="1:28" ht="12.75" x14ac:dyDescent="0.2">
      <c r="A712" t="str">
        <f>IF(B712="","", IF(ISNA(MATCH(B712,'Meal Planning'!$C$2:$C$6,0)), "N", "Y"))</f>
        <v/>
      </c>
      <c r="B712" t="str">
        <f t="array" ref="B712">IF(D712="","", INDEX($C712:C20710, MATCH(FALSE,ISBLANK($C712:C20710),0)))</f>
        <v/>
      </c>
      <c r="C712" s="10"/>
      <c r="E712" t="str">
        <f t="shared" si="116"/>
        <v/>
      </c>
      <c r="F712" s="10"/>
      <c r="G712" s="1" t="str">
        <f>IF(D712="","",IFERROR(VLOOKUP(D712,Ingredients!$A:$G,4,FALSE),"ingredient not in list"))</f>
        <v/>
      </c>
      <c r="H712" t="str">
        <f t="shared" si="117"/>
        <v/>
      </c>
      <c r="I712" s="3" t="str">
        <f>IF(D712="", "", IFERROR((VLOOKUP(D712,Ingredients!$A:$H,8,FALSE)*(F712/(VLOOKUP(D712,Ingredients!$A:$H,3,FALSE)))), "ingredient not in list"))</f>
        <v/>
      </c>
      <c r="J712" t="str">
        <f t="shared" si="118"/>
        <v/>
      </c>
      <c r="K712" s="77" t="str">
        <f>IF($D712="", "", IFERROR((VLOOKUP($D712,Ingredients!$A:$K,9,FALSE)*($F712/(VLOOKUP($D712,Ingredients!$A:$K,3,FALSE)))), "ingredient not in list"))</f>
        <v/>
      </c>
      <c r="L712" t="str">
        <f t="shared" si="119"/>
        <v/>
      </c>
      <c r="M712" s="77" t="str">
        <f>IF($D712="", "", IFERROR((VLOOKUP($D712,Ingredients!$A:$K,10,FALSE)*($F712/(VLOOKUP($D712,Ingredients!$A:$K,3,FALSE)))), "ingredient not in list"))</f>
        <v/>
      </c>
      <c r="N712" t="str">
        <f t="shared" si="120"/>
        <v/>
      </c>
      <c r="O712" s="77" t="str">
        <f>IF($D712="", "", IFERROR((VLOOKUP($D712,Ingredients!$A:$K,11,FALSE)*($F712/(VLOOKUP($D712,Ingredients!$A:$K,3,FALSE)))), "ingredient not in list"))</f>
        <v/>
      </c>
      <c r="P712" t="str">
        <f t="shared" si="121"/>
        <v/>
      </c>
      <c r="Q712" s="83" t="str">
        <f>IF($D712="", "", IFERROR((VLOOKUP($D712,Ingredients!$A:$H,6,FALSE)*($F712/(VLOOKUP($D712,Ingredients!$A:$H,3,FALSE)))), "ingredient not in list"))</f>
        <v/>
      </c>
      <c r="R712" s="3" t="str">
        <f>IF(AND(I712&lt;&gt;"",I713=""),SUM(I$1:I713)-SUM(R$1:R711),"")</f>
        <v/>
      </c>
      <c r="S712" t="str">
        <f>IF(AND(Q712&lt;&gt;"",Q713=""),SUM(Q$1:Q713)-SUM(S$1:S711),"")</f>
        <v/>
      </c>
      <c r="T712" s="74" t="str">
        <f>IF(AND(K712&lt;&gt;"",K713=""),SUM(K$1:K713)-SUM(T$1:T711),"")</f>
        <v/>
      </c>
      <c r="U712" s="74" t="str">
        <f>IF(AND(M712&lt;&gt;"",M713=""),SUM(M$1:M713)-SUM(U$1:U711),"")</f>
        <v/>
      </c>
      <c r="V712" s="74" t="str">
        <f>IF(AND(O712&lt;&gt;"",O713=""),SUM(O$1:O713)-SUM(V$1:V711),"")</f>
        <v/>
      </c>
      <c r="X712" s="3" t="str">
        <f t="shared" si="122"/>
        <v/>
      </c>
      <c r="Y712" s="21" t="str">
        <f t="shared" si="123"/>
        <v/>
      </c>
      <c r="Z712" s="74" t="str">
        <f t="shared" si="124"/>
        <v/>
      </c>
      <c r="AA712" s="74" t="str">
        <f t="shared" si="125"/>
        <v/>
      </c>
      <c r="AB712" s="74" t="str">
        <f t="shared" si="126"/>
        <v/>
      </c>
    </row>
    <row r="713" spans="1:28" ht="12.75" x14ac:dyDescent="0.2">
      <c r="A713" t="str">
        <f>IF(B713="","", IF(ISNA(MATCH(B713,'Meal Planning'!$C$2:$C$6,0)), "N", "Y"))</f>
        <v/>
      </c>
      <c r="B713" t="str">
        <f t="array" ref="B713">IF(D713="","", INDEX($C713:C20711, MATCH(FALSE,ISBLANK($C713:C20711),0)))</f>
        <v/>
      </c>
      <c r="C713" s="10"/>
      <c r="E713" t="str">
        <f t="shared" ref="E713:E776" si="127">IF($D713="","", "|")</f>
        <v/>
      </c>
      <c r="F713" s="10"/>
      <c r="G713" s="1" t="str">
        <f>IF(D713="","",IFERROR(VLOOKUP(D713,Ingredients!$A:$G,4,FALSE),"ingredient not in list"))</f>
        <v/>
      </c>
      <c r="H713" t="str">
        <f t="shared" ref="H713:H776" si="128">IF($D713="","", "|")</f>
        <v/>
      </c>
      <c r="I713" s="3" t="str">
        <f>IF(D713="", "", IFERROR((VLOOKUP(D713,Ingredients!$A:$H,8,FALSE)*(F713/(VLOOKUP(D713,Ingredients!$A:$H,3,FALSE)))), "ingredient not in list"))</f>
        <v/>
      </c>
      <c r="J713" t="str">
        <f t="shared" ref="J713:J776" si="129">IF($D713="","", "|")</f>
        <v/>
      </c>
      <c r="K713" s="77" t="str">
        <f>IF($D713="", "", IFERROR((VLOOKUP($D713,Ingredients!$A:$K,9,FALSE)*($F713/(VLOOKUP($D713,Ingredients!$A:$K,3,FALSE)))), "ingredient not in list"))</f>
        <v/>
      </c>
      <c r="L713" t="str">
        <f t="shared" ref="L713:L776" si="130">IF($D713="","", "|")</f>
        <v/>
      </c>
      <c r="M713" s="77" t="str">
        <f>IF($D713="", "", IFERROR((VLOOKUP($D713,Ingredients!$A:$K,10,FALSE)*($F713/(VLOOKUP($D713,Ingredients!$A:$K,3,FALSE)))), "ingredient not in list"))</f>
        <v/>
      </c>
      <c r="N713" t="str">
        <f t="shared" ref="N713:N776" si="131">IF($D713="","", "|")</f>
        <v/>
      </c>
      <c r="O713" s="77" t="str">
        <f>IF($D713="", "", IFERROR((VLOOKUP($D713,Ingredients!$A:$K,11,FALSE)*($F713/(VLOOKUP($D713,Ingredients!$A:$K,3,FALSE)))), "ingredient not in list"))</f>
        <v/>
      </c>
      <c r="P713" t="str">
        <f t="shared" ref="P713:P776" si="132">IF($D713="","", "|")</f>
        <v/>
      </c>
      <c r="Q713" s="83" t="str">
        <f>IF($D713="", "", IFERROR((VLOOKUP($D713,Ingredients!$A:$H,6,FALSE)*($F713/(VLOOKUP($D713,Ingredients!$A:$H,3,FALSE)))), "ingredient not in list"))</f>
        <v/>
      </c>
      <c r="R713" s="3" t="str">
        <f>IF(AND(I713&lt;&gt;"",I714=""),SUM(I$1:I714)-SUM(R$1:R712),"")</f>
        <v/>
      </c>
      <c r="S713" t="str">
        <f>IF(AND(Q713&lt;&gt;"",Q714=""),SUM(Q$1:Q714)-SUM(S$1:S712),"")</f>
        <v/>
      </c>
      <c r="T713" s="74" t="str">
        <f>IF(AND(K713&lt;&gt;"",K714=""),SUM(K$1:K714)-SUM(T$1:T712),"")</f>
        <v/>
      </c>
      <c r="U713" s="74" t="str">
        <f>IF(AND(M713&lt;&gt;"",M714=""),SUM(M$1:M714)-SUM(U$1:U712),"")</f>
        <v/>
      </c>
      <c r="V713" s="74" t="str">
        <f>IF(AND(O713&lt;&gt;"",O714=""),SUM(O$1:O714)-SUM(V$1:V712),"")</f>
        <v/>
      </c>
      <c r="X713" s="3" t="str">
        <f t="shared" si="122"/>
        <v/>
      </c>
      <c r="Y713" s="21" t="str">
        <f t="shared" si="123"/>
        <v/>
      </c>
      <c r="Z713" s="74" t="str">
        <f t="shared" si="124"/>
        <v/>
      </c>
      <c r="AA713" s="74" t="str">
        <f t="shared" si="125"/>
        <v/>
      </c>
      <c r="AB713" s="74" t="str">
        <f t="shared" si="126"/>
        <v/>
      </c>
    </row>
    <row r="714" spans="1:28" ht="12.75" x14ac:dyDescent="0.2">
      <c r="A714" t="str">
        <f>IF(B714="","", IF(ISNA(MATCH(B714,'Meal Planning'!$C$2:$C$6,0)), "N", "Y"))</f>
        <v/>
      </c>
      <c r="B714" t="str">
        <f t="array" ref="B714">IF(D714="","", INDEX($C714:C20712, MATCH(FALSE,ISBLANK($C714:C20712),0)))</f>
        <v/>
      </c>
      <c r="C714" s="10"/>
      <c r="E714" t="str">
        <f t="shared" si="127"/>
        <v/>
      </c>
      <c r="F714" s="10"/>
      <c r="G714" s="1" t="str">
        <f>IF(D714="","",IFERROR(VLOOKUP(D714,Ingredients!$A:$G,4,FALSE),"ingredient not in list"))</f>
        <v/>
      </c>
      <c r="H714" t="str">
        <f t="shared" si="128"/>
        <v/>
      </c>
      <c r="I714" s="3" t="str">
        <f>IF(D714="", "", IFERROR((VLOOKUP(D714,Ingredients!$A:$H,8,FALSE)*(F714/(VLOOKUP(D714,Ingredients!$A:$H,3,FALSE)))), "ingredient not in list"))</f>
        <v/>
      </c>
      <c r="J714" t="str">
        <f t="shared" si="129"/>
        <v/>
      </c>
      <c r="K714" s="77" t="str">
        <f>IF($D714="", "", IFERROR((VLOOKUP($D714,Ingredients!$A:$K,9,FALSE)*($F714/(VLOOKUP($D714,Ingredients!$A:$K,3,FALSE)))), "ingredient not in list"))</f>
        <v/>
      </c>
      <c r="L714" t="str">
        <f t="shared" si="130"/>
        <v/>
      </c>
      <c r="M714" s="77" t="str">
        <f>IF($D714="", "", IFERROR((VLOOKUP($D714,Ingredients!$A:$K,10,FALSE)*($F714/(VLOOKUP($D714,Ingredients!$A:$K,3,FALSE)))), "ingredient not in list"))</f>
        <v/>
      </c>
      <c r="N714" t="str">
        <f t="shared" si="131"/>
        <v/>
      </c>
      <c r="O714" s="77" t="str">
        <f>IF($D714="", "", IFERROR((VLOOKUP($D714,Ingredients!$A:$K,11,FALSE)*($F714/(VLOOKUP($D714,Ingredients!$A:$K,3,FALSE)))), "ingredient not in list"))</f>
        <v/>
      </c>
      <c r="P714" t="str">
        <f t="shared" si="132"/>
        <v/>
      </c>
      <c r="Q714" s="83" t="str">
        <f>IF($D714="", "", IFERROR((VLOOKUP($D714,Ingredients!$A:$H,6,FALSE)*($F714/(VLOOKUP($D714,Ingredients!$A:$H,3,FALSE)))), "ingredient not in list"))</f>
        <v/>
      </c>
      <c r="R714" s="3" t="str">
        <f>IF(AND(I714&lt;&gt;"",I715=""),SUM(I$1:I715)-SUM(R$1:R713),"")</f>
        <v/>
      </c>
      <c r="S714" t="str">
        <f>IF(AND(Q714&lt;&gt;"",Q715=""),SUM(Q$1:Q715)-SUM(S$1:S713),"")</f>
        <v/>
      </c>
      <c r="T714" s="74" t="str">
        <f>IF(AND(K714&lt;&gt;"",K715=""),SUM(K$1:K715)-SUM(T$1:T713),"")</f>
        <v/>
      </c>
      <c r="U714" s="74" t="str">
        <f>IF(AND(M714&lt;&gt;"",M715=""),SUM(M$1:M715)-SUM(U$1:U713),"")</f>
        <v/>
      </c>
      <c r="V714" s="74" t="str">
        <f>IF(AND(O714&lt;&gt;"",O715=""),SUM(O$1:O715)-SUM(V$1:V713),"")</f>
        <v/>
      </c>
      <c r="X714" s="3" t="str">
        <f t="shared" ref="X714:X777" si="133">IF(W714="","",R714/W714)</f>
        <v/>
      </c>
      <c r="Y714" s="21" t="str">
        <f t="shared" ref="Y714:Y777" si="134">IF(W714="","", S714/W714)</f>
        <v/>
      </c>
      <c r="Z714" s="74" t="str">
        <f t="shared" ref="Z714:Z777" si="135">IF(T714="","", T714/W714)</f>
        <v/>
      </c>
      <c r="AA714" s="74" t="str">
        <f t="shared" ref="AA714:AA777" si="136">IF(U714="","", U714/W714)</f>
        <v/>
      </c>
      <c r="AB714" s="74" t="str">
        <f t="shared" ref="AB714:AB777" si="137">IF(V714="","", V714/W714)</f>
        <v/>
      </c>
    </row>
    <row r="715" spans="1:28" ht="12.75" x14ac:dyDescent="0.2">
      <c r="A715" t="str">
        <f>IF(B715="","", IF(ISNA(MATCH(B715,'Meal Planning'!$C$2:$C$6,0)), "N", "Y"))</f>
        <v/>
      </c>
      <c r="B715" t="str">
        <f t="array" ref="B715">IF(D715="","", INDEX($C715:C20713, MATCH(FALSE,ISBLANK($C715:C20713),0)))</f>
        <v/>
      </c>
      <c r="C715" s="10"/>
      <c r="E715" t="str">
        <f t="shared" si="127"/>
        <v/>
      </c>
      <c r="F715" s="10"/>
      <c r="G715" s="1" t="str">
        <f>IF(D715="","",IFERROR(VLOOKUP(D715,Ingredients!$A:$G,4,FALSE),"ingredient not in list"))</f>
        <v/>
      </c>
      <c r="H715" t="str">
        <f t="shared" si="128"/>
        <v/>
      </c>
      <c r="I715" s="3" t="str">
        <f>IF(D715="", "", IFERROR((VLOOKUP(D715,Ingredients!$A:$H,8,FALSE)*(F715/(VLOOKUP(D715,Ingredients!$A:$H,3,FALSE)))), "ingredient not in list"))</f>
        <v/>
      </c>
      <c r="J715" t="str">
        <f t="shared" si="129"/>
        <v/>
      </c>
      <c r="K715" s="77" t="str">
        <f>IF($D715="", "", IFERROR((VLOOKUP($D715,Ingredients!$A:$K,9,FALSE)*($F715/(VLOOKUP($D715,Ingredients!$A:$K,3,FALSE)))), "ingredient not in list"))</f>
        <v/>
      </c>
      <c r="L715" t="str">
        <f t="shared" si="130"/>
        <v/>
      </c>
      <c r="M715" s="77" t="str">
        <f>IF($D715="", "", IFERROR((VLOOKUP($D715,Ingredients!$A:$K,10,FALSE)*($F715/(VLOOKUP($D715,Ingredients!$A:$K,3,FALSE)))), "ingredient not in list"))</f>
        <v/>
      </c>
      <c r="N715" t="str">
        <f t="shared" si="131"/>
        <v/>
      </c>
      <c r="O715" s="77" t="str">
        <f>IF($D715="", "", IFERROR((VLOOKUP($D715,Ingredients!$A:$K,11,FALSE)*($F715/(VLOOKUP($D715,Ingredients!$A:$K,3,FALSE)))), "ingredient not in list"))</f>
        <v/>
      </c>
      <c r="P715" t="str">
        <f t="shared" si="132"/>
        <v/>
      </c>
      <c r="Q715" s="83" t="str">
        <f>IF($D715="", "", IFERROR((VLOOKUP($D715,Ingredients!$A:$H,6,FALSE)*($F715/(VLOOKUP($D715,Ingredients!$A:$H,3,FALSE)))), "ingredient not in list"))</f>
        <v/>
      </c>
      <c r="R715" s="3" t="str">
        <f>IF(AND(I715&lt;&gt;"",I716=""),SUM(I$1:I716)-SUM(R$1:R714),"")</f>
        <v/>
      </c>
      <c r="S715" t="str">
        <f>IF(AND(Q715&lt;&gt;"",Q716=""),SUM(Q$1:Q716)-SUM(S$1:S714),"")</f>
        <v/>
      </c>
      <c r="T715" s="74" t="str">
        <f>IF(AND(K715&lt;&gt;"",K716=""),SUM(K$1:K716)-SUM(T$1:T714),"")</f>
        <v/>
      </c>
      <c r="U715" s="74" t="str">
        <f>IF(AND(M715&lt;&gt;"",M716=""),SUM(M$1:M716)-SUM(U$1:U714),"")</f>
        <v/>
      </c>
      <c r="V715" s="74" t="str">
        <f>IF(AND(O715&lt;&gt;"",O716=""),SUM(O$1:O716)-SUM(V$1:V714),"")</f>
        <v/>
      </c>
      <c r="X715" s="3" t="str">
        <f t="shared" si="133"/>
        <v/>
      </c>
      <c r="Y715" s="21" t="str">
        <f t="shared" si="134"/>
        <v/>
      </c>
      <c r="Z715" s="74" t="str">
        <f t="shared" si="135"/>
        <v/>
      </c>
      <c r="AA715" s="74" t="str">
        <f t="shared" si="136"/>
        <v/>
      </c>
      <c r="AB715" s="74" t="str">
        <f t="shared" si="137"/>
        <v/>
      </c>
    </row>
    <row r="716" spans="1:28" ht="12.75" x14ac:dyDescent="0.2">
      <c r="A716" t="str">
        <f>IF(B716="","", IF(ISNA(MATCH(B716,'Meal Planning'!$C$2:$C$6,0)), "N", "Y"))</f>
        <v/>
      </c>
      <c r="B716" t="str">
        <f t="array" ref="B716">IF(D716="","", INDEX($C716:C20714, MATCH(FALSE,ISBLANK($C716:C20714),0)))</f>
        <v/>
      </c>
      <c r="C716" s="10"/>
      <c r="E716" t="str">
        <f t="shared" si="127"/>
        <v/>
      </c>
      <c r="F716" s="10"/>
      <c r="G716" s="1" t="str">
        <f>IF(D716="","",IFERROR(VLOOKUP(D716,Ingredients!$A:$G,4,FALSE),"ingredient not in list"))</f>
        <v/>
      </c>
      <c r="H716" t="str">
        <f t="shared" si="128"/>
        <v/>
      </c>
      <c r="I716" s="3" t="str">
        <f>IF(D716="", "", IFERROR((VLOOKUP(D716,Ingredients!$A:$H,8,FALSE)*(F716/(VLOOKUP(D716,Ingredients!$A:$H,3,FALSE)))), "ingredient not in list"))</f>
        <v/>
      </c>
      <c r="J716" t="str">
        <f t="shared" si="129"/>
        <v/>
      </c>
      <c r="K716" s="77" t="str">
        <f>IF($D716="", "", IFERROR((VLOOKUP($D716,Ingredients!$A:$K,9,FALSE)*($F716/(VLOOKUP($D716,Ingredients!$A:$K,3,FALSE)))), "ingredient not in list"))</f>
        <v/>
      </c>
      <c r="L716" t="str">
        <f t="shared" si="130"/>
        <v/>
      </c>
      <c r="M716" s="77" t="str">
        <f>IF($D716="", "", IFERROR((VLOOKUP($D716,Ingredients!$A:$K,10,FALSE)*($F716/(VLOOKUP($D716,Ingredients!$A:$K,3,FALSE)))), "ingredient not in list"))</f>
        <v/>
      </c>
      <c r="N716" t="str">
        <f t="shared" si="131"/>
        <v/>
      </c>
      <c r="O716" s="77" t="str">
        <f>IF($D716="", "", IFERROR((VLOOKUP($D716,Ingredients!$A:$K,11,FALSE)*($F716/(VLOOKUP($D716,Ingredients!$A:$K,3,FALSE)))), "ingredient not in list"))</f>
        <v/>
      </c>
      <c r="P716" t="str">
        <f t="shared" si="132"/>
        <v/>
      </c>
      <c r="Q716" s="83" t="str">
        <f>IF($D716="", "", IFERROR((VLOOKUP($D716,Ingredients!$A:$H,6,FALSE)*($F716/(VLOOKUP($D716,Ingredients!$A:$H,3,FALSE)))), "ingredient not in list"))</f>
        <v/>
      </c>
      <c r="R716" s="3" t="str">
        <f>IF(AND(I716&lt;&gt;"",I717=""),SUM(I$1:I717)-SUM(R$1:R715),"")</f>
        <v/>
      </c>
      <c r="S716" t="str">
        <f>IF(AND(Q716&lt;&gt;"",Q717=""),SUM(Q$1:Q717)-SUM(S$1:S715),"")</f>
        <v/>
      </c>
      <c r="T716" s="74" t="str">
        <f>IF(AND(K716&lt;&gt;"",K717=""),SUM(K$1:K717)-SUM(T$1:T715),"")</f>
        <v/>
      </c>
      <c r="U716" s="74" t="str">
        <f>IF(AND(M716&lt;&gt;"",M717=""),SUM(M$1:M717)-SUM(U$1:U715),"")</f>
        <v/>
      </c>
      <c r="V716" s="74" t="str">
        <f>IF(AND(O716&lt;&gt;"",O717=""),SUM(O$1:O717)-SUM(V$1:V715),"")</f>
        <v/>
      </c>
      <c r="X716" s="3" t="str">
        <f t="shared" si="133"/>
        <v/>
      </c>
      <c r="Y716" s="21" t="str">
        <f t="shared" si="134"/>
        <v/>
      </c>
      <c r="Z716" s="74" t="str">
        <f t="shared" si="135"/>
        <v/>
      </c>
      <c r="AA716" s="74" t="str">
        <f t="shared" si="136"/>
        <v/>
      </c>
      <c r="AB716" s="74" t="str">
        <f t="shared" si="137"/>
        <v/>
      </c>
    </row>
    <row r="717" spans="1:28" ht="12.75" x14ac:dyDescent="0.2">
      <c r="A717" t="str">
        <f>IF(B717="","", IF(ISNA(MATCH(B717,'Meal Planning'!$C$2:$C$6,0)), "N", "Y"))</f>
        <v/>
      </c>
      <c r="B717" t="str">
        <f t="array" ref="B717">IF(D717="","", INDEX($C717:C20715, MATCH(FALSE,ISBLANK($C717:C20715),0)))</f>
        <v/>
      </c>
      <c r="C717" s="10"/>
      <c r="E717" t="str">
        <f t="shared" si="127"/>
        <v/>
      </c>
      <c r="F717" s="10"/>
      <c r="G717" s="1" t="str">
        <f>IF(D717="","",IFERROR(VLOOKUP(D717,Ingredients!$A:$G,4,FALSE),"ingredient not in list"))</f>
        <v/>
      </c>
      <c r="H717" t="str">
        <f t="shared" si="128"/>
        <v/>
      </c>
      <c r="I717" s="3" t="str">
        <f>IF(D717="", "", IFERROR((VLOOKUP(D717,Ingredients!$A:$H,8,FALSE)*(F717/(VLOOKUP(D717,Ingredients!$A:$H,3,FALSE)))), "ingredient not in list"))</f>
        <v/>
      </c>
      <c r="J717" t="str">
        <f t="shared" si="129"/>
        <v/>
      </c>
      <c r="K717" s="77" t="str">
        <f>IF($D717="", "", IFERROR((VLOOKUP($D717,Ingredients!$A:$K,9,FALSE)*($F717/(VLOOKUP($D717,Ingredients!$A:$K,3,FALSE)))), "ingredient not in list"))</f>
        <v/>
      </c>
      <c r="L717" t="str">
        <f t="shared" si="130"/>
        <v/>
      </c>
      <c r="M717" s="77" t="str">
        <f>IF($D717="", "", IFERROR((VLOOKUP($D717,Ingredients!$A:$K,10,FALSE)*($F717/(VLOOKUP($D717,Ingredients!$A:$K,3,FALSE)))), "ingredient not in list"))</f>
        <v/>
      </c>
      <c r="N717" t="str">
        <f t="shared" si="131"/>
        <v/>
      </c>
      <c r="O717" s="77" t="str">
        <f>IF($D717="", "", IFERROR((VLOOKUP($D717,Ingredients!$A:$K,11,FALSE)*($F717/(VLOOKUP($D717,Ingredients!$A:$K,3,FALSE)))), "ingredient not in list"))</f>
        <v/>
      </c>
      <c r="P717" t="str">
        <f t="shared" si="132"/>
        <v/>
      </c>
      <c r="Q717" s="83" t="str">
        <f>IF($D717="", "", IFERROR((VLOOKUP($D717,Ingredients!$A:$H,6,FALSE)*($F717/(VLOOKUP($D717,Ingredients!$A:$H,3,FALSE)))), "ingredient not in list"))</f>
        <v/>
      </c>
      <c r="R717" s="3" t="str">
        <f>IF(AND(I717&lt;&gt;"",I718=""),SUM(I$1:I718)-SUM(R$1:R716),"")</f>
        <v/>
      </c>
      <c r="S717" t="str">
        <f>IF(AND(Q717&lt;&gt;"",Q718=""),SUM(Q$1:Q718)-SUM(S$1:S716),"")</f>
        <v/>
      </c>
      <c r="T717" s="74" t="str">
        <f>IF(AND(K717&lt;&gt;"",K718=""),SUM(K$1:K718)-SUM(T$1:T716),"")</f>
        <v/>
      </c>
      <c r="U717" s="74" t="str">
        <f>IF(AND(M717&lt;&gt;"",M718=""),SUM(M$1:M718)-SUM(U$1:U716),"")</f>
        <v/>
      </c>
      <c r="V717" s="74" t="str">
        <f>IF(AND(O717&lt;&gt;"",O718=""),SUM(O$1:O718)-SUM(V$1:V716),"")</f>
        <v/>
      </c>
      <c r="X717" s="3" t="str">
        <f t="shared" si="133"/>
        <v/>
      </c>
      <c r="Y717" s="21" t="str">
        <f t="shared" si="134"/>
        <v/>
      </c>
      <c r="Z717" s="74" t="str">
        <f t="shared" si="135"/>
        <v/>
      </c>
      <c r="AA717" s="74" t="str">
        <f t="shared" si="136"/>
        <v/>
      </c>
      <c r="AB717" s="74" t="str">
        <f t="shared" si="137"/>
        <v/>
      </c>
    </row>
    <row r="718" spans="1:28" ht="12.75" x14ac:dyDescent="0.2">
      <c r="A718" t="str">
        <f>IF(B718="","", IF(ISNA(MATCH(B718,'Meal Planning'!$C$2:$C$6,0)), "N", "Y"))</f>
        <v/>
      </c>
      <c r="B718" t="str">
        <f t="array" ref="B718">IF(D718="","", INDEX($C718:C20716, MATCH(FALSE,ISBLANK($C718:C20716),0)))</f>
        <v/>
      </c>
      <c r="C718" s="10"/>
      <c r="E718" t="str">
        <f t="shared" si="127"/>
        <v/>
      </c>
      <c r="F718" s="10"/>
      <c r="G718" s="1" t="str">
        <f>IF(D718="","",IFERROR(VLOOKUP(D718,Ingredients!$A:$G,4,FALSE),"ingredient not in list"))</f>
        <v/>
      </c>
      <c r="H718" t="str">
        <f t="shared" si="128"/>
        <v/>
      </c>
      <c r="I718" s="3" t="str">
        <f>IF(D718="", "", IFERROR((VLOOKUP(D718,Ingredients!$A:$H,8,FALSE)*(F718/(VLOOKUP(D718,Ingredients!$A:$H,3,FALSE)))), "ingredient not in list"))</f>
        <v/>
      </c>
      <c r="J718" t="str">
        <f t="shared" si="129"/>
        <v/>
      </c>
      <c r="K718" s="77" t="str">
        <f>IF($D718="", "", IFERROR((VLOOKUP($D718,Ingredients!$A:$K,9,FALSE)*($F718/(VLOOKUP($D718,Ingredients!$A:$K,3,FALSE)))), "ingredient not in list"))</f>
        <v/>
      </c>
      <c r="L718" t="str">
        <f t="shared" si="130"/>
        <v/>
      </c>
      <c r="M718" s="77" t="str">
        <f>IF($D718="", "", IFERROR((VLOOKUP($D718,Ingredients!$A:$K,10,FALSE)*($F718/(VLOOKUP($D718,Ingredients!$A:$K,3,FALSE)))), "ingredient not in list"))</f>
        <v/>
      </c>
      <c r="N718" t="str">
        <f t="shared" si="131"/>
        <v/>
      </c>
      <c r="O718" s="77" t="str">
        <f>IF($D718="", "", IFERROR((VLOOKUP($D718,Ingredients!$A:$K,11,FALSE)*($F718/(VLOOKUP($D718,Ingredients!$A:$K,3,FALSE)))), "ingredient not in list"))</f>
        <v/>
      </c>
      <c r="P718" t="str">
        <f t="shared" si="132"/>
        <v/>
      </c>
      <c r="Q718" s="83" t="str">
        <f>IF($D718="", "", IFERROR((VLOOKUP($D718,Ingredients!$A:$H,6,FALSE)*($F718/(VLOOKUP($D718,Ingredients!$A:$H,3,FALSE)))), "ingredient not in list"))</f>
        <v/>
      </c>
      <c r="R718" s="3" t="str">
        <f>IF(AND(I718&lt;&gt;"",I719=""),SUM(I$1:I719)-SUM(R$1:R717),"")</f>
        <v/>
      </c>
      <c r="S718" t="str">
        <f>IF(AND(Q718&lt;&gt;"",Q719=""),SUM(Q$1:Q719)-SUM(S$1:S717),"")</f>
        <v/>
      </c>
      <c r="T718" s="74" t="str">
        <f>IF(AND(K718&lt;&gt;"",K719=""),SUM(K$1:K719)-SUM(T$1:T717),"")</f>
        <v/>
      </c>
      <c r="U718" s="74" t="str">
        <f>IF(AND(M718&lt;&gt;"",M719=""),SUM(M$1:M719)-SUM(U$1:U717),"")</f>
        <v/>
      </c>
      <c r="V718" s="74" t="str">
        <f>IF(AND(O718&lt;&gt;"",O719=""),SUM(O$1:O719)-SUM(V$1:V717),"")</f>
        <v/>
      </c>
      <c r="X718" s="3" t="str">
        <f t="shared" si="133"/>
        <v/>
      </c>
      <c r="Y718" s="21" t="str">
        <f t="shared" si="134"/>
        <v/>
      </c>
      <c r="Z718" s="74" t="str">
        <f t="shared" si="135"/>
        <v/>
      </c>
      <c r="AA718" s="74" t="str">
        <f t="shared" si="136"/>
        <v/>
      </c>
      <c r="AB718" s="74" t="str">
        <f t="shared" si="137"/>
        <v/>
      </c>
    </row>
    <row r="719" spans="1:28" ht="12.75" x14ac:dyDescent="0.2">
      <c r="A719" t="str">
        <f>IF(B719="","", IF(ISNA(MATCH(B719,'Meal Planning'!$C$2:$C$6,0)), "N", "Y"))</f>
        <v/>
      </c>
      <c r="B719" t="str">
        <f t="array" ref="B719">IF(D719="","", INDEX($C719:C20717, MATCH(FALSE,ISBLANK($C719:C20717),0)))</f>
        <v/>
      </c>
      <c r="C719" s="10"/>
      <c r="E719" t="str">
        <f t="shared" si="127"/>
        <v/>
      </c>
      <c r="F719" s="10"/>
      <c r="G719" s="1" t="str">
        <f>IF(D719="","",IFERROR(VLOOKUP(D719,Ingredients!$A:$G,4,FALSE),"ingredient not in list"))</f>
        <v/>
      </c>
      <c r="H719" t="str">
        <f t="shared" si="128"/>
        <v/>
      </c>
      <c r="I719" s="3" t="str">
        <f>IF(D719="", "", IFERROR((VLOOKUP(D719,Ingredients!$A:$H,8,FALSE)*(F719/(VLOOKUP(D719,Ingredients!$A:$H,3,FALSE)))), "ingredient not in list"))</f>
        <v/>
      </c>
      <c r="J719" t="str">
        <f t="shared" si="129"/>
        <v/>
      </c>
      <c r="K719" s="77" t="str">
        <f>IF($D719="", "", IFERROR((VLOOKUP($D719,Ingredients!$A:$K,9,FALSE)*($F719/(VLOOKUP($D719,Ingredients!$A:$K,3,FALSE)))), "ingredient not in list"))</f>
        <v/>
      </c>
      <c r="L719" t="str">
        <f t="shared" si="130"/>
        <v/>
      </c>
      <c r="M719" s="77" t="str">
        <f>IF($D719="", "", IFERROR((VLOOKUP($D719,Ingredients!$A:$K,10,FALSE)*($F719/(VLOOKUP($D719,Ingredients!$A:$K,3,FALSE)))), "ingredient not in list"))</f>
        <v/>
      </c>
      <c r="N719" t="str">
        <f t="shared" si="131"/>
        <v/>
      </c>
      <c r="O719" s="77" t="str">
        <f>IF($D719="", "", IFERROR((VLOOKUP($D719,Ingredients!$A:$K,11,FALSE)*($F719/(VLOOKUP($D719,Ingredients!$A:$K,3,FALSE)))), "ingredient not in list"))</f>
        <v/>
      </c>
      <c r="P719" t="str">
        <f t="shared" si="132"/>
        <v/>
      </c>
      <c r="Q719" s="83" t="str">
        <f>IF($D719="", "", IFERROR((VLOOKUP($D719,Ingredients!$A:$H,6,FALSE)*($F719/(VLOOKUP($D719,Ingredients!$A:$H,3,FALSE)))), "ingredient not in list"))</f>
        <v/>
      </c>
      <c r="R719" s="3" t="str">
        <f>IF(AND(I719&lt;&gt;"",I720=""),SUM(I$1:I720)-SUM(R$1:R718),"")</f>
        <v/>
      </c>
      <c r="S719" t="str">
        <f>IF(AND(Q719&lt;&gt;"",Q720=""),SUM(Q$1:Q720)-SUM(S$1:S718),"")</f>
        <v/>
      </c>
      <c r="T719" s="74" t="str">
        <f>IF(AND(K719&lt;&gt;"",K720=""),SUM(K$1:K720)-SUM(T$1:T718),"")</f>
        <v/>
      </c>
      <c r="U719" s="74" t="str">
        <f>IF(AND(M719&lt;&gt;"",M720=""),SUM(M$1:M720)-SUM(U$1:U718),"")</f>
        <v/>
      </c>
      <c r="V719" s="74" t="str">
        <f>IF(AND(O719&lt;&gt;"",O720=""),SUM(O$1:O720)-SUM(V$1:V718),"")</f>
        <v/>
      </c>
      <c r="X719" s="3" t="str">
        <f t="shared" si="133"/>
        <v/>
      </c>
      <c r="Y719" s="21" t="str">
        <f t="shared" si="134"/>
        <v/>
      </c>
      <c r="Z719" s="74" t="str">
        <f t="shared" si="135"/>
        <v/>
      </c>
      <c r="AA719" s="74" t="str">
        <f t="shared" si="136"/>
        <v/>
      </c>
      <c r="AB719" s="74" t="str">
        <f t="shared" si="137"/>
        <v/>
      </c>
    </row>
    <row r="720" spans="1:28" ht="12.75" x14ac:dyDescent="0.2">
      <c r="A720" t="str">
        <f>IF(B720="","", IF(ISNA(MATCH(B720,'Meal Planning'!$C$2:$C$6,0)), "N", "Y"))</f>
        <v/>
      </c>
      <c r="B720" t="str">
        <f t="array" ref="B720">IF(D720="","", INDEX($C720:C20718, MATCH(FALSE,ISBLANK($C720:C20718),0)))</f>
        <v/>
      </c>
      <c r="C720" s="10"/>
      <c r="E720" t="str">
        <f t="shared" si="127"/>
        <v/>
      </c>
      <c r="F720" s="10"/>
      <c r="G720" s="1" t="str">
        <f>IF(D720="","",IFERROR(VLOOKUP(D720,Ingredients!$A:$G,4,FALSE),"ingredient not in list"))</f>
        <v/>
      </c>
      <c r="H720" t="str">
        <f t="shared" si="128"/>
        <v/>
      </c>
      <c r="I720" s="3" t="str">
        <f>IF(D720="", "", IFERROR((VLOOKUP(D720,Ingredients!$A:$H,8,FALSE)*(F720/(VLOOKUP(D720,Ingredients!$A:$H,3,FALSE)))), "ingredient not in list"))</f>
        <v/>
      </c>
      <c r="J720" t="str">
        <f t="shared" si="129"/>
        <v/>
      </c>
      <c r="K720" s="77" t="str">
        <f>IF($D720="", "", IFERROR((VLOOKUP($D720,Ingredients!$A:$K,9,FALSE)*($F720/(VLOOKUP($D720,Ingredients!$A:$K,3,FALSE)))), "ingredient not in list"))</f>
        <v/>
      </c>
      <c r="L720" t="str">
        <f t="shared" si="130"/>
        <v/>
      </c>
      <c r="M720" s="77" t="str">
        <f>IF($D720="", "", IFERROR((VLOOKUP($D720,Ingredients!$A:$K,10,FALSE)*($F720/(VLOOKUP($D720,Ingredients!$A:$K,3,FALSE)))), "ingredient not in list"))</f>
        <v/>
      </c>
      <c r="N720" t="str">
        <f t="shared" si="131"/>
        <v/>
      </c>
      <c r="O720" s="77" t="str">
        <f>IF($D720="", "", IFERROR((VLOOKUP($D720,Ingredients!$A:$K,11,FALSE)*($F720/(VLOOKUP($D720,Ingredients!$A:$K,3,FALSE)))), "ingredient not in list"))</f>
        <v/>
      </c>
      <c r="P720" t="str">
        <f t="shared" si="132"/>
        <v/>
      </c>
      <c r="Q720" s="83" t="str">
        <f>IF($D720="", "", IFERROR((VLOOKUP($D720,Ingredients!$A:$H,6,FALSE)*($F720/(VLOOKUP($D720,Ingredients!$A:$H,3,FALSE)))), "ingredient not in list"))</f>
        <v/>
      </c>
      <c r="R720" s="3" t="str">
        <f>IF(AND(I720&lt;&gt;"",I721=""),SUM(I$1:I721)-SUM(R$1:R719),"")</f>
        <v/>
      </c>
      <c r="S720" t="str">
        <f>IF(AND(Q720&lt;&gt;"",Q721=""),SUM(Q$1:Q721)-SUM(S$1:S719),"")</f>
        <v/>
      </c>
      <c r="T720" s="74" t="str">
        <f>IF(AND(K720&lt;&gt;"",K721=""),SUM(K$1:K721)-SUM(T$1:T719),"")</f>
        <v/>
      </c>
      <c r="U720" s="74" t="str">
        <f>IF(AND(M720&lt;&gt;"",M721=""),SUM(M$1:M721)-SUM(U$1:U719),"")</f>
        <v/>
      </c>
      <c r="V720" s="74" t="str">
        <f>IF(AND(O720&lt;&gt;"",O721=""),SUM(O$1:O721)-SUM(V$1:V719),"")</f>
        <v/>
      </c>
      <c r="X720" s="3" t="str">
        <f t="shared" si="133"/>
        <v/>
      </c>
      <c r="Y720" s="21" t="str">
        <f t="shared" si="134"/>
        <v/>
      </c>
      <c r="Z720" s="74" t="str">
        <f t="shared" si="135"/>
        <v/>
      </c>
      <c r="AA720" s="74" t="str">
        <f t="shared" si="136"/>
        <v/>
      </c>
      <c r="AB720" s="74" t="str">
        <f t="shared" si="137"/>
        <v/>
      </c>
    </row>
    <row r="721" spans="1:28" ht="12.75" x14ac:dyDescent="0.2">
      <c r="A721" t="str">
        <f>IF(B721="","", IF(ISNA(MATCH(B721,'Meal Planning'!$C$2:$C$6,0)), "N", "Y"))</f>
        <v/>
      </c>
      <c r="B721" t="str">
        <f t="array" ref="B721">IF(D721="","", INDEX($C721:C20719, MATCH(FALSE,ISBLANK($C721:C20719),0)))</f>
        <v/>
      </c>
      <c r="C721" s="10"/>
      <c r="E721" t="str">
        <f t="shared" si="127"/>
        <v/>
      </c>
      <c r="F721" s="10"/>
      <c r="G721" s="1" t="str">
        <f>IF(D721="","",IFERROR(VLOOKUP(D721,Ingredients!$A:$G,4,FALSE),"ingredient not in list"))</f>
        <v/>
      </c>
      <c r="H721" t="str">
        <f t="shared" si="128"/>
        <v/>
      </c>
      <c r="I721" s="3" t="str">
        <f>IF(D721="", "", IFERROR((VLOOKUP(D721,Ingredients!$A:$H,8,FALSE)*(F721/(VLOOKUP(D721,Ingredients!$A:$H,3,FALSE)))), "ingredient not in list"))</f>
        <v/>
      </c>
      <c r="J721" t="str">
        <f t="shared" si="129"/>
        <v/>
      </c>
      <c r="K721" s="77" t="str">
        <f>IF($D721="", "", IFERROR((VLOOKUP($D721,Ingredients!$A:$K,9,FALSE)*($F721/(VLOOKUP($D721,Ingredients!$A:$K,3,FALSE)))), "ingredient not in list"))</f>
        <v/>
      </c>
      <c r="L721" t="str">
        <f t="shared" si="130"/>
        <v/>
      </c>
      <c r="M721" s="77" t="str">
        <f>IF($D721="", "", IFERROR((VLOOKUP($D721,Ingredients!$A:$K,10,FALSE)*($F721/(VLOOKUP($D721,Ingredients!$A:$K,3,FALSE)))), "ingredient not in list"))</f>
        <v/>
      </c>
      <c r="N721" t="str">
        <f t="shared" si="131"/>
        <v/>
      </c>
      <c r="O721" s="77" t="str">
        <f>IF($D721="", "", IFERROR((VLOOKUP($D721,Ingredients!$A:$K,11,FALSE)*($F721/(VLOOKUP($D721,Ingredients!$A:$K,3,FALSE)))), "ingredient not in list"))</f>
        <v/>
      </c>
      <c r="P721" t="str">
        <f t="shared" si="132"/>
        <v/>
      </c>
      <c r="Q721" s="83" t="str">
        <f>IF($D721="", "", IFERROR((VLOOKUP($D721,Ingredients!$A:$H,6,FALSE)*($F721/(VLOOKUP($D721,Ingredients!$A:$H,3,FALSE)))), "ingredient not in list"))</f>
        <v/>
      </c>
      <c r="R721" s="3" t="str">
        <f>IF(AND(I721&lt;&gt;"",I722=""),SUM(I$1:I722)-SUM(R$1:R720),"")</f>
        <v/>
      </c>
      <c r="S721" t="str">
        <f>IF(AND(Q721&lt;&gt;"",Q722=""),SUM(Q$1:Q722)-SUM(S$1:S720),"")</f>
        <v/>
      </c>
      <c r="T721" s="74" t="str">
        <f>IF(AND(K721&lt;&gt;"",K722=""),SUM(K$1:K722)-SUM(T$1:T720),"")</f>
        <v/>
      </c>
      <c r="U721" s="74" t="str">
        <f>IF(AND(M721&lt;&gt;"",M722=""),SUM(M$1:M722)-SUM(U$1:U720),"")</f>
        <v/>
      </c>
      <c r="V721" s="74" t="str">
        <f>IF(AND(O721&lt;&gt;"",O722=""),SUM(O$1:O722)-SUM(V$1:V720),"")</f>
        <v/>
      </c>
      <c r="X721" s="3" t="str">
        <f t="shared" si="133"/>
        <v/>
      </c>
      <c r="Y721" s="21" t="str">
        <f t="shared" si="134"/>
        <v/>
      </c>
      <c r="Z721" s="74" t="str">
        <f t="shared" si="135"/>
        <v/>
      </c>
      <c r="AA721" s="74" t="str">
        <f t="shared" si="136"/>
        <v/>
      </c>
      <c r="AB721" s="74" t="str">
        <f t="shared" si="137"/>
        <v/>
      </c>
    </row>
    <row r="722" spans="1:28" ht="12.75" x14ac:dyDescent="0.2">
      <c r="A722" t="str">
        <f>IF(B722="","", IF(ISNA(MATCH(B722,'Meal Planning'!$C$2:$C$6,0)), "N", "Y"))</f>
        <v/>
      </c>
      <c r="B722" t="str">
        <f t="array" ref="B722">IF(D722="","", INDEX($C722:C20720, MATCH(FALSE,ISBLANK($C722:C20720),0)))</f>
        <v/>
      </c>
      <c r="C722" s="10"/>
      <c r="E722" t="str">
        <f t="shared" si="127"/>
        <v/>
      </c>
      <c r="F722" s="10"/>
      <c r="G722" s="1" t="str">
        <f>IF(D722="","",IFERROR(VLOOKUP(D722,Ingredients!$A:$G,4,FALSE),"ingredient not in list"))</f>
        <v/>
      </c>
      <c r="H722" t="str">
        <f t="shared" si="128"/>
        <v/>
      </c>
      <c r="I722" s="3" t="str">
        <f>IF(D722="", "", IFERROR((VLOOKUP(D722,Ingredients!$A:$H,8,FALSE)*(F722/(VLOOKUP(D722,Ingredients!$A:$H,3,FALSE)))), "ingredient not in list"))</f>
        <v/>
      </c>
      <c r="J722" t="str">
        <f t="shared" si="129"/>
        <v/>
      </c>
      <c r="K722" s="77" t="str">
        <f>IF($D722="", "", IFERROR((VLOOKUP($D722,Ingredients!$A:$K,9,FALSE)*($F722/(VLOOKUP($D722,Ingredients!$A:$K,3,FALSE)))), "ingredient not in list"))</f>
        <v/>
      </c>
      <c r="L722" t="str">
        <f t="shared" si="130"/>
        <v/>
      </c>
      <c r="M722" s="77" t="str">
        <f>IF($D722="", "", IFERROR((VLOOKUP($D722,Ingredients!$A:$K,10,FALSE)*($F722/(VLOOKUP($D722,Ingredients!$A:$K,3,FALSE)))), "ingredient not in list"))</f>
        <v/>
      </c>
      <c r="N722" t="str">
        <f t="shared" si="131"/>
        <v/>
      </c>
      <c r="O722" s="77" t="str">
        <f>IF($D722="", "", IFERROR((VLOOKUP($D722,Ingredients!$A:$K,11,FALSE)*($F722/(VLOOKUP($D722,Ingredients!$A:$K,3,FALSE)))), "ingredient not in list"))</f>
        <v/>
      </c>
      <c r="P722" t="str">
        <f t="shared" si="132"/>
        <v/>
      </c>
      <c r="Q722" s="83" t="str">
        <f>IF($D722="", "", IFERROR((VLOOKUP($D722,Ingredients!$A:$H,6,FALSE)*($F722/(VLOOKUP($D722,Ingredients!$A:$H,3,FALSE)))), "ingredient not in list"))</f>
        <v/>
      </c>
      <c r="R722" s="3" t="str">
        <f>IF(AND(I722&lt;&gt;"",I723=""),SUM(I$1:I723)-SUM(R$1:R721),"")</f>
        <v/>
      </c>
      <c r="S722" t="str">
        <f>IF(AND(Q722&lt;&gt;"",Q723=""),SUM(Q$1:Q723)-SUM(S$1:S721),"")</f>
        <v/>
      </c>
      <c r="T722" s="74" t="str">
        <f>IF(AND(K722&lt;&gt;"",K723=""),SUM(K$1:K723)-SUM(T$1:T721),"")</f>
        <v/>
      </c>
      <c r="U722" s="74" t="str">
        <f>IF(AND(M722&lt;&gt;"",M723=""),SUM(M$1:M723)-SUM(U$1:U721),"")</f>
        <v/>
      </c>
      <c r="V722" s="74" t="str">
        <f>IF(AND(O722&lt;&gt;"",O723=""),SUM(O$1:O723)-SUM(V$1:V721),"")</f>
        <v/>
      </c>
      <c r="X722" s="3" t="str">
        <f t="shared" si="133"/>
        <v/>
      </c>
      <c r="Y722" s="21" t="str">
        <f t="shared" si="134"/>
        <v/>
      </c>
      <c r="Z722" s="74" t="str">
        <f t="shared" si="135"/>
        <v/>
      </c>
      <c r="AA722" s="74" t="str">
        <f t="shared" si="136"/>
        <v/>
      </c>
      <c r="AB722" s="74" t="str">
        <f t="shared" si="137"/>
        <v/>
      </c>
    </row>
    <row r="723" spans="1:28" ht="12.75" x14ac:dyDescent="0.2">
      <c r="A723" t="str">
        <f>IF(B723="","", IF(ISNA(MATCH(B723,'Meal Planning'!$C$2:$C$6,0)), "N", "Y"))</f>
        <v/>
      </c>
      <c r="B723" t="str">
        <f t="array" ref="B723">IF(D723="","", INDEX($C723:C20721, MATCH(FALSE,ISBLANK($C723:C20721),0)))</f>
        <v/>
      </c>
      <c r="C723" s="10"/>
      <c r="E723" t="str">
        <f t="shared" si="127"/>
        <v/>
      </c>
      <c r="F723" s="10"/>
      <c r="G723" s="1" t="str">
        <f>IF(D723="","",IFERROR(VLOOKUP(D723,Ingredients!$A:$G,4,FALSE),"ingredient not in list"))</f>
        <v/>
      </c>
      <c r="H723" t="str">
        <f t="shared" si="128"/>
        <v/>
      </c>
      <c r="I723" s="3" t="str">
        <f>IF(D723="", "", IFERROR((VLOOKUP(D723,Ingredients!$A:$H,8,FALSE)*(F723/(VLOOKUP(D723,Ingredients!$A:$H,3,FALSE)))), "ingredient not in list"))</f>
        <v/>
      </c>
      <c r="J723" t="str">
        <f t="shared" si="129"/>
        <v/>
      </c>
      <c r="K723" s="77" t="str">
        <f>IF($D723="", "", IFERROR((VLOOKUP($D723,Ingredients!$A:$K,9,FALSE)*($F723/(VLOOKUP($D723,Ingredients!$A:$K,3,FALSE)))), "ingredient not in list"))</f>
        <v/>
      </c>
      <c r="L723" t="str">
        <f t="shared" si="130"/>
        <v/>
      </c>
      <c r="M723" s="77" t="str">
        <f>IF($D723="", "", IFERROR((VLOOKUP($D723,Ingredients!$A:$K,10,FALSE)*($F723/(VLOOKUP($D723,Ingredients!$A:$K,3,FALSE)))), "ingredient not in list"))</f>
        <v/>
      </c>
      <c r="N723" t="str">
        <f t="shared" si="131"/>
        <v/>
      </c>
      <c r="O723" s="77" t="str">
        <f>IF($D723="", "", IFERROR((VLOOKUP($D723,Ingredients!$A:$K,11,FALSE)*($F723/(VLOOKUP($D723,Ingredients!$A:$K,3,FALSE)))), "ingredient not in list"))</f>
        <v/>
      </c>
      <c r="P723" t="str">
        <f t="shared" si="132"/>
        <v/>
      </c>
      <c r="Q723" s="83" t="str">
        <f>IF($D723="", "", IFERROR((VLOOKUP($D723,Ingredients!$A:$H,6,FALSE)*($F723/(VLOOKUP($D723,Ingredients!$A:$H,3,FALSE)))), "ingredient not in list"))</f>
        <v/>
      </c>
      <c r="R723" s="3" t="str">
        <f>IF(AND(I723&lt;&gt;"",I724=""),SUM(I$1:I724)-SUM(R$1:R722),"")</f>
        <v/>
      </c>
      <c r="S723" t="str">
        <f>IF(AND(Q723&lt;&gt;"",Q724=""),SUM(Q$1:Q724)-SUM(S$1:S722),"")</f>
        <v/>
      </c>
      <c r="T723" s="74" t="str">
        <f>IF(AND(K723&lt;&gt;"",K724=""),SUM(K$1:K724)-SUM(T$1:T722),"")</f>
        <v/>
      </c>
      <c r="U723" s="74" t="str">
        <f>IF(AND(M723&lt;&gt;"",M724=""),SUM(M$1:M724)-SUM(U$1:U722),"")</f>
        <v/>
      </c>
      <c r="V723" s="74" t="str">
        <f>IF(AND(O723&lt;&gt;"",O724=""),SUM(O$1:O724)-SUM(V$1:V722),"")</f>
        <v/>
      </c>
      <c r="X723" s="3" t="str">
        <f t="shared" si="133"/>
        <v/>
      </c>
      <c r="Y723" s="21" t="str">
        <f t="shared" si="134"/>
        <v/>
      </c>
      <c r="Z723" s="74" t="str">
        <f t="shared" si="135"/>
        <v/>
      </c>
      <c r="AA723" s="74" t="str">
        <f t="shared" si="136"/>
        <v/>
      </c>
      <c r="AB723" s="74" t="str">
        <f t="shared" si="137"/>
        <v/>
      </c>
    </row>
    <row r="724" spans="1:28" ht="12.75" x14ac:dyDescent="0.2">
      <c r="A724" t="str">
        <f>IF(B724="","", IF(ISNA(MATCH(B724,'Meal Planning'!$C$2:$C$6,0)), "N", "Y"))</f>
        <v/>
      </c>
      <c r="B724" t="str">
        <f t="array" ref="B724">IF(D724="","", INDEX($C724:C20722, MATCH(FALSE,ISBLANK($C724:C20722),0)))</f>
        <v/>
      </c>
      <c r="C724" s="10"/>
      <c r="E724" t="str">
        <f t="shared" si="127"/>
        <v/>
      </c>
      <c r="F724" s="10"/>
      <c r="G724" s="1" t="str">
        <f>IF(D724="","",IFERROR(VLOOKUP(D724,Ingredients!$A:$G,4,FALSE),"ingredient not in list"))</f>
        <v/>
      </c>
      <c r="H724" t="str">
        <f t="shared" si="128"/>
        <v/>
      </c>
      <c r="I724" s="3" t="str">
        <f>IF(D724="", "", IFERROR((VLOOKUP(D724,Ingredients!$A:$H,8,FALSE)*(F724/(VLOOKUP(D724,Ingredients!$A:$H,3,FALSE)))), "ingredient not in list"))</f>
        <v/>
      </c>
      <c r="J724" t="str">
        <f t="shared" si="129"/>
        <v/>
      </c>
      <c r="K724" s="77" t="str">
        <f>IF($D724="", "", IFERROR((VLOOKUP($D724,Ingredients!$A:$K,9,FALSE)*($F724/(VLOOKUP($D724,Ingredients!$A:$K,3,FALSE)))), "ingredient not in list"))</f>
        <v/>
      </c>
      <c r="L724" t="str">
        <f t="shared" si="130"/>
        <v/>
      </c>
      <c r="M724" s="77" t="str">
        <f>IF($D724="", "", IFERROR((VLOOKUP($D724,Ingredients!$A:$K,10,FALSE)*($F724/(VLOOKUP($D724,Ingredients!$A:$K,3,FALSE)))), "ingredient not in list"))</f>
        <v/>
      </c>
      <c r="N724" t="str">
        <f t="shared" si="131"/>
        <v/>
      </c>
      <c r="O724" s="77" t="str">
        <f>IF($D724="", "", IFERROR((VLOOKUP($D724,Ingredients!$A:$K,11,FALSE)*($F724/(VLOOKUP($D724,Ingredients!$A:$K,3,FALSE)))), "ingredient not in list"))</f>
        <v/>
      </c>
      <c r="P724" t="str">
        <f t="shared" si="132"/>
        <v/>
      </c>
      <c r="Q724" s="83" t="str">
        <f>IF($D724="", "", IFERROR((VLOOKUP($D724,Ingredients!$A:$H,6,FALSE)*($F724/(VLOOKUP($D724,Ingredients!$A:$H,3,FALSE)))), "ingredient not in list"))</f>
        <v/>
      </c>
      <c r="R724" s="3" t="str">
        <f>IF(AND(I724&lt;&gt;"",I725=""),SUM(I$1:I725)-SUM(R$1:R723),"")</f>
        <v/>
      </c>
      <c r="S724" t="str">
        <f>IF(AND(Q724&lt;&gt;"",Q725=""),SUM(Q$1:Q725)-SUM(S$1:S723),"")</f>
        <v/>
      </c>
      <c r="T724" s="74" t="str">
        <f>IF(AND(K724&lt;&gt;"",K725=""),SUM(K$1:K725)-SUM(T$1:T723),"")</f>
        <v/>
      </c>
      <c r="U724" s="74" t="str">
        <f>IF(AND(M724&lt;&gt;"",M725=""),SUM(M$1:M725)-SUM(U$1:U723),"")</f>
        <v/>
      </c>
      <c r="V724" s="74" t="str">
        <f>IF(AND(O724&lt;&gt;"",O725=""),SUM(O$1:O725)-SUM(V$1:V723),"")</f>
        <v/>
      </c>
      <c r="X724" s="3" t="str">
        <f t="shared" si="133"/>
        <v/>
      </c>
      <c r="Y724" s="21" t="str">
        <f t="shared" si="134"/>
        <v/>
      </c>
      <c r="Z724" s="74" t="str">
        <f t="shared" si="135"/>
        <v/>
      </c>
      <c r="AA724" s="74" t="str">
        <f t="shared" si="136"/>
        <v/>
      </c>
      <c r="AB724" s="74" t="str">
        <f t="shared" si="137"/>
        <v/>
      </c>
    </row>
    <row r="725" spans="1:28" ht="12.75" x14ac:dyDescent="0.2">
      <c r="A725" t="str">
        <f>IF(B725="","", IF(ISNA(MATCH(B725,'Meal Planning'!$C$2:$C$6,0)), "N", "Y"))</f>
        <v/>
      </c>
      <c r="B725" t="str">
        <f t="array" ref="B725">IF(D725="","", INDEX($C725:C20723, MATCH(FALSE,ISBLANK($C725:C20723),0)))</f>
        <v/>
      </c>
      <c r="C725" s="10"/>
      <c r="E725" t="str">
        <f t="shared" si="127"/>
        <v/>
      </c>
      <c r="F725" s="10"/>
      <c r="G725" s="1" t="str">
        <f>IF(D725="","",IFERROR(VLOOKUP(D725,Ingredients!$A:$G,4,FALSE),"ingredient not in list"))</f>
        <v/>
      </c>
      <c r="H725" t="str">
        <f t="shared" si="128"/>
        <v/>
      </c>
      <c r="I725" s="3" t="str">
        <f>IF(D725="", "", IFERROR((VLOOKUP(D725,Ingredients!$A:$H,8,FALSE)*(F725/(VLOOKUP(D725,Ingredients!$A:$H,3,FALSE)))), "ingredient not in list"))</f>
        <v/>
      </c>
      <c r="J725" t="str">
        <f t="shared" si="129"/>
        <v/>
      </c>
      <c r="K725" s="77" t="str">
        <f>IF($D725="", "", IFERROR((VLOOKUP($D725,Ingredients!$A:$K,9,FALSE)*($F725/(VLOOKUP($D725,Ingredients!$A:$K,3,FALSE)))), "ingredient not in list"))</f>
        <v/>
      </c>
      <c r="L725" t="str">
        <f t="shared" si="130"/>
        <v/>
      </c>
      <c r="M725" s="77" t="str">
        <f>IF($D725="", "", IFERROR((VLOOKUP($D725,Ingredients!$A:$K,10,FALSE)*($F725/(VLOOKUP($D725,Ingredients!$A:$K,3,FALSE)))), "ingredient not in list"))</f>
        <v/>
      </c>
      <c r="N725" t="str">
        <f t="shared" si="131"/>
        <v/>
      </c>
      <c r="O725" s="77" t="str">
        <f>IF($D725="", "", IFERROR((VLOOKUP($D725,Ingredients!$A:$K,11,FALSE)*($F725/(VLOOKUP($D725,Ingredients!$A:$K,3,FALSE)))), "ingredient not in list"))</f>
        <v/>
      </c>
      <c r="P725" t="str">
        <f t="shared" si="132"/>
        <v/>
      </c>
      <c r="Q725" s="83" t="str">
        <f>IF($D725="", "", IFERROR((VLOOKUP($D725,Ingredients!$A:$H,6,FALSE)*($F725/(VLOOKUP($D725,Ingredients!$A:$H,3,FALSE)))), "ingredient not in list"))</f>
        <v/>
      </c>
      <c r="R725" s="3" t="str">
        <f>IF(AND(I725&lt;&gt;"",I726=""),SUM(I$1:I726)-SUM(R$1:R724),"")</f>
        <v/>
      </c>
      <c r="S725" t="str">
        <f>IF(AND(Q725&lt;&gt;"",Q726=""),SUM(Q$1:Q726)-SUM(S$1:S724),"")</f>
        <v/>
      </c>
      <c r="T725" s="74" t="str">
        <f>IF(AND(K725&lt;&gt;"",K726=""),SUM(K$1:K726)-SUM(T$1:T724),"")</f>
        <v/>
      </c>
      <c r="U725" s="74" t="str">
        <f>IF(AND(M725&lt;&gt;"",M726=""),SUM(M$1:M726)-SUM(U$1:U724),"")</f>
        <v/>
      </c>
      <c r="V725" s="74" t="str">
        <f>IF(AND(O725&lt;&gt;"",O726=""),SUM(O$1:O726)-SUM(V$1:V724),"")</f>
        <v/>
      </c>
      <c r="X725" s="3" t="str">
        <f t="shared" si="133"/>
        <v/>
      </c>
      <c r="Y725" s="21" t="str">
        <f t="shared" si="134"/>
        <v/>
      </c>
      <c r="Z725" s="74" t="str">
        <f t="shared" si="135"/>
        <v/>
      </c>
      <c r="AA725" s="74" t="str">
        <f t="shared" si="136"/>
        <v/>
      </c>
      <c r="AB725" s="74" t="str">
        <f t="shared" si="137"/>
        <v/>
      </c>
    </row>
    <row r="726" spans="1:28" ht="12.75" x14ac:dyDescent="0.2">
      <c r="A726" t="str">
        <f>IF(B726="","", IF(ISNA(MATCH(B726,'Meal Planning'!$C$2:$C$6,0)), "N", "Y"))</f>
        <v/>
      </c>
      <c r="B726" t="str">
        <f t="array" ref="B726">IF(D726="","", INDEX($C726:C20724, MATCH(FALSE,ISBLANK($C726:C20724),0)))</f>
        <v/>
      </c>
      <c r="C726" s="10"/>
      <c r="E726" t="str">
        <f t="shared" si="127"/>
        <v/>
      </c>
      <c r="F726" s="10"/>
      <c r="G726" s="1" t="str">
        <f>IF(D726="","",IFERROR(VLOOKUP(D726,Ingredients!$A:$G,4,FALSE),"ingredient not in list"))</f>
        <v/>
      </c>
      <c r="H726" t="str">
        <f t="shared" si="128"/>
        <v/>
      </c>
      <c r="I726" s="3" t="str">
        <f>IF(D726="", "", IFERROR((VLOOKUP(D726,Ingredients!$A:$H,8,FALSE)*(F726/(VLOOKUP(D726,Ingredients!$A:$H,3,FALSE)))), "ingredient not in list"))</f>
        <v/>
      </c>
      <c r="J726" t="str">
        <f t="shared" si="129"/>
        <v/>
      </c>
      <c r="K726" s="77" t="str">
        <f>IF($D726="", "", IFERROR((VLOOKUP($D726,Ingredients!$A:$K,9,FALSE)*($F726/(VLOOKUP($D726,Ingredients!$A:$K,3,FALSE)))), "ingredient not in list"))</f>
        <v/>
      </c>
      <c r="L726" t="str">
        <f t="shared" si="130"/>
        <v/>
      </c>
      <c r="M726" s="77" t="str">
        <f>IF($D726="", "", IFERROR((VLOOKUP($D726,Ingredients!$A:$K,10,FALSE)*($F726/(VLOOKUP($D726,Ingredients!$A:$K,3,FALSE)))), "ingredient not in list"))</f>
        <v/>
      </c>
      <c r="N726" t="str">
        <f t="shared" si="131"/>
        <v/>
      </c>
      <c r="O726" s="77" t="str">
        <f>IF($D726="", "", IFERROR((VLOOKUP($D726,Ingredients!$A:$K,11,FALSE)*($F726/(VLOOKUP($D726,Ingredients!$A:$K,3,FALSE)))), "ingredient not in list"))</f>
        <v/>
      </c>
      <c r="P726" t="str">
        <f t="shared" si="132"/>
        <v/>
      </c>
      <c r="Q726" s="83" t="str">
        <f>IF($D726="", "", IFERROR((VLOOKUP($D726,Ingredients!$A:$H,6,FALSE)*($F726/(VLOOKUP($D726,Ingredients!$A:$H,3,FALSE)))), "ingredient not in list"))</f>
        <v/>
      </c>
      <c r="R726" s="3" t="str">
        <f>IF(AND(I726&lt;&gt;"",I727=""),SUM(I$1:I727)-SUM(R$1:R725),"")</f>
        <v/>
      </c>
      <c r="S726" t="str">
        <f>IF(AND(Q726&lt;&gt;"",Q727=""),SUM(Q$1:Q727)-SUM(S$1:S725),"")</f>
        <v/>
      </c>
      <c r="T726" s="74" t="str">
        <f>IF(AND(K726&lt;&gt;"",K727=""),SUM(K$1:K727)-SUM(T$1:T725),"")</f>
        <v/>
      </c>
      <c r="U726" s="74" t="str">
        <f>IF(AND(M726&lt;&gt;"",M727=""),SUM(M$1:M727)-SUM(U$1:U725),"")</f>
        <v/>
      </c>
      <c r="V726" s="74" t="str">
        <f>IF(AND(O726&lt;&gt;"",O727=""),SUM(O$1:O727)-SUM(V$1:V725),"")</f>
        <v/>
      </c>
      <c r="X726" s="3" t="str">
        <f t="shared" si="133"/>
        <v/>
      </c>
      <c r="Y726" s="21" t="str">
        <f t="shared" si="134"/>
        <v/>
      </c>
      <c r="Z726" s="74" t="str">
        <f t="shared" si="135"/>
        <v/>
      </c>
      <c r="AA726" s="74" t="str">
        <f t="shared" si="136"/>
        <v/>
      </c>
      <c r="AB726" s="74" t="str">
        <f t="shared" si="137"/>
        <v/>
      </c>
    </row>
    <row r="727" spans="1:28" ht="12.75" x14ac:dyDescent="0.2">
      <c r="A727" t="str">
        <f>IF(B727="","", IF(ISNA(MATCH(B727,'Meal Planning'!$C$2:$C$6,0)), "N", "Y"))</f>
        <v/>
      </c>
      <c r="B727" t="str">
        <f t="array" ref="B727">IF(D727="","", INDEX($C727:C20725, MATCH(FALSE,ISBLANK($C727:C20725),0)))</f>
        <v/>
      </c>
      <c r="C727" s="10"/>
      <c r="E727" t="str">
        <f t="shared" si="127"/>
        <v/>
      </c>
      <c r="F727" s="10"/>
      <c r="G727" s="1" t="str">
        <f>IF(D727="","",IFERROR(VLOOKUP(D727,Ingredients!$A:$G,4,FALSE),"ingredient not in list"))</f>
        <v/>
      </c>
      <c r="H727" t="str">
        <f t="shared" si="128"/>
        <v/>
      </c>
      <c r="I727" s="3" t="str">
        <f>IF(D727="", "", IFERROR((VLOOKUP(D727,Ingredients!$A:$H,8,FALSE)*(F727/(VLOOKUP(D727,Ingredients!$A:$H,3,FALSE)))), "ingredient not in list"))</f>
        <v/>
      </c>
      <c r="J727" t="str">
        <f t="shared" si="129"/>
        <v/>
      </c>
      <c r="K727" s="77" t="str">
        <f>IF($D727="", "", IFERROR((VLOOKUP($D727,Ingredients!$A:$K,9,FALSE)*($F727/(VLOOKUP($D727,Ingredients!$A:$K,3,FALSE)))), "ingredient not in list"))</f>
        <v/>
      </c>
      <c r="L727" t="str">
        <f t="shared" si="130"/>
        <v/>
      </c>
      <c r="M727" s="77" t="str">
        <f>IF($D727="", "", IFERROR((VLOOKUP($D727,Ingredients!$A:$K,10,FALSE)*($F727/(VLOOKUP($D727,Ingredients!$A:$K,3,FALSE)))), "ingredient not in list"))</f>
        <v/>
      </c>
      <c r="N727" t="str">
        <f t="shared" si="131"/>
        <v/>
      </c>
      <c r="O727" s="77" t="str">
        <f>IF($D727="", "", IFERROR((VLOOKUP($D727,Ingredients!$A:$K,11,FALSE)*($F727/(VLOOKUP($D727,Ingredients!$A:$K,3,FALSE)))), "ingredient not in list"))</f>
        <v/>
      </c>
      <c r="P727" t="str">
        <f t="shared" si="132"/>
        <v/>
      </c>
      <c r="Q727" s="83" t="str">
        <f>IF($D727="", "", IFERROR((VLOOKUP($D727,Ingredients!$A:$H,6,FALSE)*($F727/(VLOOKUP($D727,Ingredients!$A:$H,3,FALSE)))), "ingredient not in list"))</f>
        <v/>
      </c>
      <c r="R727" s="3" t="str">
        <f>IF(AND(I727&lt;&gt;"",I728=""),SUM(I$1:I728)-SUM(R$1:R726),"")</f>
        <v/>
      </c>
      <c r="S727" t="str">
        <f>IF(AND(Q727&lt;&gt;"",Q728=""),SUM(Q$1:Q728)-SUM(S$1:S726),"")</f>
        <v/>
      </c>
      <c r="T727" s="74" t="str">
        <f>IF(AND(K727&lt;&gt;"",K728=""),SUM(K$1:K728)-SUM(T$1:T726),"")</f>
        <v/>
      </c>
      <c r="U727" s="74" t="str">
        <f>IF(AND(M727&lt;&gt;"",M728=""),SUM(M$1:M728)-SUM(U$1:U726),"")</f>
        <v/>
      </c>
      <c r="V727" s="74" t="str">
        <f>IF(AND(O727&lt;&gt;"",O728=""),SUM(O$1:O728)-SUM(V$1:V726),"")</f>
        <v/>
      </c>
      <c r="X727" s="3" t="str">
        <f t="shared" si="133"/>
        <v/>
      </c>
      <c r="Y727" s="21" t="str">
        <f t="shared" si="134"/>
        <v/>
      </c>
      <c r="Z727" s="74" t="str">
        <f t="shared" si="135"/>
        <v/>
      </c>
      <c r="AA727" s="74" t="str">
        <f t="shared" si="136"/>
        <v/>
      </c>
      <c r="AB727" s="74" t="str">
        <f t="shared" si="137"/>
        <v/>
      </c>
    </row>
    <row r="728" spans="1:28" ht="12.75" x14ac:dyDescent="0.2">
      <c r="A728" t="str">
        <f>IF(B728="","", IF(ISNA(MATCH(B728,'Meal Planning'!$C$2:$C$6,0)), "N", "Y"))</f>
        <v/>
      </c>
      <c r="B728" t="str">
        <f t="array" ref="B728">IF(D728="","", INDEX($C728:C20726, MATCH(FALSE,ISBLANK($C728:C20726),0)))</f>
        <v/>
      </c>
      <c r="C728" s="10"/>
      <c r="E728" t="str">
        <f t="shared" si="127"/>
        <v/>
      </c>
      <c r="F728" s="10"/>
      <c r="G728" s="1" t="str">
        <f>IF(D728="","",IFERROR(VLOOKUP(D728,Ingredients!$A:$G,4,FALSE),"ingredient not in list"))</f>
        <v/>
      </c>
      <c r="H728" t="str">
        <f t="shared" si="128"/>
        <v/>
      </c>
      <c r="I728" s="3" t="str">
        <f>IF(D728="", "", IFERROR((VLOOKUP(D728,Ingredients!$A:$H,8,FALSE)*(F728/(VLOOKUP(D728,Ingredients!$A:$H,3,FALSE)))), "ingredient not in list"))</f>
        <v/>
      </c>
      <c r="J728" t="str">
        <f t="shared" si="129"/>
        <v/>
      </c>
      <c r="K728" s="77" t="str">
        <f>IF($D728="", "", IFERROR((VLOOKUP($D728,Ingredients!$A:$K,9,FALSE)*($F728/(VLOOKUP($D728,Ingredients!$A:$K,3,FALSE)))), "ingredient not in list"))</f>
        <v/>
      </c>
      <c r="L728" t="str">
        <f t="shared" si="130"/>
        <v/>
      </c>
      <c r="M728" s="77" t="str">
        <f>IF($D728="", "", IFERROR((VLOOKUP($D728,Ingredients!$A:$K,10,FALSE)*($F728/(VLOOKUP($D728,Ingredients!$A:$K,3,FALSE)))), "ingredient not in list"))</f>
        <v/>
      </c>
      <c r="N728" t="str">
        <f t="shared" si="131"/>
        <v/>
      </c>
      <c r="O728" s="77" t="str">
        <f>IF($D728="", "", IFERROR((VLOOKUP($D728,Ingredients!$A:$K,11,FALSE)*($F728/(VLOOKUP($D728,Ingredients!$A:$K,3,FALSE)))), "ingredient not in list"))</f>
        <v/>
      </c>
      <c r="P728" t="str">
        <f t="shared" si="132"/>
        <v/>
      </c>
      <c r="Q728" s="83" t="str">
        <f>IF($D728="", "", IFERROR((VLOOKUP($D728,Ingredients!$A:$H,6,FALSE)*($F728/(VLOOKUP($D728,Ingredients!$A:$H,3,FALSE)))), "ingredient not in list"))</f>
        <v/>
      </c>
      <c r="R728" s="3" t="str">
        <f>IF(AND(I728&lt;&gt;"",I729=""),SUM(I$1:I729)-SUM(R$1:R727),"")</f>
        <v/>
      </c>
      <c r="S728" t="str">
        <f>IF(AND(Q728&lt;&gt;"",Q729=""),SUM(Q$1:Q729)-SUM(S$1:S727),"")</f>
        <v/>
      </c>
      <c r="T728" s="74" t="str">
        <f>IF(AND(K728&lt;&gt;"",K729=""),SUM(K$1:K729)-SUM(T$1:T727),"")</f>
        <v/>
      </c>
      <c r="U728" s="74" t="str">
        <f>IF(AND(M728&lt;&gt;"",M729=""),SUM(M$1:M729)-SUM(U$1:U727),"")</f>
        <v/>
      </c>
      <c r="V728" s="74" t="str">
        <f>IF(AND(O728&lt;&gt;"",O729=""),SUM(O$1:O729)-SUM(V$1:V727),"")</f>
        <v/>
      </c>
      <c r="X728" s="3" t="str">
        <f t="shared" si="133"/>
        <v/>
      </c>
      <c r="Y728" s="21" t="str">
        <f t="shared" si="134"/>
        <v/>
      </c>
      <c r="Z728" s="74" t="str">
        <f t="shared" si="135"/>
        <v/>
      </c>
      <c r="AA728" s="74" t="str">
        <f t="shared" si="136"/>
        <v/>
      </c>
      <c r="AB728" s="74" t="str">
        <f t="shared" si="137"/>
        <v/>
      </c>
    </row>
    <row r="729" spans="1:28" ht="12.75" x14ac:dyDescent="0.2">
      <c r="A729" t="str">
        <f>IF(B729="","", IF(ISNA(MATCH(B729,'Meal Planning'!$C$2:$C$6,0)), "N", "Y"))</f>
        <v/>
      </c>
      <c r="B729" t="str">
        <f t="array" ref="B729">IF(D729="","", INDEX($C729:C20727, MATCH(FALSE,ISBLANK($C729:C20727),0)))</f>
        <v/>
      </c>
      <c r="C729" s="10"/>
      <c r="E729" t="str">
        <f t="shared" si="127"/>
        <v/>
      </c>
      <c r="F729" s="10"/>
      <c r="G729" s="1" t="str">
        <f>IF(D729="","",IFERROR(VLOOKUP(D729,Ingredients!$A:$G,4,FALSE),"ingredient not in list"))</f>
        <v/>
      </c>
      <c r="H729" t="str">
        <f t="shared" si="128"/>
        <v/>
      </c>
      <c r="I729" s="3" t="str">
        <f>IF(D729="", "", IFERROR((VLOOKUP(D729,Ingredients!$A:$H,8,FALSE)*(F729/(VLOOKUP(D729,Ingredients!$A:$H,3,FALSE)))), "ingredient not in list"))</f>
        <v/>
      </c>
      <c r="J729" t="str">
        <f t="shared" si="129"/>
        <v/>
      </c>
      <c r="K729" s="77" t="str">
        <f>IF($D729="", "", IFERROR((VLOOKUP($D729,Ingredients!$A:$K,9,FALSE)*($F729/(VLOOKUP($D729,Ingredients!$A:$K,3,FALSE)))), "ingredient not in list"))</f>
        <v/>
      </c>
      <c r="L729" t="str">
        <f t="shared" si="130"/>
        <v/>
      </c>
      <c r="M729" s="77" t="str">
        <f>IF($D729="", "", IFERROR((VLOOKUP($D729,Ingredients!$A:$K,10,FALSE)*($F729/(VLOOKUP($D729,Ingredients!$A:$K,3,FALSE)))), "ingredient not in list"))</f>
        <v/>
      </c>
      <c r="N729" t="str">
        <f t="shared" si="131"/>
        <v/>
      </c>
      <c r="O729" s="77" t="str">
        <f>IF($D729="", "", IFERROR((VLOOKUP($D729,Ingredients!$A:$K,11,FALSE)*($F729/(VLOOKUP($D729,Ingredients!$A:$K,3,FALSE)))), "ingredient not in list"))</f>
        <v/>
      </c>
      <c r="P729" t="str">
        <f t="shared" si="132"/>
        <v/>
      </c>
      <c r="Q729" s="83" t="str">
        <f>IF($D729="", "", IFERROR((VLOOKUP($D729,Ingredients!$A:$H,6,FALSE)*($F729/(VLOOKUP($D729,Ingredients!$A:$H,3,FALSE)))), "ingredient not in list"))</f>
        <v/>
      </c>
      <c r="R729" s="3" t="str">
        <f>IF(AND(I729&lt;&gt;"",I730=""),SUM(I$1:I730)-SUM(R$1:R728),"")</f>
        <v/>
      </c>
      <c r="S729" t="str">
        <f>IF(AND(Q729&lt;&gt;"",Q730=""),SUM(Q$1:Q730)-SUM(S$1:S728),"")</f>
        <v/>
      </c>
      <c r="T729" s="74" t="str">
        <f>IF(AND(K729&lt;&gt;"",K730=""),SUM(K$1:K730)-SUM(T$1:T728),"")</f>
        <v/>
      </c>
      <c r="U729" s="74" t="str">
        <f>IF(AND(M729&lt;&gt;"",M730=""),SUM(M$1:M730)-SUM(U$1:U728),"")</f>
        <v/>
      </c>
      <c r="V729" s="74" t="str">
        <f>IF(AND(O729&lt;&gt;"",O730=""),SUM(O$1:O730)-SUM(V$1:V728),"")</f>
        <v/>
      </c>
      <c r="X729" s="3" t="str">
        <f t="shared" si="133"/>
        <v/>
      </c>
      <c r="Y729" s="21" t="str">
        <f t="shared" si="134"/>
        <v/>
      </c>
      <c r="Z729" s="74" t="str">
        <f t="shared" si="135"/>
        <v/>
      </c>
      <c r="AA729" s="74" t="str">
        <f t="shared" si="136"/>
        <v/>
      </c>
      <c r="AB729" s="74" t="str">
        <f t="shared" si="137"/>
        <v/>
      </c>
    </row>
    <row r="730" spans="1:28" ht="12.75" x14ac:dyDescent="0.2">
      <c r="A730" t="str">
        <f>IF(B730="","", IF(ISNA(MATCH(B730,'Meal Planning'!$C$2:$C$6,0)), "N", "Y"))</f>
        <v/>
      </c>
      <c r="B730" t="str">
        <f t="array" ref="B730">IF(D730="","", INDEX($C730:C20728, MATCH(FALSE,ISBLANK($C730:C20728),0)))</f>
        <v/>
      </c>
      <c r="C730" s="10"/>
      <c r="E730" t="str">
        <f t="shared" si="127"/>
        <v/>
      </c>
      <c r="F730" s="10"/>
      <c r="G730" s="1" t="str">
        <f>IF(D730="","",IFERROR(VLOOKUP(D730,Ingredients!$A:$G,4,FALSE),"ingredient not in list"))</f>
        <v/>
      </c>
      <c r="H730" t="str">
        <f t="shared" si="128"/>
        <v/>
      </c>
      <c r="I730" s="3" t="str">
        <f>IF(D730="", "", IFERROR((VLOOKUP(D730,Ingredients!$A:$H,8,FALSE)*(F730/(VLOOKUP(D730,Ingredients!$A:$H,3,FALSE)))), "ingredient not in list"))</f>
        <v/>
      </c>
      <c r="J730" t="str">
        <f t="shared" si="129"/>
        <v/>
      </c>
      <c r="K730" s="77" t="str">
        <f>IF($D730="", "", IFERROR((VLOOKUP($D730,Ingredients!$A:$K,9,FALSE)*($F730/(VLOOKUP($D730,Ingredients!$A:$K,3,FALSE)))), "ingredient not in list"))</f>
        <v/>
      </c>
      <c r="L730" t="str">
        <f t="shared" si="130"/>
        <v/>
      </c>
      <c r="M730" s="77" t="str">
        <f>IF($D730="", "", IFERROR((VLOOKUP($D730,Ingredients!$A:$K,10,FALSE)*($F730/(VLOOKUP($D730,Ingredients!$A:$K,3,FALSE)))), "ingredient not in list"))</f>
        <v/>
      </c>
      <c r="N730" t="str">
        <f t="shared" si="131"/>
        <v/>
      </c>
      <c r="O730" s="77" t="str">
        <f>IF($D730="", "", IFERROR((VLOOKUP($D730,Ingredients!$A:$K,11,FALSE)*($F730/(VLOOKUP($D730,Ingredients!$A:$K,3,FALSE)))), "ingredient not in list"))</f>
        <v/>
      </c>
      <c r="P730" t="str">
        <f t="shared" si="132"/>
        <v/>
      </c>
      <c r="Q730" s="83" t="str">
        <f>IF($D730="", "", IFERROR((VLOOKUP($D730,Ingredients!$A:$H,6,FALSE)*($F730/(VLOOKUP($D730,Ingredients!$A:$H,3,FALSE)))), "ingredient not in list"))</f>
        <v/>
      </c>
      <c r="R730" s="3" t="str">
        <f>IF(AND(I730&lt;&gt;"",I731=""),SUM(I$1:I731)-SUM(R$1:R729),"")</f>
        <v/>
      </c>
      <c r="S730" t="str">
        <f>IF(AND(Q730&lt;&gt;"",Q731=""),SUM(Q$1:Q731)-SUM(S$1:S729),"")</f>
        <v/>
      </c>
      <c r="T730" s="74" t="str">
        <f>IF(AND(K730&lt;&gt;"",K731=""),SUM(K$1:K731)-SUM(T$1:T729),"")</f>
        <v/>
      </c>
      <c r="U730" s="74" t="str">
        <f>IF(AND(M730&lt;&gt;"",M731=""),SUM(M$1:M731)-SUM(U$1:U729),"")</f>
        <v/>
      </c>
      <c r="V730" s="74" t="str">
        <f>IF(AND(O730&lt;&gt;"",O731=""),SUM(O$1:O731)-SUM(V$1:V729),"")</f>
        <v/>
      </c>
      <c r="X730" s="3" t="str">
        <f t="shared" si="133"/>
        <v/>
      </c>
      <c r="Y730" s="21" t="str">
        <f t="shared" si="134"/>
        <v/>
      </c>
      <c r="Z730" s="74" t="str">
        <f t="shared" si="135"/>
        <v/>
      </c>
      <c r="AA730" s="74" t="str">
        <f t="shared" si="136"/>
        <v/>
      </c>
      <c r="AB730" s="74" t="str">
        <f t="shared" si="137"/>
        <v/>
      </c>
    </row>
    <row r="731" spans="1:28" ht="12.75" x14ac:dyDescent="0.2">
      <c r="A731" t="str">
        <f>IF(B731="","", IF(ISNA(MATCH(B731,'Meal Planning'!$C$2:$C$6,0)), "N", "Y"))</f>
        <v/>
      </c>
      <c r="B731" t="str">
        <f t="array" ref="B731">IF(D731="","", INDEX($C731:C20729, MATCH(FALSE,ISBLANK($C731:C20729),0)))</f>
        <v/>
      </c>
      <c r="C731" s="10"/>
      <c r="E731" t="str">
        <f t="shared" si="127"/>
        <v/>
      </c>
      <c r="F731" s="10"/>
      <c r="G731" s="1" t="str">
        <f>IF(D731="","",IFERROR(VLOOKUP(D731,Ingredients!$A:$G,4,FALSE),"ingredient not in list"))</f>
        <v/>
      </c>
      <c r="H731" t="str">
        <f t="shared" si="128"/>
        <v/>
      </c>
      <c r="I731" s="3" t="str">
        <f>IF(D731="", "", IFERROR((VLOOKUP(D731,Ingredients!$A:$H,8,FALSE)*(F731/(VLOOKUP(D731,Ingredients!$A:$H,3,FALSE)))), "ingredient not in list"))</f>
        <v/>
      </c>
      <c r="J731" t="str">
        <f t="shared" si="129"/>
        <v/>
      </c>
      <c r="K731" s="77" t="str">
        <f>IF($D731="", "", IFERROR((VLOOKUP($D731,Ingredients!$A:$K,9,FALSE)*($F731/(VLOOKUP($D731,Ingredients!$A:$K,3,FALSE)))), "ingredient not in list"))</f>
        <v/>
      </c>
      <c r="L731" t="str">
        <f t="shared" si="130"/>
        <v/>
      </c>
      <c r="M731" s="77" t="str">
        <f>IF($D731="", "", IFERROR((VLOOKUP($D731,Ingredients!$A:$K,10,FALSE)*($F731/(VLOOKUP($D731,Ingredients!$A:$K,3,FALSE)))), "ingredient not in list"))</f>
        <v/>
      </c>
      <c r="N731" t="str">
        <f t="shared" si="131"/>
        <v/>
      </c>
      <c r="O731" s="77" t="str">
        <f>IF($D731="", "", IFERROR((VLOOKUP($D731,Ingredients!$A:$K,11,FALSE)*($F731/(VLOOKUP($D731,Ingredients!$A:$K,3,FALSE)))), "ingredient not in list"))</f>
        <v/>
      </c>
      <c r="P731" t="str">
        <f t="shared" si="132"/>
        <v/>
      </c>
      <c r="Q731" s="83" t="str">
        <f>IF($D731="", "", IFERROR((VLOOKUP($D731,Ingredients!$A:$H,6,FALSE)*($F731/(VLOOKUP($D731,Ingredients!$A:$H,3,FALSE)))), "ingredient not in list"))</f>
        <v/>
      </c>
      <c r="R731" s="3" t="str">
        <f>IF(AND(I731&lt;&gt;"",I732=""),SUM(I$1:I732)-SUM(R$1:R730),"")</f>
        <v/>
      </c>
      <c r="S731" t="str">
        <f>IF(AND(Q731&lt;&gt;"",Q732=""),SUM(Q$1:Q732)-SUM(S$1:S730),"")</f>
        <v/>
      </c>
      <c r="T731" s="74" t="str">
        <f>IF(AND(K731&lt;&gt;"",K732=""),SUM(K$1:K732)-SUM(T$1:T730),"")</f>
        <v/>
      </c>
      <c r="U731" s="74" t="str">
        <f>IF(AND(M731&lt;&gt;"",M732=""),SUM(M$1:M732)-SUM(U$1:U730),"")</f>
        <v/>
      </c>
      <c r="V731" s="74" t="str">
        <f>IF(AND(O731&lt;&gt;"",O732=""),SUM(O$1:O732)-SUM(V$1:V730),"")</f>
        <v/>
      </c>
      <c r="X731" s="3" t="str">
        <f t="shared" si="133"/>
        <v/>
      </c>
      <c r="Y731" s="21" t="str">
        <f t="shared" si="134"/>
        <v/>
      </c>
      <c r="Z731" s="74" t="str">
        <f t="shared" si="135"/>
        <v/>
      </c>
      <c r="AA731" s="74" t="str">
        <f t="shared" si="136"/>
        <v/>
      </c>
      <c r="AB731" s="74" t="str">
        <f t="shared" si="137"/>
        <v/>
      </c>
    </row>
    <row r="732" spans="1:28" ht="12.75" x14ac:dyDescent="0.2">
      <c r="A732" t="str">
        <f>IF(B732="","", IF(ISNA(MATCH(B732,'Meal Planning'!$C$2:$C$6,0)), "N", "Y"))</f>
        <v/>
      </c>
      <c r="B732" t="str">
        <f t="array" ref="B732">IF(D732="","", INDEX($C732:C20730, MATCH(FALSE,ISBLANK($C732:C20730),0)))</f>
        <v/>
      </c>
      <c r="C732" s="10"/>
      <c r="E732" t="str">
        <f t="shared" si="127"/>
        <v/>
      </c>
      <c r="F732" s="10"/>
      <c r="G732" s="1" t="str">
        <f>IF(D732="","",IFERROR(VLOOKUP(D732,Ingredients!$A:$G,4,FALSE),"ingredient not in list"))</f>
        <v/>
      </c>
      <c r="H732" t="str">
        <f t="shared" si="128"/>
        <v/>
      </c>
      <c r="I732" s="3" t="str">
        <f>IF(D732="", "", IFERROR((VLOOKUP(D732,Ingredients!$A:$H,8,FALSE)*(F732/(VLOOKUP(D732,Ingredients!$A:$H,3,FALSE)))), "ingredient not in list"))</f>
        <v/>
      </c>
      <c r="J732" t="str">
        <f t="shared" si="129"/>
        <v/>
      </c>
      <c r="K732" s="77" t="str">
        <f>IF($D732="", "", IFERROR((VLOOKUP($D732,Ingredients!$A:$K,9,FALSE)*($F732/(VLOOKUP($D732,Ingredients!$A:$K,3,FALSE)))), "ingredient not in list"))</f>
        <v/>
      </c>
      <c r="L732" t="str">
        <f t="shared" si="130"/>
        <v/>
      </c>
      <c r="M732" s="77" t="str">
        <f>IF($D732="", "", IFERROR((VLOOKUP($D732,Ingredients!$A:$K,10,FALSE)*($F732/(VLOOKUP($D732,Ingredients!$A:$K,3,FALSE)))), "ingredient not in list"))</f>
        <v/>
      </c>
      <c r="N732" t="str">
        <f t="shared" si="131"/>
        <v/>
      </c>
      <c r="O732" s="77" t="str">
        <f>IF($D732="", "", IFERROR((VLOOKUP($D732,Ingredients!$A:$K,11,FALSE)*($F732/(VLOOKUP($D732,Ingredients!$A:$K,3,FALSE)))), "ingredient not in list"))</f>
        <v/>
      </c>
      <c r="P732" t="str">
        <f t="shared" si="132"/>
        <v/>
      </c>
      <c r="Q732" s="83" t="str">
        <f>IF($D732="", "", IFERROR((VLOOKUP($D732,Ingredients!$A:$H,6,FALSE)*($F732/(VLOOKUP($D732,Ingredients!$A:$H,3,FALSE)))), "ingredient not in list"))</f>
        <v/>
      </c>
      <c r="R732" s="3" t="str">
        <f>IF(AND(I732&lt;&gt;"",I733=""),SUM(I$1:I733)-SUM(R$1:R731),"")</f>
        <v/>
      </c>
      <c r="S732" t="str">
        <f>IF(AND(Q732&lt;&gt;"",Q733=""),SUM(Q$1:Q733)-SUM(S$1:S731),"")</f>
        <v/>
      </c>
      <c r="T732" s="74" t="str">
        <f>IF(AND(K732&lt;&gt;"",K733=""),SUM(K$1:K733)-SUM(T$1:T731),"")</f>
        <v/>
      </c>
      <c r="U732" s="74" t="str">
        <f>IF(AND(M732&lt;&gt;"",M733=""),SUM(M$1:M733)-SUM(U$1:U731),"")</f>
        <v/>
      </c>
      <c r="V732" s="74" t="str">
        <f>IF(AND(O732&lt;&gt;"",O733=""),SUM(O$1:O733)-SUM(V$1:V731),"")</f>
        <v/>
      </c>
      <c r="X732" s="3" t="str">
        <f t="shared" si="133"/>
        <v/>
      </c>
      <c r="Y732" s="21" t="str">
        <f t="shared" si="134"/>
        <v/>
      </c>
      <c r="Z732" s="74" t="str">
        <f t="shared" si="135"/>
        <v/>
      </c>
      <c r="AA732" s="74" t="str">
        <f t="shared" si="136"/>
        <v/>
      </c>
      <c r="AB732" s="74" t="str">
        <f t="shared" si="137"/>
        <v/>
      </c>
    </row>
    <row r="733" spans="1:28" ht="12.75" x14ac:dyDescent="0.2">
      <c r="A733" t="str">
        <f>IF(B733="","", IF(ISNA(MATCH(B733,'Meal Planning'!$C$2:$C$6,0)), "N", "Y"))</f>
        <v/>
      </c>
      <c r="B733" t="str">
        <f t="array" ref="B733">IF(D733="","", INDEX($C733:C20731, MATCH(FALSE,ISBLANK($C733:C20731),0)))</f>
        <v/>
      </c>
      <c r="C733" s="10"/>
      <c r="E733" t="str">
        <f t="shared" si="127"/>
        <v/>
      </c>
      <c r="F733" s="10"/>
      <c r="G733" s="1" t="str">
        <f>IF(D733="","",IFERROR(VLOOKUP(D733,Ingredients!$A:$G,4,FALSE),"ingredient not in list"))</f>
        <v/>
      </c>
      <c r="H733" t="str">
        <f t="shared" si="128"/>
        <v/>
      </c>
      <c r="I733" s="3" t="str">
        <f>IF(D733="", "", IFERROR((VLOOKUP(D733,Ingredients!$A:$H,8,FALSE)*(F733/(VLOOKUP(D733,Ingredients!$A:$H,3,FALSE)))), "ingredient not in list"))</f>
        <v/>
      </c>
      <c r="J733" t="str">
        <f t="shared" si="129"/>
        <v/>
      </c>
      <c r="K733" s="77" t="str">
        <f>IF($D733="", "", IFERROR((VLOOKUP($D733,Ingredients!$A:$K,9,FALSE)*($F733/(VLOOKUP($D733,Ingredients!$A:$K,3,FALSE)))), "ingredient not in list"))</f>
        <v/>
      </c>
      <c r="L733" t="str">
        <f t="shared" si="130"/>
        <v/>
      </c>
      <c r="M733" s="77" t="str">
        <f>IF($D733="", "", IFERROR((VLOOKUP($D733,Ingredients!$A:$K,10,FALSE)*($F733/(VLOOKUP($D733,Ingredients!$A:$K,3,FALSE)))), "ingredient not in list"))</f>
        <v/>
      </c>
      <c r="N733" t="str">
        <f t="shared" si="131"/>
        <v/>
      </c>
      <c r="O733" s="77" t="str">
        <f>IF($D733="", "", IFERROR((VLOOKUP($D733,Ingredients!$A:$K,11,FALSE)*($F733/(VLOOKUP($D733,Ingredients!$A:$K,3,FALSE)))), "ingredient not in list"))</f>
        <v/>
      </c>
      <c r="P733" t="str">
        <f t="shared" si="132"/>
        <v/>
      </c>
      <c r="Q733" s="83" t="str">
        <f>IF($D733="", "", IFERROR((VLOOKUP($D733,Ingredients!$A:$H,6,FALSE)*($F733/(VLOOKUP($D733,Ingredients!$A:$H,3,FALSE)))), "ingredient not in list"))</f>
        <v/>
      </c>
      <c r="R733" s="3" t="str">
        <f>IF(AND(I733&lt;&gt;"",I734=""),SUM(I$1:I734)-SUM(R$1:R732),"")</f>
        <v/>
      </c>
      <c r="S733" t="str">
        <f>IF(AND(Q733&lt;&gt;"",Q734=""),SUM(Q$1:Q734)-SUM(S$1:S732),"")</f>
        <v/>
      </c>
      <c r="T733" s="74" t="str">
        <f>IF(AND(K733&lt;&gt;"",K734=""),SUM(K$1:K734)-SUM(T$1:T732),"")</f>
        <v/>
      </c>
      <c r="U733" s="74" t="str">
        <f>IF(AND(M733&lt;&gt;"",M734=""),SUM(M$1:M734)-SUM(U$1:U732),"")</f>
        <v/>
      </c>
      <c r="V733" s="74" t="str">
        <f>IF(AND(O733&lt;&gt;"",O734=""),SUM(O$1:O734)-SUM(V$1:V732),"")</f>
        <v/>
      </c>
      <c r="X733" s="3" t="str">
        <f t="shared" si="133"/>
        <v/>
      </c>
      <c r="Y733" s="21" t="str">
        <f t="shared" si="134"/>
        <v/>
      </c>
      <c r="Z733" s="74" t="str">
        <f t="shared" si="135"/>
        <v/>
      </c>
      <c r="AA733" s="74" t="str">
        <f t="shared" si="136"/>
        <v/>
      </c>
      <c r="AB733" s="74" t="str">
        <f t="shared" si="137"/>
        <v/>
      </c>
    </row>
    <row r="734" spans="1:28" ht="12.75" x14ac:dyDescent="0.2">
      <c r="A734" t="str">
        <f>IF(B734="","", IF(ISNA(MATCH(B734,'Meal Planning'!$C$2:$C$6,0)), "N", "Y"))</f>
        <v/>
      </c>
      <c r="B734" t="str">
        <f t="array" ref="B734">IF(D734="","", INDEX($C734:C20732, MATCH(FALSE,ISBLANK($C734:C20732),0)))</f>
        <v/>
      </c>
      <c r="C734" s="10"/>
      <c r="E734" t="str">
        <f t="shared" si="127"/>
        <v/>
      </c>
      <c r="F734" s="10"/>
      <c r="G734" s="1" t="str">
        <f>IF(D734="","",IFERROR(VLOOKUP(D734,Ingredients!$A:$G,4,FALSE),"ingredient not in list"))</f>
        <v/>
      </c>
      <c r="H734" t="str">
        <f t="shared" si="128"/>
        <v/>
      </c>
      <c r="I734" s="3" t="str">
        <f>IF(D734="", "", IFERROR((VLOOKUP(D734,Ingredients!$A:$H,8,FALSE)*(F734/(VLOOKUP(D734,Ingredients!$A:$H,3,FALSE)))), "ingredient not in list"))</f>
        <v/>
      </c>
      <c r="J734" t="str">
        <f t="shared" si="129"/>
        <v/>
      </c>
      <c r="K734" s="77" t="str">
        <f>IF($D734="", "", IFERROR((VLOOKUP($D734,Ingredients!$A:$K,9,FALSE)*($F734/(VLOOKUP($D734,Ingredients!$A:$K,3,FALSE)))), "ingredient not in list"))</f>
        <v/>
      </c>
      <c r="L734" t="str">
        <f t="shared" si="130"/>
        <v/>
      </c>
      <c r="M734" s="77" t="str">
        <f>IF($D734="", "", IFERROR((VLOOKUP($D734,Ingredients!$A:$K,10,FALSE)*($F734/(VLOOKUP($D734,Ingredients!$A:$K,3,FALSE)))), "ingredient not in list"))</f>
        <v/>
      </c>
      <c r="N734" t="str">
        <f t="shared" si="131"/>
        <v/>
      </c>
      <c r="O734" s="77" t="str">
        <f>IF($D734="", "", IFERROR((VLOOKUP($D734,Ingredients!$A:$K,11,FALSE)*($F734/(VLOOKUP($D734,Ingredients!$A:$K,3,FALSE)))), "ingredient not in list"))</f>
        <v/>
      </c>
      <c r="P734" t="str">
        <f t="shared" si="132"/>
        <v/>
      </c>
      <c r="Q734" s="83" t="str">
        <f>IF($D734="", "", IFERROR((VLOOKUP($D734,Ingredients!$A:$H,6,FALSE)*($F734/(VLOOKUP($D734,Ingredients!$A:$H,3,FALSE)))), "ingredient not in list"))</f>
        <v/>
      </c>
      <c r="R734" s="3" t="str">
        <f>IF(AND(I734&lt;&gt;"",I735=""),SUM(I$1:I735)-SUM(R$1:R733),"")</f>
        <v/>
      </c>
      <c r="S734" t="str">
        <f>IF(AND(Q734&lt;&gt;"",Q735=""),SUM(Q$1:Q735)-SUM(S$1:S733),"")</f>
        <v/>
      </c>
      <c r="T734" s="74" t="str">
        <f>IF(AND(K734&lt;&gt;"",K735=""),SUM(K$1:K735)-SUM(T$1:T733),"")</f>
        <v/>
      </c>
      <c r="U734" s="74" t="str">
        <f>IF(AND(M734&lt;&gt;"",M735=""),SUM(M$1:M735)-SUM(U$1:U733),"")</f>
        <v/>
      </c>
      <c r="V734" s="74" t="str">
        <f>IF(AND(O734&lt;&gt;"",O735=""),SUM(O$1:O735)-SUM(V$1:V733),"")</f>
        <v/>
      </c>
      <c r="X734" s="3" t="str">
        <f t="shared" si="133"/>
        <v/>
      </c>
      <c r="Y734" s="21" t="str">
        <f t="shared" si="134"/>
        <v/>
      </c>
      <c r="Z734" s="74" t="str">
        <f t="shared" si="135"/>
        <v/>
      </c>
      <c r="AA734" s="74" t="str">
        <f t="shared" si="136"/>
        <v/>
      </c>
      <c r="AB734" s="74" t="str">
        <f t="shared" si="137"/>
        <v/>
      </c>
    </row>
    <row r="735" spans="1:28" ht="12.75" x14ac:dyDescent="0.2">
      <c r="A735" t="str">
        <f>IF(B735="","", IF(ISNA(MATCH(B735,'Meal Planning'!$C$2:$C$6,0)), "N", "Y"))</f>
        <v/>
      </c>
      <c r="B735" t="str">
        <f t="array" ref="B735">IF(D735="","", INDEX($C735:C20733, MATCH(FALSE,ISBLANK($C735:C20733),0)))</f>
        <v/>
      </c>
      <c r="C735" s="10"/>
      <c r="E735" t="str">
        <f t="shared" si="127"/>
        <v/>
      </c>
      <c r="F735" s="10"/>
      <c r="G735" s="1" t="str">
        <f>IF(D735="","",IFERROR(VLOOKUP(D735,Ingredients!$A:$G,4,FALSE),"ingredient not in list"))</f>
        <v/>
      </c>
      <c r="H735" t="str">
        <f t="shared" si="128"/>
        <v/>
      </c>
      <c r="I735" s="3" t="str">
        <f>IF(D735="", "", IFERROR((VLOOKUP(D735,Ingredients!$A:$H,8,FALSE)*(F735/(VLOOKUP(D735,Ingredients!$A:$H,3,FALSE)))), "ingredient not in list"))</f>
        <v/>
      </c>
      <c r="J735" t="str">
        <f t="shared" si="129"/>
        <v/>
      </c>
      <c r="K735" s="77" t="str">
        <f>IF($D735="", "", IFERROR((VLOOKUP($D735,Ingredients!$A:$K,9,FALSE)*($F735/(VLOOKUP($D735,Ingredients!$A:$K,3,FALSE)))), "ingredient not in list"))</f>
        <v/>
      </c>
      <c r="L735" t="str">
        <f t="shared" si="130"/>
        <v/>
      </c>
      <c r="M735" s="77" t="str">
        <f>IF($D735="", "", IFERROR((VLOOKUP($D735,Ingredients!$A:$K,10,FALSE)*($F735/(VLOOKUP($D735,Ingredients!$A:$K,3,FALSE)))), "ingredient not in list"))</f>
        <v/>
      </c>
      <c r="N735" t="str">
        <f t="shared" si="131"/>
        <v/>
      </c>
      <c r="O735" s="77" t="str">
        <f>IF($D735="", "", IFERROR((VLOOKUP($D735,Ingredients!$A:$K,11,FALSE)*($F735/(VLOOKUP($D735,Ingredients!$A:$K,3,FALSE)))), "ingredient not in list"))</f>
        <v/>
      </c>
      <c r="P735" t="str">
        <f t="shared" si="132"/>
        <v/>
      </c>
      <c r="Q735" s="83" t="str">
        <f>IF($D735="", "", IFERROR((VLOOKUP($D735,Ingredients!$A:$H,6,FALSE)*($F735/(VLOOKUP($D735,Ingredients!$A:$H,3,FALSE)))), "ingredient not in list"))</f>
        <v/>
      </c>
      <c r="R735" s="3" t="str">
        <f>IF(AND(I735&lt;&gt;"",I736=""),SUM(I$1:I736)-SUM(R$1:R734),"")</f>
        <v/>
      </c>
      <c r="S735" t="str">
        <f>IF(AND(Q735&lt;&gt;"",Q736=""),SUM(Q$1:Q736)-SUM(S$1:S734),"")</f>
        <v/>
      </c>
      <c r="T735" s="74" t="str">
        <f>IF(AND(K735&lt;&gt;"",K736=""),SUM(K$1:K736)-SUM(T$1:T734),"")</f>
        <v/>
      </c>
      <c r="U735" s="74" t="str">
        <f>IF(AND(M735&lt;&gt;"",M736=""),SUM(M$1:M736)-SUM(U$1:U734),"")</f>
        <v/>
      </c>
      <c r="V735" s="74" t="str">
        <f>IF(AND(O735&lt;&gt;"",O736=""),SUM(O$1:O736)-SUM(V$1:V734),"")</f>
        <v/>
      </c>
      <c r="X735" s="3" t="str">
        <f t="shared" si="133"/>
        <v/>
      </c>
      <c r="Y735" s="21" t="str">
        <f t="shared" si="134"/>
        <v/>
      </c>
      <c r="Z735" s="74" t="str">
        <f t="shared" si="135"/>
        <v/>
      </c>
      <c r="AA735" s="74" t="str">
        <f t="shared" si="136"/>
        <v/>
      </c>
      <c r="AB735" s="74" t="str">
        <f t="shared" si="137"/>
        <v/>
      </c>
    </row>
    <row r="736" spans="1:28" ht="12.75" x14ac:dyDescent="0.2">
      <c r="A736" t="str">
        <f>IF(B736="","", IF(ISNA(MATCH(B736,'Meal Planning'!$C$2:$C$6,0)), "N", "Y"))</f>
        <v/>
      </c>
      <c r="B736" t="str">
        <f t="array" ref="B736">IF(D736="","", INDEX($C736:C20734, MATCH(FALSE,ISBLANK($C736:C20734),0)))</f>
        <v/>
      </c>
      <c r="C736" s="10"/>
      <c r="E736" t="str">
        <f t="shared" si="127"/>
        <v/>
      </c>
      <c r="F736" s="10"/>
      <c r="G736" s="1" t="str">
        <f>IF(D736="","",IFERROR(VLOOKUP(D736,Ingredients!$A:$G,4,FALSE),"ingredient not in list"))</f>
        <v/>
      </c>
      <c r="H736" t="str">
        <f t="shared" si="128"/>
        <v/>
      </c>
      <c r="I736" s="3" t="str">
        <f>IF(D736="", "", IFERROR((VLOOKUP(D736,Ingredients!$A:$H,8,FALSE)*(F736/(VLOOKUP(D736,Ingredients!$A:$H,3,FALSE)))), "ingredient not in list"))</f>
        <v/>
      </c>
      <c r="J736" t="str">
        <f t="shared" si="129"/>
        <v/>
      </c>
      <c r="K736" s="77" t="str">
        <f>IF($D736="", "", IFERROR((VLOOKUP($D736,Ingredients!$A:$K,9,FALSE)*($F736/(VLOOKUP($D736,Ingredients!$A:$K,3,FALSE)))), "ingredient not in list"))</f>
        <v/>
      </c>
      <c r="L736" t="str">
        <f t="shared" si="130"/>
        <v/>
      </c>
      <c r="M736" s="77" t="str">
        <f>IF($D736="", "", IFERROR((VLOOKUP($D736,Ingredients!$A:$K,10,FALSE)*($F736/(VLOOKUP($D736,Ingredients!$A:$K,3,FALSE)))), "ingredient not in list"))</f>
        <v/>
      </c>
      <c r="N736" t="str">
        <f t="shared" si="131"/>
        <v/>
      </c>
      <c r="O736" s="77" t="str">
        <f>IF($D736="", "", IFERROR((VLOOKUP($D736,Ingredients!$A:$K,11,FALSE)*($F736/(VLOOKUP($D736,Ingredients!$A:$K,3,FALSE)))), "ingredient not in list"))</f>
        <v/>
      </c>
      <c r="P736" t="str">
        <f t="shared" si="132"/>
        <v/>
      </c>
      <c r="Q736" s="83" t="str">
        <f>IF($D736="", "", IFERROR((VLOOKUP($D736,Ingredients!$A:$H,6,FALSE)*($F736/(VLOOKUP($D736,Ingredients!$A:$H,3,FALSE)))), "ingredient not in list"))</f>
        <v/>
      </c>
      <c r="R736" s="3" t="str">
        <f>IF(AND(I736&lt;&gt;"",I737=""),SUM(I$1:I737)-SUM(R$1:R735),"")</f>
        <v/>
      </c>
      <c r="S736" t="str">
        <f>IF(AND(Q736&lt;&gt;"",Q737=""),SUM(Q$1:Q737)-SUM(S$1:S735),"")</f>
        <v/>
      </c>
      <c r="T736" s="74" t="str">
        <f>IF(AND(K736&lt;&gt;"",K737=""),SUM(K$1:K737)-SUM(T$1:T735),"")</f>
        <v/>
      </c>
      <c r="U736" s="74" t="str">
        <f>IF(AND(M736&lt;&gt;"",M737=""),SUM(M$1:M737)-SUM(U$1:U735),"")</f>
        <v/>
      </c>
      <c r="V736" s="74" t="str">
        <f>IF(AND(O736&lt;&gt;"",O737=""),SUM(O$1:O737)-SUM(V$1:V735),"")</f>
        <v/>
      </c>
      <c r="X736" s="3" t="str">
        <f t="shared" si="133"/>
        <v/>
      </c>
      <c r="Y736" s="21" t="str">
        <f t="shared" si="134"/>
        <v/>
      </c>
      <c r="Z736" s="74" t="str">
        <f t="shared" si="135"/>
        <v/>
      </c>
      <c r="AA736" s="74" t="str">
        <f t="shared" si="136"/>
        <v/>
      </c>
      <c r="AB736" s="74" t="str">
        <f t="shared" si="137"/>
        <v/>
      </c>
    </row>
    <row r="737" spans="1:28" ht="12.75" x14ac:dyDescent="0.2">
      <c r="A737" t="str">
        <f>IF(B737="","", IF(ISNA(MATCH(B737,'Meal Planning'!$C$2:$C$6,0)), "N", "Y"))</f>
        <v/>
      </c>
      <c r="B737" t="str">
        <f t="array" ref="B737">IF(D737="","", INDEX($C737:C20735, MATCH(FALSE,ISBLANK($C737:C20735),0)))</f>
        <v/>
      </c>
      <c r="C737" s="10"/>
      <c r="E737" t="str">
        <f t="shared" si="127"/>
        <v/>
      </c>
      <c r="F737" s="10"/>
      <c r="G737" s="1" t="str">
        <f>IF(D737="","",IFERROR(VLOOKUP(D737,Ingredients!$A:$G,4,FALSE),"ingredient not in list"))</f>
        <v/>
      </c>
      <c r="H737" t="str">
        <f t="shared" si="128"/>
        <v/>
      </c>
      <c r="I737" s="3" t="str">
        <f>IF(D737="", "", IFERROR((VLOOKUP(D737,Ingredients!$A:$H,8,FALSE)*(F737/(VLOOKUP(D737,Ingredients!$A:$H,3,FALSE)))), "ingredient not in list"))</f>
        <v/>
      </c>
      <c r="J737" t="str">
        <f t="shared" si="129"/>
        <v/>
      </c>
      <c r="K737" s="77" t="str">
        <f>IF($D737="", "", IFERROR((VLOOKUP($D737,Ingredients!$A:$K,9,FALSE)*($F737/(VLOOKUP($D737,Ingredients!$A:$K,3,FALSE)))), "ingredient not in list"))</f>
        <v/>
      </c>
      <c r="L737" t="str">
        <f t="shared" si="130"/>
        <v/>
      </c>
      <c r="M737" s="77" t="str">
        <f>IF($D737="", "", IFERROR((VLOOKUP($D737,Ingredients!$A:$K,10,FALSE)*($F737/(VLOOKUP($D737,Ingredients!$A:$K,3,FALSE)))), "ingredient not in list"))</f>
        <v/>
      </c>
      <c r="N737" t="str">
        <f t="shared" si="131"/>
        <v/>
      </c>
      <c r="O737" s="77" t="str">
        <f>IF($D737="", "", IFERROR((VLOOKUP($D737,Ingredients!$A:$K,11,FALSE)*($F737/(VLOOKUP($D737,Ingredients!$A:$K,3,FALSE)))), "ingredient not in list"))</f>
        <v/>
      </c>
      <c r="P737" t="str">
        <f t="shared" si="132"/>
        <v/>
      </c>
      <c r="Q737" s="83" t="str">
        <f>IF($D737="", "", IFERROR((VLOOKUP($D737,Ingredients!$A:$H,6,FALSE)*($F737/(VLOOKUP($D737,Ingredients!$A:$H,3,FALSE)))), "ingredient not in list"))</f>
        <v/>
      </c>
      <c r="R737" s="3" t="str">
        <f>IF(AND(I737&lt;&gt;"",I738=""),SUM(I$1:I738)-SUM(R$1:R736),"")</f>
        <v/>
      </c>
      <c r="S737" t="str">
        <f>IF(AND(Q737&lt;&gt;"",Q738=""),SUM(Q$1:Q738)-SUM(S$1:S736),"")</f>
        <v/>
      </c>
      <c r="T737" s="74" t="str">
        <f>IF(AND(K737&lt;&gt;"",K738=""),SUM(K$1:K738)-SUM(T$1:T736),"")</f>
        <v/>
      </c>
      <c r="U737" s="74" t="str">
        <f>IF(AND(M737&lt;&gt;"",M738=""),SUM(M$1:M738)-SUM(U$1:U736),"")</f>
        <v/>
      </c>
      <c r="V737" s="74" t="str">
        <f>IF(AND(O737&lt;&gt;"",O738=""),SUM(O$1:O738)-SUM(V$1:V736),"")</f>
        <v/>
      </c>
      <c r="X737" s="3" t="str">
        <f t="shared" si="133"/>
        <v/>
      </c>
      <c r="Y737" s="21" t="str">
        <f t="shared" si="134"/>
        <v/>
      </c>
      <c r="Z737" s="74" t="str">
        <f t="shared" si="135"/>
        <v/>
      </c>
      <c r="AA737" s="74" t="str">
        <f t="shared" si="136"/>
        <v/>
      </c>
      <c r="AB737" s="74" t="str">
        <f t="shared" si="137"/>
        <v/>
      </c>
    </row>
    <row r="738" spans="1:28" ht="12.75" x14ac:dyDescent="0.2">
      <c r="A738" t="str">
        <f>IF(B738="","", IF(ISNA(MATCH(B738,'Meal Planning'!$C$2:$C$6,0)), "N", "Y"))</f>
        <v/>
      </c>
      <c r="B738" t="str">
        <f t="array" ref="B738">IF(D738="","", INDEX($C738:C20736, MATCH(FALSE,ISBLANK($C738:C20736),0)))</f>
        <v/>
      </c>
      <c r="C738" s="10"/>
      <c r="E738" t="str">
        <f t="shared" si="127"/>
        <v/>
      </c>
      <c r="F738" s="10"/>
      <c r="G738" s="1" t="str">
        <f>IF(D738="","",IFERROR(VLOOKUP(D738,Ingredients!$A:$G,4,FALSE),"ingredient not in list"))</f>
        <v/>
      </c>
      <c r="H738" t="str">
        <f t="shared" si="128"/>
        <v/>
      </c>
      <c r="I738" s="3" t="str">
        <f>IF(D738="", "", IFERROR((VLOOKUP(D738,Ingredients!$A:$H,8,FALSE)*(F738/(VLOOKUP(D738,Ingredients!$A:$H,3,FALSE)))), "ingredient not in list"))</f>
        <v/>
      </c>
      <c r="J738" t="str">
        <f t="shared" si="129"/>
        <v/>
      </c>
      <c r="K738" s="77" t="str">
        <f>IF($D738="", "", IFERROR((VLOOKUP($D738,Ingredients!$A:$K,9,FALSE)*($F738/(VLOOKUP($D738,Ingredients!$A:$K,3,FALSE)))), "ingredient not in list"))</f>
        <v/>
      </c>
      <c r="L738" t="str">
        <f t="shared" si="130"/>
        <v/>
      </c>
      <c r="M738" s="77" t="str">
        <f>IF($D738="", "", IFERROR((VLOOKUP($D738,Ingredients!$A:$K,10,FALSE)*($F738/(VLOOKUP($D738,Ingredients!$A:$K,3,FALSE)))), "ingredient not in list"))</f>
        <v/>
      </c>
      <c r="N738" t="str">
        <f t="shared" si="131"/>
        <v/>
      </c>
      <c r="O738" s="77" t="str">
        <f>IF($D738="", "", IFERROR((VLOOKUP($D738,Ingredients!$A:$K,11,FALSE)*($F738/(VLOOKUP($D738,Ingredients!$A:$K,3,FALSE)))), "ingredient not in list"))</f>
        <v/>
      </c>
      <c r="P738" t="str">
        <f t="shared" si="132"/>
        <v/>
      </c>
      <c r="Q738" s="83" t="str">
        <f>IF($D738="", "", IFERROR((VLOOKUP($D738,Ingredients!$A:$H,6,FALSE)*($F738/(VLOOKUP($D738,Ingredients!$A:$H,3,FALSE)))), "ingredient not in list"))</f>
        <v/>
      </c>
      <c r="R738" s="3" t="str">
        <f>IF(AND(I738&lt;&gt;"",I739=""),SUM(I$1:I739)-SUM(R$1:R737),"")</f>
        <v/>
      </c>
      <c r="S738" t="str">
        <f>IF(AND(Q738&lt;&gt;"",Q739=""),SUM(Q$1:Q739)-SUM(S$1:S737),"")</f>
        <v/>
      </c>
      <c r="T738" s="74" t="str">
        <f>IF(AND(K738&lt;&gt;"",K739=""),SUM(K$1:K739)-SUM(T$1:T737),"")</f>
        <v/>
      </c>
      <c r="U738" s="74" t="str">
        <f>IF(AND(M738&lt;&gt;"",M739=""),SUM(M$1:M739)-SUM(U$1:U737),"")</f>
        <v/>
      </c>
      <c r="V738" s="74" t="str">
        <f>IF(AND(O738&lt;&gt;"",O739=""),SUM(O$1:O739)-SUM(V$1:V737),"")</f>
        <v/>
      </c>
      <c r="X738" s="3" t="str">
        <f t="shared" si="133"/>
        <v/>
      </c>
      <c r="Y738" s="21" t="str">
        <f t="shared" si="134"/>
        <v/>
      </c>
      <c r="Z738" s="74" t="str">
        <f t="shared" si="135"/>
        <v/>
      </c>
      <c r="AA738" s="74" t="str">
        <f t="shared" si="136"/>
        <v/>
      </c>
      <c r="AB738" s="74" t="str">
        <f t="shared" si="137"/>
        <v/>
      </c>
    </row>
    <row r="739" spans="1:28" ht="12.75" x14ac:dyDescent="0.2">
      <c r="A739" t="str">
        <f>IF(B739="","", IF(ISNA(MATCH(B739,'Meal Planning'!$C$2:$C$6,0)), "N", "Y"))</f>
        <v/>
      </c>
      <c r="B739" t="str">
        <f t="array" ref="B739">IF(D739="","", INDEX($C739:C20737, MATCH(FALSE,ISBLANK($C739:C20737),0)))</f>
        <v/>
      </c>
      <c r="C739" s="10"/>
      <c r="E739" t="str">
        <f t="shared" si="127"/>
        <v/>
      </c>
      <c r="F739" s="10"/>
      <c r="G739" s="1" t="str">
        <f>IF(D739="","",IFERROR(VLOOKUP(D739,Ingredients!$A:$G,4,FALSE),"ingredient not in list"))</f>
        <v/>
      </c>
      <c r="H739" t="str">
        <f t="shared" si="128"/>
        <v/>
      </c>
      <c r="I739" s="3" t="str">
        <f>IF(D739="", "", IFERROR((VLOOKUP(D739,Ingredients!$A:$H,8,FALSE)*(F739/(VLOOKUP(D739,Ingredients!$A:$H,3,FALSE)))), "ingredient not in list"))</f>
        <v/>
      </c>
      <c r="J739" t="str">
        <f t="shared" si="129"/>
        <v/>
      </c>
      <c r="K739" s="77" t="str">
        <f>IF($D739="", "", IFERROR((VLOOKUP($D739,Ingredients!$A:$K,9,FALSE)*($F739/(VLOOKUP($D739,Ingredients!$A:$K,3,FALSE)))), "ingredient not in list"))</f>
        <v/>
      </c>
      <c r="L739" t="str">
        <f t="shared" si="130"/>
        <v/>
      </c>
      <c r="M739" s="77" t="str">
        <f>IF($D739="", "", IFERROR((VLOOKUP($D739,Ingredients!$A:$K,10,FALSE)*($F739/(VLOOKUP($D739,Ingredients!$A:$K,3,FALSE)))), "ingredient not in list"))</f>
        <v/>
      </c>
      <c r="N739" t="str">
        <f t="shared" si="131"/>
        <v/>
      </c>
      <c r="O739" s="77" t="str">
        <f>IF($D739="", "", IFERROR((VLOOKUP($D739,Ingredients!$A:$K,11,FALSE)*($F739/(VLOOKUP($D739,Ingredients!$A:$K,3,FALSE)))), "ingredient not in list"))</f>
        <v/>
      </c>
      <c r="P739" t="str">
        <f t="shared" si="132"/>
        <v/>
      </c>
      <c r="Q739" s="83" t="str">
        <f>IF($D739="", "", IFERROR((VLOOKUP($D739,Ingredients!$A:$H,6,FALSE)*($F739/(VLOOKUP($D739,Ingredients!$A:$H,3,FALSE)))), "ingredient not in list"))</f>
        <v/>
      </c>
      <c r="R739" s="3" t="str">
        <f>IF(AND(I739&lt;&gt;"",I740=""),SUM(I$1:I740)-SUM(R$1:R738),"")</f>
        <v/>
      </c>
      <c r="S739" t="str">
        <f>IF(AND(Q739&lt;&gt;"",Q740=""),SUM(Q$1:Q740)-SUM(S$1:S738),"")</f>
        <v/>
      </c>
      <c r="T739" s="74" t="str">
        <f>IF(AND(K739&lt;&gt;"",K740=""),SUM(K$1:K740)-SUM(T$1:T738),"")</f>
        <v/>
      </c>
      <c r="U739" s="74" t="str">
        <f>IF(AND(M739&lt;&gt;"",M740=""),SUM(M$1:M740)-SUM(U$1:U738),"")</f>
        <v/>
      </c>
      <c r="V739" s="74" t="str">
        <f>IF(AND(O739&lt;&gt;"",O740=""),SUM(O$1:O740)-SUM(V$1:V738),"")</f>
        <v/>
      </c>
      <c r="X739" s="3" t="str">
        <f t="shared" si="133"/>
        <v/>
      </c>
      <c r="Y739" s="21" t="str">
        <f t="shared" si="134"/>
        <v/>
      </c>
      <c r="Z739" s="74" t="str">
        <f t="shared" si="135"/>
        <v/>
      </c>
      <c r="AA739" s="74" t="str">
        <f t="shared" si="136"/>
        <v/>
      </c>
      <c r="AB739" s="74" t="str">
        <f t="shared" si="137"/>
        <v/>
      </c>
    </row>
    <row r="740" spans="1:28" ht="12.75" x14ac:dyDescent="0.2">
      <c r="A740" t="str">
        <f>IF(B740="","", IF(ISNA(MATCH(B740,'Meal Planning'!$C$2:$C$6,0)), "N", "Y"))</f>
        <v/>
      </c>
      <c r="B740" t="str">
        <f t="array" ref="B740">IF(D740="","", INDEX($C740:C20738, MATCH(FALSE,ISBLANK($C740:C20738),0)))</f>
        <v/>
      </c>
      <c r="C740" s="10"/>
      <c r="E740" t="str">
        <f t="shared" si="127"/>
        <v/>
      </c>
      <c r="F740" s="10"/>
      <c r="G740" s="1" t="str">
        <f>IF(D740="","",IFERROR(VLOOKUP(D740,Ingredients!$A:$G,4,FALSE),"ingredient not in list"))</f>
        <v/>
      </c>
      <c r="H740" t="str">
        <f t="shared" si="128"/>
        <v/>
      </c>
      <c r="I740" s="3" t="str">
        <f>IF(D740="", "", IFERROR((VLOOKUP(D740,Ingredients!$A:$H,8,FALSE)*(F740/(VLOOKUP(D740,Ingredients!$A:$H,3,FALSE)))), "ingredient not in list"))</f>
        <v/>
      </c>
      <c r="J740" t="str">
        <f t="shared" si="129"/>
        <v/>
      </c>
      <c r="K740" s="77" t="str">
        <f>IF($D740="", "", IFERROR((VLOOKUP($D740,Ingredients!$A:$K,9,FALSE)*($F740/(VLOOKUP($D740,Ingredients!$A:$K,3,FALSE)))), "ingredient not in list"))</f>
        <v/>
      </c>
      <c r="L740" t="str">
        <f t="shared" si="130"/>
        <v/>
      </c>
      <c r="M740" s="77" t="str">
        <f>IF($D740="", "", IFERROR((VLOOKUP($D740,Ingredients!$A:$K,10,FALSE)*($F740/(VLOOKUP($D740,Ingredients!$A:$K,3,FALSE)))), "ingredient not in list"))</f>
        <v/>
      </c>
      <c r="N740" t="str">
        <f t="shared" si="131"/>
        <v/>
      </c>
      <c r="O740" s="77" t="str">
        <f>IF($D740="", "", IFERROR((VLOOKUP($D740,Ingredients!$A:$K,11,FALSE)*($F740/(VLOOKUP($D740,Ingredients!$A:$K,3,FALSE)))), "ingredient not in list"))</f>
        <v/>
      </c>
      <c r="P740" t="str">
        <f t="shared" si="132"/>
        <v/>
      </c>
      <c r="Q740" s="83" t="str">
        <f>IF($D740="", "", IFERROR((VLOOKUP($D740,Ingredients!$A:$H,6,FALSE)*($F740/(VLOOKUP($D740,Ingredients!$A:$H,3,FALSE)))), "ingredient not in list"))</f>
        <v/>
      </c>
      <c r="R740" s="3" t="str">
        <f>IF(AND(I740&lt;&gt;"",I741=""),SUM(I$1:I741)-SUM(R$1:R739),"")</f>
        <v/>
      </c>
      <c r="S740" t="str">
        <f>IF(AND(Q740&lt;&gt;"",Q741=""),SUM(Q$1:Q741)-SUM(S$1:S739),"")</f>
        <v/>
      </c>
      <c r="T740" s="74" t="str">
        <f>IF(AND(K740&lt;&gt;"",K741=""),SUM(K$1:K741)-SUM(T$1:T739),"")</f>
        <v/>
      </c>
      <c r="U740" s="74" t="str">
        <f>IF(AND(M740&lt;&gt;"",M741=""),SUM(M$1:M741)-SUM(U$1:U739),"")</f>
        <v/>
      </c>
      <c r="V740" s="74" t="str">
        <f>IF(AND(O740&lt;&gt;"",O741=""),SUM(O$1:O741)-SUM(V$1:V739),"")</f>
        <v/>
      </c>
      <c r="X740" s="3" t="str">
        <f t="shared" si="133"/>
        <v/>
      </c>
      <c r="Y740" s="21" t="str">
        <f t="shared" si="134"/>
        <v/>
      </c>
      <c r="Z740" s="74" t="str">
        <f t="shared" si="135"/>
        <v/>
      </c>
      <c r="AA740" s="74" t="str">
        <f t="shared" si="136"/>
        <v/>
      </c>
      <c r="AB740" s="74" t="str">
        <f t="shared" si="137"/>
        <v/>
      </c>
    </row>
    <row r="741" spans="1:28" ht="12.75" x14ac:dyDescent="0.2">
      <c r="A741" t="str">
        <f>IF(B741="","", IF(ISNA(MATCH(B741,'Meal Planning'!$C$2:$C$6,0)), "N", "Y"))</f>
        <v/>
      </c>
      <c r="B741" t="str">
        <f t="array" ref="B741">IF(D741="","", INDEX($C741:C20739, MATCH(FALSE,ISBLANK($C741:C20739),0)))</f>
        <v/>
      </c>
      <c r="C741" s="10"/>
      <c r="E741" t="str">
        <f t="shared" si="127"/>
        <v/>
      </c>
      <c r="F741" s="10"/>
      <c r="G741" s="1" t="str">
        <f>IF(D741="","",IFERROR(VLOOKUP(D741,Ingredients!$A:$G,4,FALSE),"ingredient not in list"))</f>
        <v/>
      </c>
      <c r="H741" t="str">
        <f t="shared" si="128"/>
        <v/>
      </c>
      <c r="I741" s="3" t="str">
        <f>IF(D741="", "", IFERROR((VLOOKUP(D741,Ingredients!$A:$H,8,FALSE)*(F741/(VLOOKUP(D741,Ingredients!$A:$H,3,FALSE)))), "ingredient not in list"))</f>
        <v/>
      </c>
      <c r="J741" t="str">
        <f t="shared" si="129"/>
        <v/>
      </c>
      <c r="K741" s="77" t="str">
        <f>IF($D741="", "", IFERROR((VLOOKUP($D741,Ingredients!$A:$K,9,FALSE)*($F741/(VLOOKUP($D741,Ingredients!$A:$K,3,FALSE)))), "ingredient not in list"))</f>
        <v/>
      </c>
      <c r="L741" t="str">
        <f t="shared" si="130"/>
        <v/>
      </c>
      <c r="M741" s="77" t="str">
        <f>IF($D741="", "", IFERROR((VLOOKUP($D741,Ingredients!$A:$K,10,FALSE)*($F741/(VLOOKUP($D741,Ingredients!$A:$K,3,FALSE)))), "ingredient not in list"))</f>
        <v/>
      </c>
      <c r="N741" t="str">
        <f t="shared" si="131"/>
        <v/>
      </c>
      <c r="O741" s="77" t="str">
        <f>IF($D741="", "", IFERROR((VLOOKUP($D741,Ingredients!$A:$K,11,FALSE)*($F741/(VLOOKUP($D741,Ingredients!$A:$K,3,FALSE)))), "ingredient not in list"))</f>
        <v/>
      </c>
      <c r="P741" t="str">
        <f t="shared" si="132"/>
        <v/>
      </c>
      <c r="Q741" s="83" t="str">
        <f>IF($D741="", "", IFERROR((VLOOKUP($D741,Ingredients!$A:$H,6,FALSE)*($F741/(VLOOKUP($D741,Ingredients!$A:$H,3,FALSE)))), "ingredient not in list"))</f>
        <v/>
      </c>
      <c r="R741" s="3" t="str">
        <f>IF(AND(I741&lt;&gt;"",I742=""),SUM(I$1:I742)-SUM(R$1:R740),"")</f>
        <v/>
      </c>
      <c r="S741" t="str">
        <f>IF(AND(Q741&lt;&gt;"",Q742=""),SUM(Q$1:Q742)-SUM(S$1:S740),"")</f>
        <v/>
      </c>
      <c r="T741" s="74" t="str">
        <f>IF(AND(K741&lt;&gt;"",K742=""),SUM(K$1:K742)-SUM(T$1:T740),"")</f>
        <v/>
      </c>
      <c r="U741" s="74" t="str">
        <f>IF(AND(M741&lt;&gt;"",M742=""),SUM(M$1:M742)-SUM(U$1:U740),"")</f>
        <v/>
      </c>
      <c r="V741" s="74" t="str">
        <f>IF(AND(O741&lt;&gt;"",O742=""),SUM(O$1:O742)-SUM(V$1:V740),"")</f>
        <v/>
      </c>
      <c r="X741" s="3" t="str">
        <f t="shared" si="133"/>
        <v/>
      </c>
      <c r="Y741" s="21" t="str">
        <f t="shared" si="134"/>
        <v/>
      </c>
      <c r="Z741" s="74" t="str">
        <f t="shared" si="135"/>
        <v/>
      </c>
      <c r="AA741" s="74" t="str">
        <f t="shared" si="136"/>
        <v/>
      </c>
      <c r="AB741" s="74" t="str">
        <f t="shared" si="137"/>
        <v/>
      </c>
    </row>
    <row r="742" spans="1:28" ht="12.75" x14ac:dyDescent="0.2">
      <c r="A742" t="str">
        <f>IF(B742="","", IF(ISNA(MATCH(B742,'Meal Planning'!$C$2:$C$6,0)), "N", "Y"))</f>
        <v/>
      </c>
      <c r="B742" t="str">
        <f t="array" ref="B742">IF(D742="","", INDEX($C742:C20740, MATCH(FALSE,ISBLANK($C742:C20740),0)))</f>
        <v/>
      </c>
      <c r="C742" s="10"/>
      <c r="E742" t="str">
        <f t="shared" si="127"/>
        <v/>
      </c>
      <c r="F742" s="10"/>
      <c r="G742" s="1" t="str">
        <f>IF(D742="","",IFERROR(VLOOKUP(D742,Ingredients!$A:$G,4,FALSE),"ingredient not in list"))</f>
        <v/>
      </c>
      <c r="H742" t="str">
        <f t="shared" si="128"/>
        <v/>
      </c>
      <c r="I742" s="3" t="str">
        <f>IF(D742="", "", IFERROR((VLOOKUP(D742,Ingredients!$A:$H,8,FALSE)*(F742/(VLOOKUP(D742,Ingredients!$A:$H,3,FALSE)))), "ingredient not in list"))</f>
        <v/>
      </c>
      <c r="J742" t="str">
        <f t="shared" si="129"/>
        <v/>
      </c>
      <c r="K742" s="77" t="str">
        <f>IF($D742="", "", IFERROR((VLOOKUP($D742,Ingredients!$A:$K,9,FALSE)*($F742/(VLOOKUP($D742,Ingredients!$A:$K,3,FALSE)))), "ingredient not in list"))</f>
        <v/>
      </c>
      <c r="L742" t="str">
        <f t="shared" si="130"/>
        <v/>
      </c>
      <c r="M742" s="77" t="str">
        <f>IF($D742="", "", IFERROR((VLOOKUP($D742,Ingredients!$A:$K,10,FALSE)*($F742/(VLOOKUP($D742,Ingredients!$A:$K,3,FALSE)))), "ingredient not in list"))</f>
        <v/>
      </c>
      <c r="N742" t="str">
        <f t="shared" si="131"/>
        <v/>
      </c>
      <c r="O742" s="77" t="str">
        <f>IF($D742="", "", IFERROR((VLOOKUP($D742,Ingredients!$A:$K,11,FALSE)*($F742/(VLOOKUP($D742,Ingredients!$A:$K,3,FALSE)))), "ingredient not in list"))</f>
        <v/>
      </c>
      <c r="P742" t="str">
        <f t="shared" si="132"/>
        <v/>
      </c>
      <c r="Q742" s="83" t="str">
        <f>IF($D742="", "", IFERROR((VLOOKUP($D742,Ingredients!$A:$H,6,FALSE)*($F742/(VLOOKUP($D742,Ingredients!$A:$H,3,FALSE)))), "ingredient not in list"))</f>
        <v/>
      </c>
      <c r="R742" s="3" t="str">
        <f>IF(AND(I742&lt;&gt;"",I743=""),SUM(I$1:I743)-SUM(R$1:R741),"")</f>
        <v/>
      </c>
      <c r="S742" t="str">
        <f>IF(AND(Q742&lt;&gt;"",Q743=""),SUM(Q$1:Q743)-SUM(S$1:S741),"")</f>
        <v/>
      </c>
      <c r="T742" s="74" t="str">
        <f>IF(AND(K742&lt;&gt;"",K743=""),SUM(K$1:K743)-SUM(T$1:T741),"")</f>
        <v/>
      </c>
      <c r="U742" s="74" t="str">
        <f>IF(AND(M742&lt;&gt;"",M743=""),SUM(M$1:M743)-SUM(U$1:U741),"")</f>
        <v/>
      </c>
      <c r="V742" s="74" t="str">
        <f>IF(AND(O742&lt;&gt;"",O743=""),SUM(O$1:O743)-SUM(V$1:V741),"")</f>
        <v/>
      </c>
      <c r="X742" s="3" t="str">
        <f t="shared" si="133"/>
        <v/>
      </c>
      <c r="Y742" s="21" t="str">
        <f t="shared" si="134"/>
        <v/>
      </c>
      <c r="Z742" s="74" t="str">
        <f t="shared" si="135"/>
        <v/>
      </c>
      <c r="AA742" s="74" t="str">
        <f t="shared" si="136"/>
        <v/>
      </c>
      <c r="AB742" s="74" t="str">
        <f t="shared" si="137"/>
        <v/>
      </c>
    </row>
    <row r="743" spans="1:28" ht="12.75" x14ac:dyDescent="0.2">
      <c r="A743" t="str">
        <f>IF(B743="","", IF(ISNA(MATCH(B743,'Meal Planning'!$C$2:$C$6,0)), "N", "Y"))</f>
        <v/>
      </c>
      <c r="B743" t="str">
        <f t="array" ref="B743">IF(D743="","", INDEX($C743:C20741, MATCH(FALSE,ISBLANK($C743:C20741),0)))</f>
        <v/>
      </c>
      <c r="C743" s="10"/>
      <c r="E743" t="str">
        <f t="shared" si="127"/>
        <v/>
      </c>
      <c r="F743" s="10"/>
      <c r="G743" s="1" t="str">
        <f>IF(D743="","",IFERROR(VLOOKUP(D743,Ingredients!$A:$G,4,FALSE),"ingredient not in list"))</f>
        <v/>
      </c>
      <c r="H743" t="str">
        <f t="shared" si="128"/>
        <v/>
      </c>
      <c r="I743" s="3" t="str">
        <f>IF(D743="", "", IFERROR((VLOOKUP(D743,Ingredients!$A:$H,8,FALSE)*(F743/(VLOOKUP(D743,Ingredients!$A:$H,3,FALSE)))), "ingredient not in list"))</f>
        <v/>
      </c>
      <c r="J743" t="str">
        <f t="shared" si="129"/>
        <v/>
      </c>
      <c r="K743" s="77" t="str">
        <f>IF($D743="", "", IFERROR((VLOOKUP($D743,Ingredients!$A:$K,9,FALSE)*($F743/(VLOOKUP($D743,Ingredients!$A:$K,3,FALSE)))), "ingredient not in list"))</f>
        <v/>
      </c>
      <c r="L743" t="str">
        <f t="shared" si="130"/>
        <v/>
      </c>
      <c r="M743" s="77" t="str">
        <f>IF($D743="", "", IFERROR((VLOOKUP($D743,Ingredients!$A:$K,10,FALSE)*($F743/(VLOOKUP($D743,Ingredients!$A:$K,3,FALSE)))), "ingredient not in list"))</f>
        <v/>
      </c>
      <c r="N743" t="str">
        <f t="shared" si="131"/>
        <v/>
      </c>
      <c r="O743" s="77" t="str">
        <f>IF($D743="", "", IFERROR((VLOOKUP($D743,Ingredients!$A:$K,11,FALSE)*($F743/(VLOOKUP($D743,Ingredients!$A:$K,3,FALSE)))), "ingredient not in list"))</f>
        <v/>
      </c>
      <c r="P743" t="str">
        <f t="shared" si="132"/>
        <v/>
      </c>
      <c r="Q743" s="83" t="str">
        <f>IF($D743="", "", IFERROR((VLOOKUP($D743,Ingredients!$A:$H,6,FALSE)*($F743/(VLOOKUP($D743,Ingredients!$A:$H,3,FALSE)))), "ingredient not in list"))</f>
        <v/>
      </c>
      <c r="R743" s="3" t="str">
        <f>IF(AND(I743&lt;&gt;"",I744=""),SUM(I$1:I744)-SUM(R$1:R742),"")</f>
        <v/>
      </c>
      <c r="S743" t="str">
        <f>IF(AND(Q743&lt;&gt;"",Q744=""),SUM(Q$1:Q744)-SUM(S$1:S742),"")</f>
        <v/>
      </c>
      <c r="T743" s="74" t="str">
        <f>IF(AND(K743&lt;&gt;"",K744=""),SUM(K$1:K744)-SUM(T$1:T742),"")</f>
        <v/>
      </c>
      <c r="U743" s="74" t="str">
        <f>IF(AND(M743&lt;&gt;"",M744=""),SUM(M$1:M744)-SUM(U$1:U742),"")</f>
        <v/>
      </c>
      <c r="V743" s="74" t="str">
        <f>IF(AND(O743&lt;&gt;"",O744=""),SUM(O$1:O744)-SUM(V$1:V742),"")</f>
        <v/>
      </c>
      <c r="X743" s="3" t="str">
        <f t="shared" si="133"/>
        <v/>
      </c>
      <c r="Y743" s="21" t="str">
        <f t="shared" si="134"/>
        <v/>
      </c>
      <c r="Z743" s="74" t="str">
        <f t="shared" si="135"/>
        <v/>
      </c>
      <c r="AA743" s="74" t="str">
        <f t="shared" si="136"/>
        <v/>
      </c>
      <c r="AB743" s="74" t="str">
        <f t="shared" si="137"/>
        <v/>
      </c>
    </row>
    <row r="744" spans="1:28" ht="12.75" x14ac:dyDescent="0.2">
      <c r="A744" t="str">
        <f>IF(B744="","", IF(ISNA(MATCH(B744,'Meal Planning'!$C$2:$C$6,0)), "N", "Y"))</f>
        <v/>
      </c>
      <c r="B744" t="str">
        <f t="array" ref="B744">IF(D744="","", INDEX($C744:C20742, MATCH(FALSE,ISBLANK($C744:C20742),0)))</f>
        <v/>
      </c>
      <c r="C744" s="10"/>
      <c r="E744" t="str">
        <f t="shared" si="127"/>
        <v/>
      </c>
      <c r="F744" s="10"/>
      <c r="G744" s="1" t="str">
        <f>IF(D744="","",IFERROR(VLOOKUP(D744,Ingredients!$A:$G,4,FALSE),"ingredient not in list"))</f>
        <v/>
      </c>
      <c r="H744" t="str">
        <f t="shared" si="128"/>
        <v/>
      </c>
      <c r="I744" s="3" t="str">
        <f>IF(D744="", "", IFERROR((VLOOKUP(D744,Ingredients!$A:$H,8,FALSE)*(F744/(VLOOKUP(D744,Ingredients!$A:$H,3,FALSE)))), "ingredient not in list"))</f>
        <v/>
      </c>
      <c r="J744" t="str">
        <f t="shared" si="129"/>
        <v/>
      </c>
      <c r="K744" s="77" t="str">
        <f>IF($D744="", "", IFERROR((VLOOKUP($D744,Ingredients!$A:$K,9,FALSE)*($F744/(VLOOKUP($D744,Ingredients!$A:$K,3,FALSE)))), "ingredient not in list"))</f>
        <v/>
      </c>
      <c r="L744" t="str">
        <f t="shared" si="130"/>
        <v/>
      </c>
      <c r="M744" s="77" t="str">
        <f>IF($D744="", "", IFERROR((VLOOKUP($D744,Ingredients!$A:$K,10,FALSE)*($F744/(VLOOKUP($D744,Ingredients!$A:$K,3,FALSE)))), "ingredient not in list"))</f>
        <v/>
      </c>
      <c r="N744" t="str">
        <f t="shared" si="131"/>
        <v/>
      </c>
      <c r="O744" s="77" t="str">
        <f>IF($D744="", "", IFERROR((VLOOKUP($D744,Ingredients!$A:$K,11,FALSE)*($F744/(VLOOKUP($D744,Ingredients!$A:$K,3,FALSE)))), "ingredient not in list"))</f>
        <v/>
      </c>
      <c r="P744" t="str">
        <f t="shared" si="132"/>
        <v/>
      </c>
      <c r="Q744" s="83" t="str">
        <f>IF($D744="", "", IFERROR((VLOOKUP($D744,Ingredients!$A:$H,6,FALSE)*($F744/(VLOOKUP($D744,Ingredients!$A:$H,3,FALSE)))), "ingredient not in list"))</f>
        <v/>
      </c>
      <c r="R744" s="3" t="str">
        <f>IF(AND(I744&lt;&gt;"",I745=""),SUM(I$1:I745)-SUM(R$1:R743),"")</f>
        <v/>
      </c>
      <c r="S744" t="str">
        <f>IF(AND(Q744&lt;&gt;"",Q745=""),SUM(Q$1:Q745)-SUM(S$1:S743),"")</f>
        <v/>
      </c>
      <c r="T744" s="74" t="str">
        <f>IF(AND(K744&lt;&gt;"",K745=""),SUM(K$1:K745)-SUM(T$1:T743),"")</f>
        <v/>
      </c>
      <c r="U744" s="74" t="str">
        <f>IF(AND(M744&lt;&gt;"",M745=""),SUM(M$1:M745)-SUM(U$1:U743),"")</f>
        <v/>
      </c>
      <c r="V744" s="74" t="str">
        <f>IF(AND(O744&lt;&gt;"",O745=""),SUM(O$1:O745)-SUM(V$1:V743),"")</f>
        <v/>
      </c>
      <c r="X744" s="3" t="str">
        <f t="shared" si="133"/>
        <v/>
      </c>
      <c r="Y744" s="21" t="str">
        <f t="shared" si="134"/>
        <v/>
      </c>
      <c r="Z744" s="74" t="str">
        <f t="shared" si="135"/>
        <v/>
      </c>
      <c r="AA744" s="74" t="str">
        <f t="shared" si="136"/>
        <v/>
      </c>
      <c r="AB744" s="74" t="str">
        <f t="shared" si="137"/>
        <v/>
      </c>
    </row>
    <row r="745" spans="1:28" ht="12.75" x14ac:dyDescent="0.2">
      <c r="A745" t="str">
        <f>IF(B745="","", IF(ISNA(MATCH(B745,'Meal Planning'!$C$2:$C$6,0)), "N", "Y"))</f>
        <v/>
      </c>
      <c r="B745" t="str">
        <f t="array" ref="B745">IF(D745="","", INDEX($C745:C20743, MATCH(FALSE,ISBLANK($C745:C20743),0)))</f>
        <v/>
      </c>
      <c r="C745" s="10"/>
      <c r="E745" t="str">
        <f t="shared" si="127"/>
        <v/>
      </c>
      <c r="F745" s="10"/>
      <c r="G745" s="1" t="str">
        <f>IF(D745="","",IFERROR(VLOOKUP(D745,Ingredients!$A:$G,4,FALSE),"ingredient not in list"))</f>
        <v/>
      </c>
      <c r="H745" t="str">
        <f t="shared" si="128"/>
        <v/>
      </c>
      <c r="I745" s="3" t="str">
        <f>IF(D745="", "", IFERROR((VLOOKUP(D745,Ingredients!$A:$H,8,FALSE)*(F745/(VLOOKUP(D745,Ingredients!$A:$H,3,FALSE)))), "ingredient not in list"))</f>
        <v/>
      </c>
      <c r="J745" t="str">
        <f t="shared" si="129"/>
        <v/>
      </c>
      <c r="K745" s="77" t="str">
        <f>IF($D745="", "", IFERROR((VLOOKUP($D745,Ingredients!$A:$K,9,FALSE)*($F745/(VLOOKUP($D745,Ingredients!$A:$K,3,FALSE)))), "ingredient not in list"))</f>
        <v/>
      </c>
      <c r="L745" t="str">
        <f t="shared" si="130"/>
        <v/>
      </c>
      <c r="M745" s="77" t="str">
        <f>IF($D745="", "", IFERROR((VLOOKUP($D745,Ingredients!$A:$K,10,FALSE)*($F745/(VLOOKUP($D745,Ingredients!$A:$K,3,FALSE)))), "ingredient not in list"))</f>
        <v/>
      </c>
      <c r="N745" t="str">
        <f t="shared" si="131"/>
        <v/>
      </c>
      <c r="O745" s="77" t="str">
        <f>IF($D745="", "", IFERROR((VLOOKUP($D745,Ingredients!$A:$K,11,FALSE)*($F745/(VLOOKUP($D745,Ingredients!$A:$K,3,FALSE)))), "ingredient not in list"))</f>
        <v/>
      </c>
      <c r="P745" t="str">
        <f t="shared" si="132"/>
        <v/>
      </c>
      <c r="Q745" s="83" t="str">
        <f>IF($D745="", "", IFERROR((VLOOKUP($D745,Ingredients!$A:$H,6,FALSE)*($F745/(VLOOKUP($D745,Ingredients!$A:$H,3,FALSE)))), "ingredient not in list"))</f>
        <v/>
      </c>
      <c r="R745" s="3" t="str">
        <f>IF(AND(I745&lt;&gt;"",I746=""),SUM(I$1:I746)-SUM(R$1:R744),"")</f>
        <v/>
      </c>
      <c r="S745" t="str">
        <f>IF(AND(Q745&lt;&gt;"",Q746=""),SUM(Q$1:Q746)-SUM(S$1:S744),"")</f>
        <v/>
      </c>
      <c r="T745" s="74" t="str">
        <f>IF(AND(K745&lt;&gt;"",K746=""),SUM(K$1:K746)-SUM(T$1:T744),"")</f>
        <v/>
      </c>
      <c r="U745" s="74" t="str">
        <f>IF(AND(M745&lt;&gt;"",M746=""),SUM(M$1:M746)-SUM(U$1:U744),"")</f>
        <v/>
      </c>
      <c r="V745" s="74" t="str">
        <f>IF(AND(O745&lt;&gt;"",O746=""),SUM(O$1:O746)-SUM(V$1:V744),"")</f>
        <v/>
      </c>
      <c r="X745" s="3" t="str">
        <f t="shared" si="133"/>
        <v/>
      </c>
      <c r="Y745" s="21" t="str">
        <f t="shared" si="134"/>
        <v/>
      </c>
      <c r="Z745" s="74" t="str">
        <f t="shared" si="135"/>
        <v/>
      </c>
      <c r="AA745" s="74" t="str">
        <f t="shared" si="136"/>
        <v/>
      </c>
      <c r="AB745" s="74" t="str">
        <f t="shared" si="137"/>
        <v/>
      </c>
    </row>
    <row r="746" spans="1:28" ht="12.75" x14ac:dyDescent="0.2">
      <c r="A746" t="str">
        <f>IF(B746="","", IF(ISNA(MATCH(B746,'Meal Planning'!$C$2:$C$6,0)), "N", "Y"))</f>
        <v/>
      </c>
      <c r="B746" t="str">
        <f t="array" ref="B746">IF(D746="","", INDEX($C746:C20744, MATCH(FALSE,ISBLANK($C746:C20744),0)))</f>
        <v/>
      </c>
      <c r="C746" s="10"/>
      <c r="E746" t="str">
        <f t="shared" si="127"/>
        <v/>
      </c>
      <c r="F746" s="10"/>
      <c r="G746" s="1" t="str">
        <f>IF(D746="","",IFERROR(VLOOKUP(D746,Ingredients!$A:$G,4,FALSE),"ingredient not in list"))</f>
        <v/>
      </c>
      <c r="H746" t="str">
        <f t="shared" si="128"/>
        <v/>
      </c>
      <c r="I746" s="3" t="str">
        <f>IF(D746="", "", IFERROR((VLOOKUP(D746,Ingredients!$A:$H,8,FALSE)*(F746/(VLOOKUP(D746,Ingredients!$A:$H,3,FALSE)))), "ingredient not in list"))</f>
        <v/>
      </c>
      <c r="J746" t="str">
        <f t="shared" si="129"/>
        <v/>
      </c>
      <c r="K746" s="77" t="str">
        <f>IF($D746="", "", IFERROR((VLOOKUP($D746,Ingredients!$A:$K,9,FALSE)*($F746/(VLOOKUP($D746,Ingredients!$A:$K,3,FALSE)))), "ingredient not in list"))</f>
        <v/>
      </c>
      <c r="L746" t="str">
        <f t="shared" si="130"/>
        <v/>
      </c>
      <c r="M746" s="77" t="str">
        <f>IF($D746="", "", IFERROR((VLOOKUP($D746,Ingredients!$A:$K,10,FALSE)*($F746/(VLOOKUP($D746,Ingredients!$A:$K,3,FALSE)))), "ingredient not in list"))</f>
        <v/>
      </c>
      <c r="N746" t="str">
        <f t="shared" si="131"/>
        <v/>
      </c>
      <c r="O746" s="77" t="str">
        <f>IF($D746="", "", IFERROR((VLOOKUP($D746,Ingredients!$A:$K,11,FALSE)*($F746/(VLOOKUP($D746,Ingredients!$A:$K,3,FALSE)))), "ingredient not in list"))</f>
        <v/>
      </c>
      <c r="P746" t="str">
        <f t="shared" si="132"/>
        <v/>
      </c>
      <c r="Q746" s="83" t="str">
        <f>IF($D746="", "", IFERROR((VLOOKUP($D746,Ingredients!$A:$H,6,FALSE)*($F746/(VLOOKUP($D746,Ingredients!$A:$H,3,FALSE)))), "ingredient not in list"))</f>
        <v/>
      </c>
      <c r="R746" s="3" t="str">
        <f>IF(AND(I746&lt;&gt;"",I747=""),SUM(I$1:I747)-SUM(R$1:R745),"")</f>
        <v/>
      </c>
      <c r="S746" t="str">
        <f>IF(AND(Q746&lt;&gt;"",Q747=""),SUM(Q$1:Q747)-SUM(S$1:S745),"")</f>
        <v/>
      </c>
      <c r="T746" s="74" t="str">
        <f>IF(AND(K746&lt;&gt;"",K747=""),SUM(K$1:K747)-SUM(T$1:T745),"")</f>
        <v/>
      </c>
      <c r="U746" s="74" t="str">
        <f>IF(AND(M746&lt;&gt;"",M747=""),SUM(M$1:M747)-SUM(U$1:U745),"")</f>
        <v/>
      </c>
      <c r="V746" s="74" t="str">
        <f>IF(AND(O746&lt;&gt;"",O747=""),SUM(O$1:O747)-SUM(V$1:V745),"")</f>
        <v/>
      </c>
      <c r="X746" s="3" t="str">
        <f t="shared" si="133"/>
        <v/>
      </c>
      <c r="Y746" s="21" t="str">
        <f t="shared" si="134"/>
        <v/>
      </c>
      <c r="Z746" s="74" t="str">
        <f t="shared" si="135"/>
        <v/>
      </c>
      <c r="AA746" s="74" t="str">
        <f t="shared" si="136"/>
        <v/>
      </c>
      <c r="AB746" s="74" t="str">
        <f t="shared" si="137"/>
        <v/>
      </c>
    </row>
    <row r="747" spans="1:28" ht="12.75" x14ac:dyDescent="0.2">
      <c r="A747" t="str">
        <f>IF(B747="","", IF(ISNA(MATCH(B747,'Meal Planning'!$C$2:$C$6,0)), "N", "Y"))</f>
        <v/>
      </c>
      <c r="B747" t="str">
        <f t="array" ref="B747">IF(D747="","", INDEX($C747:C20745, MATCH(FALSE,ISBLANK($C747:C20745),0)))</f>
        <v/>
      </c>
      <c r="C747" s="10"/>
      <c r="E747" t="str">
        <f t="shared" si="127"/>
        <v/>
      </c>
      <c r="F747" s="10"/>
      <c r="G747" s="1" t="str">
        <f>IF(D747="","",IFERROR(VLOOKUP(D747,Ingredients!$A:$G,4,FALSE),"ingredient not in list"))</f>
        <v/>
      </c>
      <c r="H747" t="str">
        <f t="shared" si="128"/>
        <v/>
      </c>
      <c r="I747" s="3" t="str">
        <f>IF(D747="", "", IFERROR((VLOOKUP(D747,Ingredients!$A:$H,8,FALSE)*(F747/(VLOOKUP(D747,Ingredients!$A:$H,3,FALSE)))), "ingredient not in list"))</f>
        <v/>
      </c>
      <c r="J747" t="str">
        <f t="shared" si="129"/>
        <v/>
      </c>
      <c r="K747" s="77" t="str">
        <f>IF($D747="", "", IFERROR((VLOOKUP($D747,Ingredients!$A:$K,9,FALSE)*($F747/(VLOOKUP($D747,Ingredients!$A:$K,3,FALSE)))), "ingredient not in list"))</f>
        <v/>
      </c>
      <c r="L747" t="str">
        <f t="shared" si="130"/>
        <v/>
      </c>
      <c r="M747" s="77" t="str">
        <f>IF($D747="", "", IFERROR((VLOOKUP($D747,Ingredients!$A:$K,10,FALSE)*($F747/(VLOOKUP($D747,Ingredients!$A:$K,3,FALSE)))), "ingredient not in list"))</f>
        <v/>
      </c>
      <c r="N747" t="str">
        <f t="shared" si="131"/>
        <v/>
      </c>
      <c r="O747" s="77" t="str">
        <f>IF($D747="", "", IFERROR((VLOOKUP($D747,Ingredients!$A:$K,11,FALSE)*($F747/(VLOOKUP($D747,Ingredients!$A:$K,3,FALSE)))), "ingredient not in list"))</f>
        <v/>
      </c>
      <c r="P747" t="str">
        <f t="shared" si="132"/>
        <v/>
      </c>
      <c r="Q747" s="83" t="str">
        <f>IF($D747="", "", IFERROR((VLOOKUP($D747,Ingredients!$A:$H,6,FALSE)*($F747/(VLOOKUP($D747,Ingredients!$A:$H,3,FALSE)))), "ingredient not in list"))</f>
        <v/>
      </c>
      <c r="R747" s="3" t="str">
        <f>IF(AND(I747&lt;&gt;"",I748=""),SUM(I$1:I748)-SUM(R$1:R746),"")</f>
        <v/>
      </c>
      <c r="S747" t="str">
        <f>IF(AND(Q747&lt;&gt;"",Q748=""),SUM(Q$1:Q748)-SUM(S$1:S746),"")</f>
        <v/>
      </c>
      <c r="T747" s="74" t="str">
        <f>IF(AND(K747&lt;&gt;"",K748=""),SUM(K$1:K748)-SUM(T$1:T746),"")</f>
        <v/>
      </c>
      <c r="U747" s="74" t="str">
        <f>IF(AND(M747&lt;&gt;"",M748=""),SUM(M$1:M748)-SUM(U$1:U746),"")</f>
        <v/>
      </c>
      <c r="V747" s="74" t="str">
        <f>IF(AND(O747&lt;&gt;"",O748=""),SUM(O$1:O748)-SUM(V$1:V746),"")</f>
        <v/>
      </c>
      <c r="X747" s="3" t="str">
        <f t="shared" si="133"/>
        <v/>
      </c>
      <c r="Y747" s="21" t="str">
        <f t="shared" si="134"/>
        <v/>
      </c>
      <c r="Z747" s="74" t="str">
        <f t="shared" si="135"/>
        <v/>
      </c>
      <c r="AA747" s="74" t="str">
        <f t="shared" si="136"/>
        <v/>
      </c>
      <c r="AB747" s="74" t="str">
        <f t="shared" si="137"/>
        <v/>
      </c>
    </row>
    <row r="748" spans="1:28" ht="12.75" x14ac:dyDescent="0.2">
      <c r="A748" t="str">
        <f>IF(B748="","", IF(ISNA(MATCH(B748,'Meal Planning'!$C$2:$C$6,0)), "N", "Y"))</f>
        <v/>
      </c>
      <c r="B748" t="str">
        <f t="array" ref="B748">IF(D748="","", INDEX($C748:C20746, MATCH(FALSE,ISBLANK($C748:C20746),0)))</f>
        <v/>
      </c>
      <c r="C748" s="10"/>
      <c r="E748" t="str">
        <f t="shared" si="127"/>
        <v/>
      </c>
      <c r="F748" s="10"/>
      <c r="G748" s="1" t="str">
        <f>IF(D748="","",IFERROR(VLOOKUP(D748,Ingredients!$A:$G,4,FALSE),"ingredient not in list"))</f>
        <v/>
      </c>
      <c r="H748" t="str">
        <f t="shared" si="128"/>
        <v/>
      </c>
      <c r="I748" s="3" t="str">
        <f>IF(D748="", "", IFERROR((VLOOKUP(D748,Ingredients!$A:$H,8,FALSE)*(F748/(VLOOKUP(D748,Ingredients!$A:$H,3,FALSE)))), "ingredient not in list"))</f>
        <v/>
      </c>
      <c r="J748" t="str">
        <f t="shared" si="129"/>
        <v/>
      </c>
      <c r="K748" s="77" t="str">
        <f>IF($D748="", "", IFERROR((VLOOKUP($D748,Ingredients!$A:$K,9,FALSE)*($F748/(VLOOKUP($D748,Ingredients!$A:$K,3,FALSE)))), "ingredient not in list"))</f>
        <v/>
      </c>
      <c r="L748" t="str">
        <f t="shared" si="130"/>
        <v/>
      </c>
      <c r="M748" s="77" t="str">
        <f>IF($D748="", "", IFERROR((VLOOKUP($D748,Ingredients!$A:$K,10,FALSE)*($F748/(VLOOKUP($D748,Ingredients!$A:$K,3,FALSE)))), "ingredient not in list"))</f>
        <v/>
      </c>
      <c r="N748" t="str">
        <f t="shared" si="131"/>
        <v/>
      </c>
      <c r="O748" s="77" t="str">
        <f>IF($D748="", "", IFERROR((VLOOKUP($D748,Ingredients!$A:$K,11,FALSE)*($F748/(VLOOKUP($D748,Ingredients!$A:$K,3,FALSE)))), "ingredient not in list"))</f>
        <v/>
      </c>
      <c r="P748" t="str">
        <f t="shared" si="132"/>
        <v/>
      </c>
      <c r="Q748" s="83" t="str">
        <f>IF($D748="", "", IFERROR((VLOOKUP($D748,Ingredients!$A:$H,6,FALSE)*($F748/(VLOOKUP($D748,Ingredients!$A:$H,3,FALSE)))), "ingredient not in list"))</f>
        <v/>
      </c>
      <c r="R748" s="3" t="str">
        <f>IF(AND(I748&lt;&gt;"",I749=""),SUM(I$1:I749)-SUM(R$1:R747),"")</f>
        <v/>
      </c>
      <c r="S748" t="str">
        <f>IF(AND(Q748&lt;&gt;"",Q749=""),SUM(Q$1:Q749)-SUM(S$1:S747),"")</f>
        <v/>
      </c>
      <c r="T748" s="74" t="str">
        <f>IF(AND(K748&lt;&gt;"",K749=""),SUM(K$1:K749)-SUM(T$1:T747),"")</f>
        <v/>
      </c>
      <c r="U748" s="74" t="str">
        <f>IF(AND(M748&lt;&gt;"",M749=""),SUM(M$1:M749)-SUM(U$1:U747),"")</f>
        <v/>
      </c>
      <c r="V748" s="74" t="str">
        <f>IF(AND(O748&lt;&gt;"",O749=""),SUM(O$1:O749)-SUM(V$1:V747),"")</f>
        <v/>
      </c>
      <c r="X748" s="3" t="str">
        <f t="shared" si="133"/>
        <v/>
      </c>
      <c r="Y748" s="21" t="str">
        <f t="shared" si="134"/>
        <v/>
      </c>
      <c r="Z748" s="74" t="str">
        <f t="shared" si="135"/>
        <v/>
      </c>
      <c r="AA748" s="74" t="str">
        <f t="shared" si="136"/>
        <v/>
      </c>
      <c r="AB748" s="74" t="str">
        <f t="shared" si="137"/>
        <v/>
      </c>
    </row>
    <row r="749" spans="1:28" ht="12.75" x14ac:dyDescent="0.2">
      <c r="A749" t="str">
        <f>IF(B749="","", IF(ISNA(MATCH(B749,'Meal Planning'!$C$2:$C$6,0)), "N", "Y"))</f>
        <v/>
      </c>
      <c r="B749" t="str">
        <f t="array" ref="B749">IF(D749="","", INDEX($C749:C20747, MATCH(FALSE,ISBLANK($C749:C20747),0)))</f>
        <v/>
      </c>
      <c r="C749" s="10"/>
      <c r="E749" t="str">
        <f t="shared" si="127"/>
        <v/>
      </c>
      <c r="F749" s="10"/>
      <c r="G749" s="1" t="str">
        <f>IF(D749="","",IFERROR(VLOOKUP(D749,Ingredients!$A:$G,4,FALSE),"ingredient not in list"))</f>
        <v/>
      </c>
      <c r="H749" t="str">
        <f t="shared" si="128"/>
        <v/>
      </c>
      <c r="I749" s="3" t="str">
        <f>IF(D749="", "", IFERROR((VLOOKUP(D749,Ingredients!$A:$H,8,FALSE)*(F749/(VLOOKUP(D749,Ingredients!$A:$H,3,FALSE)))), "ingredient not in list"))</f>
        <v/>
      </c>
      <c r="J749" t="str">
        <f t="shared" si="129"/>
        <v/>
      </c>
      <c r="K749" s="77" t="str">
        <f>IF($D749="", "", IFERROR((VLOOKUP($D749,Ingredients!$A:$K,9,FALSE)*($F749/(VLOOKUP($D749,Ingredients!$A:$K,3,FALSE)))), "ingredient not in list"))</f>
        <v/>
      </c>
      <c r="L749" t="str">
        <f t="shared" si="130"/>
        <v/>
      </c>
      <c r="M749" s="77" t="str">
        <f>IF($D749="", "", IFERROR((VLOOKUP($D749,Ingredients!$A:$K,10,FALSE)*($F749/(VLOOKUP($D749,Ingredients!$A:$K,3,FALSE)))), "ingredient not in list"))</f>
        <v/>
      </c>
      <c r="N749" t="str">
        <f t="shared" si="131"/>
        <v/>
      </c>
      <c r="O749" s="77" t="str">
        <f>IF($D749="", "", IFERROR((VLOOKUP($D749,Ingredients!$A:$K,11,FALSE)*($F749/(VLOOKUP($D749,Ingredients!$A:$K,3,FALSE)))), "ingredient not in list"))</f>
        <v/>
      </c>
      <c r="P749" t="str">
        <f t="shared" si="132"/>
        <v/>
      </c>
      <c r="Q749" s="83" t="str">
        <f>IF($D749="", "", IFERROR((VLOOKUP($D749,Ingredients!$A:$H,6,FALSE)*($F749/(VLOOKUP($D749,Ingredients!$A:$H,3,FALSE)))), "ingredient not in list"))</f>
        <v/>
      </c>
      <c r="R749" s="3" t="str">
        <f>IF(AND(I749&lt;&gt;"",I750=""),SUM(I$1:I750)-SUM(R$1:R748),"")</f>
        <v/>
      </c>
      <c r="S749" t="str">
        <f>IF(AND(Q749&lt;&gt;"",Q750=""),SUM(Q$1:Q750)-SUM(S$1:S748),"")</f>
        <v/>
      </c>
      <c r="T749" s="74" t="str">
        <f>IF(AND(K749&lt;&gt;"",K750=""),SUM(K$1:K750)-SUM(T$1:T748),"")</f>
        <v/>
      </c>
      <c r="U749" s="74" t="str">
        <f>IF(AND(M749&lt;&gt;"",M750=""),SUM(M$1:M750)-SUM(U$1:U748),"")</f>
        <v/>
      </c>
      <c r="V749" s="74" t="str">
        <f>IF(AND(O749&lt;&gt;"",O750=""),SUM(O$1:O750)-SUM(V$1:V748),"")</f>
        <v/>
      </c>
      <c r="X749" s="3" t="str">
        <f t="shared" si="133"/>
        <v/>
      </c>
      <c r="Y749" s="21" t="str">
        <f t="shared" si="134"/>
        <v/>
      </c>
      <c r="Z749" s="74" t="str">
        <f t="shared" si="135"/>
        <v/>
      </c>
      <c r="AA749" s="74" t="str">
        <f t="shared" si="136"/>
        <v/>
      </c>
      <c r="AB749" s="74" t="str">
        <f t="shared" si="137"/>
        <v/>
      </c>
    </row>
    <row r="750" spans="1:28" ht="12.75" x14ac:dyDescent="0.2">
      <c r="A750" t="str">
        <f>IF(B750="","", IF(ISNA(MATCH(B750,'Meal Planning'!$C$2:$C$6,0)), "N", "Y"))</f>
        <v/>
      </c>
      <c r="B750" t="str">
        <f t="array" ref="B750">IF(D750="","", INDEX($C750:C20748, MATCH(FALSE,ISBLANK($C750:C20748),0)))</f>
        <v/>
      </c>
      <c r="C750" s="10"/>
      <c r="E750" t="str">
        <f t="shared" si="127"/>
        <v/>
      </c>
      <c r="F750" s="10"/>
      <c r="G750" s="1" t="str">
        <f>IF(D750="","",IFERROR(VLOOKUP(D750,Ingredients!$A:$G,4,FALSE),"ingredient not in list"))</f>
        <v/>
      </c>
      <c r="H750" t="str">
        <f t="shared" si="128"/>
        <v/>
      </c>
      <c r="I750" s="3" t="str">
        <f>IF(D750="", "", IFERROR((VLOOKUP(D750,Ingredients!$A:$H,8,FALSE)*(F750/(VLOOKUP(D750,Ingredients!$A:$H,3,FALSE)))), "ingredient not in list"))</f>
        <v/>
      </c>
      <c r="J750" t="str">
        <f t="shared" si="129"/>
        <v/>
      </c>
      <c r="K750" s="77" t="str">
        <f>IF($D750="", "", IFERROR((VLOOKUP($D750,Ingredients!$A:$K,9,FALSE)*($F750/(VLOOKUP($D750,Ingredients!$A:$K,3,FALSE)))), "ingredient not in list"))</f>
        <v/>
      </c>
      <c r="L750" t="str">
        <f t="shared" si="130"/>
        <v/>
      </c>
      <c r="M750" s="77" t="str">
        <f>IF($D750="", "", IFERROR((VLOOKUP($D750,Ingredients!$A:$K,10,FALSE)*($F750/(VLOOKUP($D750,Ingredients!$A:$K,3,FALSE)))), "ingredient not in list"))</f>
        <v/>
      </c>
      <c r="N750" t="str">
        <f t="shared" si="131"/>
        <v/>
      </c>
      <c r="O750" s="77" t="str">
        <f>IF($D750="", "", IFERROR((VLOOKUP($D750,Ingredients!$A:$K,11,FALSE)*($F750/(VLOOKUP($D750,Ingredients!$A:$K,3,FALSE)))), "ingredient not in list"))</f>
        <v/>
      </c>
      <c r="P750" t="str">
        <f t="shared" si="132"/>
        <v/>
      </c>
      <c r="Q750" s="83" t="str">
        <f>IF($D750="", "", IFERROR((VLOOKUP($D750,Ingredients!$A:$H,6,FALSE)*($F750/(VLOOKUP($D750,Ingredients!$A:$H,3,FALSE)))), "ingredient not in list"))</f>
        <v/>
      </c>
      <c r="R750" s="3" t="str">
        <f>IF(AND(I750&lt;&gt;"",I751=""),SUM(I$1:I751)-SUM(R$1:R749),"")</f>
        <v/>
      </c>
      <c r="S750" t="str">
        <f>IF(AND(Q750&lt;&gt;"",Q751=""),SUM(Q$1:Q751)-SUM(S$1:S749),"")</f>
        <v/>
      </c>
      <c r="T750" s="74" t="str">
        <f>IF(AND(K750&lt;&gt;"",K751=""),SUM(K$1:K751)-SUM(T$1:T749),"")</f>
        <v/>
      </c>
      <c r="U750" s="74" t="str">
        <f>IF(AND(M750&lt;&gt;"",M751=""),SUM(M$1:M751)-SUM(U$1:U749),"")</f>
        <v/>
      </c>
      <c r="V750" s="74" t="str">
        <f>IF(AND(O750&lt;&gt;"",O751=""),SUM(O$1:O751)-SUM(V$1:V749),"")</f>
        <v/>
      </c>
      <c r="X750" s="3" t="str">
        <f t="shared" si="133"/>
        <v/>
      </c>
      <c r="Y750" s="21" t="str">
        <f t="shared" si="134"/>
        <v/>
      </c>
      <c r="Z750" s="74" t="str">
        <f t="shared" si="135"/>
        <v/>
      </c>
      <c r="AA750" s="74" t="str">
        <f t="shared" si="136"/>
        <v/>
      </c>
      <c r="AB750" s="74" t="str">
        <f t="shared" si="137"/>
        <v/>
      </c>
    </row>
    <row r="751" spans="1:28" ht="12.75" x14ac:dyDescent="0.2">
      <c r="A751" t="str">
        <f>IF(B751="","", IF(ISNA(MATCH(B751,'Meal Planning'!$C$2:$C$6,0)), "N", "Y"))</f>
        <v/>
      </c>
      <c r="B751" t="str">
        <f t="array" ref="B751">IF(D751="","", INDEX($C751:C20749, MATCH(FALSE,ISBLANK($C751:C20749),0)))</f>
        <v/>
      </c>
      <c r="C751" s="10"/>
      <c r="E751" t="str">
        <f t="shared" si="127"/>
        <v/>
      </c>
      <c r="F751" s="10"/>
      <c r="G751" s="1" t="str">
        <f>IF(D751="","",IFERROR(VLOOKUP(D751,Ingredients!$A:$G,4,FALSE),"ingredient not in list"))</f>
        <v/>
      </c>
      <c r="H751" t="str">
        <f t="shared" si="128"/>
        <v/>
      </c>
      <c r="I751" s="3" t="str">
        <f>IF(D751="", "", IFERROR((VLOOKUP(D751,Ingredients!$A:$H,8,FALSE)*(F751/(VLOOKUP(D751,Ingredients!$A:$H,3,FALSE)))), "ingredient not in list"))</f>
        <v/>
      </c>
      <c r="J751" t="str">
        <f t="shared" si="129"/>
        <v/>
      </c>
      <c r="K751" s="77" t="str">
        <f>IF($D751="", "", IFERROR((VLOOKUP($D751,Ingredients!$A:$K,9,FALSE)*($F751/(VLOOKUP($D751,Ingredients!$A:$K,3,FALSE)))), "ingredient not in list"))</f>
        <v/>
      </c>
      <c r="L751" t="str">
        <f t="shared" si="130"/>
        <v/>
      </c>
      <c r="M751" s="77" t="str">
        <f>IF($D751="", "", IFERROR((VLOOKUP($D751,Ingredients!$A:$K,10,FALSE)*($F751/(VLOOKUP($D751,Ingredients!$A:$K,3,FALSE)))), "ingredient not in list"))</f>
        <v/>
      </c>
      <c r="N751" t="str">
        <f t="shared" si="131"/>
        <v/>
      </c>
      <c r="O751" s="77" t="str">
        <f>IF($D751="", "", IFERROR((VLOOKUP($D751,Ingredients!$A:$K,11,FALSE)*($F751/(VLOOKUP($D751,Ingredients!$A:$K,3,FALSE)))), "ingredient not in list"))</f>
        <v/>
      </c>
      <c r="P751" t="str">
        <f t="shared" si="132"/>
        <v/>
      </c>
      <c r="Q751" s="83" t="str">
        <f>IF($D751="", "", IFERROR((VLOOKUP($D751,Ingredients!$A:$H,6,FALSE)*($F751/(VLOOKUP($D751,Ingredients!$A:$H,3,FALSE)))), "ingredient not in list"))</f>
        <v/>
      </c>
      <c r="R751" s="3" t="str">
        <f>IF(AND(I751&lt;&gt;"",I752=""),SUM(I$1:I752)-SUM(R$1:R750),"")</f>
        <v/>
      </c>
      <c r="S751" t="str">
        <f>IF(AND(Q751&lt;&gt;"",Q752=""),SUM(Q$1:Q752)-SUM(S$1:S750),"")</f>
        <v/>
      </c>
      <c r="T751" s="74" t="str">
        <f>IF(AND(K751&lt;&gt;"",K752=""),SUM(K$1:K752)-SUM(T$1:T750),"")</f>
        <v/>
      </c>
      <c r="U751" s="74" t="str">
        <f>IF(AND(M751&lt;&gt;"",M752=""),SUM(M$1:M752)-SUM(U$1:U750),"")</f>
        <v/>
      </c>
      <c r="V751" s="74" t="str">
        <f>IF(AND(O751&lt;&gt;"",O752=""),SUM(O$1:O752)-SUM(V$1:V750),"")</f>
        <v/>
      </c>
      <c r="X751" s="3" t="str">
        <f t="shared" si="133"/>
        <v/>
      </c>
      <c r="Y751" s="21" t="str">
        <f t="shared" si="134"/>
        <v/>
      </c>
      <c r="Z751" s="74" t="str">
        <f t="shared" si="135"/>
        <v/>
      </c>
      <c r="AA751" s="74" t="str">
        <f t="shared" si="136"/>
        <v/>
      </c>
      <c r="AB751" s="74" t="str">
        <f t="shared" si="137"/>
        <v/>
      </c>
    </row>
    <row r="752" spans="1:28" ht="12.75" x14ac:dyDescent="0.2">
      <c r="A752" t="str">
        <f>IF(B752="","", IF(ISNA(MATCH(B752,'Meal Planning'!$C$2:$C$6,0)), "N", "Y"))</f>
        <v/>
      </c>
      <c r="B752" t="str">
        <f t="array" ref="B752">IF(D752="","", INDEX($C752:C20750, MATCH(FALSE,ISBLANK($C752:C20750),0)))</f>
        <v/>
      </c>
      <c r="C752" s="10"/>
      <c r="E752" t="str">
        <f t="shared" si="127"/>
        <v/>
      </c>
      <c r="F752" s="10"/>
      <c r="G752" s="1" t="str">
        <f>IF(D752="","",IFERROR(VLOOKUP(D752,Ingredients!$A:$G,4,FALSE),"ingredient not in list"))</f>
        <v/>
      </c>
      <c r="H752" t="str">
        <f t="shared" si="128"/>
        <v/>
      </c>
      <c r="I752" s="3" t="str">
        <f>IF(D752="", "", IFERROR((VLOOKUP(D752,Ingredients!$A:$H,8,FALSE)*(F752/(VLOOKUP(D752,Ingredients!$A:$H,3,FALSE)))), "ingredient not in list"))</f>
        <v/>
      </c>
      <c r="J752" t="str">
        <f t="shared" si="129"/>
        <v/>
      </c>
      <c r="K752" s="77" t="str">
        <f>IF($D752="", "", IFERROR((VLOOKUP($D752,Ingredients!$A:$K,9,FALSE)*($F752/(VLOOKUP($D752,Ingredients!$A:$K,3,FALSE)))), "ingredient not in list"))</f>
        <v/>
      </c>
      <c r="L752" t="str">
        <f t="shared" si="130"/>
        <v/>
      </c>
      <c r="M752" s="77" t="str">
        <f>IF($D752="", "", IFERROR((VLOOKUP($D752,Ingredients!$A:$K,10,FALSE)*($F752/(VLOOKUP($D752,Ingredients!$A:$K,3,FALSE)))), "ingredient not in list"))</f>
        <v/>
      </c>
      <c r="N752" t="str">
        <f t="shared" si="131"/>
        <v/>
      </c>
      <c r="O752" s="77" t="str">
        <f>IF($D752="", "", IFERROR((VLOOKUP($D752,Ingredients!$A:$K,11,FALSE)*($F752/(VLOOKUP($D752,Ingredients!$A:$K,3,FALSE)))), "ingredient not in list"))</f>
        <v/>
      </c>
      <c r="P752" t="str">
        <f t="shared" si="132"/>
        <v/>
      </c>
      <c r="Q752" s="83" t="str">
        <f>IF($D752="", "", IFERROR((VLOOKUP($D752,Ingredients!$A:$H,6,FALSE)*($F752/(VLOOKUP($D752,Ingredients!$A:$H,3,FALSE)))), "ingredient not in list"))</f>
        <v/>
      </c>
      <c r="R752" s="3" t="str">
        <f>IF(AND(I752&lt;&gt;"",I753=""),SUM(I$1:I753)-SUM(R$1:R751),"")</f>
        <v/>
      </c>
      <c r="S752" t="str">
        <f>IF(AND(Q752&lt;&gt;"",Q753=""),SUM(Q$1:Q753)-SUM(S$1:S751),"")</f>
        <v/>
      </c>
      <c r="T752" s="74" t="str">
        <f>IF(AND(K752&lt;&gt;"",K753=""),SUM(K$1:K753)-SUM(T$1:T751),"")</f>
        <v/>
      </c>
      <c r="U752" s="74" t="str">
        <f>IF(AND(M752&lt;&gt;"",M753=""),SUM(M$1:M753)-SUM(U$1:U751),"")</f>
        <v/>
      </c>
      <c r="V752" s="74" t="str">
        <f>IF(AND(O752&lt;&gt;"",O753=""),SUM(O$1:O753)-SUM(V$1:V751),"")</f>
        <v/>
      </c>
      <c r="X752" s="3" t="str">
        <f t="shared" si="133"/>
        <v/>
      </c>
      <c r="Y752" s="21" t="str">
        <f t="shared" si="134"/>
        <v/>
      </c>
      <c r="Z752" s="74" t="str">
        <f t="shared" si="135"/>
        <v/>
      </c>
      <c r="AA752" s="74" t="str">
        <f t="shared" si="136"/>
        <v/>
      </c>
      <c r="AB752" s="74" t="str">
        <f t="shared" si="137"/>
        <v/>
      </c>
    </row>
    <row r="753" spans="1:28" ht="12.75" x14ac:dyDescent="0.2">
      <c r="A753" t="str">
        <f>IF(B753="","", IF(ISNA(MATCH(B753,'Meal Planning'!$C$2:$C$6,0)), "N", "Y"))</f>
        <v/>
      </c>
      <c r="B753" t="str">
        <f t="array" ref="B753">IF(D753="","", INDEX($C753:C20751, MATCH(FALSE,ISBLANK($C753:C20751),0)))</f>
        <v/>
      </c>
      <c r="C753" s="10"/>
      <c r="E753" t="str">
        <f t="shared" si="127"/>
        <v/>
      </c>
      <c r="F753" s="10"/>
      <c r="G753" s="1" t="str">
        <f>IF(D753="","",IFERROR(VLOOKUP(D753,Ingredients!$A:$G,4,FALSE),"ingredient not in list"))</f>
        <v/>
      </c>
      <c r="H753" t="str">
        <f t="shared" si="128"/>
        <v/>
      </c>
      <c r="I753" s="3" t="str">
        <f>IF(D753="", "", IFERROR((VLOOKUP(D753,Ingredients!$A:$H,8,FALSE)*(F753/(VLOOKUP(D753,Ingredients!$A:$H,3,FALSE)))), "ingredient not in list"))</f>
        <v/>
      </c>
      <c r="J753" t="str">
        <f t="shared" si="129"/>
        <v/>
      </c>
      <c r="K753" s="77" t="str">
        <f>IF($D753="", "", IFERROR((VLOOKUP($D753,Ingredients!$A:$K,9,FALSE)*($F753/(VLOOKUP($D753,Ingredients!$A:$K,3,FALSE)))), "ingredient not in list"))</f>
        <v/>
      </c>
      <c r="L753" t="str">
        <f t="shared" si="130"/>
        <v/>
      </c>
      <c r="M753" s="77" t="str">
        <f>IF($D753="", "", IFERROR((VLOOKUP($D753,Ingredients!$A:$K,10,FALSE)*($F753/(VLOOKUP($D753,Ingredients!$A:$K,3,FALSE)))), "ingredient not in list"))</f>
        <v/>
      </c>
      <c r="N753" t="str">
        <f t="shared" si="131"/>
        <v/>
      </c>
      <c r="O753" s="77" t="str">
        <f>IF($D753="", "", IFERROR((VLOOKUP($D753,Ingredients!$A:$K,11,FALSE)*($F753/(VLOOKUP($D753,Ingredients!$A:$K,3,FALSE)))), "ingredient not in list"))</f>
        <v/>
      </c>
      <c r="P753" t="str">
        <f t="shared" si="132"/>
        <v/>
      </c>
      <c r="Q753" s="83" t="str">
        <f>IF($D753="", "", IFERROR((VLOOKUP($D753,Ingredients!$A:$H,6,FALSE)*($F753/(VLOOKUP($D753,Ingredients!$A:$H,3,FALSE)))), "ingredient not in list"))</f>
        <v/>
      </c>
      <c r="R753" s="3" t="str">
        <f>IF(AND(I753&lt;&gt;"",I754=""),SUM(I$1:I754)-SUM(R$1:R752),"")</f>
        <v/>
      </c>
      <c r="S753" t="str">
        <f>IF(AND(Q753&lt;&gt;"",Q754=""),SUM(Q$1:Q754)-SUM(S$1:S752),"")</f>
        <v/>
      </c>
      <c r="T753" s="74" t="str">
        <f>IF(AND(K753&lt;&gt;"",K754=""),SUM(K$1:K754)-SUM(T$1:T752),"")</f>
        <v/>
      </c>
      <c r="U753" s="74" t="str">
        <f>IF(AND(M753&lt;&gt;"",M754=""),SUM(M$1:M754)-SUM(U$1:U752),"")</f>
        <v/>
      </c>
      <c r="V753" s="74" t="str">
        <f>IF(AND(O753&lt;&gt;"",O754=""),SUM(O$1:O754)-SUM(V$1:V752),"")</f>
        <v/>
      </c>
      <c r="X753" s="3" t="str">
        <f t="shared" si="133"/>
        <v/>
      </c>
      <c r="Y753" s="21" t="str">
        <f t="shared" si="134"/>
        <v/>
      </c>
      <c r="Z753" s="74" t="str">
        <f t="shared" si="135"/>
        <v/>
      </c>
      <c r="AA753" s="74" t="str">
        <f t="shared" si="136"/>
        <v/>
      </c>
      <c r="AB753" s="74" t="str">
        <f t="shared" si="137"/>
        <v/>
      </c>
    </row>
    <row r="754" spans="1:28" ht="12.75" x14ac:dyDescent="0.2">
      <c r="A754" t="str">
        <f>IF(B754="","", IF(ISNA(MATCH(B754,'Meal Planning'!$C$2:$C$6,0)), "N", "Y"))</f>
        <v/>
      </c>
      <c r="B754" t="str">
        <f t="array" ref="B754">IF(D754="","", INDEX($C754:C20752, MATCH(FALSE,ISBLANK($C754:C20752),0)))</f>
        <v/>
      </c>
      <c r="C754" s="10"/>
      <c r="E754" t="str">
        <f t="shared" si="127"/>
        <v/>
      </c>
      <c r="F754" s="10"/>
      <c r="G754" s="1" t="str">
        <f>IF(D754="","",IFERROR(VLOOKUP(D754,Ingredients!$A:$G,4,FALSE),"ingredient not in list"))</f>
        <v/>
      </c>
      <c r="H754" t="str">
        <f t="shared" si="128"/>
        <v/>
      </c>
      <c r="I754" s="3" t="str">
        <f>IF(D754="", "", IFERROR((VLOOKUP(D754,Ingredients!$A:$H,8,FALSE)*(F754/(VLOOKUP(D754,Ingredients!$A:$H,3,FALSE)))), "ingredient not in list"))</f>
        <v/>
      </c>
      <c r="J754" t="str">
        <f t="shared" si="129"/>
        <v/>
      </c>
      <c r="K754" s="77" t="str">
        <f>IF($D754="", "", IFERROR((VLOOKUP($D754,Ingredients!$A:$K,9,FALSE)*($F754/(VLOOKUP($D754,Ingredients!$A:$K,3,FALSE)))), "ingredient not in list"))</f>
        <v/>
      </c>
      <c r="L754" t="str">
        <f t="shared" si="130"/>
        <v/>
      </c>
      <c r="M754" s="77" t="str">
        <f>IF($D754="", "", IFERROR((VLOOKUP($D754,Ingredients!$A:$K,10,FALSE)*($F754/(VLOOKUP($D754,Ingredients!$A:$K,3,FALSE)))), "ingredient not in list"))</f>
        <v/>
      </c>
      <c r="N754" t="str">
        <f t="shared" si="131"/>
        <v/>
      </c>
      <c r="O754" s="77" t="str">
        <f>IF($D754="", "", IFERROR((VLOOKUP($D754,Ingredients!$A:$K,11,FALSE)*($F754/(VLOOKUP($D754,Ingredients!$A:$K,3,FALSE)))), "ingredient not in list"))</f>
        <v/>
      </c>
      <c r="P754" t="str">
        <f t="shared" si="132"/>
        <v/>
      </c>
      <c r="Q754" s="83" t="str">
        <f>IF($D754="", "", IFERROR((VLOOKUP($D754,Ingredients!$A:$H,6,FALSE)*($F754/(VLOOKUP($D754,Ingredients!$A:$H,3,FALSE)))), "ingredient not in list"))</f>
        <v/>
      </c>
      <c r="R754" s="3" t="str">
        <f>IF(AND(I754&lt;&gt;"",I755=""),SUM(I$1:I755)-SUM(R$1:R753),"")</f>
        <v/>
      </c>
      <c r="S754" t="str">
        <f>IF(AND(Q754&lt;&gt;"",Q755=""),SUM(Q$1:Q755)-SUM(S$1:S753),"")</f>
        <v/>
      </c>
      <c r="T754" s="74" t="str">
        <f>IF(AND(K754&lt;&gt;"",K755=""),SUM(K$1:K755)-SUM(T$1:T753),"")</f>
        <v/>
      </c>
      <c r="U754" s="74" t="str">
        <f>IF(AND(M754&lt;&gt;"",M755=""),SUM(M$1:M755)-SUM(U$1:U753),"")</f>
        <v/>
      </c>
      <c r="V754" s="74" t="str">
        <f>IF(AND(O754&lt;&gt;"",O755=""),SUM(O$1:O755)-SUM(V$1:V753),"")</f>
        <v/>
      </c>
      <c r="X754" s="3" t="str">
        <f t="shared" si="133"/>
        <v/>
      </c>
      <c r="Y754" s="21" t="str">
        <f t="shared" si="134"/>
        <v/>
      </c>
      <c r="Z754" s="74" t="str">
        <f t="shared" si="135"/>
        <v/>
      </c>
      <c r="AA754" s="74" t="str">
        <f t="shared" si="136"/>
        <v/>
      </c>
      <c r="AB754" s="74" t="str">
        <f t="shared" si="137"/>
        <v/>
      </c>
    </row>
    <row r="755" spans="1:28" ht="12.75" x14ac:dyDescent="0.2">
      <c r="A755" t="str">
        <f>IF(B755="","", IF(ISNA(MATCH(B755,'Meal Planning'!$C$2:$C$6,0)), "N", "Y"))</f>
        <v/>
      </c>
      <c r="B755" t="str">
        <f t="array" ref="B755">IF(D755="","", INDEX($C755:C20753, MATCH(FALSE,ISBLANK($C755:C20753),0)))</f>
        <v/>
      </c>
      <c r="C755" s="10"/>
      <c r="E755" t="str">
        <f t="shared" si="127"/>
        <v/>
      </c>
      <c r="F755" s="10"/>
      <c r="G755" s="1" t="str">
        <f>IF(D755="","",IFERROR(VLOOKUP(D755,Ingredients!$A:$G,4,FALSE),"ingredient not in list"))</f>
        <v/>
      </c>
      <c r="H755" t="str">
        <f t="shared" si="128"/>
        <v/>
      </c>
      <c r="I755" s="3" t="str">
        <f>IF(D755="", "", IFERROR((VLOOKUP(D755,Ingredients!$A:$H,8,FALSE)*(F755/(VLOOKUP(D755,Ingredients!$A:$H,3,FALSE)))), "ingredient not in list"))</f>
        <v/>
      </c>
      <c r="J755" t="str">
        <f t="shared" si="129"/>
        <v/>
      </c>
      <c r="K755" s="77" t="str">
        <f>IF($D755="", "", IFERROR((VLOOKUP($D755,Ingredients!$A:$K,9,FALSE)*($F755/(VLOOKUP($D755,Ingredients!$A:$K,3,FALSE)))), "ingredient not in list"))</f>
        <v/>
      </c>
      <c r="L755" t="str">
        <f t="shared" si="130"/>
        <v/>
      </c>
      <c r="M755" s="77" t="str">
        <f>IF($D755="", "", IFERROR((VLOOKUP($D755,Ingredients!$A:$K,10,FALSE)*($F755/(VLOOKUP($D755,Ingredients!$A:$K,3,FALSE)))), "ingredient not in list"))</f>
        <v/>
      </c>
      <c r="N755" t="str">
        <f t="shared" si="131"/>
        <v/>
      </c>
      <c r="O755" s="77" t="str">
        <f>IF($D755="", "", IFERROR((VLOOKUP($D755,Ingredients!$A:$K,11,FALSE)*($F755/(VLOOKUP($D755,Ingredients!$A:$K,3,FALSE)))), "ingredient not in list"))</f>
        <v/>
      </c>
      <c r="P755" t="str">
        <f t="shared" si="132"/>
        <v/>
      </c>
      <c r="Q755" s="83" t="str">
        <f>IF($D755="", "", IFERROR((VLOOKUP($D755,Ingredients!$A:$H,6,FALSE)*($F755/(VLOOKUP($D755,Ingredients!$A:$H,3,FALSE)))), "ingredient not in list"))</f>
        <v/>
      </c>
      <c r="R755" s="3" t="str">
        <f>IF(AND(I755&lt;&gt;"",I756=""),SUM(I$1:I756)-SUM(R$1:R754),"")</f>
        <v/>
      </c>
      <c r="S755" t="str">
        <f>IF(AND(Q755&lt;&gt;"",Q756=""),SUM(Q$1:Q756)-SUM(S$1:S754),"")</f>
        <v/>
      </c>
      <c r="T755" s="74" t="str">
        <f>IF(AND(K755&lt;&gt;"",K756=""),SUM(K$1:K756)-SUM(T$1:T754),"")</f>
        <v/>
      </c>
      <c r="U755" s="74" t="str">
        <f>IF(AND(M755&lt;&gt;"",M756=""),SUM(M$1:M756)-SUM(U$1:U754),"")</f>
        <v/>
      </c>
      <c r="V755" s="74" t="str">
        <f>IF(AND(O755&lt;&gt;"",O756=""),SUM(O$1:O756)-SUM(V$1:V754),"")</f>
        <v/>
      </c>
      <c r="X755" s="3" t="str">
        <f t="shared" si="133"/>
        <v/>
      </c>
      <c r="Y755" s="21" t="str">
        <f t="shared" si="134"/>
        <v/>
      </c>
      <c r="Z755" s="74" t="str">
        <f t="shared" si="135"/>
        <v/>
      </c>
      <c r="AA755" s="74" t="str">
        <f t="shared" si="136"/>
        <v/>
      </c>
      <c r="AB755" s="74" t="str">
        <f t="shared" si="137"/>
        <v/>
      </c>
    </row>
    <row r="756" spans="1:28" ht="12.75" x14ac:dyDescent="0.2">
      <c r="A756" t="str">
        <f>IF(B756="","", IF(ISNA(MATCH(B756,'Meal Planning'!$C$2:$C$6,0)), "N", "Y"))</f>
        <v/>
      </c>
      <c r="B756" t="str">
        <f t="array" ref="B756">IF(D756="","", INDEX($C756:C20754, MATCH(FALSE,ISBLANK($C756:C20754),0)))</f>
        <v/>
      </c>
      <c r="C756" s="10"/>
      <c r="E756" t="str">
        <f t="shared" si="127"/>
        <v/>
      </c>
      <c r="F756" s="10"/>
      <c r="G756" s="1" t="str">
        <f>IF(D756="","",IFERROR(VLOOKUP(D756,Ingredients!$A:$G,4,FALSE),"ingredient not in list"))</f>
        <v/>
      </c>
      <c r="H756" t="str">
        <f t="shared" si="128"/>
        <v/>
      </c>
      <c r="I756" s="3" t="str">
        <f>IF(D756="", "", IFERROR((VLOOKUP(D756,Ingredients!$A:$H,8,FALSE)*(F756/(VLOOKUP(D756,Ingredients!$A:$H,3,FALSE)))), "ingredient not in list"))</f>
        <v/>
      </c>
      <c r="J756" t="str">
        <f t="shared" si="129"/>
        <v/>
      </c>
      <c r="K756" s="77" t="str">
        <f>IF($D756="", "", IFERROR((VLOOKUP($D756,Ingredients!$A:$K,9,FALSE)*($F756/(VLOOKUP($D756,Ingredients!$A:$K,3,FALSE)))), "ingredient not in list"))</f>
        <v/>
      </c>
      <c r="L756" t="str">
        <f t="shared" si="130"/>
        <v/>
      </c>
      <c r="M756" s="77" t="str">
        <f>IF($D756="", "", IFERROR((VLOOKUP($D756,Ingredients!$A:$K,10,FALSE)*($F756/(VLOOKUP($D756,Ingredients!$A:$K,3,FALSE)))), "ingredient not in list"))</f>
        <v/>
      </c>
      <c r="N756" t="str">
        <f t="shared" si="131"/>
        <v/>
      </c>
      <c r="O756" s="77" t="str">
        <f>IF($D756="", "", IFERROR((VLOOKUP($D756,Ingredients!$A:$K,11,FALSE)*($F756/(VLOOKUP($D756,Ingredients!$A:$K,3,FALSE)))), "ingredient not in list"))</f>
        <v/>
      </c>
      <c r="P756" t="str">
        <f t="shared" si="132"/>
        <v/>
      </c>
      <c r="Q756" s="83" t="str">
        <f>IF($D756="", "", IFERROR((VLOOKUP($D756,Ingredients!$A:$H,6,FALSE)*($F756/(VLOOKUP($D756,Ingredients!$A:$H,3,FALSE)))), "ingredient not in list"))</f>
        <v/>
      </c>
      <c r="R756" s="3" t="str">
        <f>IF(AND(I756&lt;&gt;"",I757=""),SUM(I$1:I757)-SUM(R$1:R755),"")</f>
        <v/>
      </c>
      <c r="S756" t="str">
        <f>IF(AND(Q756&lt;&gt;"",Q757=""),SUM(Q$1:Q757)-SUM(S$1:S755),"")</f>
        <v/>
      </c>
      <c r="T756" s="74" t="str">
        <f>IF(AND(K756&lt;&gt;"",K757=""),SUM(K$1:K757)-SUM(T$1:T755),"")</f>
        <v/>
      </c>
      <c r="U756" s="74" t="str">
        <f>IF(AND(M756&lt;&gt;"",M757=""),SUM(M$1:M757)-SUM(U$1:U755),"")</f>
        <v/>
      </c>
      <c r="V756" s="74" t="str">
        <f>IF(AND(O756&lt;&gt;"",O757=""),SUM(O$1:O757)-SUM(V$1:V755),"")</f>
        <v/>
      </c>
      <c r="X756" s="3" t="str">
        <f t="shared" si="133"/>
        <v/>
      </c>
      <c r="Y756" s="21" t="str">
        <f t="shared" si="134"/>
        <v/>
      </c>
      <c r="Z756" s="74" t="str">
        <f t="shared" si="135"/>
        <v/>
      </c>
      <c r="AA756" s="74" t="str">
        <f t="shared" si="136"/>
        <v/>
      </c>
      <c r="AB756" s="74" t="str">
        <f t="shared" si="137"/>
        <v/>
      </c>
    </row>
    <row r="757" spans="1:28" ht="12.75" x14ac:dyDescent="0.2">
      <c r="A757" t="str">
        <f>IF(B757="","", IF(ISNA(MATCH(B757,'Meal Planning'!$C$2:$C$6,0)), "N", "Y"))</f>
        <v/>
      </c>
      <c r="B757" t="str">
        <f t="array" ref="B757">IF(D757="","", INDEX($C757:C20755, MATCH(FALSE,ISBLANK($C757:C20755),0)))</f>
        <v/>
      </c>
      <c r="C757" s="10"/>
      <c r="E757" t="str">
        <f t="shared" si="127"/>
        <v/>
      </c>
      <c r="F757" s="10"/>
      <c r="G757" s="1" t="str">
        <f>IF(D757="","",IFERROR(VLOOKUP(D757,Ingredients!$A:$G,4,FALSE),"ingredient not in list"))</f>
        <v/>
      </c>
      <c r="H757" t="str">
        <f t="shared" si="128"/>
        <v/>
      </c>
      <c r="I757" s="3" t="str">
        <f>IF(D757="", "", IFERROR((VLOOKUP(D757,Ingredients!$A:$H,8,FALSE)*(F757/(VLOOKUP(D757,Ingredients!$A:$H,3,FALSE)))), "ingredient not in list"))</f>
        <v/>
      </c>
      <c r="J757" t="str">
        <f t="shared" si="129"/>
        <v/>
      </c>
      <c r="K757" s="77" t="str">
        <f>IF($D757="", "", IFERROR((VLOOKUP($D757,Ingredients!$A:$K,9,FALSE)*($F757/(VLOOKUP($D757,Ingredients!$A:$K,3,FALSE)))), "ingredient not in list"))</f>
        <v/>
      </c>
      <c r="L757" t="str">
        <f t="shared" si="130"/>
        <v/>
      </c>
      <c r="M757" s="77" t="str">
        <f>IF($D757="", "", IFERROR((VLOOKUP($D757,Ingredients!$A:$K,10,FALSE)*($F757/(VLOOKUP($D757,Ingredients!$A:$K,3,FALSE)))), "ingredient not in list"))</f>
        <v/>
      </c>
      <c r="N757" t="str">
        <f t="shared" si="131"/>
        <v/>
      </c>
      <c r="O757" s="77" t="str">
        <f>IF($D757="", "", IFERROR((VLOOKUP($D757,Ingredients!$A:$K,11,FALSE)*($F757/(VLOOKUP($D757,Ingredients!$A:$K,3,FALSE)))), "ingredient not in list"))</f>
        <v/>
      </c>
      <c r="P757" t="str">
        <f t="shared" si="132"/>
        <v/>
      </c>
      <c r="Q757" s="83" t="str">
        <f>IF($D757="", "", IFERROR((VLOOKUP($D757,Ingredients!$A:$H,6,FALSE)*($F757/(VLOOKUP($D757,Ingredients!$A:$H,3,FALSE)))), "ingredient not in list"))</f>
        <v/>
      </c>
      <c r="R757" s="3" t="str">
        <f>IF(AND(I757&lt;&gt;"",I758=""),SUM(I$1:I758)-SUM(R$1:R756),"")</f>
        <v/>
      </c>
      <c r="S757" t="str">
        <f>IF(AND(Q757&lt;&gt;"",Q758=""),SUM(Q$1:Q758)-SUM(S$1:S756),"")</f>
        <v/>
      </c>
      <c r="T757" s="74" t="str">
        <f>IF(AND(K757&lt;&gt;"",K758=""),SUM(K$1:K758)-SUM(T$1:T756),"")</f>
        <v/>
      </c>
      <c r="U757" s="74" t="str">
        <f>IF(AND(M757&lt;&gt;"",M758=""),SUM(M$1:M758)-SUM(U$1:U756),"")</f>
        <v/>
      </c>
      <c r="V757" s="74" t="str">
        <f>IF(AND(O757&lt;&gt;"",O758=""),SUM(O$1:O758)-SUM(V$1:V756),"")</f>
        <v/>
      </c>
      <c r="X757" s="3" t="str">
        <f t="shared" si="133"/>
        <v/>
      </c>
      <c r="Y757" s="21" t="str">
        <f t="shared" si="134"/>
        <v/>
      </c>
      <c r="Z757" s="74" t="str">
        <f t="shared" si="135"/>
        <v/>
      </c>
      <c r="AA757" s="74" t="str">
        <f t="shared" si="136"/>
        <v/>
      </c>
      <c r="AB757" s="74" t="str">
        <f t="shared" si="137"/>
        <v/>
      </c>
    </row>
    <row r="758" spans="1:28" ht="12.75" x14ac:dyDescent="0.2">
      <c r="A758" t="str">
        <f>IF(B758="","", IF(ISNA(MATCH(B758,'Meal Planning'!$C$2:$C$6,0)), "N", "Y"))</f>
        <v/>
      </c>
      <c r="B758" t="str">
        <f t="array" ref="B758">IF(D758="","", INDEX($C758:C20756, MATCH(FALSE,ISBLANK($C758:C20756),0)))</f>
        <v/>
      </c>
      <c r="C758" s="10"/>
      <c r="E758" t="str">
        <f t="shared" si="127"/>
        <v/>
      </c>
      <c r="F758" s="10"/>
      <c r="G758" s="1" t="str">
        <f>IF(D758="","",IFERROR(VLOOKUP(D758,Ingredients!$A:$G,4,FALSE),"ingredient not in list"))</f>
        <v/>
      </c>
      <c r="H758" t="str">
        <f t="shared" si="128"/>
        <v/>
      </c>
      <c r="I758" s="3" t="str">
        <f>IF(D758="", "", IFERROR((VLOOKUP(D758,Ingredients!$A:$H,8,FALSE)*(F758/(VLOOKUP(D758,Ingredients!$A:$H,3,FALSE)))), "ingredient not in list"))</f>
        <v/>
      </c>
      <c r="J758" t="str">
        <f t="shared" si="129"/>
        <v/>
      </c>
      <c r="K758" s="77" t="str">
        <f>IF($D758="", "", IFERROR((VLOOKUP($D758,Ingredients!$A:$K,9,FALSE)*($F758/(VLOOKUP($D758,Ingredients!$A:$K,3,FALSE)))), "ingredient not in list"))</f>
        <v/>
      </c>
      <c r="L758" t="str">
        <f t="shared" si="130"/>
        <v/>
      </c>
      <c r="M758" s="77" t="str">
        <f>IF($D758="", "", IFERROR((VLOOKUP($D758,Ingredients!$A:$K,10,FALSE)*($F758/(VLOOKUP($D758,Ingredients!$A:$K,3,FALSE)))), "ingredient not in list"))</f>
        <v/>
      </c>
      <c r="N758" t="str">
        <f t="shared" si="131"/>
        <v/>
      </c>
      <c r="O758" s="77" t="str">
        <f>IF($D758="", "", IFERROR((VLOOKUP($D758,Ingredients!$A:$K,11,FALSE)*($F758/(VLOOKUP($D758,Ingredients!$A:$K,3,FALSE)))), "ingredient not in list"))</f>
        <v/>
      </c>
      <c r="P758" t="str">
        <f t="shared" si="132"/>
        <v/>
      </c>
      <c r="Q758" s="83" t="str">
        <f>IF($D758="", "", IFERROR((VLOOKUP($D758,Ingredients!$A:$H,6,FALSE)*($F758/(VLOOKUP($D758,Ingredients!$A:$H,3,FALSE)))), "ingredient not in list"))</f>
        <v/>
      </c>
      <c r="R758" s="3" t="str">
        <f>IF(AND(I758&lt;&gt;"",I759=""),SUM(I$1:I759)-SUM(R$1:R757),"")</f>
        <v/>
      </c>
      <c r="S758" t="str">
        <f>IF(AND(Q758&lt;&gt;"",Q759=""),SUM(Q$1:Q759)-SUM(S$1:S757),"")</f>
        <v/>
      </c>
      <c r="T758" s="74" t="str">
        <f>IF(AND(K758&lt;&gt;"",K759=""),SUM(K$1:K759)-SUM(T$1:T757),"")</f>
        <v/>
      </c>
      <c r="U758" s="74" t="str">
        <f>IF(AND(M758&lt;&gt;"",M759=""),SUM(M$1:M759)-SUM(U$1:U757),"")</f>
        <v/>
      </c>
      <c r="V758" s="74" t="str">
        <f>IF(AND(O758&lt;&gt;"",O759=""),SUM(O$1:O759)-SUM(V$1:V757),"")</f>
        <v/>
      </c>
      <c r="X758" s="3" t="str">
        <f t="shared" si="133"/>
        <v/>
      </c>
      <c r="Y758" s="21" t="str">
        <f t="shared" si="134"/>
        <v/>
      </c>
      <c r="Z758" s="74" t="str">
        <f t="shared" si="135"/>
        <v/>
      </c>
      <c r="AA758" s="74" t="str">
        <f t="shared" si="136"/>
        <v/>
      </c>
      <c r="AB758" s="74" t="str">
        <f t="shared" si="137"/>
        <v/>
      </c>
    </row>
    <row r="759" spans="1:28" ht="12.75" x14ac:dyDescent="0.2">
      <c r="A759" t="str">
        <f>IF(B759="","", IF(ISNA(MATCH(B759,'Meal Planning'!$C$2:$C$6,0)), "N", "Y"))</f>
        <v/>
      </c>
      <c r="B759" t="str">
        <f t="array" ref="B759">IF(D759="","", INDEX($C759:C20757, MATCH(FALSE,ISBLANK($C759:C20757),0)))</f>
        <v/>
      </c>
      <c r="C759" s="10"/>
      <c r="E759" t="str">
        <f t="shared" si="127"/>
        <v/>
      </c>
      <c r="F759" s="10"/>
      <c r="G759" s="1" t="str">
        <f>IF(D759="","",IFERROR(VLOOKUP(D759,Ingredients!$A:$G,4,FALSE),"ingredient not in list"))</f>
        <v/>
      </c>
      <c r="H759" t="str">
        <f t="shared" si="128"/>
        <v/>
      </c>
      <c r="I759" s="3" t="str">
        <f>IF(D759="", "", IFERROR((VLOOKUP(D759,Ingredients!$A:$H,8,FALSE)*(F759/(VLOOKUP(D759,Ingredients!$A:$H,3,FALSE)))), "ingredient not in list"))</f>
        <v/>
      </c>
      <c r="J759" t="str">
        <f t="shared" si="129"/>
        <v/>
      </c>
      <c r="K759" s="77" t="str">
        <f>IF($D759="", "", IFERROR((VLOOKUP($D759,Ingredients!$A:$K,9,FALSE)*($F759/(VLOOKUP($D759,Ingredients!$A:$K,3,FALSE)))), "ingredient not in list"))</f>
        <v/>
      </c>
      <c r="L759" t="str">
        <f t="shared" si="130"/>
        <v/>
      </c>
      <c r="M759" s="77" t="str">
        <f>IF($D759="", "", IFERROR((VLOOKUP($D759,Ingredients!$A:$K,10,FALSE)*($F759/(VLOOKUP($D759,Ingredients!$A:$K,3,FALSE)))), "ingredient not in list"))</f>
        <v/>
      </c>
      <c r="N759" t="str">
        <f t="shared" si="131"/>
        <v/>
      </c>
      <c r="O759" s="77" t="str">
        <f>IF($D759="", "", IFERROR((VLOOKUP($D759,Ingredients!$A:$K,11,FALSE)*($F759/(VLOOKUP($D759,Ingredients!$A:$K,3,FALSE)))), "ingredient not in list"))</f>
        <v/>
      </c>
      <c r="P759" t="str">
        <f t="shared" si="132"/>
        <v/>
      </c>
      <c r="Q759" s="83" t="str">
        <f>IF($D759="", "", IFERROR((VLOOKUP($D759,Ingredients!$A:$H,6,FALSE)*($F759/(VLOOKUP($D759,Ingredients!$A:$H,3,FALSE)))), "ingredient not in list"))</f>
        <v/>
      </c>
      <c r="R759" s="3" t="str">
        <f>IF(AND(I759&lt;&gt;"",I760=""),SUM(I$1:I760)-SUM(R$1:R758),"")</f>
        <v/>
      </c>
      <c r="S759" t="str">
        <f>IF(AND(Q759&lt;&gt;"",Q760=""),SUM(Q$1:Q760)-SUM(S$1:S758),"")</f>
        <v/>
      </c>
      <c r="T759" s="74" t="str">
        <f>IF(AND(K759&lt;&gt;"",K760=""),SUM(K$1:K760)-SUM(T$1:T758),"")</f>
        <v/>
      </c>
      <c r="U759" s="74" t="str">
        <f>IF(AND(M759&lt;&gt;"",M760=""),SUM(M$1:M760)-SUM(U$1:U758),"")</f>
        <v/>
      </c>
      <c r="V759" s="74" t="str">
        <f>IF(AND(O759&lt;&gt;"",O760=""),SUM(O$1:O760)-SUM(V$1:V758),"")</f>
        <v/>
      </c>
      <c r="X759" s="3" t="str">
        <f t="shared" si="133"/>
        <v/>
      </c>
      <c r="Y759" s="21" t="str">
        <f t="shared" si="134"/>
        <v/>
      </c>
      <c r="Z759" s="74" t="str">
        <f t="shared" si="135"/>
        <v/>
      </c>
      <c r="AA759" s="74" t="str">
        <f t="shared" si="136"/>
        <v/>
      </c>
      <c r="AB759" s="74" t="str">
        <f t="shared" si="137"/>
        <v/>
      </c>
    </row>
    <row r="760" spans="1:28" ht="12.75" x14ac:dyDescent="0.2">
      <c r="A760" t="str">
        <f>IF(B760="","", IF(ISNA(MATCH(B760,'Meal Planning'!$C$2:$C$6,0)), "N", "Y"))</f>
        <v/>
      </c>
      <c r="B760" t="str">
        <f t="array" ref="B760">IF(D760="","", INDEX($C760:C20758, MATCH(FALSE,ISBLANK($C760:C20758),0)))</f>
        <v/>
      </c>
      <c r="C760" s="10"/>
      <c r="E760" t="str">
        <f t="shared" si="127"/>
        <v/>
      </c>
      <c r="F760" s="10"/>
      <c r="G760" s="1" t="str">
        <f>IF(D760="","",IFERROR(VLOOKUP(D760,Ingredients!$A:$G,4,FALSE),"ingredient not in list"))</f>
        <v/>
      </c>
      <c r="H760" t="str">
        <f t="shared" si="128"/>
        <v/>
      </c>
      <c r="I760" s="3" t="str">
        <f>IF(D760="", "", IFERROR((VLOOKUP(D760,Ingredients!$A:$H,8,FALSE)*(F760/(VLOOKUP(D760,Ingredients!$A:$H,3,FALSE)))), "ingredient not in list"))</f>
        <v/>
      </c>
      <c r="J760" t="str">
        <f t="shared" si="129"/>
        <v/>
      </c>
      <c r="K760" s="77" t="str">
        <f>IF($D760="", "", IFERROR((VLOOKUP($D760,Ingredients!$A:$K,9,FALSE)*($F760/(VLOOKUP($D760,Ingredients!$A:$K,3,FALSE)))), "ingredient not in list"))</f>
        <v/>
      </c>
      <c r="L760" t="str">
        <f t="shared" si="130"/>
        <v/>
      </c>
      <c r="M760" s="77" t="str">
        <f>IF($D760="", "", IFERROR((VLOOKUP($D760,Ingredients!$A:$K,10,FALSE)*($F760/(VLOOKUP($D760,Ingredients!$A:$K,3,FALSE)))), "ingredient not in list"))</f>
        <v/>
      </c>
      <c r="N760" t="str">
        <f t="shared" si="131"/>
        <v/>
      </c>
      <c r="O760" s="77" t="str">
        <f>IF($D760="", "", IFERROR((VLOOKUP($D760,Ingredients!$A:$K,11,FALSE)*($F760/(VLOOKUP($D760,Ingredients!$A:$K,3,FALSE)))), "ingredient not in list"))</f>
        <v/>
      </c>
      <c r="P760" t="str">
        <f t="shared" si="132"/>
        <v/>
      </c>
      <c r="Q760" s="83" t="str">
        <f>IF($D760="", "", IFERROR((VLOOKUP($D760,Ingredients!$A:$H,6,FALSE)*($F760/(VLOOKUP($D760,Ingredients!$A:$H,3,FALSE)))), "ingredient not in list"))</f>
        <v/>
      </c>
      <c r="R760" s="3" t="str">
        <f>IF(AND(I760&lt;&gt;"",I761=""),SUM(I$1:I761)-SUM(R$1:R759),"")</f>
        <v/>
      </c>
      <c r="S760" t="str">
        <f>IF(AND(Q760&lt;&gt;"",Q761=""),SUM(Q$1:Q761)-SUM(S$1:S759),"")</f>
        <v/>
      </c>
      <c r="T760" s="74" t="str">
        <f>IF(AND(K760&lt;&gt;"",K761=""),SUM(K$1:K761)-SUM(T$1:T759),"")</f>
        <v/>
      </c>
      <c r="U760" s="74" t="str">
        <f>IF(AND(M760&lt;&gt;"",M761=""),SUM(M$1:M761)-SUM(U$1:U759),"")</f>
        <v/>
      </c>
      <c r="V760" s="74" t="str">
        <f>IF(AND(O760&lt;&gt;"",O761=""),SUM(O$1:O761)-SUM(V$1:V759),"")</f>
        <v/>
      </c>
      <c r="X760" s="3" t="str">
        <f t="shared" si="133"/>
        <v/>
      </c>
      <c r="Y760" s="21" t="str">
        <f t="shared" si="134"/>
        <v/>
      </c>
      <c r="Z760" s="74" t="str">
        <f t="shared" si="135"/>
        <v/>
      </c>
      <c r="AA760" s="74" t="str">
        <f t="shared" si="136"/>
        <v/>
      </c>
      <c r="AB760" s="74" t="str">
        <f t="shared" si="137"/>
        <v/>
      </c>
    </row>
    <row r="761" spans="1:28" ht="12.75" x14ac:dyDescent="0.2">
      <c r="A761" t="str">
        <f>IF(B761="","", IF(ISNA(MATCH(B761,'Meal Planning'!$C$2:$C$6,0)), "N", "Y"))</f>
        <v/>
      </c>
      <c r="B761" t="str">
        <f t="array" ref="B761">IF(D761="","", INDEX($C761:C20759, MATCH(FALSE,ISBLANK($C761:C20759),0)))</f>
        <v/>
      </c>
      <c r="C761" s="10"/>
      <c r="E761" t="str">
        <f t="shared" si="127"/>
        <v/>
      </c>
      <c r="F761" s="10"/>
      <c r="G761" s="1" t="str">
        <f>IF(D761="","",IFERROR(VLOOKUP(D761,Ingredients!$A:$G,4,FALSE),"ingredient not in list"))</f>
        <v/>
      </c>
      <c r="H761" t="str">
        <f t="shared" si="128"/>
        <v/>
      </c>
      <c r="I761" s="3" t="str">
        <f>IF(D761="", "", IFERROR((VLOOKUP(D761,Ingredients!$A:$H,8,FALSE)*(F761/(VLOOKUP(D761,Ingredients!$A:$H,3,FALSE)))), "ingredient not in list"))</f>
        <v/>
      </c>
      <c r="J761" t="str">
        <f t="shared" si="129"/>
        <v/>
      </c>
      <c r="K761" s="77" t="str">
        <f>IF($D761="", "", IFERROR((VLOOKUP($D761,Ingredients!$A:$K,9,FALSE)*($F761/(VLOOKUP($D761,Ingredients!$A:$K,3,FALSE)))), "ingredient not in list"))</f>
        <v/>
      </c>
      <c r="L761" t="str">
        <f t="shared" si="130"/>
        <v/>
      </c>
      <c r="M761" s="77" t="str">
        <f>IF($D761="", "", IFERROR((VLOOKUP($D761,Ingredients!$A:$K,10,FALSE)*($F761/(VLOOKUP($D761,Ingredients!$A:$K,3,FALSE)))), "ingredient not in list"))</f>
        <v/>
      </c>
      <c r="N761" t="str">
        <f t="shared" si="131"/>
        <v/>
      </c>
      <c r="O761" s="77" t="str">
        <f>IF($D761="", "", IFERROR((VLOOKUP($D761,Ingredients!$A:$K,11,FALSE)*($F761/(VLOOKUP($D761,Ingredients!$A:$K,3,FALSE)))), "ingredient not in list"))</f>
        <v/>
      </c>
      <c r="P761" t="str">
        <f t="shared" si="132"/>
        <v/>
      </c>
      <c r="Q761" s="83" t="str">
        <f>IF($D761="", "", IFERROR((VLOOKUP($D761,Ingredients!$A:$H,6,FALSE)*($F761/(VLOOKUP($D761,Ingredients!$A:$H,3,FALSE)))), "ingredient not in list"))</f>
        <v/>
      </c>
      <c r="R761" s="3" t="str">
        <f>IF(AND(I761&lt;&gt;"",I762=""),SUM(I$1:I762)-SUM(R$1:R760),"")</f>
        <v/>
      </c>
      <c r="S761" t="str">
        <f>IF(AND(Q761&lt;&gt;"",Q762=""),SUM(Q$1:Q762)-SUM(S$1:S760),"")</f>
        <v/>
      </c>
      <c r="T761" s="74" t="str">
        <f>IF(AND(K761&lt;&gt;"",K762=""),SUM(K$1:K762)-SUM(T$1:T760),"")</f>
        <v/>
      </c>
      <c r="U761" s="74" t="str">
        <f>IF(AND(M761&lt;&gt;"",M762=""),SUM(M$1:M762)-SUM(U$1:U760),"")</f>
        <v/>
      </c>
      <c r="V761" s="74" t="str">
        <f>IF(AND(O761&lt;&gt;"",O762=""),SUM(O$1:O762)-SUM(V$1:V760),"")</f>
        <v/>
      </c>
      <c r="X761" s="3" t="str">
        <f t="shared" si="133"/>
        <v/>
      </c>
      <c r="Y761" s="21" t="str">
        <f t="shared" si="134"/>
        <v/>
      </c>
      <c r="Z761" s="74" t="str">
        <f t="shared" si="135"/>
        <v/>
      </c>
      <c r="AA761" s="74" t="str">
        <f t="shared" si="136"/>
        <v/>
      </c>
      <c r="AB761" s="74" t="str">
        <f t="shared" si="137"/>
        <v/>
      </c>
    </row>
    <row r="762" spans="1:28" ht="12.75" x14ac:dyDescent="0.2">
      <c r="A762" t="str">
        <f>IF(B762="","", IF(ISNA(MATCH(B762,'Meal Planning'!$C$2:$C$6,0)), "N", "Y"))</f>
        <v/>
      </c>
      <c r="B762" t="str">
        <f t="array" ref="B762">IF(D762="","", INDEX($C762:C20760, MATCH(FALSE,ISBLANK($C762:C20760),0)))</f>
        <v/>
      </c>
      <c r="C762" s="10"/>
      <c r="E762" t="str">
        <f t="shared" si="127"/>
        <v/>
      </c>
      <c r="F762" s="10"/>
      <c r="G762" s="1" t="str">
        <f>IF(D762="","",IFERROR(VLOOKUP(D762,Ingredients!$A:$G,4,FALSE),"ingredient not in list"))</f>
        <v/>
      </c>
      <c r="H762" t="str">
        <f t="shared" si="128"/>
        <v/>
      </c>
      <c r="I762" s="3" t="str">
        <f>IF(D762="", "", IFERROR((VLOOKUP(D762,Ingredients!$A:$H,8,FALSE)*(F762/(VLOOKUP(D762,Ingredients!$A:$H,3,FALSE)))), "ingredient not in list"))</f>
        <v/>
      </c>
      <c r="J762" t="str">
        <f t="shared" si="129"/>
        <v/>
      </c>
      <c r="K762" s="77" t="str">
        <f>IF($D762="", "", IFERROR((VLOOKUP($D762,Ingredients!$A:$K,9,FALSE)*($F762/(VLOOKUP($D762,Ingredients!$A:$K,3,FALSE)))), "ingredient not in list"))</f>
        <v/>
      </c>
      <c r="L762" t="str">
        <f t="shared" si="130"/>
        <v/>
      </c>
      <c r="M762" s="77" t="str">
        <f>IF($D762="", "", IFERROR((VLOOKUP($D762,Ingredients!$A:$K,10,FALSE)*($F762/(VLOOKUP($D762,Ingredients!$A:$K,3,FALSE)))), "ingredient not in list"))</f>
        <v/>
      </c>
      <c r="N762" t="str">
        <f t="shared" si="131"/>
        <v/>
      </c>
      <c r="O762" s="77" t="str">
        <f>IF($D762="", "", IFERROR((VLOOKUP($D762,Ingredients!$A:$K,11,FALSE)*($F762/(VLOOKUP($D762,Ingredients!$A:$K,3,FALSE)))), "ingredient not in list"))</f>
        <v/>
      </c>
      <c r="P762" t="str">
        <f t="shared" si="132"/>
        <v/>
      </c>
      <c r="Q762" s="83" t="str">
        <f>IF($D762="", "", IFERROR((VLOOKUP($D762,Ingredients!$A:$H,6,FALSE)*($F762/(VLOOKUP($D762,Ingredients!$A:$H,3,FALSE)))), "ingredient not in list"))</f>
        <v/>
      </c>
      <c r="R762" s="3" t="str">
        <f>IF(AND(I762&lt;&gt;"",I763=""),SUM(I$1:I763)-SUM(R$1:R761),"")</f>
        <v/>
      </c>
      <c r="S762" t="str">
        <f>IF(AND(Q762&lt;&gt;"",Q763=""),SUM(Q$1:Q763)-SUM(S$1:S761),"")</f>
        <v/>
      </c>
      <c r="T762" s="74" t="str">
        <f>IF(AND(K762&lt;&gt;"",K763=""),SUM(K$1:K763)-SUM(T$1:T761),"")</f>
        <v/>
      </c>
      <c r="U762" s="74" t="str">
        <f>IF(AND(M762&lt;&gt;"",M763=""),SUM(M$1:M763)-SUM(U$1:U761),"")</f>
        <v/>
      </c>
      <c r="V762" s="74" t="str">
        <f>IF(AND(O762&lt;&gt;"",O763=""),SUM(O$1:O763)-SUM(V$1:V761),"")</f>
        <v/>
      </c>
      <c r="X762" s="3" t="str">
        <f t="shared" si="133"/>
        <v/>
      </c>
      <c r="Y762" s="21" t="str">
        <f t="shared" si="134"/>
        <v/>
      </c>
      <c r="Z762" s="74" t="str">
        <f t="shared" si="135"/>
        <v/>
      </c>
      <c r="AA762" s="74" t="str">
        <f t="shared" si="136"/>
        <v/>
      </c>
      <c r="AB762" s="74" t="str">
        <f t="shared" si="137"/>
        <v/>
      </c>
    </row>
    <row r="763" spans="1:28" ht="12.75" x14ac:dyDescent="0.2">
      <c r="A763" t="str">
        <f>IF(B763="","", IF(ISNA(MATCH(B763,'Meal Planning'!$C$2:$C$6,0)), "N", "Y"))</f>
        <v/>
      </c>
      <c r="B763" t="str">
        <f t="array" ref="B763">IF(D763="","", INDEX($C763:C20761, MATCH(FALSE,ISBLANK($C763:C20761),0)))</f>
        <v/>
      </c>
      <c r="C763" s="10"/>
      <c r="E763" t="str">
        <f t="shared" si="127"/>
        <v/>
      </c>
      <c r="F763" s="10"/>
      <c r="G763" s="1" t="str">
        <f>IF(D763="","",IFERROR(VLOOKUP(D763,Ingredients!$A:$G,4,FALSE),"ingredient not in list"))</f>
        <v/>
      </c>
      <c r="H763" t="str">
        <f t="shared" si="128"/>
        <v/>
      </c>
      <c r="I763" s="3" t="str">
        <f>IF(D763="", "", IFERROR((VLOOKUP(D763,Ingredients!$A:$H,8,FALSE)*(F763/(VLOOKUP(D763,Ingredients!$A:$H,3,FALSE)))), "ingredient not in list"))</f>
        <v/>
      </c>
      <c r="J763" t="str">
        <f t="shared" si="129"/>
        <v/>
      </c>
      <c r="K763" s="77" t="str">
        <f>IF($D763="", "", IFERROR((VLOOKUP($D763,Ingredients!$A:$K,9,FALSE)*($F763/(VLOOKUP($D763,Ingredients!$A:$K,3,FALSE)))), "ingredient not in list"))</f>
        <v/>
      </c>
      <c r="L763" t="str">
        <f t="shared" si="130"/>
        <v/>
      </c>
      <c r="M763" s="77" t="str">
        <f>IF($D763="", "", IFERROR((VLOOKUP($D763,Ingredients!$A:$K,10,FALSE)*($F763/(VLOOKUP($D763,Ingredients!$A:$K,3,FALSE)))), "ingredient not in list"))</f>
        <v/>
      </c>
      <c r="N763" t="str">
        <f t="shared" si="131"/>
        <v/>
      </c>
      <c r="O763" s="77" t="str">
        <f>IF($D763="", "", IFERROR((VLOOKUP($D763,Ingredients!$A:$K,11,FALSE)*($F763/(VLOOKUP($D763,Ingredients!$A:$K,3,FALSE)))), "ingredient not in list"))</f>
        <v/>
      </c>
      <c r="P763" t="str">
        <f t="shared" si="132"/>
        <v/>
      </c>
      <c r="Q763" s="83" t="str">
        <f>IF($D763="", "", IFERROR((VLOOKUP($D763,Ingredients!$A:$H,6,FALSE)*($F763/(VLOOKUP($D763,Ingredients!$A:$H,3,FALSE)))), "ingredient not in list"))</f>
        <v/>
      </c>
      <c r="R763" s="3" t="str">
        <f>IF(AND(I763&lt;&gt;"",I764=""),SUM(I$1:I764)-SUM(R$1:R762),"")</f>
        <v/>
      </c>
      <c r="S763" t="str">
        <f>IF(AND(Q763&lt;&gt;"",Q764=""),SUM(Q$1:Q764)-SUM(S$1:S762),"")</f>
        <v/>
      </c>
      <c r="T763" s="74" t="str">
        <f>IF(AND(K763&lt;&gt;"",K764=""),SUM(K$1:K764)-SUM(T$1:T762),"")</f>
        <v/>
      </c>
      <c r="U763" s="74" t="str">
        <f>IF(AND(M763&lt;&gt;"",M764=""),SUM(M$1:M764)-SUM(U$1:U762),"")</f>
        <v/>
      </c>
      <c r="V763" s="74" t="str">
        <f>IF(AND(O763&lt;&gt;"",O764=""),SUM(O$1:O764)-SUM(V$1:V762),"")</f>
        <v/>
      </c>
      <c r="X763" s="3" t="str">
        <f t="shared" si="133"/>
        <v/>
      </c>
      <c r="Y763" s="21" t="str">
        <f t="shared" si="134"/>
        <v/>
      </c>
      <c r="Z763" s="74" t="str">
        <f t="shared" si="135"/>
        <v/>
      </c>
      <c r="AA763" s="74" t="str">
        <f t="shared" si="136"/>
        <v/>
      </c>
      <c r="AB763" s="74" t="str">
        <f t="shared" si="137"/>
        <v/>
      </c>
    </row>
    <row r="764" spans="1:28" ht="12.75" x14ac:dyDescent="0.2">
      <c r="A764" t="str">
        <f>IF(B764="","", IF(ISNA(MATCH(B764,'Meal Planning'!$C$2:$C$6,0)), "N", "Y"))</f>
        <v/>
      </c>
      <c r="B764" t="str">
        <f t="array" ref="B764">IF(D764="","", INDEX($C764:C20762, MATCH(FALSE,ISBLANK($C764:C20762),0)))</f>
        <v/>
      </c>
      <c r="C764" s="10"/>
      <c r="E764" t="str">
        <f t="shared" si="127"/>
        <v/>
      </c>
      <c r="F764" s="10"/>
      <c r="G764" s="1" t="str">
        <f>IF(D764="","",IFERROR(VLOOKUP(D764,Ingredients!$A:$G,4,FALSE),"ingredient not in list"))</f>
        <v/>
      </c>
      <c r="H764" t="str">
        <f t="shared" si="128"/>
        <v/>
      </c>
      <c r="I764" s="3" t="str">
        <f>IF(D764="", "", IFERROR((VLOOKUP(D764,Ingredients!$A:$H,8,FALSE)*(F764/(VLOOKUP(D764,Ingredients!$A:$H,3,FALSE)))), "ingredient not in list"))</f>
        <v/>
      </c>
      <c r="J764" t="str">
        <f t="shared" si="129"/>
        <v/>
      </c>
      <c r="K764" s="77" t="str">
        <f>IF($D764="", "", IFERROR((VLOOKUP($D764,Ingredients!$A:$K,9,FALSE)*($F764/(VLOOKUP($D764,Ingredients!$A:$K,3,FALSE)))), "ingredient not in list"))</f>
        <v/>
      </c>
      <c r="L764" t="str">
        <f t="shared" si="130"/>
        <v/>
      </c>
      <c r="M764" s="77" t="str">
        <f>IF($D764="", "", IFERROR((VLOOKUP($D764,Ingredients!$A:$K,10,FALSE)*($F764/(VLOOKUP($D764,Ingredients!$A:$K,3,FALSE)))), "ingredient not in list"))</f>
        <v/>
      </c>
      <c r="N764" t="str">
        <f t="shared" si="131"/>
        <v/>
      </c>
      <c r="O764" s="77" t="str">
        <f>IF($D764="", "", IFERROR((VLOOKUP($D764,Ingredients!$A:$K,11,FALSE)*($F764/(VLOOKUP($D764,Ingredients!$A:$K,3,FALSE)))), "ingredient not in list"))</f>
        <v/>
      </c>
      <c r="P764" t="str">
        <f t="shared" si="132"/>
        <v/>
      </c>
      <c r="Q764" s="83" t="str">
        <f>IF($D764="", "", IFERROR((VLOOKUP($D764,Ingredients!$A:$H,6,FALSE)*($F764/(VLOOKUP($D764,Ingredients!$A:$H,3,FALSE)))), "ingredient not in list"))</f>
        <v/>
      </c>
      <c r="R764" s="3" t="str">
        <f>IF(AND(I764&lt;&gt;"",I765=""),SUM(I$1:I765)-SUM(R$1:R763),"")</f>
        <v/>
      </c>
      <c r="S764" t="str">
        <f>IF(AND(Q764&lt;&gt;"",Q765=""),SUM(Q$1:Q765)-SUM(S$1:S763),"")</f>
        <v/>
      </c>
      <c r="T764" s="74" t="str">
        <f>IF(AND(K764&lt;&gt;"",K765=""),SUM(K$1:K765)-SUM(T$1:T763),"")</f>
        <v/>
      </c>
      <c r="U764" s="74" t="str">
        <f>IF(AND(M764&lt;&gt;"",M765=""),SUM(M$1:M765)-SUM(U$1:U763),"")</f>
        <v/>
      </c>
      <c r="V764" s="74" t="str">
        <f>IF(AND(O764&lt;&gt;"",O765=""),SUM(O$1:O765)-SUM(V$1:V763),"")</f>
        <v/>
      </c>
      <c r="X764" s="3" t="str">
        <f t="shared" si="133"/>
        <v/>
      </c>
      <c r="Y764" s="21" t="str">
        <f t="shared" si="134"/>
        <v/>
      </c>
      <c r="Z764" s="74" t="str">
        <f t="shared" si="135"/>
        <v/>
      </c>
      <c r="AA764" s="74" t="str">
        <f t="shared" si="136"/>
        <v/>
      </c>
      <c r="AB764" s="74" t="str">
        <f t="shared" si="137"/>
        <v/>
      </c>
    </row>
    <row r="765" spans="1:28" ht="12.75" x14ac:dyDescent="0.2">
      <c r="A765" t="str">
        <f>IF(B765="","", IF(ISNA(MATCH(B765,'Meal Planning'!$C$2:$C$6,0)), "N", "Y"))</f>
        <v/>
      </c>
      <c r="B765" t="str">
        <f t="array" ref="B765">IF(D765="","", INDEX($C765:C20763, MATCH(FALSE,ISBLANK($C765:C20763),0)))</f>
        <v/>
      </c>
      <c r="C765" s="10"/>
      <c r="E765" t="str">
        <f t="shared" si="127"/>
        <v/>
      </c>
      <c r="F765" s="10"/>
      <c r="G765" s="1" t="str">
        <f>IF(D765="","",IFERROR(VLOOKUP(D765,Ingredients!$A:$G,4,FALSE),"ingredient not in list"))</f>
        <v/>
      </c>
      <c r="H765" t="str">
        <f t="shared" si="128"/>
        <v/>
      </c>
      <c r="I765" s="3" t="str">
        <f>IF(D765="", "", IFERROR((VLOOKUP(D765,Ingredients!$A:$H,8,FALSE)*(F765/(VLOOKUP(D765,Ingredients!$A:$H,3,FALSE)))), "ingredient not in list"))</f>
        <v/>
      </c>
      <c r="J765" t="str">
        <f t="shared" si="129"/>
        <v/>
      </c>
      <c r="K765" s="77" t="str">
        <f>IF($D765="", "", IFERROR((VLOOKUP($D765,Ingredients!$A:$K,9,FALSE)*($F765/(VLOOKUP($D765,Ingredients!$A:$K,3,FALSE)))), "ingredient not in list"))</f>
        <v/>
      </c>
      <c r="L765" t="str">
        <f t="shared" si="130"/>
        <v/>
      </c>
      <c r="M765" s="77" t="str">
        <f>IF($D765="", "", IFERROR((VLOOKUP($D765,Ingredients!$A:$K,10,FALSE)*($F765/(VLOOKUP($D765,Ingredients!$A:$K,3,FALSE)))), "ingredient not in list"))</f>
        <v/>
      </c>
      <c r="N765" t="str">
        <f t="shared" si="131"/>
        <v/>
      </c>
      <c r="O765" s="77" t="str">
        <f>IF($D765="", "", IFERROR((VLOOKUP($D765,Ingredients!$A:$K,11,FALSE)*($F765/(VLOOKUP($D765,Ingredients!$A:$K,3,FALSE)))), "ingredient not in list"))</f>
        <v/>
      </c>
      <c r="P765" t="str">
        <f t="shared" si="132"/>
        <v/>
      </c>
      <c r="Q765" s="83" t="str">
        <f>IF($D765="", "", IFERROR((VLOOKUP($D765,Ingredients!$A:$H,6,FALSE)*($F765/(VLOOKUP($D765,Ingredients!$A:$H,3,FALSE)))), "ingredient not in list"))</f>
        <v/>
      </c>
      <c r="R765" s="3" t="str">
        <f>IF(AND(I765&lt;&gt;"",I766=""),SUM(I$1:I766)-SUM(R$1:R764),"")</f>
        <v/>
      </c>
      <c r="S765" t="str">
        <f>IF(AND(Q765&lt;&gt;"",Q766=""),SUM(Q$1:Q766)-SUM(S$1:S764),"")</f>
        <v/>
      </c>
      <c r="T765" s="74" t="str">
        <f>IF(AND(K765&lt;&gt;"",K766=""),SUM(K$1:K766)-SUM(T$1:T764),"")</f>
        <v/>
      </c>
      <c r="U765" s="74" t="str">
        <f>IF(AND(M765&lt;&gt;"",M766=""),SUM(M$1:M766)-SUM(U$1:U764),"")</f>
        <v/>
      </c>
      <c r="V765" s="74" t="str">
        <f>IF(AND(O765&lt;&gt;"",O766=""),SUM(O$1:O766)-SUM(V$1:V764),"")</f>
        <v/>
      </c>
      <c r="X765" s="3" t="str">
        <f t="shared" si="133"/>
        <v/>
      </c>
      <c r="Y765" s="21" t="str">
        <f t="shared" si="134"/>
        <v/>
      </c>
      <c r="Z765" s="74" t="str">
        <f t="shared" si="135"/>
        <v/>
      </c>
      <c r="AA765" s="74" t="str">
        <f t="shared" si="136"/>
        <v/>
      </c>
      <c r="AB765" s="74" t="str">
        <f t="shared" si="137"/>
        <v/>
      </c>
    </row>
    <row r="766" spans="1:28" ht="12.75" x14ac:dyDescent="0.2">
      <c r="A766" t="str">
        <f>IF(B766="","", IF(ISNA(MATCH(B766,'Meal Planning'!$C$2:$C$6,0)), "N", "Y"))</f>
        <v/>
      </c>
      <c r="B766" t="str">
        <f t="array" ref="B766">IF(D766="","", INDEX($C766:C20764, MATCH(FALSE,ISBLANK($C766:C20764),0)))</f>
        <v/>
      </c>
      <c r="C766" s="10"/>
      <c r="E766" t="str">
        <f t="shared" si="127"/>
        <v/>
      </c>
      <c r="F766" s="10"/>
      <c r="G766" s="1" t="str">
        <f>IF(D766="","",IFERROR(VLOOKUP(D766,Ingredients!$A:$G,4,FALSE),"ingredient not in list"))</f>
        <v/>
      </c>
      <c r="H766" t="str">
        <f t="shared" si="128"/>
        <v/>
      </c>
      <c r="I766" s="3" t="str">
        <f>IF(D766="", "", IFERROR((VLOOKUP(D766,Ingredients!$A:$H,8,FALSE)*(F766/(VLOOKUP(D766,Ingredients!$A:$H,3,FALSE)))), "ingredient not in list"))</f>
        <v/>
      </c>
      <c r="J766" t="str">
        <f t="shared" si="129"/>
        <v/>
      </c>
      <c r="K766" s="77" t="str">
        <f>IF($D766="", "", IFERROR((VLOOKUP($D766,Ingredients!$A:$K,9,FALSE)*($F766/(VLOOKUP($D766,Ingredients!$A:$K,3,FALSE)))), "ingredient not in list"))</f>
        <v/>
      </c>
      <c r="L766" t="str">
        <f t="shared" si="130"/>
        <v/>
      </c>
      <c r="M766" s="77" t="str">
        <f>IF($D766="", "", IFERROR((VLOOKUP($D766,Ingredients!$A:$K,10,FALSE)*($F766/(VLOOKUP($D766,Ingredients!$A:$K,3,FALSE)))), "ingredient not in list"))</f>
        <v/>
      </c>
      <c r="N766" t="str">
        <f t="shared" si="131"/>
        <v/>
      </c>
      <c r="O766" s="77" t="str">
        <f>IF($D766="", "", IFERROR((VLOOKUP($D766,Ingredients!$A:$K,11,FALSE)*($F766/(VLOOKUP($D766,Ingredients!$A:$K,3,FALSE)))), "ingredient not in list"))</f>
        <v/>
      </c>
      <c r="P766" t="str">
        <f t="shared" si="132"/>
        <v/>
      </c>
      <c r="Q766" s="83" t="str">
        <f>IF($D766="", "", IFERROR((VLOOKUP($D766,Ingredients!$A:$H,6,FALSE)*($F766/(VLOOKUP($D766,Ingredients!$A:$H,3,FALSE)))), "ingredient not in list"))</f>
        <v/>
      </c>
      <c r="R766" s="3" t="str">
        <f>IF(AND(I766&lt;&gt;"",I767=""),SUM(I$1:I767)-SUM(R$1:R765),"")</f>
        <v/>
      </c>
      <c r="S766" t="str">
        <f>IF(AND(Q766&lt;&gt;"",Q767=""),SUM(Q$1:Q767)-SUM(S$1:S765),"")</f>
        <v/>
      </c>
      <c r="T766" s="74" t="str">
        <f>IF(AND(K766&lt;&gt;"",K767=""),SUM(K$1:K767)-SUM(T$1:T765),"")</f>
        <v/>
      </c>
      <c r="U766" s="74" t="str">
        <f>IF(AND(M766&lt;&gt;"",M767=""),SUM(M$1:M767)-SUM(U$1:U765),"")</f>
        <v/>
      </c>
      <c r="V766" s="74" t="str">
        <f>IF(AND(O766&lt;&gt;"",O767=""),SUM(O$1:O767)-SUM(V$1:V765),"")</f>
        <v/>
      </c>
      <c r="X766" s="3" t="str">
        <f t="shared" si="133"/>
        <v/>
      </c>
      <c r="Y766" s="21" t="str">
        <f t="shared" si="134"/>
        <v/>
      </c>
      <c r="Z766" s="74" t="str">
        <f t="shared" si="135"/>
        <v/>
      </c>
      <c r="AA766" s="74" t="str">
        <f t="shared" si="136"/>
        <v/>
      </c>
      <c r="AB766" s="74" t="str">
        <f t="shared" si="137"/>
        <v/>
      </c>
    </row>
    <row r="767" spans="1:28" ht="12.75" x14ac:dyDescent="0.2">
      <c r="A767" t="str">
        <f>IF(B767="","", IF(ISNA(MATCH(B767,'Meal Planning'!$C$2:$C$6,0)), "N", "Y"))</f>
        <v/>
      </c>
      <c r="B767" t="str">
        <f t="array" ref="B767">IF(D767="","", INDEX($C767:C20765, MATCH(FALSE,ISBLANK($C767:C20765),0)))</f>
        <v/>
      </c>
      <c r="C767" s="10"/>
      <c r="E767" t="str">
        <f t="shared" si="127"/>
        <v/>
      </c>
      <c r="F767" s="10"/>
      <c r="G767" s="1" t="str">
        <f>IF(D767="","",IFERROR(VLOOKUP(D767,Ingredients!$A:$G,4,FALSE),"ingredient not in list"))</f>
        <v/>
      </c>
      <c r="H767" t="str">
        <f t="shared" si="128"/>
        <v/>
      </c>
      <c r="I767" s="3" t="str">
        <f>IF(D767="", "", IFERROR((VLOOKUP(D767,Ingredients!$A:$H,8,FALSE)*(F767/(VLOOKUP(D767,Ingredients!$A:$H,3,FALSE)))), "ingredient not in list"))</f>
        <v/>
      </c>
      <c r="J767" t="str">
        <f t="shared" si="129"/>
        <v/>
      </c>
      <c r="K767" s="77" t="str">
        <f>IF($D767="", "", IFERROR((VLOOKUP($D767,Ingredients!$A:$K,9,FALSE)*($F767/(VLOOKUP($D767,Ingredients!$A:$K,3,FALSE)))), "ingredient not in list"))</f>
        <v/>
      </c>
      <c r="L767" t="str">
        <f t="shared" si="130"/>
        <v/>
      </c>
      <c r="M767" s="77" t="str">
        <f>IF($D767="", "", IFERROR((VLOOKUP($D767,Ingredients!$A:$K,10,FALSE)*($F767/(VLOOKUP($D767,Ingredients!$A:$K,3,FALSE)))), "ingredient not in list"))</f>
        <v/>
      </c>
      <c r="N767" t="str">
        <f t="shared" si="131"/>
        <v/>
      </c>
      <c r="O767" s="77" t="str">
        <f>IF($D767="", "", IFERROR((VLOOKUP($D767,Ingredients!$A:$K,11,FALSE)*($F767/(VLOOKUP($D767,Ingredients!$A:$K,3,FALSE)))), "ingredient not in list"))</f>
        <v/>
      </c>
      <c r="P767" t="str">
        <f t="shared" si="132"/>
        <v/>
      </c>
      <c r="Q767" s="83" t="str">
        <f>IF($D767="", "", IFERROR((VLOOKUP($D767,Ingredients!$A:$H,6,FALSE)*($F767/(VLOOKUP($D767,Ingredients!$A:$H,3,FALSE)))), "ingredient not in list"))</f>
        <v/>
      </c>
      <c r="R767" s="3" t="str">
        <f>IF(AND(I767&lt;&gt;"",I768=""),SUM(I$1:I768)-SUM(R$1:R766),"")</f>
        <v/>
      </c>
      <c r="S767" t="str">
        <f>IF(AND(Q767&lt;&gt;"",Q768=""),SUM(Q$1:Q768)-SUM(S$1:S766),"")</f>
        <v/>
      </c>
      <c r="T767" s="74" t="str">
        <f>IF(AND(K767&lt;&gt;"",K768=""),SUM(K$1:K768)-SUM(T$1:T766),"")</f>
        <v/>
      </c>
      <c r="U767" s="74" t="str">
        <f>IF(AND(M767&lt;&gt;"",M768=""),SUM(M$1:M768)-SUM(U$1:U766),"")</f>
        <v/>
      </c>
      <c r="V767" s="74" t="str">
        <f>IF(AND(O767&lt;&gt;"",O768=""),SUM(O$1:O768)-SUM(V$1:V766),"")</f>
        <v/>
      </c>
      <c r="X767" s="3" t="str">
        <f t="shared" si="133"/>
        <v/>
      </c>
      <c r="Y767" s="21" t="str">
        <f t="shared" si="134"/>
        <v/>
      </c>
      <c r="Z767" s="74" t="str">
        <f t="shared" si="135"/>
        <v/>
      </c>
      <c r="AA767" s="74" t="str">
        <f t="shared" si="136"/>
        <v/>
      </c>
      <c r="AB767" s="74" t="str">
        <f t="shared" si="137"/>
        <v/>
      </c>
    </row>
    <row r="768" spans="1:28" ht="12.75" x14ac:dyDescent="0.2">
      <c r="A768" t="str">
        <f>IF(B768="","", IF(ISNA(MATCH(B768,'Meal Planning'!$C$2:$C$6,0)), "N", "Y"))</f>
        <v/>
      </c>
      <c r="B768" t="str">
        <f t="array" ref="B768">IF(D768="","", INDEX($C768:C20766, MATCH(FALSE,ISBLANK($C768:C20766),0)))</f>
        <v/>
      </c>
      <c r="C768" s="10"/>
      <c r="E768" t="str">
        <f t="shared" si="127"/>
        <v/>
      </c>
      <c r="F768" s="10"/>
      <c r="G768" s="1" t="str">
        <f>IF(D768="","",IFERROR(VLOOKUP(D768,Ingredients!$A:$G,4,FALSE),"ingredient not in list"))</f>
        <v/>
      </c>
      <c r="H768" t="str">
        <f t="shared" si="128"/>
        <v/>
      </c>
      <c r="I768" s="3" t="str">
        <f>IF(D768="", "", IFERROR((VLOOKUP(D768,Ingredients!$A:$H,8,FALSE)*(F768/(VLOOKUP(D768,Ingredients!$A:$H,3,FALSE)))), "ingredient not in list"))</f>
        <v/>
      </c>
      <c r="J768" t="str">
        <f t="shared" si="129"/>
        <v/>
      </c>
      <c r="K768" s="77" t="str">
        <f>IF($D768="", "", IFERROR((VLOOKUP($D768,Ingredients!$A:$K,9,FALSE)*($F768/(VLOOKUP($D768,Ingredients!$A:$K,3,FALSE)))), "ingredient not in list"))</f>
        <v/>
      </c>
      <c r="L768" t="str">
        <f t="shared" si="130"/>
        <v/>
      </c>
      <c r="M768" s="77" t="str">
        <f>IF($D768="", "", IFERROR((VLOOKUP($D768,Ingredients!$A:$K,10,FALSE)*($F768/(VLOOKUP($D768,Ingredients!$A:$K,3,FALSE)))), "ingredient not in list"))</f>
        <v/>
      </c>
      <c r="N768" t="str">
        <f t="shared" si="131"/>
        <v/>
      </c>
      <c r="O768" s="77" t="str">
        <f>IF($D768="", "", IFERROR((VLOOKUP($D768,Ingredients!$A:$K,11,FALSE)*($F768/(VLOOKUP($D768,Ingredients!$A:$K,3,FALSE)))), "ingredient not in list"))</f>
        <v/>
      </c>
      <c r="P768" t="str">
        <f t="shared" si="132"/>
        <v/>
      </c>
      <c r="Q768" s="83" t="str">
        <f>IF($D768="", "", IFERROR((VLOOKUP($D768,Ingredients!$A:$H,6,FALSE)*($F768/(VLOOKUP($D768,Ingredients!$A:$H,3,FALSE)))), "ingredient not in list"))</f>
        <v/>
      </c>
      <c r="R768" s="3" t="str">
        <f>IF(AND(I768&lt;&gt;"",I769=""),SUM(I$1:I769)-SUM(R$1:R767),"")</f>
        <v/>
      </c>
      <c r="S768" t="str">
        <f>IF(AND(Q768&lt;&gt;"",Q769=""),SUM(Q$1:Q769)-SUM(S$1:S767),"")</f>
        <v/>
      </c>
      <c r="T768" s="74" t="str">
        <f>IF(AND(K768&lt;&gt;"",K769=""),SUM(K$1:K769)-SUM(T$1:T767),"")</f>
        <v/>
      </c>
      <c r="U768" s="74" t="str">
        <f>IF(AND(M768&lt;&gt;"",M769=""),SUM(M$1:M769)-SUM(U$1:U767),"")</f>
        <v/>
      </c>
      <c r="V768" s="74" t="str">
        <f>IF(AND(O768&lt;&gt;"",O769=""),SUM(O$1:O769)-SUM(V$1:V767),"")</f>
        <v/>
      </c>
      <c r="X768" s="3" t="str">
        <f t="shared" si="133"/>
        <v/>
      </c>
      <c r="Y768" s="21" t="str">
        <f t="shared" si="134"/>
        <v/>
      </c>
      <c r="Z768" s="74" t="str">
        <f t="shared" si="135"/>
        <v/>
      </c>
      <c r="AA768" s="74" t="str">
        <f t="shared" si="136"/>
        <v/>
      </c>
      <c r="AB768" s="74" t="str">
        <f t="shared" si="137"/>
        <v/>
      </c>
    </row>
    <row r="769" spans="1:28" ht="12.75" x14ac:dyDescent="0.2">
      <c r="A769" t="str">
        <f>IF(B769="","", IF(ISNA(MATCH(B769,'Meal Planning'!$C$2:$C$6,0)), "N", "Y"))</f>
        <v/>
      </c>
      <c r="B769" t="str">
        <f t="array" ref="B769">IF(D769="","", INDEX($C769:C20767, MATCH(FALSE,ISBLANK($C769:C20767),0)))</f>
        <v/>
      </c>
      <c r="C769" s="10"/>
      <c r="E769" t="str">
        <f t="shared" si="127"/>
        <v/>
      </c>
      <c r="F769" s="10"/>
      <c r="G769" s="1" t="str">
        <f>IF(D769="","",IFERROR(VLOOKUP(D769,Ingredients!$A:$G,4,FALSE),"ingredient not in list"))</f>
        <v/>
      </c>
      <c r="H769" t="str">
        <f t="shared" si="128"/>
        <v/>
      </c>
      <c r="I769" s="3" t="str">
        <f>IF(D769="", "", IFERROR((VLOOKUP(D769,Ingredients!$A:$H,8,FALSE)*(F769/(VLOOKUP(D769,Ingredients!$A:$H,3,FALSE)))), "ingredient not in list"))</f>
        <v/>
      </c>
      <c r="J769" t="str">
        <f t="shared" si="129"/>
        <v/>
      </c>
      <c r="K769" s="77" t="str">
        <f>IF($D769="", "", IFERROR((VLOOKUP($D769,Ingredients!$A:$K,9,FALSE)*($F769/(VLOOKUP($D769,Ingredients!$A:$K,3,FALSE)))), "ingredient not in list"))</f>
        <v/>
      </c>
      <c r="L769" t="str">
        <f t="shared" si="130"/>
        <v/>
      </c>
      <c r="M769" s="77" t="str">
        <f>IF($D769="", "", IFERROR((VLOOKUP($D769,Ingredients!$A:$K,10,FALSE)*($F769/(VLOOKUP($D769,Ingredients!$A:$K,3,FALSE)))), "ingredient not in list"))</f>
        <v/>
      </c>
      <c r="N769" t="str">
        <f t="shared" si="131"/>
        <v/>
      </c>
      <c r="O769" s="77" t="str">
        <f>IF($D769="", "", IFERROR((VLOOKUP($D769,Ingredients!$A:$K,11,FALSE)*($F769/(VLOOKUP($D769,Ingredients!$A:$K,3,FALSE)))), "ingredient not in list"))</f>
        <v/>
      </c>
      <c r="P769" t="str">
        <f t="shared" si="132"/>
        <v/>
      </c>
      <c r="Q769" s="83" t="str">
        <f>IF($D769="", "", IFERROR((VLOOKUP($D769,Ingredients!$A:$H,6,FALSE)*($F769/(VLOOKUP($D769,Ingredients!$A:$H,3,FALSE)))), "ingredient not in list"))</f>
        <v/>
      </c>
      <c r="R769" s="3" t="str">
        <f>IF(AND(I769&lt;&gt;"",I770=""),SUM(I$1:I770)-SUM(R$1:R768),"")</f>
        <v/>
      </c>
      <c r="S769" t="str">
        <f>IF(AND(Q769&lt;&gt;"",Q770=""),SUM(Q$1:Q770)-SUM(S$1:S768),"")</f>
        <v/>
      </c>
      <c r="T769" s="74" t="str">
        <f>IF(AND(K769&lt;&gt;"",K770=""),SUM(K$1:K770)-SUM(T$1:T768),"")</f>
        <v/>
      </c>
      <c r="U769" s="74" t="str">
        <f>IF(AND(M769&lt;&gt;"",M770=""),SUM(M$1:M770)-SUM(U$1:U768),"")</f>
        <v/>
      </c>
      <c r="V769" s="74" t="str">
        <f>IF(AND(O769&lt;&gt;"",O770=""),SUM(O$1:O770)-SUM(V$1:V768),"")</f>
        <v/>
      </c>
      <c r="X769" s="3" t="str">
        <f t="shared" si="133"/>
        <v/>
      </c>
      <c r="Y769" s="21" t="str">
        <f t="shared" si="134"/>
        <v/>
      </c>
      <c r="Z769" s="74" t="str">
        <f t="shared" si="135"/>
        <v/>
      </c>
      <c r="AA769" s="74" t="str">
        <f t="shared" si="136"/>
        <v/>
      </c>
      <c r="AB769" s="74" t="str">
        <f t="shared" si="137"/>
        <v/>
      </c>
    </row>
    <row r="770" spans="1:28" ht="12.75" x14ac:dyDescent="0.2">
      <c r="A770" t="str">
        <f>IF(B770="","", IF(ISNA(MATCH(B770,'Meal Planning'!$C$2:$C$6,0)), "N", "Y"))</f>
        <v/>
      </c>
      <c r="B770" t="str">
        <f t="array" ref="B770">IF(D770="","", INDEX($C770:C20768, MATCH(FALSE,ISBLANK($C770:C20768),0)))</f>
        <v/>
      </c>
      <c r="C770" s="10"/>
      <c r="E770" t="str">
        <f t="shared" si="127"/>
        <v/>
      </c>
      <c r="F770" s="10"/>
      <c r="G770" s="1" t="str">
        <f>IF(D770="","",IFERROR(VLOOKUP(D770,Ingredients!$A:$G,4,FALSE),"ingredient not in list"))</f>
        <v/>
      </c>
      <c r="H770" t="str">
        <f t="shared" si="128"/>
        <v/>
      </c>
      <c r="I770" s="3" t="str">
        <f>IF(D770="", "", IFERROR((VLOOKUP(D770,Ingredients!$A:$H,8,FALSE)*(F770/(VLOOKUP(D770,Ingredients!$A:$H,3,FALSE)))), "ingredient not in list"))</f>
        <v/>
      </c>
      <c r="J770" t="str">
        <f t="shared" si="129"/>
        <v/>
      </c>
      <c r="K770" s="77" t="str">
        <f>IF($D770="", "", IFERROR((VLOOKUP($D770,Ingredients!$A:$K,9,FALSE)*($F770/(VLOOKUP($D770,Ingredients!$A:$K,3,FALSE)))), "ingredient not in list"))</f>
        <v/>
      </c>
      <c r="L770" t="str">
        <f t="shared" si="130"/>
        <v/>
      </c>
      <c r="M770" s="77" t="str">
        <f>IF($D770="", "", IFERROR((VLOOKUP($D770,Ingredients!$A:$K,10,FALSE)*($F770/(VLOOKUP($D770,Ingredients!$A:$K,3,FALSE)))), "ingredient not in list"))</f>
        <v/>
      </c>
      <c r="N770" t="str">
        <f t="shared" si="131"/>
        <v/>
      </c>
      <c r="O770" s="77" t="str">
        <f>IF($D770="", "", IFERROR((VLOOKUP($D770,Ingredients!$A:$K,11,FALSE)*($F770/(VLOOKUP($D770,Ingredients!$A:$K,3,FALSE)))), "ingredient not in list"))</f>
        <v/>
      </c>
      <c r="P770" t="str">
        <f t="shared" si="132"/>
        <v/>
      </c>
      <c r="Q770" s="83" t="str">
        <f>IF($D770="", "", IFERROR((VLOOKUP($D770,Ingredients!$A:$H,6,FALSE)*($F770/(VLOOKUP($D770,Ingredients!$A:$H,3,FALSE)))), "ingredient not in list"))</f>
        <v/>
      </c>
      <c r="R770" s="3" t="str">
        <f>IF(AND(I770&lt;&gt;"",I771=""),SUM(I$1:I771)-SUM(R$1:R769),"")</f>
        <v/>
      </c>
      <c r="S770" t="str">
        <f>IF(AND(Q770&lt;&gt;"",Q771=""),SUM(Q$1:Q771)-SUM(S$1:S769),"")</f>
        <v/>
      </c>
      <c r="T770" s="74" t="str">
        <f>IF(AND(K770&lt;&gt;"",K771=""),SUM(K$1:K771)-SUM(T$1:T769),"")</f>
        <v/>
      </c>
      <c r="U770" s="74" t="str">
        <f>IF(AND(M770&lt;&gt;"",M771=""),SUM(M$1:M771)-SUM(U$1:U769),"")</f>
        <v/>
      </c>
      <c r="V770" s="74" t="str">
        <f>IF(AND(O770&lt;&gt;"",O771=""),SUM(O$1:O771)-SUM(V$1:V769),"")</f>
        <v/>
      </c>
      <c r="X770" s="3" t="str">
        <f t="shared" si="133"/>
        <v/>
      </c>
      <c r="Y770" s="21" t="str">
        <f t="shared" si="134"/>
        <v/>
      </c>
      <c r="Z770" s="74" t="str">
        <f t="shared" si="135"/>
        <v/>
      </c>
      <c r="AA770" s="74" t="str">
        <f t="shared" si="136"/>
        <v/>
      </c>
      <c r="AB770" s="74" t="str">
        <f t="shared" si="137"/>
        <v/>
      </c>
    </row>
    <row r="771" spans="1:28" ht="12.75" x14ac:dyDescent="0.2">
      <c r="A771" t="str">
        <f>IF(B771="","", IF(ISNA(MATCH(B771,'Meal Planning'!$C$2:$C$6,0)), "N", "Y"))</f>
        <v/>
      </c>
      <c r="B771" t="str">
        <f t="array" ref="B771">IF(D771="","", INDEX($C771:C20769, MATCH(FALSE,ISBLANK($C771:C20769),0)))</f>
        <v/>
      </c>
      <c r="C771" s="10"/>
      <c r="E771" t="str">
        <f t="shared" si="127"/>
        <v/>
      </c>
      <c r="F771" s="10"/>
      <c r="G771" s="1" t="str">
        <f>IF(D771="","",IFERROR(VLOOKUP(D771,Ingredients!$A:$G,4,FALSE),"ingredient not in list"))</f>
        <v/>
      </c>
      <c r="H771" t="str">
        <f t="shared" si="128"/>
        <v/>
      </c>
      <c r="I771" s="3" t="str">
        <f>IF(D771="", "", IFERROR((VLOOKUP(D771,Ingredients!$A:$H,8,FALSE)*(F771/(VLOOKUP(D771,Ingredients!$A:$H,3,FALSE)))), "ingredient not in list"))</f>
        <v/>
      </c>
      <c r="J771" t="str">
        <f t="shared" si="129"/>
        <v/>
      </c>
      <c r="K771" s="77" t="str">
        <f>IF($D771="", "", IFERROR((VLOOKUP($D771,Ingredients!$A:$K,9,FALSE)*($F771/(VLOOKUP($D771,Ingredients!$A:$K,3,FALSE)))), "ingredient not in list"))</f>
        <v/>
      </c>
      <c r="L771" t="str">
        <f t="shared" si="130"/>
        <v/>
      </c>
      <c r="M771" s="77" t="str">
        <f>IF($D771="", "", IFERROR((VLOOKUP($D771,Ingredients!$A:$K,10,FALSE)*($F771/(VLOOKUP($D771,Ingredients!$A:$K,3,FALSE)))), "ingredient not in list"))</f>
        <v/>
      </c>
      <c r="N771" t="str">
        <f t="shared" si="131"/>
        <v/>
      </c>
      <c r="O771" s="77" t="str">
        <f>IF($D771="", "", IFERROR((VLOOKUP($D771,Ingredients!$A:$K,11,FALSE)*($F771/(VLOOKUP($D771,Ingredients!$A:$K,3,FALSE)))), "ingredient not in list"))</f>
        <v/>
      </c>
      <c r="P771" t="str">
        <f t="shared" si="132"/>
        <v/>
      </c>
      <c r="Q771" s="83" t="str">
        <f>IF($D771="", "", IFERROR((VLOOKUP($D771,Ingredients!$A:$H,6,FALSE)*($F771/(VLOOKUP($D771,Ingredients!$A:$H,3,FALSE)))), "ingredient not in list"))</f>
        <v/>
      </c>
      <c r="R771" s="3" t="str">
        <f>IF(AND(I771&lt;&gt;"",I772=""),SUM(I$1:I772)-SUM(R$1:R770),"")</f>
        <v/>
      </c>
      <c r="S771" t="str">
        <f>IF(AND(Q771&lt;&gt;"",Q772=""),SUM(Q$1:Q772)-SUM(S$1:S770),"")</f>
        <v/>
      </c>
      <c r="T771" s="74" t="str">
        <f>IF(AND(K771&lt;&gt;"",K772=""),SUM(K$1:K772)-SUM(T$1:T770),"")</f>
        <v/>
      </c>
      <c r="U771" s="74" t="str">
        <f>IF(AND(M771&lt;&gt;"",M772=""),SUM(M$1:M772)-SUM(U$1:U770),"")</f>
        <v/>
      </c>
      <c r="V771" s="74" t="str">
        <f>IF(AND(O771&lt;&gt;"",O772=""),SUM(O$1:O772)-SUM(V$1:V770),"")</f>
        <v/>
      </c>
      <c r="X771" s="3" t="str">
        <f t="shared" si="133"/>
        <v/>
      </c>
      <c r="Y771" s="21" t="str">
        <f t="shared" si="134"/>
        <v/>
      </c>
      <c r="Z771" s="74" t="str">
        <f t="shared" si="135"/>
        <v/>
      </c>
      <c r="AA771" s="74" t="str">
        <f t="shared" si="136"/>
        <v/>
      </c>
      <c r="AB771" s="74" t="str">
        <f t="shared" si="137"/>
        <v/>
      </c>
    </row>
    <row r="772" spans="1:28" ht="12.75" x14ac:dyDescent="0.2">
      <c r="A772" t="str">
        <f>IF(B772="","", IF(ISNA(MATCH(B772,'Meal Planning'!$C$2:$C$6,0)), "N", "Y"))</f>
        <v/>
      </c>
      <c r="B772" t="str">
        <f t="array" ref="B772">IF(D772="","", INDEX($C772:C20770, MATCH(FALSE,ISBLANK($C772:C20770),0)))</f>
        <v/>
      </c>
      <c r="C772" s="10"/>
      <c r="E772" t="str">
        <f t="shared" si="127"/>
        <v/>
      </c>
      <c r="F772" s="10"/>
      <c r="G772" s="1" t="str">
        <f>IF(D772="","",IFERROR(VLOOKUP(D772,Ingredients!$A:$G,4,FALSE),"ingredient not in list"))</f>
        <v/>
      </c>
      <c r="H772" t="str">
        <f t="shared" si="128"/>
        <v/>
      </c>
      <c r="I772" s="3" t="str">
        <f>IF(D772="", "", IFERROR((VLOOKUP(D772,Ingredients!$A:$H,8,FALSE)*(F772/(VLOOKUP(D772,Ingredients!$A:$H,3,FALSE)))), "ingredient not in list"))</f>
        <v/>
      </c>
      <c r="J772" t="str">
        <f t="shared" si="129"/>
        <v/>
      </c>
      <c r="K772" s="77" t="str">
        <f>IF($D772="", "", IFERROR((VLOOKUP($D772,Ingredients!$A:$K,9,FALSE)*($F772/(VLOOKUP($D772,Ingredients!$A:$K,3,FALSE)))), "ingredient not in list"))</f>
        <v/>
      </c>
      <c r="L772" t="str">
        <f t="shared" si="130"/>
        <v/>
      </c>
      <c r="M772" s="77" t="str">
        <f>IF($D772="", "", IFERROR((VLOOKUP($D772,Ingredients!$A:$K,10,FALSE)*($F772/(VLOOKUP($D772,Ingredients!$A:$K,3,FALSE)))), "ingredient not in list"))</f>
        <v/>
      </c>
      <c r="N772" t="str">
        <f t="shared" si="131"/>
        <v/>
      </c>
      <c r="O772" s="77" t="str">
        <f>IF($D772="", "", IFERROR((VLOOKUP($D772,Ingredients!$A:$K,11,FALSE)*($F772/(VLOOKUP($D772,Ingredients!$A:$K,3,FALSE)))), "ingredient not in list"))</f>
        <v/>
      </c>
      <c r="P772" t="str">
        <f t="shared" si="132"/>
        <v/>
      </c>
      <c r="Q772" s="83" t="str">
        <f>IF($D772="", "", IFERROR((VLOOKUP($D772,Ingredients!$A:$H,6,FALSE)*($F772/(VLOOKUP($D772,Ingredients!$A:$H,3,FALSE)))), "ingredient not in list"))</f>
        <v/>
      </c>
      <c r="R772" s="3" t="str">
        <f>IF(AND(I772&lt;&gt;"",I773=""),SUM(I$1:I773)-SUM(R$1:R771),"")</f>
        <v/>
      </c>
      <c r="S772" t="str">
        <f>IF(AND(Q772&lt;&gt;"",Q773=""),SUM(Q$1:Q773)-SUM(S$1:S771),"")</f>
        <v/>
      </c>
      <c r="T772" s="74" t="str">
        <f>IF(AND(K772&lt;&gt;"",K773=""),SUM(K$1:K773)-SUM(T$1:T771),"")</f>
        <v/>
      </c>
      <c r="U772" s="74" t="str">
        <f>IF(AND(M772&lt;&gt;"",M773=""),SUM(M$1:M773)-SUM(U$1:U771),"")</f>
        <v/>
      </c>
      <c r="V772" s="74" t="str">
        <f>IF(AND(O772&lt;&gt;"",O773=""),SUM(O$1:O773)-SUM(V$1:V771),"")</f>
        <v/>
      </c>
      <c r="X772" s="3" t="str">
        <f t="shared" si="133"/>
        <v/>
      </c>
      <c r="Y772" s="21" t="str">
        <f t="shared" si="134"/>
        <v/>
      </c>
      <c r="Z772" s="74" t="str">
        <f t="shared" si="135"/>
        <v/>
      </c>
      <c r="AA772" s="74" t="str">
        <f t="shared" si="136"/>
        <v/>
      </c>
      <c r="AB772" s="74" t="str">
        <f t="shared" si="137"/>
        <v/>
      </c>
    </row>
    <row r="773" spans="1:28" ht="12.75" x14ac:dyDescent="0.2">
      <c r="A773" t="str">
        <f>IF(B773="","", IF(ISNA(MATCH(B773,'Meal Planning'!$C$2:$C$6,0)), "N", "Y"))</f>
        <v/>
      </c>
      <c r="B773" t="str">
        <f t="array" ref="B773">IF(D773="","", INDEX($C773:C20771, MATCH(FALSE,ISBLANK($C773:C20771),0)))</f>
        <v/>
      </c>
      <c r="C773" s="10"/>
      <c r="E773" t="str">
        <f t="shared" si="127"/>
        <v/>
      </c>
      <c r="F773" s="10"/>
      <c r="G773" s="1" t="str">
        <f>IF(D773="","",IFERROR(VLOOKUP(D773,Ingredients!$A:$G,4,FALSE),"ingredient not in list"))</f>
        <v/>
      </c>
      <c r="H773" t="str">
        <f t="shared" si="128"/>
        <v/>
      </c>
      <c r="I773" s="3" t="str">
        <f>IF(D773="", "", IFERROR((VLOOKUP(D773,Ingredients!$A:$H,8,FALSE)*(F773/(VLOOKUP(D773,Ingredients!$A:$H,3,FALSE)))), "ingredient not in list"))</f>
        <v/>
      </c>
      <c r="J773" t="str">
        <f t="shared" si="129"/>
        <v/>
      </c>
      <c r="K773" s="77" t="str">
        <f>IF($D773="", "", IFERROR((VLOOKUP($D773,Ingredients!$A:$K,9,FALSE)*($F773/(VLOOKUP($D773,Ingredients!$A:$K,3,FALSE)))), "ingredient not in list"))</f>
        <v/>
      </c>
      <c r="L773" t="str">
        <f t="shared" si="130"/>
        <v/>
      </c>
      <c r="M773" s="77" t="str">
        <f>IF($D773="", "", IFERROR((VLOOKUP($D773,Ingredients!$A:$K,10,FALSE)*($F773/(VLOOKUP($D773,Ingredients!$A:$K,3,FALSE)))), "ingredient not in list"))</f>
        <v/>
      </c>
      <c r="N773" t="str">
        <f t="shared" si="131"/>
        <v/>
      </c>
      <c r="O773" s="77" t="str">
        <f>IF($D773="", "", IFERROR((VLOOKUP($D773,Ingredients!$A:$K,11,FALSE)*($F773/(VLOOKUP($D773,Ingredients!$A:$K,3,FALSE)))), "ingredient not in list"))</f>
        <v/>
      </c>
      <c r="P773" t="str">
        <f t="shared" si="132"/>
        <v/>
      </c>
      <c r="Q773" s="83" t="str">
        <f>IF($D773="", "", IFERROR((VLOOKUP($D773,Ingredients!$A:$H,6,FALSE)*($F773/(VLOOKUP($D773,Ingredients!$A:$H,3,FALSE)))), "ingredient not in list"))</f>
        <v/>
      </c>
      <c r="R773" s="3" t="str">
        <f>IF(AND(I773&lt;&gt;"",I774=""),SUM(I$1:I774)-SUM(R$1:R772),"")</f>
        <v/>
      </c>
      <c r="S773" t="str">
        <f>IF(AND(Q773&lt;&gt;"",Q774=""),SUM(Q$1:Q774)-SUM(S$1:S772),"")</f>
        <v/>
      </c>
      <c r="T773" s="74" t="str">
        <f>IF(AND(K773&lt;&gt;"",K774=""),SUM(K$1:K774)-SUM(T$1:T772),"")</f>
        <v/>
      </c>
      <c r="U773" s="74" t="str">
        <f>IF(AND(M773&lt;&gt;"",M774=""),SUM(M$1:M774)-SUM(U$1:U772),"")</f>
        <v/>
      </c>
      <c r="V773" s="74" t="str">
        <f>IF(AND(O773&lt;&gt;"",O774=""),SUM(O$1:O774)-SUM(V$1:V772),"")</f>
        <v/>
      </c>
      <c r="X773" s="3" t="str">
        <f t="shared" si="133"/>
        <v/>
      </c>
      <c r="Y773" s="21" t="str">
        <f t="shared" si="134"/>
        <v/>
      </c>
      <c r="Z773" s="74" t="str">
        <f t="shared" si="135"/>
        <v/>
      </c>
      <c r="AA773" s="74" t="str">
        <f t="shared" si="136"/>
        <v/>
      </c>
      <c r="AB773" s="74" t="str">
        <f t="shared" si="137"/>
        <v/>
      </c>
    </row>
    <row r="774" spans="1:28" ht="12.75" x14ac:dyDescent="0.2">
      <c r="A774" t="str">
        <f>IF(B774="","", IF(ISNA(MATCH(B774,'Meal Planning'!$C$2:$C$6,0)), "N", "Y"))</f>
        <v/>
      </c>
      <c r="B774" t="str">
        <f t="array" ref="B774">IF(D774="","", INDEX($C774:C20772, MATCH(FALSE,ISBLANK($C774:C20772),0)))</f>
        <v/>
      </c>
      <c r="C774" s="10"/>
      <c r="E774" t="str">
        <f t="shared" si="127"/>
        <v/>
      </c>
      <c r="F774" s="10"/>
      <c r="G774" s="1" t="str">
        <f>IF(D774="","",IFERROR(VLOOKUP(D774,Ingredients!$A:$G,4,FALSE),"ingredient not in list"))</f>
        <v/>
      </c>
      <c r="H774" t="str">
        <f t="shared" si="128"/>
        <v/>
      </c>
      <c r="I774" s="3" t="str">
        <f>IF(D774="", "", IFERROR((VLOOKUP(D774,Ingredients!$A:$H,8,FALSE)*(F774/(VLOOKUP(D774,Ingredients!$A:$H,3,FALSE)))), "ingredient not in list"))</f>
        <v/>
      </c>
      <c r="J774" t="str">
        <f t="shared" si="129"/>
        <v/>
      </c>
      <c r="K774" s="77" t="str">
        <f>IF($D774="", "", IFERROR((VLOOKUP($D774,Ingredients!$A:$K,9,FALSE)*($F774/(VLOOKUP($D774,Ingredients!$A:$K,3,FALSE)))), "ingredient not in list"))</f>
        <v/>
      </c>
      <c r="L774" t="str">
        <f t="shared" si="130"/>
        <v/>
      </c>
      <c r="M774" s="77" t="str">
        <f>IF($D774="", "", IFERROR((VLOOKUP($D774,Ingredients!$A:$K,10,FALSE)*($F774/(VLOOKUP($D774,Ingredients!$A:$K,3,FALSE)))), "ingredient not in list"))</f>
        <v/>
      </c>
      <c r="N774" t="str">
        <f t="shared" si="131"/>
        <v/>
      </c>
      <c r="O774" s="77" t="str">
        <f>IF($D774="", "", IFERROR((VLOOKUP($D774,Ingredients!$A:$K,11,FALSE)*($F774/(VLOOKUP($D774,Ingredients!$A:$K,3,FALSE)))), "ingredient not in list"))</f>
        <v/>
      </c>
      <c r="P774" t="str">
        <f t="shared" si="132"/>
        <v/>
      </c>
      <c r="Q774" s="83" t="str">
        <f>IF($D774="", "", IFERROR((VLOOKUP($D774,Ingredients!$A:$H,6,FALSE)*($F774/(VLOOKUP($D774,Ingredients!$A:$H,3,FALSE)))), "ingredient not in list"))</f>
        <v/>
      </c>
      <c r="R774" s="3" t="str">
        <f>IF(AND(I774&lt;&gt;"",I775=""),SUM(I$1:I775)-SUM(R$1:R773),"")</f>
        <v/>
      </c>
      <c r="S774" t="str">
        <f>IF(AND(Q774&lt;&gt;"",Q775=""),SUM(Q$1:Q775)-SUM(S$1:S773),"")</f>
        <v/>
      </c>
      <c r="T774" s="74" t="str">
        <f>IF(AND(K774&lt;&gt;"",K775=""),SUM(K$1:K775)-SUM(T$1:T773),"")</f>
        <v/>
      </c>
      <c r="U774" s="74" t="str">
        <f>IF(AND(M774&lt;&gt;"",M775=""),SUM(M$1:M775)-SUM(U$1:U773),"")</f>
        <v/>
      </c>
      <c r="V774" s="74" t="str">
        <f>IF(AND(O774&lt;&gt;"",O775=""),SUM(O$1:O775)-SUM(V$1:V773),"")</f>
        <v/>
      </c>
      <c r="X774" s="3" t="str">
        <f t="shared" si="133"/>
        <v/>
      </c>
      <c r="Y774" s="21" t="str">
        <f t="shared" si="134"/>
        <v/>
      </c>
      <c r="Z774" s="74" t="str">
        <f t="shared" si="135"/>
        <v/>
      </c>
      <c r="AA774" s="74" t="str">
        <f t="shared" si="136"/>
        <v/>
      </c>
      <c r="AB774" s="74" t="str">
        <f t="shared" si="137"/>
        <v/>
      </c>
    </row>
    <row r="775" spans="1:28" ht="12.75" x14ac:dyDescent="0.2">
      <c r="A775" t="str">
        <f>IF(B775="","", IF(ISNA(MATCH(B775,'Meal Planning'!$C$2:$C$6,0)), "N", "Y"))</f>
        <v/>
      </c>
      <c r="B775" t="str">
        <f t="array" ref="B775">IF(D775="","", INDEX($C775:C20773, MATCH(FALSE,ISBLANK($C775:C20773),0)))</f>
        <v/>
      </c>
      <c r="C775" s="10"/>
      <c r="E775" t="str">
        <f t="shared" si="127"/>
        <v/>
      </c>
      <c r="F775" s="10"/>
      <c r="G775" s="1" t="str">
        <f>IF(D775="","",IFERROR(VLOOKUP(D775,Ingredients!$A:$G,4,FALSE),"ingredient not in list"))</f>
        <v/>
      </c>
      <c r="H775" t="str">
        <f t="shared" si="128"/>
        <v/>
      </c>
      <c r="I775" s="3" t="str">
        <f>IF(D775="", "", IFERROR((VLOOKUP(D775,Ingredients!$A:$H,8,FALSE)*(F775/(VLOOKUP(D775,Ingredients!$A:$H,3,FALSE)))), "ingredient not in list"))</f>
        <v/>
      </c>
      <c r="J775" t="str">
        <f t="shared" si="129"/>
        <v/>
      </c>
      <c r="K775" s="77" t="str">
        <f>IF($D775="", "", IFERROR((VLOOKUP($D775,Ingredients!$A:$K,9,FALSE)*($F775/(VLOOKUP($D775,Ingredients!$A:$K,3,FALSE)))), "ingredient not in list"))</f>
        <v/>
      </c>
      <c r="L775" t="str">
        <f t="shared" si="130"/>
        <v/>
      </c>
      <c r="M775" s="77" t="str">
        <f>IF($D775="", "", IFERROR((VLOOKUP($D775,Ingredients!$A:$K,10,FALSE)*($F775/(VLOOKUP($D775,Ingredients!$A:$K,3,FALSE)))), "ingredient not in list"))</f>
        <v/>
      </c>
      <c r="N775" t="str">
        <f t="shared" si="131"/>
        <v/>
      </c>
      <c r="O775" s="77" t="str">
        <f>IF($D775="", "", IFERROR((VLOOKUP($D775,Ingredients!$A:$K,11,FALSE)*($F775/(VLOOKUP($D775,Ingredients!$A:$K,3,FALSE)))), "ingredient not in list"))</f>
        <v/>
      </c>
      <c r="P775" t="str">
        <f t="shared" si="132"/>
        <v/>
      </c>
      <c r="Q775" s="83" t="str">
        <f>IF($D775="", "", IFERROR((VLOOKUP($D775,Ingredients!$A:$H,6,FALSE)*($F775/(VLOOKUP($D775,Ingredients!$A:$H,3,FALSE)))), "ingredient not in list"))</f>
        <v/>
      </c>
      <c r="R775" s="3" t="str">
        <f>IF(AND(I775&lt;&gt;"",I776=""),SUM(I$1:I776)-SUM(R$1:R774),"")</f>
        <v/>
      </c>
      <c r="S775" t="str">
        <f>IF(AND(Q775&lt;&gt;"",Q776=""),SUM(Q$1:Q776)-SUM(S$1:S774),"")</f>
        <v/>
      </c>
      <c r="T775" s="74" t="str">
        <f>IF(AND(K775&lt;&gt;"",K776=""),SUM(K$1:K776)-SUM(T$1:T774),"")</f>
        <v/>
      </c>
      <c r="U775" s="74" t="str">
        <f>IF(AND(M775&lt;&gt;"",M776=""),SUM(M$1:M776)-SUM(U$1:U774),"")</f>
        <v/>
      </c>
      <c r="V775" s="74" t="str">
        <f>IF(AND(O775&lt;&gt;"",O776=""),SUM(O$1:O776)-SUM(V$1:V774),"")</f>
        <v/>
      </c>
      <c r="X775" s="3" t="str">
        <f t="shared" si="133"/>
        <v/>
      </c>
      <c r="Y775" s="21" t="str">
        <f t="shared" si="134"/>
        <v/>
      </c>
      <c r="Z775" s="74" t="str">
        <f t="shared" si="135"/>
        <v/>
      </c>
      <c r="AA775" s="74" t="str">
        <f t="shared" si="136"/>
        <v/>
      </c>
      <c r="AB775" s="74" t="str">
        <f t="shared" si="137"/>
        <v/>
      </c>
    </row>
    <row r="776" spans="1:28" ht="12.75" x14ac:dyDescent="0.2">
      <c r="A776" t="str">
        <f>IF(B776="","", IF(ISNA(MATCH(B776,'Meal Planning'!$C$2:$C$6,0)), "N", "Y"))</f>
        <v/>
      </c>
      <c r="B776" t="str">
        <f t="array" ref="B776">IF(D776="","", INDEX($C776:C20774, MATCH(FALSE,ISBLANK($C776:C20774),0)))</f>
        <v/>
      </c>
      <c r="C776" s="10"/>
      <c r="E776" t="str">
        <f t="shared" si="127"/>
        <v/>
      </c>
      <c r="F776" s="10"/>
      <c r="G776" s="1" t="str">
        <f>IF(D776="","",IFERROR(VLOOKUP(D776,Ingredients!$A:$G,4,FALSE),"ingredient not in list"))</f>
        <v/>
      </c>
      <c r="H776" t="str">
        <f t="shared" si="128"/>
        <v/>
      </c>
      <c r="I776" s="3" t="str">
        <f>IF(D776="", "", IFERROR((VLOOKUP(D776,Ingredients!$A:$H,8,FALSE)*(F776/(VLOOKUP(D776,Ingredients!$A:$H,3,FALSE)))), "ingredient not in list"))</f>
        <v/>
      </c>
      <c r="J776" t="str">
        <f t="shared" si="129"/>
        <v/>
      </c>
      <c r="K776" s="77" t="str">
        <f>IF($D776="", "", IFERROR((VLOOKUP($D776,Ingredients!$A:$K,9,FALSE)*($F776/(VLOOKUP($D776,Ingredients!$A:$K,3,FALSE)))), "ingredient not in list"))</f>
        <v/>
      </c>
      <c r="L776" t="str">
        <f t="shared" si="130"/>
        <v/>
      </c>
      <c r="M776" s="77" t="str">
        <f>IF($D776="", "", IFERROR((VLOOKUP($D776,Ingredients!$A:$K,10,FALSE)*($F776/(VLOOKUP($D776,Ingredients!$A:$K,3,FALSE)))), "ingredient not in list"))</f>
        <v/>
      </c>
      <c r="N776" t="str">
        <f t="shared" si="131"/>
        <v/>
      </c>
      <c r="O776" s="77" t="str">
        <f>IF($D776="", "", IFERROR((VLOOKUP($D776,Ingredients!$A:$K,11,FALSE)*($F776/(VLOOKUP($D776,Ingredients!$A:$K,3,FALSE)))), "ingredient not in list"))</f>
        <v/>
      </c>
      <c r="P776" t="str">
        <f t="shared" si="132"/>
        <v/>
      </c>
      <c r="Q776" s="83" t="str">
        <f>IF($D776="", "", IFERROR((VLOOKUP($D776,Ingredients!$A:$H,6,FALSE)*($F776/(VLOOKUP($D776,Ingredients!$A:$H,3,FALSE)))), "ingredient not in list"))</f>
        <v/>
      </c>
      <c r="R776" s="3" t="str">
        <f>IF(AND(I776&lt;&gt;"",I777=""),SUM(I$1:I777)-SUM(R$1:R775),"")</f>
        <v/>
      </c>
      <c r="S776" t="str">
        <f>IF(AND(Q776&lt;&gt;"",Q777=""),SUM(Q$1:Q777)-SUM(S$1:S775),"")</f>
        <v/>
      </c>
      <c r="T776" s="74" t="str">
        <f>IF(AND(K776&lt;&gt;"",K777=""),SUM(K$1:K777)-SUM(T$1:T775),"")</f>
        <v/>
      </c>
      <c r="U776" s="74" t="str">
        <f>IF(AND(M776&lt;&gt;"",M777=""),SUM(M$1:M777)-SUM(U$1:U775),"")</f>
        <v/>
      </c>
      <c r="V776" s="74" t="str">
        <f>IF(AND(O776&lt;&gt;"",O777=""),SUM(O$1:O777)-SUM(V$1:V775),"")</f>
        <v/>
      </c>
      <c r="X776" s="3" t="str">
        <f t="shared" si="133"/>
        <v/>
      </c>
      <c r="Y776" s="21" t="str">
        <f t="shared" si="134"/>
        <v/>
      </c>
      <c r="Z776" s="74" t="str">
        <f t="shared" si="135"/>
        <v/>
      </c>
      <c r="AA776" s="74" t="str">
        <f t="shared" si="136"/>
        <v/>
      </c>
      <c r="AB776" s="74" t="str">
        <f t="shared" si="137"/>
        <v/>
      </c>
    </row>
    <row r="777" spans="1:28" ht="12.75" x14ac:dyDescent="0.2">
      <c r="A777" t="str">
        <f>IF(B777="","", IF(ISNA(MATCH(B777,'Meal Planning'!$C$2:$C$6,0)), "N", "Y"))</f>
        <v/>
      </c>
      <c r="B777" t="str">
        <f t="array" ref="B777">IF(D777="","", INDEX($C777:C20775, MATCH(FALSE,ISBLANK($C777:C20775),0)))</f>
        <v/>
      </c>
      <c r="C777" s="10"/>
      <c r="E777" t="str">
        <f t="shared" ref="E777:E840" si="138">IF($D777="","", "|")</f>
        <v/>
      </c>
      <c r="F777" s="10"/>
      <c r="G777" s="1" t="str">
        <f>IF(D777="","",IFERROR(VLOOKUP(D777,Ingredients!$A:$G,4,FALSE),"ingredient not in list"))</f>
        <v/>
      </c>
      <c r="H777" t="str">
        <f t="shared" ref="H777:H840" si="139">IF($D777="","", "|")</f>
        <v/>
      </c>
      <c r="I777" s="3" t="str">
        <f>IF(D777="", "", IFERROR((VLOOKUP(D777,Ingredients!$A:$H,8,FALSE)*(F777/(VLOOKUP(D777,Ingredients!$A:$H,3,FALSE)))), "ingredient not in list"))</f>
        <v/>
      </c>
      <c r="J777" t="str">
        <f t="shared" ref="J777:J840" si="140">IF($D777="","", "|")</f>
        <v/>
      </c>
      <c r="K777" s="77" t="str">
        <f>IF($D777="", "", IFERROR((VLOOKUP($D777,Ingredients!$A:$K,9,FALSE)*($F777/(VLOOKUP($D777,Ingredients!$A:$K,3,FALSE)))), "ingredient not in list"))</f>
        <v/>
      </c>
      <c r="L777" t="str">
        <f t="shared" ref="L777:L840" si="141">IF($D777="","", "|")</f>
        <v/>
      </c>
      <c r="M777" s="77" t="str">
        <f>IF($D777="", "", IFERROR((VLOOKUP($D777,Ingredients!$A:$K,10,FALSE)*($F777/(VLOOKUP($D777,Ingredients!$A:$K,3,FALSE)))), "ingredient not in list"))</f>
        <v/>
      </c>
      <c r="N777" t="str">
        <f t="shared" ref="N777:N840" si="142">IF($D777="","", "|")</f>
        <v/>
      </c>
      <c r="O777" s="77" t="str">
        <f>IF($D777="", "", IFERROR((VLOOKUP($D777,Ingredients!$A:$K,11,FALSE)*($F777/(VLOOKUP($D777,Ingredients!$A:$K,3,FALSE)))), "ingredient not in list"))</f>
        <v/>
      </c>
      <c r="P777" t="str">
        <f t="shared" ref="P777:P840" si="143">IF($D777="","", "|")</f>
        <v/>
      </c>
      <c r="Q777" s="83" t="str">
        <f>IF($D777="", "", IFERROR((VLOOKUP($D777,Ingredients!$A:$H,6,FALSE)*($F777/(VLOOKUP($D777,Ingredients!$A:$H,3,FALSE)))), "ingredient not in list"))</f>
        <v/>
      </c>
      <c r="R777" s="3" t="str">
        <f>IF(AND(I777&lt;&gt;"",I778=""),SUM(I$1:I778)-SUM(R$1:R776),"")</f>
        <v/>
      </c>
      <c r="S777" t="str">
        <f>IF(AND(Q777&lt;&gt;"",Q778=""),SUM(Q$1:Q778)-SUM(S$1:S776),"")</f>
        <v/>
      </c>
      <c r="T777" s="74" t="str">
        <f>IF(AND(K777&lt;&gt;"",K778=""),SUM(K$1:K778)-SUM(T$1:T776),"")</f>
        <v/>
      </c>
      <c r="U777" s="74" t="str">
        <f>IF(AND(M777&lt;&gt;"",M778=""),SUM(M$1:M778)-SUM(U$1:U776),"")</f>
        <v/>
      </c>
      <c r="V777" s="74" t="str">
        <f>IF(AND(O777&lt;&gt;"",O778=""),SUM(O$1:O778)-SUM(V$1:V776),"")</f>
        <v/>
      </c>
      <c r="X777" s="3" t="str">
        <f t="shared" si="133"/>
        <v/>
      </c>
      <c r="Y777" s="21" t="str">
        <f t="shared" si="134"/>
        <v/>
      </c>
      <c r="Z777" s="74" t="str">
        <f t="shared" si="135"/>
        <v/>
      </c>
      <c r="AA777" s="74" t="str">
        <f t="shared" si="136"/>
        <v/>
      </c>
      <c r="AB777" s="74" t="str">
        <f t="shared" si="137"/>
        <v/>
      </c>
    </row>
    <row r="778" spans="1:28" ht="12.75" x14ac:dyDescent="0.2">
      <c r="A778" t="str">
        <f>IF(B778="","", IF(ISNA(MATCH(B778,'Meal Planning'!$C$2:$C$6,0)), "N", "Y"))</f>
        <v/>
      </c>
      <c r="B778" t="str">
        <f t="array" ref="B778">IF(D778="","", INDEX($C778:C20776, MATCH(FALSE,ISBLANK($C778:C20776),0)))</f>
        <v/>
      </c>
      <c r="C778" s="10"/>
      <c r="E778" t="str">
        <f t="shared" si="138"/>
        <v/>
      </c>
      <c r="F778" s="10"/>
      <c r="G778" s="1" t="str">
        <f>IF(D778="","",IFERROR(VLOOKUP(D778,Ingredients!$A:$G,4,FALSE),"ingredient not in list"))</f>
        <v/>
      </c>
      <c r="H778" t="str">
        <f t="shared" si="139"/>
        <v/>
      </c>
      <c r="I778" s="3" t="str">
        <f>IF(D778="", "", IFERROR((VLOOKUP(D778,Ingredients!$A:$H,8,FALSE)*(F778/(VLOOKUP(D778,Ingredients!$A:$H,3,FALSE)))), "ingredient not in list"))</f>
        <v/>
      </c>
      <c r="J778" t="str">
        <f t="shared" si="140"/>
        <v/>
      </c>
      <c r="K778" s="77" t="str">
        <f>IF($D778="", "", IFERROR((VLOOKUP($D778,Ingredients!$A:$K,9,FALSE)*($F778/(VLOOKUP($D778,Ingredients!$A:$K,3,FALSE)))), "ingredient not in list"))</f>
        <v/>
      </c>
      <c r="L778" t="str">
        <f t="shared" si="141"/>
        <v/>
      </c>
      <c r="M778" s="77" t="str">
        <f>IF($D778="", "", IFERROR((VLOOKUP($D778,Ingredients!$A:$K,10,FALSE)*($F778/(VLOOKUP($D778,Ingredients!$A:$K,3,FALSE)))), "ingredient not in list"))</f>
        <v/>
      </c>
      <c r="N778" t="str">
        <f t="shared" si="142"/>
        <v/>
      </c>
      <c r="O778" s="77" t="str">
        <f>IF($D778="", "", IFERROR((VLOOKUP($D778,Ingredients!$A:$K,11,FALSE)*($F778/(VLOOKUP($D778,Ingredients!$A:$K,3,FALSE)))), "ingredient not in list"))</f>
        <v/>
      </c>
      <c r="P778" t="str">
        <f t="shared" si="143"/>
        <v/>
      </c>
      <c r="Q778" s="83" t="str">
        <f>IF($D778="", "", IFERROR((VLOOKUP($D778,Ingredients!$A:$H,6,FALSE)*($F778/(VLOOKUP($D778,Ingredients!$A:$H,3,FALSE)))), "ingredient not in list"))</f>
        <v/>
      </c>
      <c r="R778" s="3" t="str">
        <f>IF(AND(I778&lt;&gt;"",I779=""),SUM(I$1:I779)-SUM(R$1:R777),"")</f>
        <v/>
      </c>
      <c r="S778" t="str">
        <f>IF(AND(Q778&lt;&gt;"",Q779=""),SUM(Q$1:Q779)-SUM(S$1:S777),"")</f>
        <v/>
      </c>
      <c r="T778" s="74" t="str">
        <f>IF(AND(K778&lt;&gt;"",K779=""),SUM(K$1:K779)-SUM(T$1:T777),"")</f>
        <v/>
      </c>
      <c r="U778" s="74" t="str">
        <f>IF(AND(M778&lt;&gt;"",M779=""),SUM(M$1:M779)-SUM(U$1:U777),"")</f>
        <v/>
      </c>
      <c r="V778" s="74" t="str">
        <f>IF(AND(O778&lt;&gt;"",O779=""),SUM(O$1:O779)-SUM(V$1:V777),"")</f>
        <v/>
      </c>
      <c r="X778" s="3" t="str">
        <f t="shared" ref="X778:X841" si="144">IF(W778="","",R778/W778)</f>
        <v/>
      </c>
      <c r="Y778" s="21" t="str">
        <f t="shared" ref="Y778:Y841" si="145">IF(W778="","", S778/W778)</f>
        <v/>
      </c>
      <c r="Z778" s="74" t="str">
        <f t="shared" ref="Z778:Z841" si="146">IF(T778="","", T778/W778)</f>
        <v/>
      </c>
      <c r="AA778" s="74" t="str">
        <f t="shared" ref="AA778:AA841" si="147">IF(U778="","", U778/W778)</f>
        <v/>
      </c>
      <c r="AB778" s="74" t="str">
        <f t="shared" ref="AB778:AB841" si="148">IF(V778="","", V778/W778)</f>
        <v/>
      </c>
    </row>
    <row r="779" spans="1:28" ht="12.75" x14ac:dyDescent="0.2">
      <c r="A779" t="str">
        <f>IF(B779="","", IF(ISNA(MATCH(B779,'Meal Planning'!$C$2:$C$6,0)), "N", "Y"))</f>
        <v/>
      </c>
      <c r="B779" t="str">
        <f t="array" ref="B779">IF(D779="","", INDEX($C779:C20777, MATCH(FALSE,ISBLANK($C779:C20777),0)))</f>
        <v/>
      </c>
      <c r="C779" s="10"/>
      <c r="E779" t="str">
        <f t="shared" si="138"/>
        <v/>
      </c>
      <c r="F779" s="10"/>
      <c r="G779" s="1" t="str">
        <f>IF(D779="","",IFERROR(VLOOKUP(D779,Ingredients!$A:$G,4,FALSE),"ingredient not in list"))</f>
        <v/>
      </c>
      <c r="H779" t="str">
        <f t="shared" si="139"/>
        <v/>
      </c>
      <c r="I779" s="3" t="str">
        <f>IF(D779="", "", IFERROR((VLOOKUP(D779,Ingredients!$A:$H,8,FALSE)*(F779/(VLOOKUP(D779,Ingredients!$A:$H,3,FALSE)))), "ingredient not in list"))</f>
        <v/>
      </c>
      <c r="J779" t="str">
        <f t="shared" si="140"/>
        <v/>
      </c>
      <c r="K779" s="77" t="str">
        <f>IF($D779="", "", IFERROR((VLOOKUP($D779,Ingredients!$A:$K,9,FALSE)*($F779/(VLOOKUP($D779,Ingredients!$A:$K,3,FALSE)))), "ingredient not in list"))</f>
        <v/>
      </c>
      <c r="L779" t="str">
        <f t="shared" si="141"/>
        <v/>
      </c>
      <c r="M779" s="77" t="str">
        <f>IF($D779="", "", IFERROR((VLOOKUP($D779,Ingredients!$A:$K,10,FALSE)*($F779/(VLOOKUP($D779,Ingredients!$A:$K,3,FALSE)))), "ingredient not in list"))</f>
        <v/>
      </c>
      <c r="N779" t="str">
        <f t="shared" si="142"/>
        <v/>
      </c>
      <c r="O779" s="77" t="str">
        <f>IF($D779="", "", IFERROR((VLOOKUP($D779,Ingredients!$A:$K,11,FALSE)*($F779/(VLOOKUP($D779,Ingredients!$A:$K,3,FALSE)))), "ingredient not in list"))</f>
        <v/>
      </c>
      <c r="P779" t="str">
        <f t="shared" si="143"/>
        <v/>
      </c>
      <c r="Q779" s="83" t="str">
        <f>IF($D779="", "", IFERROR((VLOOKUP($D779,Ingredients!$A:$H,6,FALSE)*($F779/(VLOOKUP($D779,Ingredients!$A:$H,3,FALSE)))), "ingredient not in list"))</f>
        <v/>
      </c>
      <c r="R779" s="3" t="str">
        <f>IF(AND(I779&lt;&gt;"",I780=""),SUM(I$1:I780)-SUM(R$1:R778),"")</f>
        <v/>
      </c>
      <c r="S779" t="str">
        <f>IF(AND(Q779&lt;&gt;"",Q780=""),SUM(Q$1:Q780)-SUM(S$1:S778),"")</f>
        <v/>
      </c>
      <c r="T779" s="74" t="str">
        <f>IF(AND(K779&lt;&gt;"",K780=""),SUM(K$1:K780)-SUM(T$1:T778),"")</f>
        <v/>
      </c>
      <c r="U779" s="74" t="str">
        <f>IF(AND(M779&lt;&gt;"",M780=""),SUM(M$1:M780)-SUM(U$1:U778),"")</f>
        <v/>
      </c>
      <c r="V779" s="74" t="str">
        <f>IF(AND(O779&lt;&gt;"",O780=""),SUM(O$1:O780)-SUM(V$1:V778),"")</f>
        <v/>
      </c>
      <c r="X779" s="3" t="str">
        <f t="shared" si="144"/>
        <v/>
      </c>
      <c r="Y779" s="21" t="str">
        <f t="shared" si="145"/>
        <v/>
      </c>
      <c r="Z779" s="74" t="str">
        <f t="shared" si="146"/>
        <v/>
      </c>
      <c r="AA779" s="74" t="str">
        <f t="shared" si="147"/>
        <v/>
      </c>
      <c r="AB779" s="74" t="str">
        <f t="shared" si="148"/>
        <v/>
      </c>
    </row>
    <row r="780" spans="1:28" ht="12.75" x14ac:dyDescent="0.2">
      <c r="A780" t="str">
        <f>IF(B780="","", IF(ISNA(MATCH(B780,'Meal Planning'!$C$2:$C$6,0)), "N", "Y"))</f>
        <v/>
      </c>
      <c r="B780" t="str">
        <f t="array" ref="B780">IF(D780="","", INDEX($C780:C20778, MATCH(FALSE,ISBLANK($C780:C20778),0)))</f>
        <v/>
      </c>
      <c r="C780" s="10"/>
      <c r="E780" t="str">
        <f t="shared" si="138"/>
        <v/>
      </c>
      <c r="F780" s="10"/>
      <c r="G780" s="1" t="str">
        <f>IF(D780="","",IFERROR(VLOOKUP(D780,Ingredients!$A:$G,4,FALSE),"ingredient not in list"))</f>
        <v/>
      </c>
      <c r="H780" t="str">
        <f t="shared" si="139"/>
        <v/>
      </c>
      <c r="I780" s="3" t="str">
        <f>IF(D780="", "", IFERROR((VLOOKUP(D780,Ingredients!$A:$H,8,FALSE)*(F780/(VLOOKUP(D780,Ingredients!$A:$H,3,FALSE)))), "ingredient not in list"))</f>
        <v/>
      </c>
      <c r="J780" t="str">
        <f t="shared" si="140"/>
        <v/>
      </c>
      <c r="K780" s="77" t="str">
        <f>IF($D780="", "", IFERROR((VLOOKUP($D780,Ingredients!$A:$K,9,FALSE)*($F780/(VLOOKUP($D780,Ingredients!$A:$K,3,FALSE)))), "ingredient not in list"))</f>
        <v/>
      </c>
      <c r="L780" t="str">
        <f t="shared" si="141"/>
        <v/>
      </c>
      <c r="M780" s="77" t="str">
        <f>IF($D780="", "", IFERROR((VLOOKUP($D780,Ingredients!$A:$K,10,FALSE)*($F780/(VLOOKUP($D780,Ingredients!$A:$K,3,FALSE)))), "ingredient not in list"))</f>
        <v/>
      </c>
      <c r="N780" t="str">
        <f t="shared" si="142"/>
        <v/>
      </c>
      <c r="O780" s="77" t="str">
        <f>IF($D780="", "", IFERROR((VLOOKUP($D780,Ingredients!$A:$K,11,FALSE)*($F780/(VLOOKUP($D780,Ingredients!$A:$K,3,FALSE)))), "ingredient not in list"))</f>
        <v/>
      </c>
      <c r="P780" t="str">
        <f t="shared" si="143"/>
        <v/>
      </c>
      <c r="Q780" s="83" t="str">
        <f>IF($D780="", "", IFERROR((VLOOKUP($D780,Ingredients!$A:$H,6,FALSE)*($F780/(VLOOKUP($D780,Ingredients!$A:$H,3,FALSE)))), "ingredient not in list"))</f>
        <v/>
      </c>
      <c r="R780" s="3" t="str">
        <f>IF(AND(I780&lt;&gt;"",I781=""),SUM(I$1:I781)-SUM(R$1:R779),"")</f>
        <v/>
      </c>
      <c r="S780" t="str">
        <f>IF(AND(Q780&lt;&gt;"",Q781=""),SUM(Q$1:Q781)-SUM(S$1:S779),"")</f>
        <v/>
      </c>
      <c r="T780" s="74" t="str">
        <f>IF(AND(K780&lt;&gt;"",K781=""),SUM(K$1:K781)-SUM(T$1:T779),"")</f>
        <v/>
      </c>
      <c r="U780" s="74" t="str">
        <f>IF(AND(M780&lt;&gt;"",M781=""),SUM(M$1:M781)-SUM(U$1:U779),"")</f>
        <v/>
      </c>
      <c r="V780" s="74" t="str">
        <f>IF(AND(O780&lt;&gt;"",O781=""),SUM(O$1:O781)-SUM(V$1:V779),"")</f>
        <v/>
      </c>
      <c r="X780" s="3" t="str">
        <f t="shared" si="144"/>
        <v/>
      </c>
      <c r="Y780" s="21" t="str">
        <f t="shared" si="145"/>
        <v/>
      </c>
      <c r="Z780" s="74" t="str">
        <f t="shared" si="146"/>
        <v/>
      </c>
      <c r="AA780" s="74" t="str">
        <f t="shared" si="147"/>
        <v/>
      </c>
      <c r="AB780" s="74" t="str">
        <f t="shared" si="148"/>
        <v/>
      </c>
    </row>
    <row r="781" spans="1:28" ht="12.75" x14ac:dyDescent="0.2">
      <c r="A781" t="str">
        <f>IF(B781="","", IF(ISNA(MATCH(B781,'Meal Planning'!$C$2:$C$6,0)), "N", "Y"))</f>
        <v/>
      </c>
      <c r="B781" t="str">
        <f t="array" ref="B781">IF(D781="","", INDEX($C781:C20779, MATCH(FALSE,ISBLANK($C781:C20779),0)))</f>
        <v/>
      </c>
      <c r="C781" s="10"/>
      <c r="E781" t="str">
        <f t="shared" si="138"/>
        <v/>
      </c>
      <c r="F781" s="10"/>
      <c r="G781" s="1" t="str">
        <f>IF(D781="","",IFERROR(VLOOKUP(D781,Ingredients!$A:$G,4,FALSE),"ingredient not in list"))</f>
        <v/>
      </c>
      <c r="H781" t="str">
        <f t="shared" si="139"/>
        <v/>
      </c>
      <c r="I781" s="3" t="str">
        <f>IF(D781="", "", IFERROR((VLOOKUP(D781,Ingredients!$A:$H,8,FALSE)*(F781/(VLOOKUP(D781,Ingredients!$A:$H,3,FALSE)))), "ingredient not in list"))</f>
        <v/>
      </c>
      <c r="J781" t="str">
        <f t="shared" si="140"/>
        <v/>
      </c>
      <c r="K781" s="77" t="str">
        <f>IF($D781="", "", IFERROR((VLOOKUP($D781,Ingredients!$A:$K,9,FALSE)*($F781/(VLOOKUP($D781,Ingredients!$A:$K,3,FALSE)))), "ingredient not in list"))</f>
        <v/>
      </c>
      <c r="L781" t="str">
        <f t="shared" si="141"/>
        <v/>
      </c>
      <c r="M781" s="77" t="str">
        <f>IF($D781="", "", IFERROR((VLOOKUP($D781,Ingredients!$A:$K,10,FALSE)*($F781/(VLOOKUP($D781,Ingredients!$A:$K,3,FALSE)))), "ingredient not in list"))</f>
        <v/>
      </c>
      <c r="N781" t="str">
        <f t="shared" si="142"/>
        <v/>
      </c>
      <c r="O781" s="77" t="str">
        <f>IF($D781="", "", IFERROR((VLOOKUP($D781,Ingredients!$A:$K,11,FALSE)*($F781/(VLOOKUP($D781,Ingredients!$A:$K,3,FALSE)))), "ingredient not in list"))</f>
        <v/>
      </c>
      <c r="P781" t="str">
        <f t="shared" si="143"/>
        <v/>
      </c>
      <c r="Q781" s="83" t="str">
        <f>IF($D781="", "", IFERROR((VLOOKUP($D781,Ingredients!$A:$H,6,FALSE)*($F781/(VLOOKUP($D781,Ingredients!$A:$H,3,FALSE)))), "ingredient not in list"))</f>
        <v/>
      </c>
      <c r="R781" s="3" t="str">
        <f>IF(AND(I781&lt;&gt;"",I782=""),SUM(I$1:I782)-SUM(R$1:R780),"")</f>
        <v/>
      </c>
      <c r="S781" t="str">
        <f>IF(AND(Q781&lt;&gt;"",Q782=""),SUM(Q$1:Q782)-SUM(S$1:S780),"")</f>
        <v/>
      </c>
      <c r="T781" s="74" t="str">
        <f>IF(AND(K781&lt;&gt;"",K782=""),SUM(K$1:K782)-SUM(T$1:T780),"")</f>
        <v/>
      </c>
      <c r="U781" s="74" t="str">
        <f>IF(AND(M781&lt;&gt;"",M782=""),SUM(M$1:M782)-SUM(U$1:U780),"")</f>
        <v/>
      </c>
      <c r="V781" s="74" t="str">
        <f>IF(AND(O781&lt;&gt;"",O782=""),SUM(O$1:O782)-SUM(V$1:V780),"")</f>
        <v/>
      </c>
      <c r="X781" s="3" t="str">
        <f t="shared" si="144"/>
        <v/>
      </c>
      <c r="Y781" s="21" t="str">
        <f t="shared" si="145"/>
        <v/>
      </c>
      <c r="Z781" s="74" t="str">
        <f t="shared" si="146"/>
        <v/>
      </c>
      <c r="AA781" s="74" t="str">
        <f t="shared" si="147"/>
        <v/>
      </c>
      <c r="AB781" s="74" t="str">
        <f t="shared" si="148"/>
        <v/>
      </c>
    </row>
    <row r="782" spans="1:28" ht="12.75" x14ac:dyDescent="0.2">
      <c r="A782" t="str">
        <f>IF(B782="","", IF(ISNA(MATCH(B782,'Meal Planning'!$C$2:$C$6,0)), "N", "Y"))</f>
        <v/>
      </c>
      <c r="B782" t="str">
        <f t="array" ref="B782">IF(D782="","", INDEX($C782:C20780, MATCH(FALSE,ISBLANK($C782:C20780),0)))</f>
        <v/>
      </c>
      <c r="C782" s="10"/>
      <c r="E782" t="str">
        <f t="shared" si="138"/>
        <v/>
      </c>
      <c r="F782" s="10"/>
      <c r="G782" s="1" t="str">
        <f>IF(D782="","",IFERROR(VLOOKUP(D782,Ingredients!$A:$G,4,FALSE),"ingredient not in list"))</f>
        <v/>
      </c>
      <c r="H782" t="str">
        <f t="shared" si="139"/>
        <v/>
      </c>
      <c r="I782" s="3" t="str">
        <f>IF(D782="", "", IFERROR((VLOOKUP(D782,Ingredients!$A:$H,8,FALSE)*(F782/(VLOOKUP(D782,Ingredients!$A:$H,3,FALSE)))), "ingredient not in list"))</f>
        <v/>
      </c>
      <c r="J782" t="str">
        <f t="shared" si="140"/>
        <v/>
      </c>
      <c r="K782" s="77" t="str">
        <f>IF($D782="", "", IFERROR((VLOOKUP($D782,Ingredients!$A:$K,9,FALSE)*($F782/(VLOOKUP($D782,Ingredients!$A:$K,3,FALSE)))), "ingredient not in list"))</f>
        <v/>
      </c>
      <c r="L782" t="str">
        <f t="shared" si="141"/>
        <v/>
      </c>
      <c r="M782" s="77" t="str">
        <f>IF($D782="", "", IFERROR((VLOOKUP($D782,Ingredients!$A:$K,10,FALSE)*($F782/(VLOOKUP($D782,Ingredients!$A:$K,3,FALSE)))), "ingredient not in list"))</f>
        <v/>
      </c>
      <c r="N782" t="str">
        <f t="shared" si="142"/>
        <v/>
      </c>
      <c r="O782" s="77" t="str">
        <f>IF($D782="", "", IFERROR((VLOOKUP($D782,Ingredients!$A:$K,11,FALSE)*($F782/(VLOOKUP($D782,Ingredients!$A:$K,3,FALSE)))), "ingredient not in list"))</f>
        <v/>
      </c>
      <c r="P782" t="str">
        <f t="shared" si="143"/>
        <v/>
      </c>
      <c r="Q782" s="83" t="str">
        <f>IF($D782="", "", IFERROR((VLOOKUP($D782,Ingredients!$A:$H,6,FALSE)*($F782/(VLOOKUP($D782,Ingredients!$A:$H,3,FALSE)))), "ingredient not in list"))</f>
        <v/>
      </c>
      <c r="R782" s="3" t="str">
        <f>IF(AND(I782&lt;&gt;"",I783=""),SUM(I$1:I783)-SUM(R$1:R781),"")</f>
        <v/>
      </c>
      <c r="S782" t="str">
        <f>IF(AND(Q782&lt;&gt;"",Q783=""),SUM(Q$1:Q783)-SUM(S$1:S781),"")</f>
        <v/>
      </c>
      <c r="T782" s="74" t="str">
        <f>IF(AND(K782&lt;&gt;"",K783=""),SUM(K$1:K783)-SUM(T$1:T781),"")</f>
        <v/>
      </c>
      <c r="U782" s="74" t="str">
        <f>IF(AND(M782&lt;&gt;"",M783=""),SUM(M$1:M783)-SUM(U$1:U781),"")</f>
        <v/>
      </c>
      <c r="V782" s="74" t="str">
        <f>IF(AND(O782&lt;&gt;"",O783=""),SUM(O$1:O783)-SUM(V$1:V781),"")</f>
        <v/>
      </c>
      <c r="X782" s="3" t="str">
        <f t="shared" si="144"/>
        <v/>
      </c>
      <c r="Y782" s="21" t="str">
        <f t="shared" si="145"/>
        <v/>
      </c>
      <c r="Z782" s="74" t="str">
        <f t="shared" si="146"/>
        <v/>
      </c>
      <c r="AA782" s="74" t="str">
        <f t="shared" si="147"/>
        <v/>
      </c>
      <c r="AB782" s="74" t="str">
        <f t="shared" si="148"/>
        <v/>
      </c>
    </row>
    <row r="783" spans="1:28" ht="12.75" x14ac:dyDescent="0.2">
      <c r="A783" t="str">
        <f>IF(B783="","", IF(ISNA(MATCH(B783,'Meal Planning'!$C$2:$C$6,0)), "N", "Y"))</f>
        <v/>
      </c>
      <c r="B783" t="str">
        <f t="array" ref="B783">IF(D783="","", INDEX($C783:C20781, MATCH(FALSE,ISBLANK($C783:C20781),0)))</f>
        <v/>
      </c>
      <c r="C783" s="10"/>
      <c r="E783" t="str">
        <f t="shared" si="138"/>
        <v/>
      </c>
      <c r="F783" s="10"/>
      <c r="G783" s="1" t="str">
        <f>IF(D783="","",IFERROR(VLOOKUP(D783,Ingredients!$A:$G,4,FALSE),"ingredient not in list"))</f>
        <v/>
      </c>
      <c r="H783" t="str">
        <f t="shared" si="139"/>
        <v/>
      </c>
      <c r="I783" s="3" t="str">
        <f>IF(D783="", "", IFERROR((VLOOKUP(D783,Ingredients!$A:$H,8,FALSE)*(F783/(VLOOKUP(D783,Ingredients!$A:$H,3,FALSE)))), "ingredient not in list"))</f>
        <v/>
      </c>
      <c r="J783" t="str">
        <f t="shared" si="140"/>
        <v/>
      </c>
      <c r="K783" s="77" t="str">
        <f>IF($D783="", "", IFERROR((VLOOKUP($D783,Ingredients!$A:$K,9,FALSE)*($F783/(VLOOKUP($D783,Ingredients!$A:$K,3,FALSE)))), "ingredient not in list"))</f>
        <v/>
      </c>
      <c r="L783" t="str">
        <f t="shared" si="141"/>
        <v/>
      </c>
      <c r="M783" s="77" t="str">
        <f>IF($D783="", "", IFERROR((VLOOKUP($D783,Ingredients!$A:$K,10,FALSE)*($F783/(VLOOKUP($D783,Ingredients!$A:$K,3,FALSE)))), "ingredient not in list"))</f>
        <v/>
      </c>
      <c r="N783" t="str">
        <f t="shared" si="142"/>
        <v/>
      </c>
      <c r="O783" s="77" t="str">
        <f>IF($D783="", "", IFERROR((VLOOKUP($D783,Ingredients!$A:$K,11,FALSE)*($F783/(VLOOKUP($D783,Ingredients!$A:$K,3,FALSE)))), "ingredient not in list"))</f>
        <v/>
      </c>
      <c r="P783" t="str">
        <f t="shared" si="143"/>
        <v/>
      </c>
      <c r="Q783" s="83" t="str">
        <f>IF($D783="", "", IFERROR((VLOOKUP($D783,Ingredients!$A:$H,6,FALSE)*($F783/(VLOOKUP($D783,Ingredients!$A:$H,3,FALSE)))), "ingredient not in list"))</f>
        <v/>
      </c>
      <c r="R783" s="3" t="str">
        <f>IF(AND(I783&lt;&gt;"",I784=""),SUM(I$1:I784)-SUM(R$1:R782),"")</f>
        <v/>
      </c>
      <c r="S783" t="str">
        <f>IF(AND(Q783&lt;&gt;"",Q784=""),SUM(Q$1:Q784)-SUM(S$1:S782),"")</f>
        <v/>
      </c>
      <c r="T783" s="74" t="str">
        <f>IF(AND(K783&lt;&gt;"",K784=""),SUM(K$1:K784)-SUM(T$1:T782),"")</f>
        <v/>
      </c>
      <c r="U783" s="74" t="str">
        <f>IF(AND(M783&lt;&gt;"",M784=""),SUM(M$1:M784)-SUM(U$1:U782),"")</f>
        <v/>
      </c>
      <c r="V783" s="74" t="str">
        <f>IF(AND(O783&lt;&gt;"",O784=""),SUM(O$1:O784)-SUM(V$1:V782),"")</f>
        <v/>
      </c>
      <c r="X783" s="3" t="str">
        <f t="shared" si="144"/>
        <v/>
      </c>
      <c r="Y783" s="21" t="str">
        <f t="shared" si="145"/>
        <v/>
      </c>
      <c r="Z783" s="74" t="str">
        <f t="shared" si="146"/>
        <v/>
      </c>
      <c r="AA783" s="74" t="str">
        <f t="shared" si="147"/>
        <v/>
      </c>
      <c r="AB783" s="74" t="str">
        <f t="shared" si="148"/>
        <v/>
      </c>
    </row>
    <row r="784" spans="1:28" ht="12.75" x14ac:dyDescent="0.2">
      <c r="A784" t="str">
        <f>IF(B784="","", IF(ISNA(MATCH(B784,'Meal Planning'!$C$2:$C$6,0)), "N", "Y"))</f>
        <v/>
      </c>
      <c r="B784" t="str">
        <f t="array" ref="B784">IF(D784="","", INDEX($C784:C20782, MATCH(FALSE,ISBLANK($C784:C20782),0)))</f>
        <v/>
      </c>
      <c r="C784" s="10"/>
      <c r="E784" t="str">
        <f t="shared" si="138"/>
        <v/>
      </c>
      <c r="F784" s="10"/>
      <c r="G784" s="1" t="str">
        <f>IF(D784="","",IFERROR(VLOOKUP(D784,Ingredients!$A:$G,4,FALSE),"ingredient not in list"))</f>
        <v/>
      </c>
      <c r="H784" t="str">
        <f t="shared" si="139"/>
        <v/>
      </c>
      <c r="I784" s="3" t="str">
        <f>IF(D784="", "", IFERROR((VLOOKUP(D784,Ingredients!$A:$H,8,FALSE)*(F784/(VLOOKUP(D784,Ingredients!$A:$H,3,FALSE)))), "ingredient not in list"))</f>
        <v/>
      </c>
      <c r="J784" t="str">
        <f t="shared" si="140"/>
        <v/>
      </c>
      <c r="K784" s="77" t="str">
        <f>IF($D784="", "", IFERROR((VLOOKUP($D784,Ingredients!$A:$K,9,FALSE)*($F784/(VLOOKUP($D784,Ingredients!$A:$K,3,FALSE)))), "ingredient not in list"))</f>
        <v/>
      </c>
      <c r="L784" t="str">
        <f t="shared" si="141"/>
        <v/>
      </c>
      <c r="M784" s="77" t="str">
        <f>IF($D784="", "", IFERROR((VLOOKUP($D784,Ingredients!$A:$K,10,FALSE)*($F784/(VLOOKUP($D784,Ingredients!$A:$K,3,FALSE)))), "ingredient not in list"))</f>
        <v/>
      </c>
      <c r="N784" t="str">
        <f t="shared" si="142"/>
        <v/>
      </c>
      <c r="O784" s="77" t="str">
        <f>IF($D784="", "", IFERROR((VLOOKUP($D784,Ingredients!$A:$K,11,FALSE)*($F784/(VLOOKUP($D784,Ingredients!$A:$K,3,FALSE)))), "ingredient not in list"))</f>
        <v/>
      </c>
      <c r="P784" t="str">
        <f t="shared" si="143"/>
        <v/>
      </c>
      <c r="Q784" s="83" t="str">
        <f>IF($D784="", "", IFERROR((VLOOKUP($D784,Ingredients!$A:$H,6,FALSE)*($F784/(VLOOKUP($D784,Ingredients!$A:$H,3,FALSE)))), "ingredient not in list"))</f>
        <v/>
      </c>
      <c r="R784" s="3" t="str">
        <f>IF(AND(I784&lt;&gt;"",I785=""),SUM(I$1:I785)-SUM(R$1:R783),"")</f>
        <v/>
      </c>
      <c r="S784" t="str">
        <f>IF(AND(Q784&lt;&gt;"",Q785=""),SUM(Q$1:Q785)-SUM(S$1:S783),"")</f>
        <v/>
      </c>
      <c r="T784" s="74" t="str">
        <f>IF(AND(K784&lt;&gt;"",K785=""),SUM(K$1:K785)-SUM(T$1:T783),"")</f>
        <v/>
      </c>
      <c r="U784" s="74" t="str">
        <f>IF(AND(M784&lt;&gt;"",M785=""),SUM(M$1:M785)-SUM(U$1:U783),"")</f>
        <v/>
      </c>
      <c r="V784" s="74" t="str">
        <f>IF(AND(O784&lt;&gt;"",O785=""),SUM(O$1:O785)-SUM(V$1:V783),"")</f>
        <v/>
      </c>
      <c r="X784" s="3" t="str">
        <f t="shared" si="144"/>
        <v/>
      </c>
      <c r="Y784" s="21" t="str">
        <f t="shared" si="145"/>
        <v/>
      </c>
      <c r="Z784" s="74" t="str">
        <f t="shared" si="146"/>
        <v/>
      </c>
      <c r="AA784" s="74" t="str">
        <f t="shared" si="147"/>
        <v/>
      </c>
      <c r="AB784" s="74" t="str">
        <f t="shared" si="148"/>
        <v/>
      </c>
    </row>
    <row r="785" spans="1:28" ht="12.75" x14ac:dyDescent="0.2">
      <c r="A785" t="str">
        <f>IF(B785="","", IF(ISNA(MATCH(B785,'Meal Planning'!$C$2:$C$6,0)), "N", "Y"))</f>
        <v/>
      </c>
      <c r="B785" t="str">
        <f t="array" ref="B785">IF(D785="","", INDEX($C785:C20783, MATCH(FALSE,ISBLANK($C785:C20783),0)))</f>
        <v/>
      </c>
      <c r="C785" s="10"/>
      <c r="E785" t="str">
        <f t="shared" si="138"/>
        <v/>
      </c>
      <c r="F785" s="10"/>
      <c r="G785" s="1" t="str">
        <f>IF(D785="","",IFERROR(VLOOKUP(D785,Ingredients!$A:$G,4,FALSE),"ingredient not in list"))</f>
        <v/>
      </c>
      <c r="H785" t="str">
        <f t="shared" si="139"/>
        <v/>
      </c>
      <c r="I785" s="3" t="str">
        <f>IF(D785="", "", IFERROR((VLOOKUP(D785,Ingredients!$A:$H,8,FALSE)*(F785/(VLOOKUP(D785,Ingredients!$A:$H,3,FALSE)))), "ingredient not in list"))</f>
        <v/>
      </c>
      <c r="J785" t="str">
        <f t="shared" si="140"/>
        <v/>
      </c>
      <c r="K785" s="77" t="str">
        <f>IF($D785="", "", IFERROR((VLOOKUP($D785,Ingredients!$A:$K,9,FALSE)*($F785/(VLOOKUP($D785,Ingredients!$A:$K,3,FALSE)))), "ingredient not in list"))</f>
        <v/>
      </c>
      <c r="L785" t="str">
        <f t="shared" si="141"/>
        <v/>
      </c>
      <c r="M785" s="77" t="str">
        <f>IF($D785="", "", IFERROR((VLOOKUP($D785,Ingredients!$A:$K,10,FALSE)*($F785/(VLOOKUP($D785,Ingredients!$A:$K,3,FALSE)))), "ingredient not in list"))</f>
        <v/>
      </c>
      <c r="N785" t="str">
        <f t="shared" si="142"/>
        <v/>
      </c>
      <c r="O785" s="77" t="str">
        <f>IF($D785="", "", IFERROR((VLOOKUP($D785,Ingredients!$A:$K,11,FALSE)*($F785/(VLOOKUP($D785,Ingredients!$A:$K,3,FALSE)))), "ingredient not in list"))</f>
        <v/>
      </c>
      <c r="P785" t="str">
        <f t="shared" si="143"/>
        <v/>
      </c>
      <c r="Q785" s="83" t="str">
        <f>IF($D785="", "", IFERROR((VLOOKUP($D785,Ingredients!$A:$H,6,FALSE)*($F785/(VLOOKUP($D785,Ingredients!$A:$H,3,FALSE)))), "ingredient not in list"))</f>
        <v/>
      </c>
      <c r="R785" s="3" t="str">
        <f>IF(AND(I785&lt;&gt;"",I786=""),SUM(I$1:I786)-SUM(R$1:R784),"")</f>
        <v/>
      </c>
      <c r="S785" t="str">
        <f>IF(AND(Q785&lt;&gt;"",Q786=""),SUM(Q$1:Q786)-SUM(S$1:S784),"")</f>
        <v/>
      </c>
      <c r="T785" s="74" t="str">
        <f>IF(AND(K785&lt;&gt;"",K786=""),SUM(K$1:K786)-SUM(T$1:T784),"")</f>
        <v/>
      </c>
      <c r="U785" s="74" t="str">
        <f>IF(AND(M785&lt;&gt;"",M786=""),SUM(M$1:M786)-SUM(U$1:U784),"")</f>
        <v/>
      </c>
      <c r="V785" s="74" t="str">
        <f>IF(AND(O785&lt;&gt;"",O786=""),SUM(O$1:O786)-SUM(V$1:V784),"")</f>
        <v/>
      </c>
      <c r="X785" s="3" t="str">
        <f t="shared" si="144"/>
        <v/>
      </c>
      <c r="Y785" s="21" t="str">
        <f t="shared" si="145"/>
        <v/>
      </c>
      <c r="Z785" s="74" t="str">
        <f t="shared" si="146"/>
        <v/>
      </c>
      <c r="AA785" s="74" t="str">
        <f t="shared" si="147"/>
        <v/>
      </c>
      <c r="AB785" s="74" t="str">
        <f t="shared" si="148"/>
        <v/>
      </c>
    </row>
    <row r="786" spans="1:28" ht="12.75" x14ac:dyDescent="0.2">
      <c r="A786" t="str">
        <f>IF(B786="","", IF(ISNA(MATCH(B786,'Meal Planning'!$C$2:$C$6,0)), "N", "Y"))</f>
        <v/>
      </c>
      <c r="B786" t="str">
        <f t="array" ref="B786">IF(D786="","", INDEX($C786:C20784, MATCH(FALSE,ISBLANK($C786:C20784),0)))</f>
        <v/>
      </c>
      <c r="C786" s="10"/>
      <c r="E786" t="str">
        <f t="shared" si="138"/>
        <v/>
      </c>
      <c r="F786" s="10"/>
      <c r="G786" s="1" t="str">
        <f>IF(D786="","",IFERROR(VLOOKUP(D786,Ingredients!$A:$G,4,FALSE),"ingredient not in list"))</f>
        <v/>
      </c>
      <c r="H786" t="str">
        <f t="shared" si="139"/>
        <v/>
      </c>
      <c r="I786" s="3" t="str">
        <f>IF(D786="", "", IFERROR((VLOOKUP(D786,Ingredients!$A:$H,8,FALSE)*(F786/(VLOOKUP(D786,Ingredients!$A:$H,3,FALSE)))), "ingredient not in list"))</f>
        <v/>
      </c>
      <c r="J786" t="str">
        <f t="shared" si="140"/>
        <v/>
      </c>
      <c r="K786" s="77" t="str">
        <f>IF($D786="", "", IFERROR((VLOOKUP($D786,Ingredients!$A:$K,9,FALSE)*($F786/(VLOOKUP($D786,Ingredients!$A:$K,3,FALSE)))), "ingredient not in list"))</f>
        <v/>
      </c>
      <c r="L786" t="str">
        <f t="shared" si="141"/>
        <v/>
      </c>
      <c r="M786" s="77" t="str">
        <f>IF($D786="", "", IFERROR((VLOOKUP($D786,Ingredients!$A:$K,10,FALSE)*($F786/(VLOOKUP($D786,Ingredients!$A:$K,3,FALSE)))), "ingredient not in list"))</f>
        <v/>
      </c>
      <c r="N786" t="str">
        <f t="shared" si="142"/>
        <v/>
      </c>
      <c r="O786" s="77" t="str">
        <f>IF($D786="", "", IFERROR((VLOOKUP($D786,Ingredients!$A:$K,11,FALSE)*($F786/(VLOOKUP($D786,Ingredients!$A:$K,3,FALSE)))), "ingredient not in list"))</f>
        <v/>
      </c>
      <c r="P786" t="str">
        <f t="shared" si="143"/>
        <v/>
      </c>
      <c r="Q786" s="83" t="str">
        <f>IF($D786="", "", IFERROR((VLOOKUP($D786,Ingredients!$A:$H,6,FALSE)*($F786/(VLOOKUP($D786,Ingredients!$A:$H,3,FALSE)))), "ingredient not in list"))</f>
        <v/>
      </c>
      <c r="R786" s="3" t="str">
        <f>IF(AND(I786&lt;&gt;"",I787=""),SUM(I$1:I787)-SUM(R$1:R785),"")</f>
        <v/>
      </c>
      <c r="S786" t="str">
        <f>IF(AND(Q786&lt;&gt;"",Q787=""),SUM(Q$1:Q787)-SUM(S$1:S785),"")</f>
        <v/>
      </c>
      <c r="T786" s="74" t="str">
        <f>IF(AND(K786&lt;&gt;"",K787=""),SUM(K$1:K787)-SUM(T$1:T785),"")</f>
        <v/>
      </c>
      <c r="U786" s="74" t="str">
        <f>IF(AND(M786&lt;&gt;"",M787=""),SUM(M$1:M787)-SUM(U$1:U785),"")</f>
        <v/>
      </c>
      <c r="V786" s="74" t="str">
        <f>IF(AND(O786&lt;&gt;"",O787=""),SUM(O$1:O787)-SUM(V$1:V785),"")</f>
        <v/>
      </c>
      <c r="X786" s="3" t="str">
        <f t="shared" si="144"/>
        <v/>
      </c>
      <c r="Y786" s="21" t="str">
        <f t="shared" si="145"/>
        <v/>
      </c>
      <c r="Z786" s="74" t="str">
        <f t="shared" si="146"/>
        <v/>
      </c>
      <c r="AA786" s="74" t="str">
        <f t="shared" si="147"/>
        <v/>
      </c>
      <c r="AB786" s="74" t="str">
        <f t="shared" si="148"/>
        <v/>
      </c>
    </row>
    <row r="787" spans="1:28" ht="12.75" x14ac:dyDescent="0.2">
      <c r="A787" t="str">
        <f>IF(B787="","", IF(ISNA(MATCH(B787,'Meal Planning'!$C$2:$C$6,0)), "N", "Y"))</f>
        <v/>
      </c>
      <c r="B787" t="str">
        <f t="array" ref="B787">IF(D787="","", INDEX($C787:C20785, MATCH(FALSE,ISBLANK($C787:C20785),0)))</f>
        <v/>
      </c>
      <c r="C787" s="10"/>
      <c r="E787" t="str">
        <f t="shared" si="138"/>
        <v/>
      </c>
      <c r="F787" s="10"/>
      <c r="G787" s="1" t="str">
        <f>IF(D787="","",IFERROR(VLOOKUP(D787,Ingredients!$A:$G,4,FALSE),"ingredient not in list"))</f>
        <v/>
      </c>
      <c r="H787" t="str">
        <f t="shared" si="139"/>
        <v/>
      </c>
      <c r="I787" s="3" t="str">
        <f>IF(D787="", "", IFERROR((VLOOKUP(D787,Ingredients!$A:$H,8,FALSE)*(F787/(VLOOKUP(D787,Ingredients!$A:$H,3,FALSE)))), "ingredient not in list"))</f>
        <v/>
      </c>
      <c r="J787" t="str">
        <f t="shared" si="140"/>
        <v/>
      </c>
      <c r="K787" s="77" t="str">
        <f>IF($D787="", "", IFERROR((VLOOKUP($D787,Ingredients!$A:$K,9,FALSE)*($F787/(VLOOKUP($D787,Ingredients!$A:$K,3,FALSE)))), "ingredient not in list"))</f>
        <v/>
      </c>
      <c r="L787" t="str">
        <f t="shared" si="141"/>
        <v/>
      </c>
      <c r="M787" s="77" t="str">
        <f>IF($D787="", "", IFERROR((VLOOKUP($D787,Ingredients!$A:$K,10,FALSE)*($F787/(VLOOKUP($D787,Ingredients!$A:$K,3,FALSE)))), "ingredient not in list"))</f>
        <v/>
      </c>
      <c r="N787" t="str">
        <f t="shared" si="142"/>
        <v/>
      </c>
      <c r="O787" s="77" t="str">
        <f>IF($D787="", "", IFERROR((VLOOKUP($D787,Ingredients!$A:$K,11,FALSE)*($F787/(VLOOKUP($D787,Ingredients!$A:$K,3,FALSE)))), "ingredient not in list"))</f>
        <v/>
      </c>
      <c r="P787" t="str">
        <f t="shared" si="143"/>
        <v/>
      </c>
      <c r="Q787" s="83" t="str">
        <f>IF($D787="", "", IFERROR((VLOOKUP($D787,Ingredients!$A:$H,6,FALSE)*($F787/(VLOOKUP($D787,Ingredients!$A:$H,3,FALSE)))), "ingredient not in list"))</f>
        <v/>
      </c>
      <c r="R787" s="3" t="str">
        <f>IF(AND(I787&lt;&gt;"",I788=""),SUM(I$1:I788)-SUM(R$1:R786),"")</f>
        <v/>
      </c>
      <c r="S787" t="str">
        <f>IF(AND(Q787&lt;&gt;"",Q788=""),SUM(Q$1:Q788)-SUM(S$1:S786),"")</f>
        <v/>
      </c>
      <c r="T787" s="74" t="str">
        <f>IF(AND(K787&lt;&gt;"",K788=""),SUM(K$1:K788)-SUM(T$1:T786),"")</f>
        <v/>
      </c>
      <c r="U787" s="74" t="str">
        <f>IF(AND(M787&lt;&gt;"",M788=""),SUM(M$1:M788)-SUM(U$1:U786),"")</f>
        <v/>
      </c>
      <c r="V787" s="74" t="str">
        <f>IF(AND(O787&lt;&gt;"",O788=""),SUM(O$1:O788)-SUM(V$1:V786),"")</f>
        <v/>
      </c>
      <c r="X787" s="3" t="str">
        <f t="shared" si="144"/>
        <v/>
      </c>
      <c r="Y787" s="21" t="str">
        <f t="shared" si="145"/>
        <v/>
      </c>
      <c r="Z787" s="74" t="str">
        <f t="shared" si="146"/>
        <v/>
      </c>
      <c r="AA787" s="74" t="str">
        <f t="shared" si="147"/>
        <v/>
      </c>
      <c r="AB787" s="74" t="str">
        <f t="shared" si="148"/>
        <v/>
      </c>
    </row>
    <row r="788" spans="1:28" ht="12.75" x14ac:dyDescent="0.2">
      <c r="A788" t="str">
        <f>IF(B788="","", IF(ISNA(MATCH(B788,'Meal Planning'!$C$2:$C$6,0)), "N", "Y"))</f>
        <v/>
      </c>
      <c r="B788" t="str">
        <f t="array" ref="B788">IF(D788="","", INDEX($C788:C20786, MATCH(FALSE,ISBLANK($C788:C20786),0)))</f>
        <v/>
      </c>
      <c r="C788" s="10"/>
      <c r="E788" t="str">
        <f t="shared" si="138"/>
        <v/>
      </c>
      <c r="F788" s="10"/>
      <c r="G788" s="1" t="str">
        <f>IF(D788="","",IFERROR(VLOOKUP(D788,Ingredients!$A:$G,4,FALSE),"ingredient not in list"))</f>
        <v/>
      </c>
      <c r="H788" t="str">
        <f t="shared" si="139"/>
        <v/>
      </c>
      <c r="I788" s="3" t="str">
        <f>IF(D788="", "", IFERROR((VLOOKUP(D788,Ingredients!$A:$H,8,FALSE)*(F788/(VLOOKUP(D788,Ingredients!$A:$H,3,FALSE)))), "ingredient not in list"))</f>
        <v/>
      </c>
      <c r="J788" t="str">
        <f t="shared" si="140"/>
        <v/>
      </c>
      <c r="K788" s="77" t="str">
        <f>IF($D788="", "", IFERROR((VLOOKUP($D788,Ingredients!$A:$K,9,FALSE)*($F788/(VLOOKUP($D788,Ingredients!$A:$K,3,FALSE)))), "ingredient not in list"))</f>
        <v/>
      </c>
      <c r="L788" t="str">
        <f t="shared" si="141"/>
        <v/>
      </c>
      <c r="M788" s="77" t="str">
        <f>IF($D788="", "", IFERROR((VLOOKUP($D788,Ingredients!$A:$K,10,FALSE)*($F788/(VLOOKUP($D788,Ingredients!$A:$K,3,FALSE)))), "ingredient not in list"))</f>
        <v/>
      </c>
      <c r="N788" t="str">
        <f t="shared" si="142"/>
        <v/>
      </c>
      <c r="O788" s="77" t="str">
        <f>IF($D788="", "", IFERROR((VLOOKUP($D788,Ingredients!$A:$K,11,FALSE)*($F788/(VLOOKUP($D788,Ingredients!$A:$K,3,FALSE)))), "ingredient not in list"))</f>
        <v/>
      </c>
      <c r="P788" t="str">
        <f t="shared" si="143"/>
        <v/>
      </c>
      <c r="Q788" s="83" t="str">
        <f>IF($D788="", "", IFERROR((VLOOKUP($D788,Ingredients!$A:$H,6,FALSE)*($F788/(VLOOKUP($D788,Ingredients!$A:$H,3,FALSE)))), "ingredient not in list"))</f>
        <v/>
      </c>
      <c r="R788" s="3" t="str">
        <f>IF(AND(I788&lt;&gt;"",I789=""),SUM(I$1:I789)-SUM(R$1:R787),"")</f>
        <v/>
      </c>
      <c r="S788" t="str">
        <f>IF(AND(Q788&lt;&gt;"",Q789=""),SUM(Q$1:Q789)-SUM(S$1:S787),"")</f>
        <v/>
      </c>
      <c r="T788" s="74" t="str">
        <f>IF(AND(K788&lt;&gt;"",K789=""),SUM(K$1:K789)-SUM(T$1:T787),"")</f>
        <v/>
      </c>
      <c r="U788" s="74" t="str">
        <f>IF(AND(M788&lt;&gt;"",M789=""),SUM(M$1:M789)-SUM(U$1:U787),"")</f>
        <v/>
      </c>
      <c r="V788" s="74" t="str">
        <f>IF(AND(O788&lt;&gt;"",O789=""),SUM(O$1:O789)-SUM(V$1:V787),"")</f>
        <v/>
      </c>
      <c r="X788" s="3" t="str">
        <f t="shared" si="144"/>
        <v/>
      </c>
      <c r="Y788" s="21" t="str">
        <f t="shared" si="145"/>
        <v/>
      </c>
      <c r="Z788" s="74" t="str">
        <f t="shared" si="146"/>
        <v/>
      </c>
      <c r="AA788" s="74" t="str">
        <f t="shared" si="147"/>
        <v/>
      </c>
      <c r="AB788" s="74" t="str">
        <f t="shared" si="148"/>
        <v/>
      </c>
    </row>
    <row r="789" spans="1:28" ht="12.75" x14ac:dyDescent="0.2">
      <c r="A789" t="str">
        <f>IF(B789="","", IF(ISNA(MATCH(B789,'Meal Planning'!$C$2:$C$6,0)), "N", "Y"))</f>
        <v/>
      </c>
      <c r="B789" t="str">
        <f t="array" ref="B789">IF(D789="","", INDEX($C789:C20787, MATCH(FALSE,ISBLANK($C789:C20787),0)))</f>
        <v/>
      </c>
      <c r="C789" s="10"/>
      <c r="E789" t="str">
        <f t="shared" si="138"/>
        <v/>
      </c>
      <c r="F789" s="10"/>
      <c r="G789" s="1" t="str">
        <f>IF(D789="","",IFERROR(VLOOKUP(D789,Ingredients!$A:$G,4,FALSE),"ingredient not in list"))</f>
        <v/>
      </c>
      <c r="H789" t="str">
        <f t="shared" si="139"/>
        <v/>
      </c>
      <c r="I789" s="3" t="str">
        <f>IF(D789="", "", IFERROR((VLOOKUP(D789,Ingredients!$A:$H,8,FALSE)*(F789/(VLOOKUP(D789,Ingredients!$A:$H,3,FALSE)))), "ingredient not in list"))</f>
        <v/>
      </c>
      <c r="J789" t="str">
        <f t="shared" si="140"/>
        <v/>
      </c>
      <c r="K789" s="77" t="str">
        <f>IF($D789="", "", IFERROR((VLOOKUP($D789,Ingredients!$A:$K,9,FALSE)*($F789/(VLOOKUP($D789,Ingredients!$A:$K,3,FALSE)))), "ingredient not in list"))</f>
        <v/>
      </c>
      <c r="L789" t="str">
        <f t="shared" si="141"/>
        <v/>
      </c>
      <c r="M789" s="77" t="str">
        <f>IF($D789="", "", IFERROR((VLOOKUP($D789,Ingredients!$A:$K,10,FALSE)*($F789/(VLOOKUP($D789,Ingredients!$A:$K,3,FALSE)))), "ingredient not in list"))</f>
        <v/>
      </c>
      <c r="N789" t="str">
        <f t="shared" si="142"/>
        <v/>
      </c>
      <c r="O789" s="77" t="str">
        <f>IF($D789="", "", IFERROR((VLOOKUP($D789,Ingredients!$A:$K,11,FALSE)*($F789/(VLOOKUP($D789,Ingredients!$A:$K,3,FALSE)))), "ingredient not in list"))</f>
        <v/>
      </c>
      <c r="P789" t="str">
        <f t="shared" si="143"/>
        <v/>
      </c>
      <c r="Q789" s="83" t="str">
        <f>IF($D789="", "", IFERROR((VLOOKUP($D789,Ingredients!$A:$H,6,FALSE)*($F789/(VLOOKUP($D789,Ingredients!$A:$H,3,FALSE)))), "ingredient not in list"))</f>
        <v/>
      </c>
      <c r="R789" s="3" t="str">
        <f>IF(AND(I789&lt;&gt;"",I790=""),SUM(I$1:I790)-SUM(R$1:R788),"")</f>
        <v/>
      </c>
      <c r="S789" t="str">
        <f>IF(AND(Q789&lt;&gt;"",Q790=""),SUM(Q$1:Q790)-SUM(S$1:S788),"")</f>
        <v/>
      </c>
      <c r="T789" s="74" t="str">
        <f>IF(AND(K789&lt;&gt;"",K790=""),SUM(K$1:K790)-SUM(T$1:T788),"")</f>
        <v/>
      </c>
      <c r="U789" s="74" t="str">
        <f>IF(AND(M789&lt;&gt;"",M790=""),SUM(M$1:M790)-SUM(U$1:U788),"")</f>
        <v/>
      </c>
      <c r="V789" s="74" t="str">
        <f>IF(AND(O789&lt;&gt;"",O790=""),SUM(O$1:O790)-SUM(V$1:V788),"")</f>
        <v/>
      </c>
      <c r="X789" s="3" t="str">
        <f t="shared" si="144"/>
        <v/>
      </c>
      <c r="Y789" s="21" t="str">
        <f t="shared" si="145"/>
        <v/>
      </c>
      <c r="Z789" s="74" t="str">
        <f t="shared" si="146"/>
        <v/>
      </c>
      <c r="AA789" s="74" t="str">
        <f t="shared" si="147"/>
        <v/>
      </c>
      <c r="AB789" s="74" t="str">
        <f t="shared" si="148"/>
        <v/>
      </c>
    </row>
    <row r="790" spans="1:28" ht="12.75" x14ac:dyDescent="0.2">
      <c r="A790" t="str">
        <f>IF(B790="","", IF(ISNA(MATCH(B790,'Meal Planning'!$C$2:$C$6,0)), "N", "Y"))</f>
        <v/>
      </c>
      <c r="B790" t="str">
        <f t="array" ref="B790">IF(D790="","", INDEX($C790:C20788, MATCH(FALSE,ISBLANK($C790:C20788),0)))</f>
        <v/>
      </c>
      <c r="C790" s="10"/>
      <c r="E790" t="str">
        <f t="shared" si="138"/>
        <v/>
      </c>
      <c r="F790" s="10"/>
      <c r="G790" s="1" t="str">
        <f>IF(D790="","",IFERROR(VLOOKUP(D790,Ingredients!$A:$G,4,FALSE),"ingredient not in list"))</f>
        <v/>
      </c>
      <c r="H790" t="str">
        <f t="shared" si="139"/>
        <v/>
      </c>
      <c r="I790" s="3" t="str">
        <f>IF(D790="", "", IFERROR((VLOOKUP(D790,Ingredients!$A:$H,8,FALSE)*(F790/(VLOOKUP(D790,Ingredients!$A:$H,3,FALSE)))), "ingredient not in list"))</f>
        <v/>
      </c>
      <c r="J790" t="str">
        <f t="shared" si="140"/>
        <v/>
      </c>
      <c r="K790" s="77" t="str">
        <f>IF($D790="", "", IFERROR((VLOOKUP($D790,Ingredients!$A:$K,9,FALSE)*($F790/(VLOOKUP($D790,Ingredients!$A:$K,3,FALSE)))), "ingredient not in list"))</f>
        <v/>
      </c>
      <c r="L790" t="str">
        <f t="shared" si="141"/>
        <v/>
      </c>
      <c r="M790" s="77" t="str">
        <f>IF($D790="", "", IFERROR((VLOOKUP($D790,Ingredients!$A:$K,10,FALSE)*($F790/(VLOOKUP($D790,Ingredients!$A:$K,3,FALSE)))), "ingredient not in list"))</f>
        <v/>
      </c>
      <c r="N790" t="str">
        <f t="shared" si="142"/>
        <v/>
      </c>
      <c r="O790" s="77" t="str">
        <f>IF($D790="", "", IFERROR((VLOOKUP($D790,Ingredients!$A:$K,11,FALSE)*($F790/(VLOOKUP($D790,Ingredients!$A:$K,3,FALSE)))), "ingredient not in list"))</f>
        <v/>
      </c>
      <c r="P790" t="str">
        <f t="shared" si="143"/>
        <v/>
      </c>
      <c r="Q790" s="83" t="str">
        <f>IF($D790="", "", IFERROR((VLOOKUP($D790,Ingredients!$A:$H,6,FALSE)*($F790/(VLOOKUP($D790,Ingredients!$A:$H,3,FALSE)))), "ingredient not in list"))</f>
        <v/>
      </c>
      <c r="R790" s="3" t="str">
        <f>IF(AND(I790&lt;&gt;"",I791=""),SUM(I$1:I791)-SUM(R$1:R789),"")</f>
        <v/>
      </c>
      <c r="S790" t="str">
        <f>IF(AND(Q790&lt;&gt;"",Q791=""),SUM(Q$1:Q791)-SUM(S$1:S789),"")</f>
        <v/>
      </c>
      <c r="T790" s="74" t="str">
        <f>IF(AND(K790&lt;&gt;"",K791=""),SUM(K$1:K791)-SUM(T$1:T789),"")</f>
        <v/>
      </c>
      <c r="U790" s="74" t="str">
        <f>IF(AND(M790&lt;&gt;"",M791=""),SUM(M$1:M791)-SUM(U$1:U789),"")</f>
        <v/>
      </c>
      <c r="V790" s="74" t="str">
        <f>IF(AND(O790&lt;&gt;"",O791=""),SUM(O$1:O791)-SUM(V$1:V789),"")</f>
        <v/>
      </c>
      <c r="X790" s="3" t="str">
        <f t="shared" si="144"/>
        <v/>
      </c>
      <c r="Y790" s="21" t="str">
        <f t="shared" si="145"/>
        <v/>
      </c>
      <c r="Z790" s="74" t="str">
        <f t="shared" si="146"/>
        <v/>
      </c>
      <c r="AA790" s="74" t="str">
        <f t="shared" si="147"/>
        <v/>
      </c>
      <c r="AB790" s="74" t="str">
        <f t="shared" si="148"/>
        <v/>
      </c>
    </row>
    <row r="791" spans="1:28" ht="12.75" x14ac:dyDescent="0.2">
      <c r="A791" t="str">
        <f>IF(B791="","", IF(ISNA(MATCH(B791,'Meal Planning'!$C$2:$C$6,0)), "N", "Y"))</f>
        <v/>
      </c>
      <c r="B791" t="str">
        <f t="array" ref="B791">IF(D791="","", INDEX($C791:C20789, MATCH(FALSE,ISBLANK($C791:C20789),0)))</f>
        <v/>
      </c>
      <c r="C791" s="10"/>
      <c r="E791" t="str">
        <f t="shared" si="138"/>
        <v/>
      </c>
      <c r="F791" s="10"/>
      <c r="G791" s="1" t="str">
        <f>IF(D791="","",IFERROR(VLOOKUP(D791,Ingredients!$A:$G,4,FALSE),"ingredient not in list"))</f>
        <v/>
      </c>
      <c r="H791" t="str">
        <f t="shared" si="139"/>
        <v/>
      </c>
      <c r="I791" s="3" t="str">
        <f>IF(D791="", "", IFERROR((VLOOKUP(D791,Ingredients!$A:$H,8,FALSE)*(F791/(VLOOKUP(D791,Ingredients!$A:$H,3,FALSE)))), "ingredient not in list"))</f>
        <v/>
      </c>
      <c r="J791" t="str">
        <f t="shared" si="140"/>
        <v/>
      </c>
      <c r="K791" s="77" t="str">
        <f>IF($D791="", "", IFERROR((VLOOKUP($D791,Ingredients!$A:$K,9,FALSE)*($F791/(VLOOKUP($D791,Ingredients!$A:$K,3,FALSE)))), "ingredient not in list"))</f>
        <v/>
      </c>
      <c r="L791" t="str">
        <f t="shared" si="141"/>
        <v/>
      </c>
      <c r="M791" s="77" t="str">
        <f>IF($D791="", "", IFERROR((VLOOKUP($D791,Ingredients!$A:$K,10,FALSE)*($F791/(VLOOKUP($D791,Ingredients!$A:$K,3,FALSE)))), "ingredient not in list"))</f>
        <v/>
      </c>
      <c r="N791" t="str">
        <f t="shared" si="142"/>
        <v/>
      </c>
      <c r="O791" s="77" t="str">
        <f>IF($D791="", "", IFERROR((VLOOKUP($D791,Ingredients!$A:$K,11,FALSE)*($F791/(VLOOKUP($D791,Ingredients!$A:$K,3,FALSE)))), "ingredient not in list"))</f>
        <v/>
      </c>
      <c r="P791" t="str">
        <f t="shared" si="143"/>
        <v/>
      </c>
      <c r="Q791" s="83" t="str">
        <f>IF($D791="", "", IFERROR((VLOOKUP($D791,Ingredients!$A:$H,6,FALSE)*($F791/(VLOOKUP($D791,Ingredients!$A:$H,3,FALSE)))), "ingredient not in list"))</f>
        <v/>
      </c>
      <c r="R791" s="3" t="str">
        <f>IF(AND(I791&lt;&gt;"",I792=""),SUM(I$1:I792)-SUM(R$1:R790),"")</f>
        <v/>
      </c>
      <c r="S791" t="str">
        <f>IF(AND(Q791&lt;&gt;"",Q792=""),SUM(Q$1:Q792)-SUM(S$1:S790),"")</f>
        <v/>
      </c>
      <c r="T791" s="74" t="str">
        <f>IF(AND(K791&lt;&gt;"",K792=""),SUM(K$1:K792)-SUM(T$1:T790),"")</f>
        <v/>
      </c>
      <c r="U791" s="74" t="str">
        <f>IF(AND(M791&lt;&gt;"",M792=""),SUM(M$1:M792)-SUM(U$1:U790),"")</f>
        <v/>
      </c>
      <c r="V791" s="74" t="str">
        <f>IF(AND(O791&lt;&gt;"",O792=""),SUM(O$1:O792)-SUM(V$1:V790),"")</f>
        <v/>
      </c>
      <c r="X791" s="3" t="str">
        <f t="shared" si="144"/>
        <v/>
      </c>
      <c r="Y791" s="21" t="str">
        <f t="shared" si="145"/>
        <v/>
      </c>
      <c r="Z791" s="74" t="str">
        <f t="shared" si="146"/>
        <v/>
      </c>
      <c r="AA791" s="74" t="str">
        <f t="shared" si="147"/>
        <v/>
      </c>
      <c r="AB791" s="74" t="str">
        <f t="shared" si="148"/>
        <v/>
      </c>
    </row>
    <row r="792" spans="1:28" ht="12.75" x14ac:dyDescent="0.2">
      <c r="A792" t="str">
        <f>IF(B792="","", IF(ISNA(MATCH(B792,'Meal Planning'!$C$2:$C$6,0)), "N", "Y"))</f>
        <v/>
      </c>
      <c r="B792" t="str">
        <f t="array" ref="B792">IF(D792="","", INDEX($C792:C20790, MATCH(FALSE,ISBLANK($C792:C20790),0)))</f>
        <v/>
      </c>
      <c r="C792" s="10"/>
      <c r="E792" t="str">
        <f t="shared" si="138"/>
        <v/>
      </c>
      <c r="F792" s="10"/>
      <c r="G792" s="1" t="str">
        <f>IF(D792="","",IFERROR(VLOOKUP(D792,Ingredients!$A:$G,4,FALSE),"ingredient not in list"))</f>
        <v/>
      </c>
      <c r="H792" t="str">
        <f t="shared" si="139"/>
        <v/>
      </c>
      <c r="I792" s="3" t="str">
        <f>IF(D792="", "", IFERROR((VLOOKUP(D792,Ingredients!$A:$H,8,FALSE)*(F792/(VLOOKUP(D792,Ingredients!$A:$H,3,FALSE)))), "ingredient not in list"))</f>
        <v/>
      </c>
      <c r="J792" t="str">
        <f t="shared" si="140"/>
        <v/>
      </c>
      <c r="K792" s="77" t="str">
        <f>IF($D792="", "", IFERROR((VLOOKUP($D792,Ingredients!$A:$K,9,FALSE)*($F792/(VLOOKUP($D792,Ingredients!$A:$K,3,FALSE)))), "ingredient not in list"))</f>
        <v/>
      </c>
      <c r="L792" t="str">
        <f t="shared" si="141"/>
        <v/>
      </c>
      <c r="M792" s="77" t="str">
        <f>IF($D792="", "", IFERROR((VLOOKUP($D792,Ingredients!$A:$K,10,FALSE)*($F792/(VLOOKUP($D792,Ingredients!$A:$K,3,FALSE)))), "ingredient not in list"))</f>
        <v/>
      </c>
      <c r="N792" t="str">
        <f t="shared" si="142"/>
        <v/>
      </c>
      <c r="O792" s="77" t="str">
        <f>IF($D792="", "", IFERROR((VLOOKUP($D792,Ingredients!$A:$K,11,FALSE)*($F792/(VLOOKUP($D792,Ingredients!$A:$K,3,FALSE)))), "ingredient not in list"))</f>
        <v/>
      </c>
      <c r="P792" t="str">
        <f t="shared" si="143"/>
        <v/>
      </c>
      <c r="Q792" s="83" t="str">
        <f>IF($D792="", "", IFERROR((VLOOKUP($D792,Ingredients!$A:$H,6,FALSE)*($F792/(VLOOKUP($D792,Ingredients!$A:$H,3,FALSE)))), "ingredient not in list"))</f>
        <v/>
      </c>
      <c r="R792" s="3" t="str">
        <f>IF(AND(I792&lt;&gt;"",I793=""),SUM(I$1:I793)-SUM(R$1:R791),"")</f>
        <v/>
      </c>
      <c r="S792" t="str">
        <f>IF(AND(Q792&lt;&gt;"",Q793=""),SUM(Q$1:Q793)-SUM(S$1:S791),"")</f>
        <v/>
      </c>
      <c r="T792" s="74" t="str">
        <f>IF(AND(K792&lt;&gt;"",K793=""),SUM(K$1:K793)-SUM(T$1:T791),"")</f>
        <v/>
      </c>
      <c r="U792" s="74" t="str">
        <f>IF(AND(M792&lt;&gt;"",M793=""),SUM(M$1:M793)-SUM(U$1:U791),"")</f>
        <v/>
      </c>
      <c r="V792" s="74" t="str">
        <f>IF(AND(O792&lt;&gt;"",O793=""),SUM(O$1:O793)-SUM(V$1:V791),"")</f>
        <v/>
      </c>
      <c r="X792" s="3" t="str">
        <f t="shared" si="144"/>
        <v/>
      </c>
      <c r="Y792" s="21" t="str">
        <f t="shared" si="145"/>
        <v/>
      </c>
      <c r="Z792" s="74" t="str">
        <f t="shared" si="146"/>
        <v/>
      </c>
      <c r="AA792" s="74" t="str">
        <f t="shared" si="147"/>
        <v/>
      </c>
      <c r="AB792" s="74" t="str">
        <f t="shared" si="148"/>
        <v/>
      </c>
    </row>
    <row r="793" spans="1:28" ht="12.75" x14ac:dyDescent="0.2">
      <c r="A793" t="str">
        <f>IF(B793="","", IF(ISNA(MATCH(B793,'Meal Planning'!$C$2:$C$6,0)), "N", "Y"))</f>
        <v/>
      </c>
      <c r="B793" t="str">
        <f t="array" ref="B793">IF(D793="","", INDEX($C793:C20791, MATCH(FALSE,ISBLANK($C793:C20791),0)))</f>
        <v/>
      </c>
      <c r="C793" s="10"/>
      <c r="E793" t="str">
        <f t="shared" si="138"/>
        <v/>
      </c>
      <c r="F793" s="10"/>
      <c r="G793" s="1" t="str">
        <f>IF(D793="","",IFERROR(VLOOKUP(D793,Ingredients!$A:$G,4,FALSE),"ingredient not in list"))</f>
        <v/>
      </c>
      <c r="H793" t="str">
        <f t="shared" si="139"/>
        <v/>
      </c>
      <c r="I793" s="3" t="str">
        <f>IF(D793="", "", IFERROR((VLOOKUP(D793,Ingredients!$A:$H,8,FALSE)*(F793/(VLOOKUP(D793,Ingredients!$A:$H,3,FALSE)))), "ingredient not in list"))</f>
        <v/>
      </c>
      <c r="J793" t="str">
        <f t="shared" si="140"/>
        <v/>
      </c>
      <c r="K793" s="77" t="str">
        <f>IF($D793="", "", IFERROR((VLOOKUP($D793,Ingredients!$A:$K,9,FALSE)*($F793/(VLOOKUP($D793,Ingredients!$A:$K,3,FALSE)))), "ingredient not in list"))</f>
        <v/>
      </c>
      <c r="L793" t="str">
        <f t="shared" si="141"/>
        <v/>
      </c>
      <c r="M793" s="77" t="str">
        <f>IF($D793="", "", IFERROR((VLOOKUP($D793,Ingredients!$A:$K,10,FALSE)*($F793/(VLOOKUP($D793,Ingredients!$A:$K,3,FALSE)))), "ingredient not in list"))</f>
        <v/>
      </c>
      <c r="N793" t="str">
        <f t="shared" si="142"/>
        <v/>
      </c>
      <c r="O793" s="77" t="str">
        <f>IF($D793="", "", IFERROR((VLOOKUP($D793,Ingredients!$A:$K,11,FALSE)*($F793/(VLOOKUP($D793,Ingredients!$A:$K,3,FALSE)))), "ingredient not in list"))</f>
        <v/>
      </c>
      <c r="P793" t="str">
        <f t="shared" si="143"/>
        <v/>
      </c>
      <c r="Q793" s="83" t="str">
        <f>IF($D793="", "", IFERROR((VLOOKUP($D793,Ingredients!$A:$H,6,FALSE)*($F793/(VLOOKUP($D793,Ingredients!$A:$H,3,FALSE)))), "ingredient not in list"))</f>
        <v/>
      </c>
      <c r="R793" s="3" t="str">
        <f>IF(AND(I793&lt;&gt;"",I794=""),SUM(I$1:I794)-SUM(R$1:R792),"")</f>
        <v/>
      </c>
      <c r="S793" t="str">
        <f>IF(AND(Q793&lt;&gt;"",Q794=""),SUM(Q$1:Q794)-SUM(S$1:S792),"")</f>
        <v/>
      </c>
      <c r="T793" s="74" t="str">
        <f>IF(AND(K793&lt;&gt;"",K794=""),SUM(K$1:K794)-SUM(T$1:T792),"")</f>
        <v/>
      </c>
      <c r="U793" s="74" t="str">
        <f>IF(AND(M793&lt;&gt;"",M794=""),SUM(M$1:M794)-SUM(U$1:U792),"")</f>
        <v/>
      </c>
      <c r="V793" s="74" t="str">
        <f>IF(AND(O793&lt;&gt;"",O794=""),SUM(O$1:O794)-SUM(V$1:V792),"")</f>
        <v/>
      </c>
      <c r="X793" s="3" t="str">
        <f t="shared" si="144"/>
        <v/>
      </c>
      <c r="Y793" s="21" t="str">
        <f t="shared" si="145"/>
        <v/>
      </c>
      <c r="Z793" s="74" t="str">
        <f t="shared" si="146"/>
        <v/>
      </c>
      <c r="AA793" s="74" t="str">
        <f t="shared" si="147"/>
        <v/>
      </c>
      <c r="AB793" s="74" t="str">
        <f t="shared" si="148"/>
        <v/>
      </c>
    </row>
    <row r="794" spans="1:28" ht="12.75" x14ac:dyDescent="0.2">
      <c r="A794" t="str">
        <f>IF(B794="","", IF(ISNA(MATCH(B794,'Meal Planning'!$C$2:$C$6,0)), "N", "Y"))</f>
        <v/>
      </c>
      <c r="B794" t="str">
        <f t="array" ref="B794">IF(D794="","", INDEX($C794:C20792, MATCH(FALSE,ISBLANK($C794:C20792),0)))</f>
        <v/>
      </c>
      <c r="C794" s="10"/>
      <c r="E794" t="str">
        <f t="shared" si="138"/>
        <v/>
      </c>
      <c r="F794" s="10"/>
      <c r="G794" s="1" t="str">
        <f>IF(D794="","",IFERROR(VLOOKUP(D794,Ingredients!$A:$G,4,FALSE),"ingredient not in list"))</f>
        <v/>
      </c>
      <c r="H794" t="str">
        <f t="shared" si="139"/>
        <v/>
      </c>
      <c r="I794" s="3" t="str">
        <f>IF(D794="", "", IFERROR((VLOOKUP(D794,Ingredients!$A:$H,8,FALSE)*(F794/(VLOOKUP(D794,Ingredients!$A:$H,3,FALSE)))), "ingredient not in list"))</f>
        <v/>
      </c>
      <c r="J794" t="str">
        <f t="shared" si="140"/>
        <v/>
      </c>
      <c r="K794" s="77" t="str">
        <f>IF($D794="", "", IFERROR((VLOOKUP($D794,Ingredients!$A:$K,9,FALSE)*($F794/(VLOOKUP($D794,Ingredients!$A:$K,3,FALSE)))), "ingredient not in list"))</f>
        <v/>
      </c>
      <c r="L794" t="str">
        <f t="shared" si="141"/>
        <v/>
      </c>
      <c r="M794" s="77" t="str">
        <f>IF($D794="", "", IFERROR((VLOOKUP($D794,Ingredients!$A:$K,10,FALSE)*($F794/(VLOOKUP($D794,Ingredients!$A:$K,3,FALSE)))), "ingredient not in list"))</f>
        <v/>
      </c>
      <c r="N794" t="str">
        <f t="shared" si="142"/>
        <v/>
      </c>
      <c r="O794" s="77" t="str">
        <f>IF($D794="", "", IFERROR((VLOOKUP($D794,Ingredients!$A:$K,11,FALSE)*($F794/(VLOOKUP($D794,Ingredients!$A:$K,3,FALSE)))), "ingredient not in list"))</f>
        <v/>
      </c>
      <c r="P794" t="str">
        <f t="shared" si="143"/>
        <v/>
      </c>
      <c r="Q794" s="83" t="str">
        <f>IF($D794="", "", IFERROR((VLOOKUP($D794,Ingredients!$A:$H,6,FALSE)*($F794/(VLOOKUP($D794,Ingredients!$A:$H,3,FALSE)))), "ingredient not in list"))</f>
        <v/>
      </c>
      <c r="R794" s="3" t="str">
        <f>IF(AND(I794&lt;&gt;"",I795=""),SUM(I$1:I795)-SUM(R$1:R793),"")</f>
        <v/>
      </c>
      <c r="S794" t="str">
        <f>IF(AND(Q794&lt;&gt;"",Q795=""),SUM(Q$1:Q795)-SUM(S$1:S793),"")</f>
        <v/>
      </c>
      <c r="T794" s="74" t="str">
        <f>IF(AND(K794&lt;&gt;"",K795=""),SUM(K$1:K795)-SUM(T$1:T793),"")</f>
        <v/>
      </c>
      <c r="U794" s="74" t="str">
        <f>IF(AND(M794&lt;&gt;"",M795=""),SUM(M$1:M795)-SUM(U$1:U793),"")</f>
        <v/>
      </c>
      <c r="V794" s="74" t="str">
        <f>IF(AND(O794&lt;&gt;"",O795=""),SUM(O$1:O795)-SUM(V$1:V793),"")</f>
        <v/>
      </c>
      <c r="X794" s="3" t="str">
        <f t="shared" si="144"/>
        <v/>
      </c>
      <c r="Y794" s="21" t="str">
        <f t="shared" si="145"/>
        <v/>
      </c>
      <c r="Z794" s="74" t="str">
        <f t="shared" si="146"/>
        <v/>
      </c>
      <c r="AA794" s="74" t="str">
        <f t="shared" si="147"/>
        <v/>
      </c>
      <c r="AB794" s="74" t="str">
        <f t="shared" si="148"/>
        <v/>
      </c>
    </row>
    <row r="795" spans="1:28" ht="12.75" x14ac:dyDescent="0.2">
      <c r="A795" t="str">
        <f>IF(B795="","", IF(ISNA(MATCH(B795,'Meal Planning'!$C$2:$C$6,0)), "N", "Y"))</f>
        <v/>
      </c>
      <c r="B795" t="str">
        <f t="array" ref="B795">IF(D795="","", INDEX($C795:C20793, MATCH(FALSE,ISBLANK($C795:C20793),0)))</f>
        <v/>
      </c>
      <c r="C795" s="10"/>
      <c r="E795" t="str">
        <f t="shared" si="138"/>
        <v/>
      </c>
      <c r="F795" s="10"/>
      <c r="G795" s="1" t="str">
        <f>IF(D795="","",IFERROR(VLOOKUP(D795,Ingredients!$A:$G,4,FALSE),"ingredient not in list"))</f>
        <v/>
      </c>
      <c r="H795" t="str">
        <f t="shared" si="139"/>
        <v/>
      </c>
      <c r="I795" s="3" t="str">
        <f>IF(D795="", "", IFERROR((VLOOKUP(D795,Ingredients!$A:$H,8,FALSE)*(F795/(VLOOKUP(D795,Ingredients!$A:$H,3,FALSE)))), "ingredient not in list"))</f>
        <v/>
      </c>
      <c r="J795" t="str">
        <f t="shared" si="140"/>
        <v/>
      </c>
      <c r="K795" s="77" t="str">
        <f>IF($D795="", "", IFERROR((VLOOKUP($D795,Ingredients!$A:$K,9,FALSE)*($F795/(VLOOKUP($D795,Ingredients!$A:$K,3,FALSE)))), "ingredient not in list"))</f>
        <v/>
      </c>
      <c r="L795" t="str">
        <f t="shared" si="141"/>
        <v/>
      </c>
      <c r="M795" s="77" t="str">
        <f>IF($D795="", "", IFERROR((VLOOKUP($D795,Ingredients!$A:$K,10,FALSE)*($F795/(VLOOKUP($D795,Ingredients!$A:$K,3,FALSE)))), "ingredient not in list"))</f>
        <v/>
      </c>
      <c r="N795" t="str">
        <f t="shared" si="142"/>
        <v/>
      </c>
      <c r="O795" s="77" t="str">
        <f>IF($D795="", "", IFERROR((VLOOKUP($D795,Ingredients!$A:$K,11,FALSE)*($F795/(VLOOKUP($D795,Ingredients!$A:$K,3,FALSE)))), "ingredient not in list"))</f>
        <v/>
      </c>
      <c r="P795" t="str">
        <f t="shared" si="143"/>
        <v/>
      </c>
      <c r="Q795" s="83" t="str">
        <f>IF($D795="", "", IFERROR((VLOOKUP($D795,Ingredients!$A:$H,6,FALSE)*($F795/(VLOOKUP($D795,Ingredients!$A:$H,3,FALSE)))), "ingredient not in list"))</f>
        <v/>
      </c>
      <c r="R795" s="3" t="str">
        <f>IF(AND(I795&lt;&gt;"",I796=""),SUM(I$1:I796)-SUM(R$1:R794),"")</f>
        <v/>
      </c>
      <c r="S795" t="str">
        <f>IF(AND(Q795&lt;&gt;"",Q796=""),SUM(Q$1:Q796)-SUM(S$1:S794),"")</f>
        <v/>
      </c>
      <c r="T795" s="74" t="str">
        <f>IF(AND(K795&lt;&gt;"",K796=""),SUM(K$1:K796)-SUM(T$1:T794),"")</f>
        <v/>
      </c>
      <c r="U795" s="74" t="str">
        <f>IF(AND(M795&lt;&gt;"",M796=""),SUM(M$1:M796)-SUM(U$1:U794),"")</f>
        <v/>
      </c>
      <c r="V795" s="74" t="str">
        <f>IF(AND(O795&lt;&gt;"",O796=""),SUM(O$1:O796)-SUM(V$1:V794),"")</f>
        <v/>
      </c>
      <c r="X795" s="3" t="str">
        <f t="shared" si="144"/>
        <v/>
      </c>
      <c r="Y795" s="21" t="str">
        <f t="shared" si="145"/>
        <v/>
      </c>
      <c r="Z795" s="74" t="str">
        <f t="shared" si="146"/>
        <v/>
      </c>
      <c r="AA795" s="74" t="str">
        <f t="shared" si="147"/>
        <v/>
      </c>
      <c r="AB795" s="74" t="str">
        <f t="shared" si="148"/>
        <v/>
      </c>
    </row>
    <row r="796" spans="1:28" ht="12.75" x14ac:dyDescent="0.2">
      <c r="A796" t="str">
        <f>IF(B796="","", IF(ISNA(MATCH(B796,'Meal Planning'!$C$2:$C$6,0)), "N", "Y"))</f>
        <v/>
      </c>
      <c r="B796" t="str">
        <f t="array" ref="B796">IF(D796="","", INDEX($C796:C20794, MATCH(FALSE,ISBLANK($C796:C20794),0)))</f>
        <v/>
      </c>
      <c r="C796" s="10"/>
      <c r="E796" t="str">
        <f t="shared" si="138"/>
        <v/>
      </c>
      <c r="F796" s="10"/>
      <c r="G796" s="1" t="str">
        <f>IF(D796="","",IFERROR(VLOOKUP(D796,Ingredients!$A:$G,4,FALSE),"ingredient not in list"))</f>
        <v/>
      </c>
      <c r="H796" t="str">
        <f t="shared" si="139"/>
        <v/>
      </c>
      <c r="I796" s="3" t="str">
        <f>IF(D796="", "", IFERROR((VLOOKUP(D796,Ingredients!$A:$H,8,FALSE)*(F796/(VLOOKUP(D796,Ingredients!$A:$H,3,FALSE)))), "ingredient not in list"))</f>
        <v/>
      </c>
      <c r="J796" t="str">
        <f t="shared" si="140"/>
        <v/>
      </c>
      <c r="K796" s="77" t="str">
        <f>IF($D796="", "", IFERROR((VLOOKUP($D796,Ingredients!$A:$K,9,FALSE)*($F796/(VLOOKUP($D796,Ingredients!$A:$K,3,FALSE)))), "ingredient not in list"))</f>
        <v/>
      </c>
      <c r="L796" t="str">
        <f t="shared" si="141"/>
        <v/>
      </c>
      <c r="M796" s="77" t="str">
        <f>IF($D796="", "", IFERROR((VLOOKUP($D796,Ingredients!$A:$K,10,FALSE)*($F796/(VLOOKUP($D796,Ingredients!$A:$K,3,FALSE)))), "ingredient not in list"))</f>
        <v/>
      </c>
      <c r="N796" t="str">
        <f t="shared" si="142"/>
        <v/>
      </c>
      <c r="O796" s="77" t="str">
        <f>IF($D796="", "", IFERROR((VLOOKUP($D796,Ingredients!$A:$K,11,FALSE)*($F796/(VLOOKUP($D796,Ingredients!$A:$K,3,FALSE)))), "ingredient not in list"))</f>
        <v/>
      </c>
      <c r="P796" t="str">
        <f t="shared" si="143"/>
        <v/>
      </c>
      <c r="Q796" s="83" t="str">
        <f>IF($D796="", "", IFERROR((VLOOKUP($D796,Ingredients!$A:$H,6,FALSE)*($F796/(VLOOKUP($D796,Ingredients!$A:$H,3,FALSE)))), "ingredient not in list"))</f>
        <v/>
      </c>
      <c r="R796" s="3" t="str">
        <f>IF(AND(I796&lt;&gt;"",I797=""),SUM(I$1:I797)-SUM(R$1:R795),"")</f>
        <v/>
      </c>
      <c r="S796" t="str">
        <f>IF(AND(Q796&lt;&gt;"",Q797=""),SUM(Q$1:Q797)-SUM(S$1:S795),"")</f>
        <v/>
      </c>
      <c r="T796" s="74" t="str">
        <f>IF(AND(K796&lt;&gt;"",K797=""),SUM(K$1:K797)-SUM(T$1:T795),"")</f>
        <v/>
      </c>
      <c r="U796" s="74" t="str">
        <f>IF(AND(M796&lt;&gt;"",M797=""),SUM(M$1:M797)-SUM(U$1:U795),"")</f>
        <v/>
      </c>
      <c r="V796" s="74" t="str">
        <f>IF(AND(O796&lt;&gt;"",O797=""),SUM(O$1:O797)-SUM(V$1:V795),"")</f>
        <v/>
      </c>
      <c r="X796" s="3" t="str">
        <f t="shared" si="144"/>
        <v/>
      </c>
      <c r="Y796" s="21" t="str">
        <f t="shared" si="145"/>
        <v/>
      </c>
      <c r="Z796" s="74" t="str">
        <f t="shared" si="146"/>
        <v/>
      </c>
      <c r="AA796" s="74" t="str">
        <f t="shared" si="147"/>
        <v/>
      </c>
      <c r="AB796" s="74" t="str">
        <f t="shared" si="148"/>
        <v/>
      </c>
    </row>
    <row r="797" spans="1:28" ht="12.75" x14ac:dyDescent="0.2">
      <c r="A797" t="str">
        <f>IF(B797="","", IF(ISNA(MATCH(B797,'Meal Planning'!$C$2:$C$6,0)), "N", "Y"))</f>
        <v/>
      </c>
      <c r="B797" t="str">
        <f t="array" ref="B797">IF(D797="","", INDEX($C797:C20795, MATCH(FALSE,ISBLANK($C797:C20795),0)))</f>
        <v/>
      </c>
      <c r="C797" s="10"/>
      <c r="E797" t="str">
        <f t="shared" si="138"/>
        <v/>
      </c>
      <c r="F797" s="10"/>
      <c r="G797" s="1" t="str">
        <f>IF(D797="","",IFERROR(VLOOKUP(D797,Ingredients!$A:$G,4,FALSE),"ingredient not in list"))</f>
        <v/>
      </c>
      <c r="H797" t="str">
        <f t="shared" si="139"/>
        <v/>
      </c>
      <c r="I797" s="3" t="str">
        <f>IF(D797="", "", IFERROR((VLOOKUP(D797,Ingredients!$A:$H,8,FALSE)*(F797/(VLOOKUP(D797,Ingredients!$A:$H,3,FALSE)))), "ingredient not in list"))</f>
        <v/>
      </c>
      <c r="J797" t="str">
        <f t="shared" si="140"/>
        <v/>
      </c>
      <c r="K797" s="77" t="str">
        <f>IF($D797="", "", IFERROR((VLOOKUP($D797,Ingredients!$A:$K,9,FALSE)*($F797/(VLOOKUP($D797,Ingredients!$A:$K,3,FALSE)))), "ingredient not in list"))</f>
        <v/>
      </c>
      <c r="L797" t="str">
        <f t="shared" si="141"/>
        <v/>
      </c>
      <c r="M797" s="77" t="str">
        <f>IF($D797="", "", IFERROR((VLOOKUP($D797,Ingredients!$A:$K,10,FALSE)*($F797/(VLOOKUP($D797,Ingredients!$A:$K,3,FALSE)))), "ingredient not in list"))</f>
        <v/>
      </c>
      <c r="N797" t="str">
        <f t="shared" si="142"/>
        <v/>
      </c>
      <c r="O797" s="77" t="str">
        <f>IF($D797="", "", IFERROR((VLOOKUP($D797,Ingredients!$A:$K,11,FALSE)*($F797/(VLOOKUP($D797,Ingredients!$A:$K,3,FALSE)))), "ingredient not in list"))</f>
        <v/>
      </c>
      <c r="P797" t="str">
        <f t="shared" si="143"/>
        <v/>
      </c>
      <c r="Q797" s="83" t="str">
        <f>IF($D797="", "", IFERROR((VLOOKUP($D797,Ingredients!$A:$H,6,FALSE)*($F797/(VLOOKUP($D797,Ingredients!$A:$H,3,FALSE)))), "ingredient not in list"))</f>
        <v/>
      </c>
      <c r="R797" s="3" t="str">
        <f>IF(AND(I797&lt;&gt;"",I798=""),SUM(I$1:I798)-SUM(R$1:R796),"")</f>
        <v/>
      </c>
      <c r="S797" t="str">
        <f>IF(AND(Q797&lt;&gt;"",Q798=""),SUM(Q$1:Q798)-SUM(S$1:S796),"")</f>
        <v/>
      </c>
      <c r="T797" s="74" t="str">
        <f>IF(AND(K797&lt;&gt;"",K798=""),SUM(K$1:K798)-SUM(T$1:T796),"")</f>
        <v/>
      </c>
      <c r="U797" s="74" t="str">
        <f>IF(AND(M797&lt;&gt;"",M798=""),SUM(M$1:M798)-SUM(U$1:U796),"")</f>
        <v/>
      </c>
      <c r="V797" s="74" t="str">
        <f>IF(AND(O797&lt;&gt;"",O798=""),SUM(O$1:O798)-SUM(V$1:V796),"")</f>
        <v/>
      </c>
      <c r="X797" s="3" t="str">
        <f t="shared" si="144"/>
        <v/>
      </c>
      <c r="Y797" s="21" t="str">
        <f t="shared" si="145"/>
        <v/>
      </c>
      <c r="Z797" s="74" t="str">
        <f t="shared" si="146"/>
        <v/>
      </c>
      <c r="AA797" s="74" t="str">
        <f t="shared" si="147"/>
        <v/>
      </c>
      <c r="AB797" s="74" t="str">
        <f t="shared" si="148"/>
        <v/>
      </c>
    </row>
    <row r="798" spans="1:28" ht="12.75" x14ac:dyDescent="0.2">
      <c r="A798" t="str">
        <f>IF(B798="","", IF(ISNA(MATCH(B798,'Meal Planning'!$C$2:$C$6,0)), "N", "Y"))</f>
        <v/>
      </c>
      <c r="B798" t="str">
        <f t="array" ref="B798">IF(D798="","", INDEX($C798:C20796, MATCH(FALSE,ISBLANK($C798:C20796),0)))</f>
        <v/>
      </c>
      <c r="C798" s="10"/>
      <c r="E798" t="str">
        <f t="shared" si="138"/>
        <v/>
      </c>
      <c r="F798" s="10"/>
      <c r="G798" s="1" t="str">
        <f>IF(D798="","",IFERROR(VLOOKUP(D798,Ingredients!$A:$G,4,FALSE),"ingredient not in list"))</f>
        <v/>
      </c>
      <c r="H798" t="str">
        <f t="shared" si="139"/>
        <v/>
      </c>
      <c r="I798" s="3" t="str">
        <f>IF(D798="", "", IFERROR((VLOOKUP(D798,Ingredients!$A:$H,8,FALSE)*(F798/(VLOOKUP(D798,Ingredients!$A:$H,3,FALSE)))), "ingredient not in list"))</f>
        <v/>
      </c>
      <c r="J798" t="str">
        <f t="shared" si="140"/>
        <v/>
      </c>
      <c r="K798" s="77" t="str">
        <f>IF($D798="", "", IFERROR((VLOOKUP($D798,Ingredients!$A:$K,9,FALSE)*($F798/(VLOOKUP($D798,Ingredients!$A:$K,3,FALSE)))), "ingredient not in list"))</f>
        <v/>
      </c>
      <c r="L798" t="str">
        <f t="shared" si="141"/>
        <v/>
      </c>
      <c r="M798" s="77" t="str">
        <f>IF($D798="", "", IFERROR((VLOOKUP($D798,Ingredients!$A:$K,10,FALSE)*($F798/(VLOOKUP($D798,Ingredients!$A:$K,3,FALSE)))), "ingredient not in list"))</f>
        <v/>
      </c>
      <c r="N798" t="str">
        <f t="shared" si="142"/>
        <v/>
      </c>
      <c r="O798" s="77" t="str">
        <f>IF($D798="", "", IFERROR((VLOOKUP($D798,Ingredients!$A:$K,11,FALSE)*($F798/(VLOOKUP($D798,Ingredients!$A:$K,3,FALSE)))), "ingredient not in list"))</f>
        <v/>
      </c>
      <c r="P798" t="str">
        <f t="shared" si="143"/>
        <v/>
      </c>
      <c r="Q798" s="83" t="str">
        <f>IF($D798="", "", IFERROR((VLOOKUP($D798,Ingredients!$A:$H,6,FALSE)*($F798/(VLOOKUP($D798,Ingredients!$A:$H,3,FALSE)))), "ingredient not in list"))</f>
        <v/>
      </c>
      <c r="R798" s="3" t="str">
        <f>IF(AND(I798&lt;&gt;"",I799=""),SUM(I$1:I799)-SUM(R$1:R797),"")</f>
        <v/>
      </c>
      <c r="S798" t="str">
        <f>IF(AND(Q798&lt;&gt;"",Q799=""),SUM(Q$1:Q799)-SUM(S$1:S797),"")</f>
        <v/>
      </c>
      <c r="T798" s="74" t="str">
        <f>IF(AND(K798&lt;&gt;"",K799=""),SUM(K$1:K799)-SUM(T$1:T797),"")</f>
        <v/>
      </c>
      <c r="U798" s="74" t="str">
        <f>IF(AND(M798&lt;&gt;"",M799=""),SUM(M$1:M799)-SUM(U$1:U797),"")</f>
        <v/>
      </c>
      <c r="V798" s="74" t="str">
        <f>IF(AND(O798&lt;&gt;"",O799=""),SUM(O$1:O799)-SUM(V$1:V797),"")</f>
        <v/>
      </c>
      <c r="X798" s="3" t="str">
        <f t="shared" si="144"/>
        <v/>
      </c>
      <c r="Y798" s="21" t="str">
        <f t="shared" si="145"/>
        <v/>
      </c>
      <c r="Z798" s="74" t="str">
        <f t="shared" si="146"/>
        <v/>
      </c>
      <c r="AA798" s="74" t="str">
        <f t="shared" si="147"/>
        <v/>
      </c>
      <c r="AB798" s="74" t="str">
        <f t="shared" si="148"/>
        <v/>
      </c>
    </row>
    <row r="799" spans="1:28" ht="12.75" x14ac:dyDescent="0.2">
      <c r="A799" t="str">
        <f>IF(B799="","", IF(ISNA(MATCH(B799,'Meal Planning'!$C$2:$C$6,0)), "N", "Y"))</f>
        <v/>
      </c>
      <c r="B799" t="str">
        <f t="array" ref="B799">IF(D799="","", INDEX($C799:C20797, MATCH(FALSE,ISBLANK($C799:C20797),0)))</f>
        <v/>
      </c>
      <c r="C799" s="10"/>
      <c r="E799" t="str">
        <f t="shared" si="138"/>
        <v/>
      </c>
      <c r="F799" s="10"/>
      <c r="G799" s="1" t="str">
        <f>IF(D799="","",IFERROR(VLOOKUP(D799,Ingredients!$A:$G,4,FALSE),"ingredient not in list"))</f>
        <v/>
      </c>
      <c r="H799" t="str">
        <f t="shared" si="139"/>
        <v/>
      </c>
      <c r="I799" s="3" t="str">
        <f>IF(D799="", "", IFERROR((VLOOKUP(D799,Ingredients!$A:$H,8,FALSE)*(F799/(VLOOKUP(D799,Ingredients!$A:$H,3,FALSE)))), "ingredient not in list"))</f>
        <v/>
      </c>
      <c r="J799" t="str">
        <f t="shared" si="140"/>
        <v/>
      </c>
      <c r="K799" s="77" t="str">
        <f>IF($D799="", "", IFERROR((VLOOKUP($D799,Ingredients!$A:$K,9,FALSE)*($F799/(VLOOKUP($D799,Ingredients!$A:$K,3,FALSE)))), "ingredient not in list"))</f>
        <v/>
      </c>
      <c r="L799" t="str">
        <f t="shared" si="141"/>
        <v/>
      </c>
      <c r="M799" s="77" t="str">
        <f>IF($D799="", "", IFERROR((VLOOKUP($D799,Ingredients!$A:$K,10,FALSE)*($F799/(VLOOKUP($D799,Ingredients!$A:$K,3,FALSE)))), "ingredient not in list"))</f>
        <v/>
      </c>
      <c r="N799" t="str">
        <f t="shared" si="142"/>
        <v/>
      </c>
      <c r="O799" s="77" t="str">
        <f>IF($D799="", "", IFERROR((VLOOKUP($D799,Ingredients!$A:$K,11,FALSE)*($F799/(VLOOKUP($D799,Ingredients!$A:$K,3,FALSE)))), "ingredient not in list"))</f>
        <v/>
      </c>
      <c r="P799" t="str">
        <f t="shared" si="143"/>
        <v/>
      </c>
      <c r="Q799" s="83" t="str">
        <f>IF($D799="", "", IFERROR((VLOOKUP($D799,Ingredients!$A:$H,6,FALSE)*($F799/(VLOOKUP($D799,Ingredients!$A:$H,3,FALSE)))), "ingredient not in list"))</f>
        <v/>
      </c>
      <c r="R799" s="3" t="str">
        <f>IF(AND(I799&lt;&gt;"",I800=""),SUM(I$1:I800)-SUM(R$1:R798),"")</f>
        <v/>
      </c>
      <c r="S799" t="str">
        <f>IF(AND(Q799&lt;&gt;"",Q800=""),SUM(Q$1:Q800)-SUM(S$1:S798),"")</f>
        <v/>
      </c>
      <c r="T799" s="74" t="str">
        <f>IF(AND(K799&lt;&gt;"",K800=""),SUM(K$1:K800)-SUM(T$1:T798),"")</f>
        <v/>
      </c>
      <c r="U799" s="74" t="str">
        <f>IF(AND(M799&lt;&gt;"",M800=""),SUM(M$1:M800)-SUM(U$1:U798),"")</f>
        <v/>
      </c>
      <c r="V799" s="74" t="str">
        <f>IF(AND(O799&lt;&gt;"",O800=""),SUM(O$1:O800)-SUM(V$1:V798),"")</f>
        <v/>
      </c>
      <c r="X799" s="3" t="str">
        <f t="shared" si="144"/>
        <v/>
      </c>
      <c r="Y799" s="21" t="str">
        <f t="shared" si="145"/>
        <v/>
      </c>
      <c r="Z799" s="74" t="str">
        <f t="shared" si="146"/>
        <v/>
      </c>
      <c r="AA799" s="74" t="str">
        <f t="shared" si="147"/>
        <v/>
      </c>
      <c r="AB799" s="74" t="str">
        <f t="shared" si="148"/>
        <v/>
      </c>
    </row>
    <row r="800" spans="1:28" ht="12.75" x14ac:dyDescent="0.2">
      <c r="A800" t="str">
        <f>IF(B800="","", IF(ISNA(MATCH(B800,'Meal Planning'!$C$2:$C$6,0)), "N", "Y"))</f>
        <v/>
      </c>
      <c r="B800" t="str">
        <f t="array" ref="B800">IF(D800="","", INDEX($C800:C20798, MATCH(FALSE,ISBLANK($C800:C20798),0)))</f>
        <v/>
      </c>
      <c r="C800" s="10"/>
      <c r="E800" t="str">
        <f t="shared" si="138"/>
        <v/>
      </c>
      <c r="F800" s="10"/>
      <c r="G800" s="1" t="str">
        <f>IF(D800="","",IFERROR(VLOOKUP(D800,Ingredients!$A:$G,4,FALSE),"ingredient not in list"))</f>
        <v/>
      </c>
      <c r="H800" t="str">
        <f t="shared" si="139"/>
        <v/>
      </c>
      <c r="I800" s="3" t="str">
        <f>IF(D800="", "", IFERROR((VLOOKUP(D800,Ingredients!$A:$H,8,FALSE)*(F800/(VLOOKUP(D800,Ingredients!$A:$H,3,FALSE)))), "ingredient not in list"))</f>
        <v/>
      </c>
      <c r="J800" t="str">
        <f t="shared" si="140"/>
        <v/>
      </c>
      <c r="K800" s="77" t="str">
        <f>IF($D800="", "", IFERROR((VLOOKUP($D800,Ingredients!$A:$K,9,FALSE)*($F800/(VLOOKUP($D800,Ingredients!$A:$K,3,FALSE)))), "ingredient not in list"))</f>
        <v/>
      </c>
      <c r="L800" t="str">
        <f t="shared" si="141"/>
        <v/>
      </c>
      <c r="M800" s="77" t="str">
        <f>IF($D800="", "", IFERROR((VLOOKUP($D800,Ingredients!$A:$K,10,FALSE)*($F800/(VLOOKUP($D800,Ingredients!$A:$K,3,FALSE)))), "ingredient not in list"))</f>
        <v/>
      </c>
      <c r="N800" t="str">
        <f t="shared" si="142"/>
        <v/>
      </c>
      <c r="O800" s="77" t="str">
        <f>IF($D800="", "", IFERROR((VLOOKUP($D800,Ingredients!$A:$K,11,FALSE)*($F800/(VLOOKUP($D800,Ingredients!$A:$K,3,FALSE)))), "ingredient not in list"))</f>
        <v/>
      </c>
      <c r="P800" t="str">
        <f t="shared" si="143"/>
        <v/>
      </c>
      <c r="Q800" s="83" t="str">
        <f>IF($D800="", "", IFERROR((VLOOKUP($D800,Ingredients!$A:$H,6,FALSE)*($F800/(VLOOKUP($D800,Ingredients!$A:$H,3,FALSE)))), "ingredient not in list"))</f>
        <v/>
      </c>
      <c r="R800" s="3" t="str">
        <f>IF(AND(I800&lt;&gt;"",I801=""),SUM(I$1:I801)-SUM(R$1:R799),"")</f>
        <v/>
      </c>
      <c r="S800" t="str">
        <f>IF(AND(Q800&lt;&gt;"",Q801=""),SUM(Q$1:Q801)-SUM(S$1:S799),"")</f>
        <v/>
      </c>
      <c r="T800" s="74" t="str">
        <f>IF(AND(K800&lt;&gt;"",K801=""),SUM(K$1:K801)-SUM(T$1:T799),"")</f>
        <v/>
      </c>
      <c r="U800" s="74" t="str">
        <f>IF(AND(M800&lt;&gt;"",M801=""),SUM(M$1:M801)-SUM(U$1:U799),"")</f>
        <v/>
      </c>
      <c r="V800" s="74" t="str">
        <f>IF(AND(O800&lt;&gt;"",O801=""),SUM(O$1:O801)-SUM(V$1:V799),"")</f>
        <v/>
      </c>
      <c r="X800" s="3" t="str">
        <f t="shared" si="144"/>
        <v/>
      </c>
      <c r="Y800" s="21" t="str">
        <f t="shared" si="145"/>
        <v/>
      </c>
      <c r="Z800" s="74" t="str">
        <f t="shared" si="146"/>
        <v/>
      </c>
      <c r="AA800" s="74" t="str">
        <f t="shared" si="147"/>
        <v/>
      </c>
      <c r="AB800" s="74" t="str">
        <f t="shared" si="148"/>
        <v/>
      </c>
    </row>
    <row r="801" spans="1:28" ht="12.75" x14ac:dyDescent="0.2">
      <c r="A801" t="str">
        <f>IF(B801="","", IF(ISNA(MATCH(B801,'Meal Planning'!$C$2:$C$6,0)), "N", "Y"))</f>
        <v/>
      </c>
      <c r="B801" t="str">
        <f t="array" ref="B801">IF(D801="","", INDEX($C801:C20799, MATCH(FALSE,ISBLANK($C801:C20799),0)))</f>
        <v/>
      </c>
      <c r="C801" s="10"/>
      <c r="E801" t="str">
        <f t="shared" si="138"/>
        <v/>
      </c>
      <c r="F801" s="10"/>
      <c r="G801" s="1" t="str">
        <f>IF(D801="","",IFERROR(VLOOKUP(D801,Ingredients!$A:$G,4,FALSE),"ingredient not in list"))</f>
        <v/>
      </c>
      <c r="H801" t="str">
        <f t="shared" si="139"/>
        <v/>
      </c>
      <c r="I801" s="3" t="str">
        <f>IF(D801="", "", IFERROR((VLOOKUP(D801,Ingredients!$A:$H,8,FALSE)*(F801/(VLOOKUP(D801,Ingredients!$A:$H,3,FALSE)))), "ingredient not in list"))</f>
        <v/>
      </c>
      <c r="J801" t="str">
        <f t="shared" si="140"/>
        <v/>
      </c>
      <c r="K801" s="77" t="str">
        <f>IF($D801="", "", IFERROR((VLOOKUP($D801,Ingredients!$A:$K,9,FALSE)*($F801/(VLOOKUP($D801,Ingredients!$A:$K,3,FALSE)))), "ingredient not in list"))</f>
        <v/>
      </c>
      <c r="L801" t="str">
        <f t="shared" si="141"/>
        <v/>
      </c>
      <c r="M801" s="77" t="str">
        <f>IF($D801="", "", IFERROR((VLOOKUP($D801,Ingredients!$A:$K,10,FALSE)*($F801/(VLOOKUP($D801,Ingredients!$A:$K,3,FALSE)))), "ingredient not in list"))</f>
        <v/>
      </c>
      <c r="N801" t="str">
        <f t="shared" si="142"/>
        <v/>
      </c>
      <c r="O801" s="77" t="str">
        <f>IF($D801="", "", IFERROR((VLOOKUP($D801,Ingredients!$A:$K,11,FALSE)*($F801/(VLOOKUP($D801,Ingredients!$A:$K,3,FALSE)))), "ingredient not in list"))</f>
        <v/>
      </c>
      <c r="P801" t="str">
        <f t="shared" si="143"/>
        <v/>
      </c>
      <c r="Q801" s="83" t="str">
        <f>IF($D801="", "", IFERROR((VLOOKUP($D801,Ingredients!$A:$H,6,FALSE)*($F801/(VLOOKUP($D801,Ingredients!$A:$H,3,FALSE)))), "ingredient not in list"))</f>
        <v/>
      </c>
      <c r="R801" s="3" t="str">
        <f>IF(AND(I801&lt;&gt;"",I802=""),SUM(I$1:I802)-SUM(R$1:R800),"")</f>
        <v/>
      </c>
      <c r="S801" t="str">
        <f>IF(AND(Q801&lt;&gt;"",Q802=""),SUM(Q$1:Q802)-SUM(S$1:S800),"")</f>
        <v/>
      </c>
      <c r="T801" s="74" t="str">
        <f>IF(AND(K801&lt;&gt;"",K802=""),SUM(K$1:K802)-SUM(T$1:T800),"")</f>
        <v/>
      </c>
      <c r="U801" s="74" t="str">
        <f>IF(AND(M801&lt;&gt;"",M802=""),SUM(M$1:M802)-SUM(U$1:U800),"")</f>
        <v/>
      </c>
      <c r="V801" s="74" t="str">
        <f>IF(AND(O801&lt;&gt;"",O802=""),SUM(O$1:O802)-SUM(V$1:V800),"")</f>
        <v/>
      </c>
      <c r="X801" s="3" t="str">
        <f t="shared" si="144"/>
        <v/>
      </c>
      <c r="Y801" s="21" t="str">
        <f t="shared" si="145"/>
        <v/>
      </c>
      <c r="Z801" s="74" t="str">
        <f t="shared" si="146"/>
        <v/>
      </c>
      <c r="AA801" s="74" t="str">
        <f t="shared" si="147"/>
        <v/>
      </c>
      <c r="AB801" s="74" t="str">
        <f t="shared" si="148"/>
        <v/>
      </c>
    </row>
    <row r="802" spans="1:28" ht="12.75" x14ac:dyDescent="0.2">
      <c r="A802" t="str">
        <f>IF(B802="","", IF(ISNA(MATCH(B802,'Meal Planning'!$C$2:$C$6,0)), "N", "Y"))</f>
        <v/>
      </c>
      <c r="B802" t="str">
        <f t="array" ref="B802">IF(D802="","", INDEX($C802:C20800, MATCH(FALSE,ISBLANK($C802:C20800),0)))</f>
        <v/>
      </c>
      <c r="C802" s="10"/>
      <c r="E802" t="str">
        <f t="shared" si="138"/>
        <v/>
      </c>
      <c r="F802" s="10"/>
      <c r="G802" s="1" t="str">
        <f>IF(D802="","",IFERROR(VLOOKUP(D802,Ingredients!$A:$G,4,FALSE),"ingredient not in list"))</f>
        <v/>
      </c>
      <c r="H802" t="str">
        <f t="shared" si="139"/>
        <v/>
      </c>
      <c r="I802" s="3" t="str">
        <f>IF(D802="", "", IFERROR((VLOOKUP(D802,Ingredients!$A:$H,8,FALSE)*(F802/(VLOOKUP(D802,Ingredients!$A:$H,3,FALSE)))), "ingredient not in list"))</f>
        <v/>
      </c>
      <c r="J802" t="str">
        <f t="shared" si="140"/>
        <v/>
      </c>
      <c r="K802" s="77" t="str">
        <f>IF($D802="", "", IFERROR((VLOOKUP($D802,Ingredients!$A:$K,9,FALSE)*($F802/(VLOOKUP($D802,Ingredients!$A:$K,3,FALSE)))), "ingredient not in list"))</f>
        <v/>
      </c>
      <c r="L802" t="str">
        <f t="shared" si="141"/>
        <v/>
      </c>
      <c r="M802" s="77" t="str">
        <f>IF($D802="", "", IFERROR((VLOOKUP($D802,Ingredients!$A:$K,10,FALSE)*($F802/(VLOOKUP($D802,Ingredients!$A:$K,3,FALSE)))), "ingredient not in list"))</f>
        <v/>
      </c>
      <c r="N802" t="str">
        <f t="shared" si="142"/>
        <v/>
      </c>
      <c r="O802" s="77" t="str">
        <f>IF($D802="", "", IFERROR((VLOOKUP($D802,Ingredients!$A:$K,11,FALSE)*($F802/(VLOOKUP($D802,Ingredients!$A:$K,3,FALSE)))), "ingredient not in list"))</f>
        <v/>
      </c>
      <c r="P802" t="str">
        <f t="shared" si="143"/>
        <v/>
      </c>
      <c r="Q802" s="83" t="str">
        <f>IF($D802="", "", IFERROR((VLOOKUP($D802,Ingredients!$A:$H,6,FALSE)*($F802/(VLOOKUP($D802,Ingredients!$A:$H,3,FALSE)))), "ingredient not in list"))</f>
        <v/>
      </c>
      <c r="R802" s="3" t="str">
        <f>IF(AND(I802&lt;&gt;"",I803=""),SUM(I$1:I803)-SUM(R$1:R801),"")</f>
        <v/>
      </c>
      <c r="S802" t="str">
        <f>IF(AND(Q802&lt;&gt;"",Q803=""),SUM(Q$1:Q803)-SUM(S$1:S801),"")</f>
        <v/>
      </c>
      <c r="T802" s="74" t="str">
        <f>IF(AND(K802&lt;&gt;"",K803=""),SUM(K$1:K803)-SUM(T$1:T801),"")</f>
        <v/>
      </c>
      <c r="U802" s="74" t="str">
        <f>IF(AND(M802&lt;&gt;"",M803=""),SUM(M$1:M803)-SUM(U$1:U801),"")</f>
        <v/>
      </c>
      <c r="V802" s="74" t="str">
        <f>IF(AND(O802&lt;&gt;"",O803=""),SUM(O$1:O803)-SUM(V$1:V801),"")</f>
        <v/>
      </c>
      <c r="X802" s="3" t="str">
        <f t="shared" si="144"/>
        <v/>
      </c>
      <c r="Y802" s="21" t="str">
        <f t="shared" si="145"/>
        <v/>
      </c>
      <c r="Z802" s="74" t="str">
        <f t="shared" si="146"/>
        <v/>
      </c>
      <c r="AA802" s="74" t="str">
        <f t="shared" si="147"/>
        <v/>
      </c>
      <c r="AB802" s="74" t="str">
        <f t="shared" si="148"/>
        <v/>
      </c>
    </row>
    <row r="803" spans="1:28" ht="12.75" x14ac:dyDescent="0.2">
      <c r="A803" t="str">
        <f>IF(B803="","", IF(ISNA(MATCH(B803,'Meal Planning'!$C$2:$C$6,0)), "N", "Y"))</f>
        <v/>
      </c>
      <c r="B803" t="str">
        <f t="array" ref="B803">IF(D803="","", INDEX($C803:C20801, MATCH(FALSE,ISBLANK($C803:C20801),0)))</f>
        <v/>
      </c>
      <c r="C803" s="10"/>
      <c r="E803" t="str">
        <f t="shared" si="138"/>
        <v/>
      </c>
      <c r="F803" s="10"/>
      <c r="G803" s="1" t="str">
        <f>IF(D803="","",IFERROR(VLOOKUP(D803,Ingredients!$A:$G,4,FALSE),"ingredient not in list"))</f>
        <v/>
      </c>
      <c r="H803" t="str">
        <f t="shared" si="139"/>
        <v/>
      </c>
      <c r="I803" s="3" t="str">
        <f>IF(D803="", "", IFERROR((VLOOKUP(D803,Ingredients!$A:$H,8,FALSE)*(F803/(VLOOKUP(D803,Ingredients!$A:$H,3,FALSE)))), "ingredient not in list"))</f>
        <v/>
      </c>
      <c r="J803" t="str">
        <f t="shared" si="140"/>
        <v/>
      </c>
      <c r="K803" s="77" t="str">
        <f>IF($D803="", "", IFERROR((VLOOKUP($D803,Ingredients!$A:$K,9,FALSE)*($F803/(VLOOKUP($D803,Ingredients!$A:$K,3,FALSE)))), "ingredient not in list"))</f>
        <v/>
      </c>
      <c r="L803" t="str">
        <f t="shared" si="141"/>
        <v/>
      </c>
      <c r="M803" s="77" t="str">
        <f>IF($D803="", "", IFERROR((VLOOKUP($D803,Ingredients!$A:$K,10,FALSE)*($F803/(VLOOKUP($D803,Ingredients!$A:$K,3,FALSE)))), "ingredient not in list"))</f>
        <v/>
      </c>
      <c r="N803" t="str">
        <f t="shared" si="142"/>
        <v/>
      </c>
      <c r="O803" s="77" t="str">
        <f>IF($D803="", "", IFERROR((VLOOKUP($D803,Ingredients!$A:$K,11,FALSE)*($F803/(VLOOKUP($D803,Ingredients!$A:$K,3,FALSE)))), "ingredient not in list"))</f>
        <v/>
      </c>
      <c r="P803" t="str">
        <f t="shared" si="143"/>
        <v/>
      </c>
      <c r="Q803" s="83" t="str">
        <f>IF($D803="", "", IFERROR((VLOOKUP($D803,Ingredients!$A:$H,6,FALSE)*($F803/(VLOOKUP($D803,Ingredients!$A:$H,3,FALSE)))), "ingredient not in list"))</f>
        <v/>
      </c>
      <c r="R803" s="3" t="str">
        <f>IF(AND(I803&lt;&gt;"",I804=""),SUM(I$1:I804)-SUM(R$1:R802),"")</f>
        <v/>
      </c>
      <c r="S803" t="str">
        <f>IF(AND(Q803&lt;&gt;"",Q804=""),SUM(Q$1:Q804)-SUM(S$1:S802),"")</f>
        <v/>
      </c>
      <c r="T803" s="74" t="str">
        <f>IF(AND(K803&lt;&gt;"",K804=""),SUM(K$1:K804)-SUM(T$1:T802),"")</f>
        <v/>
      </c>
      <c r="U803" s="74" t="str">
        <f>IF(AND(M803&lt;&gt;"",M804=""),SUM(M$1:M804)-SUM(U$1:U802),"")</f>
        <v/>
      </c>
      <c r="V803" s="74" t="str">
        <f>IF(AND(O803&lt;&gt;"",O804=""),SUM(O$1:O804)-SUM(V$1:V802),"")</f>
        <v/>
      </c>
      <c r="X803" s="3" t="str">
        <f t="shared" si="144"/>
        <v/>
      </c>
      <c r="Y803" s="21" t="str">
        <f t="shared" si="145"/>
        <v/>
      </c>
      <c r="Z803" s="74" t="str">
        <f t="shared" si="146"/>
        <v/>
      </c>
      <c r="AA803" s="74" t="str">
        <f t="shared" si="147"/>
        <v/>
      </c>
      <c r="AB803" s="74" t="str">
        <f t="shared" si="148"/>
        <v/>
      </c>
    </row>
    <row r="804" spans="1:28" ht="12.75" x14ac:dyDescent="0.2">
      <c r="A804" t="str">
        <f>IF(B804="","", IF(ISNA(MATCH(B804,'Meal Planning'!$C$2:$C$6,0)), "N", "Y"))</f>
        <v/>
      </c>
      <c r="B804" t="str">
        <f t="array" ref="B804">IF(D804="","", INDEX($C804:C20802, MATCH(FALSE,ISBLANK($C804:C20802),0)))</f>
        <v/>
      </c>
      <c r="C804" s="10"/>
      <c r="E804" t="str">
        <f t="shared" si="138"/>
        <v/>
      </c>
      <c r="F804" s="10"/>
      <c r="G804" s="1" t="str">
        <f>IF(D804="","",IFERROR(VLOOKUP(D804,Ingredients!$A:$G,4,FALSE),"ingredient not in list"))</f>
        <v/>
      </c>
      <c r="H804" t="str">
        <f t="shared" si="139"/>
        <v/>
      </c>
      <c r="I804" s="3" t="str">
        <f>IF(D804="", "", IFERROR((VLOOKUP(D804,Ingredients!$A:$H,8,FALSE)*(F804/(VLOOKUP(D804,Ingredients!$A:$H,3,FALSE)))), "ingredient not in list"))</f>
        <v/>
      </c>
      <c r="J804" t="str">
        <f t="shared" si="140"/>
        <v/>
      </c>
      <c r="K804" s="77" t="str">
        <f>IF($D804="", "", IFERROR((VLOOKUP($D804,Ingredients!$A:$K,9,FALSE)*($F804/(VLOOKUP($D804,Ingredients!$A:$K,3,FALSE)))), "ingredient not in list"))</f>
        <v/>
      </c>
      <c r="L804" t="str">
        <f t="shared" si="141"/>
        <v/>
      </c>
      <c r="M804" s="77" t="str">
        <f>IF($D804="", "", IFERROR((VLOOKUP($D804,Ingredients!$A:$K,10,FALSE)*($F804/(VLOOKUP($D804,Ingredients!$A:$K,3,FALSE)))), "ingredient not in list"))</f>
        <v/>
      </c>
      <c r="N804" t="str">
        <f t="shared" si="142"/>
        <v/>
      </c>
      <c r="O804" s="77" t="str">
        <f>IF($D804="", "", IFERROR((VLOOKUP($D804,Ingredients!$A:$K,11,FALSE)*($F804/(VLOOKUP($D804,Ingredients!$A:$K,3,FALSE)))), "ingredient not in list"))</f>
        <v/>
      </c>
      <c r="P804" t="str">
        <f t="shared" si="143"/>
        <v/>
      </c>
      <c r="Q804" s="83" t="str">
        <f>IF($D804="", "", IFERROR((VLOOKUP($D804,Ingredients!$A:$H,6,FALSE)*($F804/(VLOOKUP($D804,Ingredients!$A:$H,3,FALSE)))), "ingredient not in list"))</f>
        <v/>
      </c>
      <c r="R804" s="3" t="str">
        <f>IF(AND(I804&lt;&gt;"",I805=""),SUM(I$1:I805)-SUM(R$1:R803),"")</f>
        <v/>
      </c>
      <c r="S804" t="str">
        <f>IF(AND(Q804&lt;&gt;"",Q805=""),SUM(Q$1:Q805)-SUM(S$1:S803),"")</f>
        <v/>
      </c>
      <c r="T804" s="74" t="str">
        <f>IF(AND(K804&lt;&gt;"",K805=""),SUM(K$1:K805)-SUM(T$1:T803),"")</f>
        <v/>
      </c>
      <c r="U804" s="74" t="str">
        <f>IF(AND(M804&lt;&gt;"",M805=""),SUM(M$1:M805)-SUM(U$1:U803),"")</f>
        <v/>
      </c>
      <c r="V804" s="74" t="str">
        <f>IF(AND(O804&lt;&gt;"",O805=""),SUM(O$1:O805)-SUM(V$1:V803),"")</f>
        <v/>
      </c>
      <c r="X804" s="3" t="str">
        <f t="shared" si="144"/>
        <v/>
      </c>
      <c r="Y804" s="21" t="str">
        <f t="shared" si="145"/>
        <v/>
      </c>
      <c r="Z804" s="74" t="str">
        <f t="shared" si="146"/>
        <v/>
      </c>
      <c r="AA804" s="74" t="str">
        <f t="shared" si="147"/>
        <v/>
      </c>
      <c r="AB804" s="74" t="str">
        <f t="shared" si="148"/>
        <v/>
      </c>
    </row>
    <row r="805" spans="1:28" ht="12.75" x14ac:dyDescent="0.2">
      <c r="A805" t="str">
        <f>IF(B805="","", IF(ISNA(MATCH(B805,'Meal Planning'!$C$2:$C$6,0)), "N", "Y"))</f>
        <v/>
      </c>
      <c r="B805" t="str">
        <f t="array" ref="B805">IF(D805="","", INDEX($C805:C20803, MATCH(FALSE,ISBLANK($C805:C20803),0)))</f>
        <v/>
      </c>
      <c r="C805" s="10"/>
      <c r="E805" t="str">
        <f t="shared" si="138"/>
        <v/>
      </c>
      <c r="F805" s="10"/>
      <c r="G805" s="1" t="str">
        <f>IF(D805="","",IFERROR(VLOOKUP(D805,Ingredients!$A:$G,4,FALSE),"ingredient not in list"))</f>
        <v/>
      </c>
      <c r="H805" t="str">
        <f t="shared" si="139"/>
        <v/>
      </c>
      <c r="I805" s="3" t="str">
        <f>IF(D805="", "", IFERROR((VLOOKUP(D805,Ingredients!$A:$H,8,FALSE)*(F805/(VLOOKUP(D805,Ingredients!$A:$H,3,FALSE)))), "ingredient not in list"))</f>
        <v/>
      </c>
      <c r="J805" t="str">
        <f t="shared" si="140"/>
        <v/>
      </c>
      <c r="K805" s="77" t="str">
        <f>IF($D805="", "", IFERROR((VLOOKUP($D805,Ingredients!$A:$K,9,FALSE)*($F805/(VLOOKUP($D805,Ingredients!$A:$K,3,FALSE)))), "ingredient not in list"))</f>
        <v/>
      </c>
      <c r="L805" t="str">
        <f t="shared" si="141"/>
        <v/>
      </c>
      <c r="M805" s="77" t="str">
        <f>IF($D805="", "", IFERROR((VLOOKUP($D805,Ingredients!$A:$K,10,FALSE)*($F805/(VLOOKUP($D805,Ingredients!$A:$K,3,FALSE)))), "ingredient not in list"))</f>
        <v/>
      </c>
      <c r="N805" t="str">
        <f t="shared" si="142"/>
        <v/>
      </c>
      <c r="O805" s="77" t="str">
        <f>IF($D805="", "", IFERROR((VLOOKUP($D805,Ingredients!$A:$K,11,FALSE)*($F805/(VLOOKUP($D805,Ingredients!$A:$K,3,FALSE)))), "ingredient not in list"))</f>
        <v/>
      </c>
      <c r="P805" t="str">
        <f t="shared" si="143"/>
        <v/>
      </c>
      <c r="Q805" s="83" t="str">
        <f>IF($D805="", "", IFERROR((VLOOKUP($D805,Ingredients!$A:$H,6,FALSE)*($F805/(VLOOKUP($D805,Ingredients!$A:$H,3,FALSE)))), "ingredient not in list"))</f>
        <v/>
      </c>
      <c r="R805" s="3" t="str">
        <f>IF(AND(I805&lt;&gt;"",I806=""),SUM(I$1:I806)-SUM(R$1:R804),"")</f>
        <v/>
      </c>
      <c r="S805" t="str">
        <f>IF(AND(Q805&lt;&gt;"",Q806=""),SUM(Q$1:Q806)-SUM(S$1:S804),"")</f>
        <v/>
      </c>
      <c r="T805" s="74" t="str">
        <f>IF(AND(K805&lt;&gt;"",K806=""),SUM(K$1:K806)-SUM(T$1:T804),"")</f>
        <v/>
      </c>
      <c r="U805" s="74" t="str">
        <f>IF(AND(M805&lt;&gt;"",M806=""),SUM(M$1:M806)-SUM(U$1:U804),"")</f>
        <v/>
      </c>
      <c r="V805" s="74" t="str">
        <f>IF(AND(O805&lt;&gt;"",O806=""),SUM(O$1:O806)-SUM(V$1:V804),"")</f>
        <v/>
      </c>
      <c r="X805" s="3" t="str">
        <f t="shared" si="144"/>
        <v/>
      </c>
      <c r="Y805" s="21" t="str">
        <f t="shared" si="145"/>
        <v/>
      </c>
      <c r="Z805" s="74" t="str">
        <f t="shared" si="146"/>
        <v/>
      </c>
      <c r="AA805" s="74" t="str">
        <f t="shared" si="147"/>
        <v/>
      </c>
      <c r="AB805" s="74" t="str">
        <f t="shared" si="148"/>
        <v/>
      </c>
    </row>
    <row r="806" spans="1:28" ht="12.75" x14ac:dyDescent="0.2">
      <c r="A806" t="str">
        <f>IF(B806="","", IF(ISNA(MATCH(B806,'Meal Planning'!$C$2:$C$6,0)), "N", "Y"))</f>
        <v/>
      </c>
      <c r="B806" t="str">
        <f t="array" ref="B806">IF(D806="","", INDEX($C806:C20804, MATCH(FALSE,ISBLANK($C806:C20804),0)))</f>
        <v/>
      </c>
      <c r="C806" s="10"/>
      <c r="E806" t="str">
        <f t="shared" si="138"/>
        <v/>
      </c>
      <c r="F806" s="10"/>
      <c r="G806" s="1" t="str">
        <f>IF(D806="","",IFERROR(VLOOKUP(D806,Ingredients!$A:$G,4,FALSE),"ingredient not in list"))</f>
        <v/>
      </c>
      <c r="H806" t="str">
        <f t="shared" si="139"/>
        <v/>
      </c>
      <c r="I806" s="3" t="str">
        <f>IF(D806="", "", IFERROR((VLOOKUP(D806,Ingredients!$A:$H,8,FALSE)*(F806/(VLOOKUP(D806,Ingredients!$A:$H,3,FALSE)))), "ingredient not in list"))</f>
        <v/>
      </c>
      <c r="J806" t="str">
        <f t="shared" si="140"/>
        <v/>
      </c>
      <c r="K806" s="77" t="str">
        <f>IF($D806="", "", IFERROR((VLOOKUP($D806,Ingredients!$A:$K,9,FALSE)*($F806/(VLOOKUP($D806,Ingredients!$A:$K,3,FALSE)))), "ingredient not in list"))</f>
        <v/>
      </c>
      <c r="L806" t="str">
        <f t="shared" si="141"/>
        <v/>
      </c>
      <c r="M806" s="77" t="str">
        <f>IF($D806="", "", IFERROR((VLOOKUP($D806,Ingredients!$A:$K,10,FALSE)*($F806/(VLOOKUP($D806,Ingredients!$A:$K,3,FALSE)))), "ingredient not in list"))</f>
        <v/>
      </c>
      <c r="N806" t="str">
        <f t="shared" si="142"/>
        <v/>
      </c>
      <c r="O806" s="77" t="str">
        <f>IF($D806="", "", IFERROR((VLOOKUP($D806,Ingredients!$A:$K,11,FALSE)*($F806/(VLOOKUP($D806,Ingredients!$A:$K,3,FALSE)))), "ingredient not in list"))</f>
        <v/>
      </c>
      <c r="P806" t="str">
        <f t="shared" si="143"/>
        <v/>
      </c>
      <c r="Q806" s="83" t="str">
        <f>IF($D806="", "", IFERROR((VLOOKUP($D806,Ingredients!$A:$H,6,FALSE)*($F806/(VLOOKUP($D806,Ingredients!$A:$H,3,FALSE)))), "ingredient not in list"))</f>
        <v/>
      </c>
      <c r="R806" s="3" t="str">
        <f>IF(AND(I806&lt;&gt;"",I807=""),SUM(I$1:I807)-SUM(R$1:R805),"")</f>
        <v/>
      </c>
      <c r="S806" t="str">
        <f>IF(AND(Q806&lt;&gt;"",Q807=""),SUM(Q$1:Q807)-SUM(S$1:S805),"")</f>
        <v/>
      </c>
      <c r="T806" s="74" t="str">
        <f>IF(AND(K806&lt;&gt;"",K807=""),SUM(K$1:K807)-SUM(T$1:T805),"")</f>
        <v/>
      </c>
      <c r="U806" s="74" t="str">
        <f>IF(AND(M806&lt;&gt;"",M807=""),SUM(M$1:M807)-SUM(U$1:U805),"")</f>
        <v/>
      </c>
      <c r="V806" s="74" t="str">
        <f>IF(AND(O806&lt;&gt;"",O807=""),SUM(O$1:O807)-SUM(V$1:V805),"")</f>
        <v/>
      </c>
      <c r="X806" s="3" t="str">
        <f t="shared" si="144"/>
        <v/>
      </c>
      <c r="Y806" s="21" t="str">
        <f t="shared" si="145"/>
        <v/>
      </c>
      <c r="Z806" s="74" t="str">
        <f t="shared" si="146"/>
        <v/>
      </c>
      <c r="AA806" s="74" t="str">
        <f t="shared" si="147"/>
        <v/>
      </c>
      <c r="AB806" s="74" t="str">
        <f t="shared" si="148"/>
        <v/>
      </c>
    </row>
    <row r="807" spans="1:28" ht="12.75" x14ac:dyDescent="0.2">
      <c r="A807" t="str">
        <f>IF(B807="","", IF(ISNA(MATCH(B807,'Meal Planning'!$C$2:$C$6,0)), "N", "Y"))</f>
        <v/>
      </c>
      <c r="B807" t="str">
        <f t="array" ref="B807">IF(D807="","", INDEX($C807:C20805, MATCH(FALSE,ISBLANK($C807:C20805),0)))</f>
        <v/>
      </c>
      <c r="C807" s="10"/>
      <c r="E807" t="str">
        <f t="shared" si="138"/>
        <v/>
      </c>
      <c r="F807" s="10"/>
      <c r="G807" s="1" t="str">
        <f>IF(D807="","",IFERROR(VLOOKUP(D807,Ingredients!$A:$G,4,FALSE),"ingredient not in list"))</f>
        <v/>
      </c>
      <c r="H807" t="str">
        <f t="shared" si="139"/>
        <v/>
      </c>
      <c r="I807" s="3" t="str">
        <f>IF(D807="", "", IFERROR((VLOOKUP(D807,Ingredients!$A:$H,8,FALSE)*(F807/(VLOOKUP(D807,Ingredients!$A:$H,3,FALSE)))), "ingredient not in list"))</f>
        <v/>
      </c>
      <c r="J807" t="str">
        <f t="shared" si="140"/>
        <v/>
      </c>
      <c r="K807" s="77" t="str">
        <f>IF($D807="", "", IFERROR((VLOOKUP($D807,Ingredients!$A:$K,9,FALSE)*($F807/(VLOOKUP($D807,Ingredients!$A:$K,3,FALSE)))), "ingredient not in list"))</f>
        <v/>
      </c>
      <c r="L807" t="str">
        <f t="shared" si="141"/>
        <v/>
      </c>
      <c r="M807" s="77" t="str">
        <f>IF($D807="", "", IFERROR((VLOOKUP($D807,Ingredients!$A:$K,10,FALSE)*($F807/(VLOOKUP($D807,Ingredients!$A:$K,3,FALSE)))), "ingredient not in list"))</f>
        <v/>
      </c>
      <c r="N807" t="str">
        <f t="shared" si="142"/>
        <v/>
      </c>
      <c r="O807" s="77" t="str">
        <f>IF($D807="", "", IFERROR((VLOOKUP($D807,Ingredients!$A:$K,11,FALSE)*($F807/(VLOOKUP($D807,Ingredients!$A:$K,3,FALSE)))), "ingredient not in list"))</f>
        <v/>
      </c>
      <c r="P807" t="str">
        <f t="shared" si="143"/>
        <v/>
      </c>
      <c r="Q807" s="83" t="str">
        <f>IF($D807="", "", IFERROR((VLOOKUP($D807,Ingredients!$A:$H,6,FALSE)*($F807/(VLOOKUP($D807,Ingredients!$A:$H,3,FALSE)))), "ingredient not in list"))</f>
        <v/>
      </c>
      <c r="R807" s="3" t="str">
        <f>IF(AND(I807&lt;&gt;"",I808=""),SUM(I$1:I808)-SUM(R$1:R806),"")</f>
        <v/>
      </c>
      <c r="S807" t="str">
        <f>IF(AND(Q807&lt;&gt;"",Q808=""),SUM(Q$1:Q808)-SUM(S$1:S806),"")</f>
        <v/>
      </c>
      <c r="T807" s="74" t="str">
        <f>IF(AND(K807&lt;&gt;"",K808=""),SUM(K$1:K808)-SUM(T$1:T806),"")</f>
        <v/>
      </c>
      <c r="U807" s="74" t="str">
        <f>IF(AND(M807&lt;&gt;"",M808=""),SUM(M$1:M808)-SUM(U$1:U806),"")</f>
        <v/>
      </c>
      <c r="V807" s="74" t="str">
        <f>IF(AND(O807&lt;&gt;"",O808=""),SUM(O$1:O808)-SUM(V$1:V806),"")</f>
        <v/>
      </c>
      <c r="X807" s="3" t="str">
        <f t="shared" si="144"/>
        <v/>
      </c>
      <c r="Y807" s="21" t="str">
        <f t="shared" si="145"/>
        <v/>
      </c>
      <c r="Z807" s="74" t="str">
        <f t="shared" si="146"/>
        <v/>
      </c>
      <c r="AA807" s="74" t="str">
        <f t="shared" si="147"/>
        <v/>
      </c>
      <c r="AB807" s="74" t="str">
        <f t="shared" si="148"/>
        <v/>
      </c>
    </row>
    <row r="808" spans="1:28" ht="12.75" x14ac:dyDescent="0.2">
      <c r="A808" t="str">
        <f>IF(B808="","", IF(ISNA(MATCH(B808,'Meal Planning'!$C$2:$C$6,0)), "N", "Y"))</f>
        <v/>
      </c>
      <c r="B808" t="str">
        <f t="array" ref="B808">IF(D808="","", INDEX($C808:C20806, MATCH(FALSE,ISBLANK($C808:C20806),0)))</f>
        <v/>
      </c>
      <c r="C808" s="10"/>
      <c r="E808" t="str">
        <f t="shared" si="138"/>
        <v/>
      </c>
      <c r="F808" s="10"/>
      <c r="G808" s="1" t="str">
        <f>IF(D808="","",IFERROR(VLOOKUP(D808,Ingredients!$A:$G,4,FALSE),"ingredient not in list"))</f>
        <v/>
      </c>
      <c r="H808" t="str">
        <f t="shared" si="139"/>
        <v/>
      </c>
      <c r="I808" s="3" t="str">
        <f>IF(D808="", "", IFERROR((VLOOKUP(D808,Ingredients!$A:$H,8,FALSE)*(F808/(VLOOKUP(D808,Ingredients!$A:$H,3,FALSE)))), "ingredient not in list"))</f>
        <v/>
      </c>
      <c r="J808" t="str">
        <f t="shared" si="140"/>
        <v/>
      </c>
      <c r="K808" s="77" t="str">
        <f>IF($D808="", "", IFERROR((VLOOKUP($D808,Ingredients!$A:$K,9,FALSE)*($F808/(VLOOKUP($D808,Ingredients!$A:$K,3,FALSE)))), "ingredient not in list"))</f>
        <v/>
      </c>
      <c r="L808" t="str">
        <f t="shared" si="141"/>
        <v/>
      </c>
      <c r="M808" s="77" t="str">
        <f>IF($D808="", "", IFERROR((VLOOKUP($D808,Ingredients!$A:$K,10,FALSE)*($F808/(VLOOKUP($D808,Ingredients!$A:$K,3,FALSE)))), "ingredient not in list"))</f>
        <v/>
      </c>
      <c r="N808" t="str">
        <f t="shared" si="142"/>
        <v/>
      </c>
      <c r="O808" s="77" t="str">
        <f>IF($D808="", "", IFERROR((VLOOKUP($D808,Ingredients!$A:$K,11,FALSE)*($F808/(VLOOKUP($D808,Ingredients!$A:$K,3,FALSE)))), "ingredient not in list"))</f>
        <v/>
      </c>
      <c r="P808" t="str">
        <f t="shared" si="143"/>
        <v/>
      </c>
      <c r="Q808" s="83" t="str">
        <f>IF($D808="", "", IFERROR((VLOOKUP($D808,Ingredients!$A:$H,6,FALSE)*($F808/(VLOOKUP($D808,Ingredients!$A:$H,3,FALSE)))), "ingredient not in list"))</f>
        <v/>
      </c>
      <c r="R808" s="3" t="str">
        <f>IF(AND(I808&lt;&gt;"",I809=""),SUM(I$1:I809)-SUM(R$1:R807),"")</f>
        <v/>
      </c>
      <c r="S808" t="str">
        <f>IF(AND(Q808&lt;&gt;"",Q809=""),SUM(Q$1:Q809)-SUM(S$1:S807),"")</f>
        <v/>
      </c>
      <c r="T808" s="74" t="str">
        <f>IF(AND(K808&lt;&gt;"",K809=""),SUM(K$1:K809)-SUM(T$1:T807),"")</f>
        <v/>
      </c>
      <c r="U808" s="74" t="str">
        <f>IF(AND(M808&lt;&gt;"",M809=""),SUM(M$1:M809)-SUM(U$1:U807),"")</f>
        <v/>
      </c>
      <c r="V808" s="74" t="str">
        <f>IF(AND(O808&lt;&gt;"",O809=""),SUM(O$1:O809)-SUM(V$1:V807),"")</f>
        <v/>
      </c>
      <c r="X808" s="3" t="str">
        <f t="shared" si="144"/>
        <v/>
      </c>
      <c r="Y808" s="21" t="str">
        <f t="shared" si="145"/>
        <v/>
      </c>
      <c r="Z808" s="74" t="str">
        <f t="shared" si="146"/>
        <v/>
      </c>
      <c r="AA808" s="74" t="str">
        <f t="shared" si="147"/>
        <v/>
      </c>
      <c r="AB808" s="74" t="str">
        <f t="shared" si="148"/>
        <v/>
      </c>
    </row>
    <row r="809" spans="1:28" ht="12.75" x14ac:dyDescent="0.2">
      <c r="A809" t="str">
        <f>IF(B809="","", IF(ISNA(MATCH(B809,'Meal Planning'!$C$2:$C$6,0)), "N", "Y"))</f>
        <v/>
      </c>
      <c r="B809" t="str">
        <f t="array" ref="B809">IF(D809="","", INDEX($C809:C20807, MATCH(FALSE,ISBLANK($C809:C20807),0)))</f>
        <v/>
      </c>
      <c r="C809" s="10"/>
      <c r="E809" t="str">
        <f t="shared" si="138"/>
        <v/>
      </c>
      <c r="F809" s="10"/>
      <c r="G809" s="1" t="str">
        <f>IF(D809="","",IFERROR(VLOOKUP(D809,Ingredients!$A:$G,4,FALSE),"ingredient not in list"))</f>
        <v/>
      </c>
      <c r="H809" t="str">
        <f t="shared" si="139"/>
        <v/>
      </c>
      <c r="I809" s="3" t="str">
        <f>IF(D809="", "", IFERROR((VLOOKUP(D809,Ingredients!$A:$H,8,FALSE)*(F809/(VLOOKUP(D809,Ingredients!$A:$H,3,FALSE)))), "ingredient not in list"))</f>
        <v/>
      </c>
      <c r="J809" t="str">
        <f t="shared" si="140"/>
        <v/>
      </c>
      <c r="K809" s="77" t="str">
        <f>IF($D809="", "", IFERROR((VLOOKUP($D809,Ingredients!$A:$K,9,FALSE)*($F809/(VLOOKUP($D809,Ingredients!$A:$K,3,FALSE)))), "ingredient not in list"))</f>
        <v/>
      </c>
      <c r="L809" t="str">
        <f t="shared" si="141"/>
        <v/>
      </c>
      <c r="M809" s="77" t="str">
        <f>IF($D809="", "", IFERROR((VLOOKUP($D809,Ingredients!$A:$K,10,FALSE)*($F809/(VLOOKUP($D809,Ingredients!$A:$K,3,FALSE)))), "ingredient not in list"))</f>
        <v/>
      </c>
      <c r="N809" t="str">
        <f t="shared" si="142"/>
        <v/>
      </c>
      <c r="O809" s="77" t="str">
        <f>IF($D809="", "", IFERROR((VLOOKUP($D809,Ingredients!$A:$K,11,FALSE)*($F809/(VLOOKUP($D809,Ingredients!$A:$K,3,FALSE)))), "ingredient not in list"))</f>
        <v/>
      </c>
      <c r="P809" t="str">
        <f t="shared" si="143"/>
        <v/>
      </c>
      <c r="Q809" s="83" t="str">
        <f>IF($D809="", "", IFERROR((VLOOKUP($D809,Ingredients!$A:$H,6,FALSE)*($F809/(VLOOKUP($D809,Ingredients!$A:$H,3,FALSE)))), "ingredient not in list"))</f>
        <v/>
      </c>
      <c r="R809" s="3" t="str">
        <f>IF(AND(I809&lt;&gt;"",I810=""),SUM(I$1:I810)-SUM(R$1:R808),"")</f>
        <v/>
      </c>
      <c r="S809" t="str">
        <f>IF(AND(Q809&lt;&gt;"",Q810=""),SUM(Q$1:Q810)-SUM(S$1:S808),"")</f>
        <v/>
      </c>
      <c r="T809" s="74" t="str">
        <f>IF(AND(K809&lt;&gt;"",K810=""),SUM(K$1:K810)-SUM(T$1:T808),"")</f>
        <v/>
      </c>
      <c r="U809" s="74" t="str">
        <f>IF(AND(M809&lt;&gt;"",M810=""),SUM(M$1:M810)-SUM(U$1:U808),"")</f>
        <v/>
      </c>
      <c r="V809" s="74" t="str">
        <f>IF(AND(O809&lt;&gt;"",O810=""),SUM(O$1:O810)-SUM(V$1:V808),"")</f>
        <v/>
      </c>
      <c r="X809" s="3" t="str">
        <f t="shared" si="144"/>
        <v/>
      </c>
      <c r="Y809" s="21" t="str">
        <f t="shared" si="145"/>
        <v/>
      </c>
      <c r="Z809" s="74" t="str">
        <f t="shared" si="146"/>
        <v/>
      </c>
      <c r="AA809" s="74" t="str">
        <f t="shared" si="147"/>
        <v/>
      </c>
      <c r="AB809" s="74" t="str">
        <f t="shared" si="148"/>
        <v/>
      </c>
    </row>
    <row r="810" spans="1:28" ht="12.75" x14ac:dyDescent="0.2">
      <c r="A810" t="str">
        <f>IF(B810="","", IF(ISNA(MATCH(B810,'Meal Planning'!$C$2:$C$6,0)), "N", "Y"))</f>
        <v/>
      </c>
      <c r="B810" t="str">
        <f t="array" ref="B810">IF(D810="","", INDEX($C810:C20808, MATCH(FALSE,ISBLANK($C810:C20808),0)))</f>
        <v/>
      </c>
      <c r="C810" s="10"/>
      <c r="E810" t="str">
        <f t="shared" si="138"/>
        <v/>
      </c>
      <c r="F810" s="10"/>
      <c r="G810" s="1" t="str">
        <f>IF(D810="","",IFERROR(VLOOKUP(D810,Ingredients!$A:$G,4,FALSE),"ingredient not in list"))</f>
        <v/>
      </c>
      <c r="H810" t="str">
        <f t="shared" si="139"/>
        <v/>
      </c>
      <c r="I810" s="3" t="str">
        <f>IF(D810="", "", IFERROR((VLOOKUP(D810,Ingredients!$A:$H,8,FALSE)*(F810/(VLOOKUP(D810,Ingredients!$A:$H,3,FALSE)))), "ingredient not in list"))</f>
        <v/>
      </c>
      <c r="J810" t="str">
        <f t="shared" si="140"/>
        <v/>
      </c>
      <c r="K810" s="77" t="str">
        <f>IF($D810="", "", IFERROR((VLOOKUP($D810,Ingredients!$A:$K,9,FALSE)*($F810/(VLOOKUP($D810,Ingredients!$A:$K,3,FALSE)))), "ingredient not in list"))</f>
        <v/>
      </c>
      <c r="L810" t="str">
        <f t="shared" si="141"/>
        <v/>
      </c>
      <c r="M810" s="77" t="str">
        <f>IF($D810="", "", IFERROR((VLOOKUP($D810,Ingredients!$A:$K,10,FALSE)*($F810/(VLOOKUP($D810,Ingredients!$A:$K,3,FALSE)))), "ingredient not in list"))</f>
        <v/>
      </c>
      <c r="N810" t="str">
        <f t="shared" si="142"/>
        <v/>
      </c>
      <c r="O810" s="77" t="str">
        <f>IF($D810="", "", IFERROR((VLOOKUP($D810,Ingredients!$A:$K,11,FALSE)*($F810/(VLOOKUP($D810,Ingredients!$A:$K,3,FALSE)))), "ingredient not in list"))</f>
        <v/>
      </c>
      <c r="P810" t="str">
        <f t="shared" si="143"/>
        <v/>
      </c>
      <c r="Q810" s="83" t="str">
        <f>IF($D810="", "", IFERROR((VLOOKUP($D810,Ingredients!$A:$H,6,FALSE)*($F810/(VLOOKUP($D810,Ingredients!$A:$H,3,FALSE)))), "ingredient not in list"))</f>
        <v/>
      </c>
      <c r="R810" s="3" t="str">
        <f>IF(AND(I810&lt;&gt;"",I811=""),SUM(I$1:I811)-SUM(R$1:R809),"")</f>
        <v/>
      </c>
      <c r="S810" t="str">
        <f>IF(AND(Q810&lt;&gt;"",Q811=""),SUM(Q$1:Q811)-SUM(S$1:S809),"")</f>
        <v/>
      </c>
      <c r="T810" s="74" t="str">
        <f>IF(AND(K810&lt;&gt;"",K811=""),SUM(K$1:K811)-SUM(T$1:T809),"")</f>
        <v/>
      </c>
      <c r="U810" s="74" t="str">
        <f>IF(AND(M810&lt;&gt;"",M811=""),SUM(M$1:M811)-SUM(U$1:U809),"")</f>
        <v/>
      </c>
      <c r="V810" s="74" t="str">
        <f>IF(AND(O810&lt;&gt;"",O811=""),SUM(O$1:O811)-SUM(V$1:V809),"")</f>
        <v/>
      </c>
      <c r="X810" s="3" t="str">
        <f t="shared" si="144"/>
        <v/>
      </c>
      <c r="Y810" s="21" t="str">
        <f t="shared" si="145"/>
        <v/>
      </c>
      <c r="Z810" s="74" t="str">
        <f t="shared" si="146"/>
        <v/>
      </c>
      <c r="AA810" s="74" t="str">
        <f t="shared" si="147"/>
        <v/>
      </c>
      <c r="AB810" s="74" t="str">
        <f t="shared" si="148"/>
        <v/>
      </c>
    </row>
    <row r="811" spans="1:28" ht="12.75" x14ac:dyDescent="0.2">
      <c r="A811" t="str">
        <f>IF(B811="","", IF(ISNA(MATCH(B811,'Meal Planning'!$C$2:$C$6,0)), "N", "Y"))</f>
        <v/>
      </c>
      <c r="B811" t="str">
        <f t="array" ref="B811">IF(D811="","", INDEX($C811:C20809, MATCH(FALSE,ISBLANK($C811:C20809),0)))</f>
        <v/>
      </c>
      <c r="C811" s="10"/>
      <c r="E811" t="str">
        <f t="shared" si="138"/>
        <v/>
      </c>
      <c r="F811" s="10"/>
      <c r="G811" s="1" t="str">
        <f>IF(D811="","",IFERROR(VLOOKUP(D811,Ingredients!$A:$G,4,FALSE),"ingredient not in list"))</f>
        <v/>
      </c>
      <c r="H811" t="str">
        <f t="shared" si="139"/>
        <v/>
      </c>
      <c r="I811" s="3" t="str">
        <f>IF(D811="", "", IFERROR((VLOOKUP(D811,Ingredients!$A:$H,8,FALSE)*(F811/(VLOOKUP(D811,Ingredients!$A:$H,3,FALSE)))), "ingredient not in list"))</f>
        <v/>
      </c>
      <c r="J811" t="str">
        <f t="shared" si="140"/>
        <v/>
      </c>
      <c r="K811" s="77" t="str">
        <f>IF($D811="", "", IFERROR((VLOOKUP($D811,Ingredients!$A:$K,9,FALSE)*($F811/(VLOOKUP($D811,Ingredients!$A:$K,3,FALSE)))), "ingredient not in list"))</f>
        <v/>
      </c>
      <c r="L811" t="str">
        <f t="shared" si="141"/>
        <v/>
      </c>
      <c r="M811" s="77" t="str">
        <f>IF($D811="", "", IFERROR((VLOOKUP($D811,Ingredients!$A:$K,10,FALSE)*($F811/(VLOOKUP($D811,Ingredients!$A:$K,3,FALSE)))), "ingredient not in list"))</f>
        <v/>
      </c>
      <c r="N811" t="str">
        <f t="shared" si="142"/>
        <v/>
      </c>
      <c r="O811" s="77" t="str">
        <f>IF($D811="", "", IFERROR((VLOOKUP($D811,Ingredients!$A:$K,11,FALSE)*($F811/(VLOOKUP($D811,Ingredients!$A:$K,3,FALSE)))), "ingredient not in list"))</f>
        <v/>
      </c>
      <c r="P811" t="str">
        <f t="shared" si="143"/>
        <v/>
      </c>
      <c r="Q811" s="83" t="str">
        <f>IF($D811="", "", IFERROR((VLOOKUP($D811,Ingredients!$A:$H,6,FALSE)*($F811/(VLOOKUP($D811,Ingredients!$A:$H,3,FALSE)))), "ingredient not in list"))</f>
        <v/>
      </c>
      <c r="R811" s="3" t="str">
        <f>IF(AND(I811&lt;&gt;"",I812=""),SUM(I$1:I812)-SUM(R$1:R810),"")</f>
        <v/>
      </c>
      <c r="S811" t="str">
        <f>IF(AND(Q811&lt;&gt;"",Q812=""),SUM(Q$1:Q812)-SUM(S$1:S810),"")</f>
        <v/>
      </c>
      <c r="T811" s="74" t="str">
        <f>IF(AND(K811&lt;&gt;"",K812=""),SUM(K$1:K812)-SUM(T$1:T810),"")</f>
        <v/>
      </c>
      <c r="U811" s="74" t="str">
        <f>IF(AND(M811&lt;&gt;"",M812=""),SUM(M$1:M812)-SUM(U$1:U810),"")</f>
        <v/>
      </c>
      <c r="V811" s="74" t="str">
        <f>IF(AND(O811&lt;&gt;"",O812=""),SUM(O$1:O812)-SUM(V$1:V810),"")</f>
        <v/>
      </c>
      <c r="X811" s="3" t="str">
        <f t="shared" si="144"/>
        <v/>
      </c>
      <c r="Y811" s="21" t="str">
        <f t="shared" si="145"/>
        <v/>
      </c>
      <c r="Z811" s="74" t="str">
        <f t="shared" si="146"/>
        <v/>
      </c>
      <c r="AA811" s="74" t="str">
        <f t="shared" si="147"/>
        <v/>
      </c>
      <c r="AB811" s="74" t="str">
        <f t="shared" si="148"/>
        <v/>
      </c>
    </row>
    <row r="812" spans="1:28" ht="12.75" x14ac:dyDescent="0.2">
      <c r="A812" t="str">
        <f>IF(B812="","", IF(ISNA(MATCH(B812,'Meal Planning'!$C$2:$C$6,0)), "N", "Y"))</f>
        <v/>
      </c>
      <c r="B812" t="str">
        <f t="array" ref="B812">IF(D812="","", INDEX($C812:C20810, MATCH(FALSE,ISBLANK($C812:C20810),0)))</f>
        <v/>
      </c>
      <c r="C812" s="10"/>
      <c r="E812" t="str">
        <f t="shared" si="138"/>
        <v/>
      </c>
      <c r="F812" s="10"/>
      <c r="G812" s="1" t="str">
        <f>IF(D812="","",IFERROR(VLOOKUP(D812,Ingredients!$A:$G,4,FALSE),"ingredient not in list"))</f>
        <v/>
      </c>
      <c r="H812" t="str">
        <f t="shared" si="139"/>
        <v/>
      </c>
      <c r="I812" s="3" t="str">
        <f>IF(D812="", "", IFERROR((VLOOKUP(D812,Ingredients!$A:$H,8,FALSE)*(F812/(VLOOKUP(D812,Ingredients!$A:$H,3,FALSE)))), "ingredient not in list"))</f>
        <v/>
      </c>
      <c r="J812" t="str">
        <f t="shared" si="140"/>
        <v/>
      </c>
      <c r="K812" s="77" t="str">
        <f>IF($D812="", "", IFERROR((VLOOKUP($D812,Ingredients!$A:$K,9,FALSE)*($F812/(VLOOKUP($D812,Ingredients!$A:$K,3,FALSE)))), "ingredient not in list"))</f>
        <v/>
      </c>
      <c r="L812" t="str">
        <f t="shared" si="141"/>
        <v/>
      </c>
      <c r="M812" s="77" t="str">
        <f>IF($D812="", "", IFERROR((VLOOKUP($D812,Ingredients!$A:$K,10,FALSE)*($F812/(VLOOKUP($D812,Ingredients!$A:$K,3,FALSE)))), "ingredient not in list"))</f>
        <v/>
      </c>
      <c r="N812" t="str">
        <f t="shared" si="142"/>
        <v/>
      </c>
      <c r="O812" s="77" t="str">
        <f>IF($D812="", "", IFERROR((VLOOKUP($D812,Ingredients!$A:$K,11,FALSE)*($F812/(VLOOKUP($D812,Ingredients!$A:$K,3,FALSE)))), "ingredient not in list"))</f>
        <v/>
      </c>
      <c r="P812" t="str">
        <f t="shared" si="143"/>
        <v/>
      </c>
      <c r="Q812" s="83" t="str">
        <f>IF($D812="", "", IFERROR((VLOOKUP($D812,Ingredients!$A:$H,6,FALSE)*($F812/(VLOOKUP($D812,Ingredients!$A:$H,3,FALSE)))), "ingredient not in list"))</f>
        <v/>
      </c>
      <c r="R812" s="3" t="str">
        <f>IF(AND(I812&lt;&gt;"",I813=""),SUM(I$1:I813)-SUM(R$1:R811),"")</f>
        <v/>
      </c>
      <c r="S812" t="str">
        <f>IF(AND(Q812&lt;&gt;"",Q813=""),SUM(Q$1:Q813)-SUM(S$1:S811),"")</f>
        <v/>
      </c>
      <c r="T812" s="74" t="str">
        <f>IF(AND(K812&lt;&gt;"",K813=""),SUM(K$1:K813)-SUM(T$1:T811),"")</f>
        <v/>
      </c>
      <c r="U812" s="74" t="str">
        <f>IF(AND(M812&lt;&gt;"",M813=""),SUM(M$1:M813)-SUM(U$1:U811),"")</f>
        <v/>
      </c>
      <c r="V812" s="74" t="str">
        <f>IF(AND(O812&lt;&gt;"",O813=""),SUM(O$1:O813)-SUM(V$1:V811),"")</f>
        <v/>
      </c>
      <c r="X812" s="3" t="str">
        <f t="shared" si="144"/>
        <v/>
      </c>
      <c r="Y812" s="21" t="str">
        <f t="shared" si="145"/>
        <v/>
      </c>
      <c r="Z812" s="74" t="str">
        <f t="shared" si="146"/>
        <v/>
      </c>
      <c r="AA812" s="74" t="str">
        <f t="shared" si="147"/>
        <v/>
      </c>
      <c r="AB812" s="74" t="str">
        <f t="shared" si="148"/>
        <v/>
      </c>
    </row>
    <row r="813" spans="1:28" ht="12.75" x14ac:dyDescent="0.2">
      <c r="A813" t="str">
        <f>IF(B813="","", IF(ISNA(MATCH(B813,'Meal Planning'!$C$2:$C$6,0)), "N", "Y"))</f>
        <v/>
      </c>
      <c r="B813" t="str">
        <f t="array" ref="B813">IF(D813="","", INDEX($C813:C20811, MATCH(FALSE,ISBLANK($C813:C20811),0)))</f>
        <v/>
      </c>
      <c r="C813" s="10"/>
      <c r="E813" t="str">
        <f t="shared" si="138"/>
        <v/>
      </c>
      <c r="F813" s="10"/>
      <c r="G813" s="1" t="str">
        <f>IF(D813="","",IFERROR(VLOOKUP(D813,Ingredients!$A:$G,4,FALSE),"ingredient not in list"))</f>
        <v/>
      </c>
      <c r="H813" t="str">
        <f t="shared" si="139"/>
        <v/>
      </c>
      <c r="I813" s="3" t="str">
        <f>IF(D813="", "", IFERROR((VLOOKUP(D813,Ingredients!$A:$H,8,FALSE)*(F813/(VLOOKUP(D813,Ingredients!$A:$H,3,FALSE)))), "ingredient not in list"))</f>
        <v/>
      </c>
      <c r="J813" t="str">
        <f t="shared" si="140"/>
        <v/>
      </c>
      <c r="K813" s="77" t="str">
        <f>IF($D813="", "", IFERROR((VLOOKUP($D813,Ingredients!$A:$K,9,FALSE)*($F813/(VLOOKUP($D813,Ingredients!$A:$K,3,FALSE)))), "ingredient not in list"))</f>
        <v/>
      </c>
      <c r="L813" t="str">
        <f t="shared" si="141"/>
        <v/>
      </c>
      <c r="M813" s="77" t="str">
        <f>IF($D813="", "", IFERROR((VLOOKUP($D813,Ingredients!$A:$K,10,FALSE)*($F813/(VLOOKUP($D813,Ingredients!$A:$K,3,FALSE)))), "ingredient not in list"))</f>
        <v/>
      </c>
      <c r="N813" t="str">
        <f t="shared" si="142"/>
        <v/>
      </c>
      <c r="O813" s="77" t="str">
        <f>IF($D813="", "", IFERROR((VLOOKUP($D813,Ingredients!$A:$K,11,FALSE)*($F813/(VLOOKUP($D813,Ingredients!$A:$K,3,FALSE)))), "ingredient not in list"))</f>
        <v/>
      </c>
      <c r="P813" t="str">
        <f t="shared" si="143"/>
        <v/>
      </c>
      <c r="Q813" s="83" t="str">
        <f>IF($D813="", "", IFERROR((VLOOKUP($D813,Ingredients!$A:$H,6,FALSE)*($F813/(VLOOKUP($D813,Ingredients!$A:$H,3,FALSE)))), "ingredient not in list"))</f>
        <v/>
      </c>
      <c r="R813" s="3" t="str">
        <f>IF(AND(I813&lt;&gt;"",I814=""),SUM(I$1:I814)-SUM(R$1:R812),"")</f>
        <v/>
      </c>
      <c r="S813" t="str">
        <f>IF(AND(Q813&lt;&gt;"",Q814=""),SUM(Q$1:Q814)-SUM(S$1:S812),"")</f>
        <v/>
      </c>
      <c r="T813" s="74" t="str">
        <f>IF(AND(K813&lt;&gt;"",K814=""),SUM(K$1:K814)-SUM(T$1:T812),"")</f>
        <v/>
      </c>
      <c r="U813" s="74" t="str">
        <f>IF(AND(M813&lt;&gt;"",M814=""),SUM(M$1:M814)-SUM(U$1:U812),"")</f>
        <v/>
      </c>
      <c r="V813" s="74" t="str">
        <f>IF(AND(O813&lt;&gt;"",O814=""),SUM(O$1:O814)-SUM(V$1:V812),"")</f>
        <v/>
      </c>
      <c r="X813" s="3" t="str">
        <f t="shared" si="144"/>
        <v/>
      </c>
      <c r="Y813" s="21" t="str">
        <f t="shared" si="145"/>
        <v/>
      </c>
      <c r="Z813" s="74" t="str">
        <f t="shared" si="146"/>
        <v/>
      </c>
      <c r="AA813" s="74" t="str">
        <f t="shared" si="147"/>
        <v/>
      </c>
      <c r="AB813" s="74" t="str">
        <f t="shared" si="148"/>
        <v/>
      </c>
    </row>
    <row r="814" spans="1:28" ht="12.75" x14ac:dyDescent="0.2">
      <c r="A814" t="str">
        <f>IF(B814="","", IF(ISNA(MATCH(B814,'Meal Planning'!$C$2:$C$6,0)), "N", "Y"))</f>
        <v/>
      </c>
      <c r="B814" t="str">
        <f t="array" ref="B814">IF(D814="","", INDEX($C814:C20812, MATCH(FALSE,ISBLANK($C814:C20812),0)))</f>
        <v/>
      </c>
      <c r="C814" s="10"/>
      <c r="E814" t="str">
        <f t="shared" si="138"/>
        <v/>
      </c>
      <c r="F814" s="10"/>
      <c r="G814" s="1" t="str">
        <f>IF(D814="","",IFERROR(VLOOKUP(D814,Ingredients!$A:$G,4,FALSE),"ingredient not in list"))</f>
        <v/>
      </c>
      <c r="H814" t="str">
        <f t="shared" si="139"/>
        <v/>
      </c>
      <c r="I814" s="3" t="str">
        <f>IF(D814="", "", IFERROR((VLOOKUP(D814,Ingredients!$A:$H,8,FALSE)*(F814/(VLOOKUP(D814,Ingredients!$A:$H,3,FALSE)))), "ingredient not in list"))</f>
        <v/>
      </c>
      <c r="J814" t="str">
        <f t="shared" si="140"/>
        <v/>
      </c>
      <c r="K814" s="77" t="str">
        <f>IF($D814="", "", IFERROR((VLOOKUP($D814,Ingredients!$A:$K,9,FALSE)*($F814/(VLOOKUP($D814,Ingredients!$A:$K,3,FALSE)))), "ingredient not in list"))</f>
        <v/>
      </c>
      <c r="L814" t="str">
        <f t="shared" si="141"/>
        <v/>
      </c>
      <c r="M814" s="77" t="str">
        <f>IF($D814="", "", IFERROR((VLOOKUP($D814,Ingredients!$A:$K,10,FALSE)*($F814/(VLOOKUP($D814,Ingredients!$A:$K,3,FALSE)))), "ingredient not in list"))</f>
        <v/>
      </c>
      <c r="N814" t="str">
        <f t="shared" si="142"/>
        <v/>
      </c>
      <c r="O814" s="77" t="str">
        <f>IF($D814="", "", IFERROR((VLOOKUP($D814,Ingredients!$A:$K,11,FALSE)*($F814/(VLOOKUP($D814,Ingredients!$A:$K,3,FALSE)))), "ingredient not in list"))</f>
        <v/>
      </c>
      <c r="P814" t="str">
        <f t="shared" si="143"/>
        <v/>
      </c>
      <c r="Q814" s="83" t="str">
        <f>IF($D814="", "", IFERROR((VLOOKUP($D814,Ingredients!$A:$H,6,FALSE)*($F814/(VLOOKUP($D814,Ingredients!$A:$H,3,FALSE)))), "ingredient not in list"))</f>
        <v/>
      </c>
      <c r="R814" s="3" t="str">
        <f>IF(AND(I814&lt;&gt;"",I815=""),SUM(I$1:I815)-SUM(R$1:R813),"")</f>
        <v/>
      </c>
      <c r="S814" t="str">
        <f>IF(AND(Q814&lt;&gt;"",Q815=""),SUM(Q$1:Q815)-SUM(S$1:S813),"")</f>
        <v/>
      </c>
      <c r="T814" s="74" t="str">
        <f>IF(AND(K814&lt;&gt;"",K815=""),SUM(K$1:K815)-SUM(T$1:T813),"")</f>
        <v/>
      </c>
      <c r="U814" s="74" t="str">
        <f>IF(AND(M814&lt;&gt;"",M815=""),SUM(M$1:M815)-SUM(U$1:U813),"")</f>
        <v/>
      </c>
      <c r="V814" s="74" t="str">
        <f>IF(AND(O814&lt;&gt;"",O815=""),SUM(O$1:O815)-SUM(V$1:V813),"")</f>
        <v/>
      </c>
      <c r="X814" s="3" t="str">
        <f t="shared" si="144"/>
        <v/>
      </c>
      <c r="Y814" s="21" t="str">
        <f t="shared" si="145"/>
        <v/>
      </c>
      <c r="Z814" s="74" t="str">
        <f t="shared" si="146"/>
        <v/>
      </c>
      <c r="AA814" s="74" t="str">
        <f t="shared" si="147"/>
        <v/>
      </c>
      <c r="AB814" s="74" t="str">
        <f t="shared" si="148"/>
        <v/>
      </c>
    </row>
    <row r="815" spans="1:28" ht="12.75" x14ac:dyDescent="0.2">
      <c r="A815" t="str">
        <f>IF(B815="","", IF(ISNA(MATCH(B815,'Meal Planning'!$C$2:$C$6,0)), "N", "Y"))</f>
        <v/>
      </c>
      <c r="B815" t="str">
        <f t="array" ref="B815">IF(D815="","", INDEX($C815:C20813, MATCH(FALSE,ISBLANK($C815:C20813),0)))</f>
        <v/>
      </c>
      <c r="C815" s="10"/>
      <c r="E815" t="str">
        <f t="shared" si="138"/>
        <v/>
      </c>
      <c r="F815" s="10"/>
      <c r="G815" s="1" t="str">
        <f>IF(D815="","",IFERROR(VLOOKUP(D815,Ingredients!$A:$G,4,FALSE),"ingredient not in list"))</f>
        <v/>
      </c>
      <c r="H815" t="str">
        <f t="shared" si="139"/>
        <v/>
      </c>
      <c r="I815" s="3" t="str">
        <f>IF(D815="", "", IFERROR((VLOOKUP(D815,Ingredients!$A:$H,8,FALSE)*(F815/(VLOOKUP(D815,Ingredients!$A:$H,3,FALSE)))), "ingredient not in list"))</f>
        <v/>
      </c>
      <c r="J815" t="str">
        <f t="shared" si="140"/>
        <v/>
      </c>
      <c r="K815" s="77" t="str">
        <f>IF($D815="", "", IFERROR((VLOOKUP($D815,Ingredients!$A:$K,9,FALSE)*($F815/(VLOOKUP($D815,Ingredients!$A:$K,3,FALSE)))), "ingredient not in list"))</f>
        <v/>
      </c>
      <c r="L815" t="str">
        <f t="shared" si="141"/>
        <v/>
      </c>
      <c r="M815" s="77" t="str">
        <f>IF($D815="", "", IFERROR((VLOOKUP($D815,Ingredients!$A:$K,10,FALSE)*($F815/(VLOOKUP($D815,Ingredients!$A:$K,3,FALSE)))), "ingredient not in list"))</f>
        <v/>
      </c>
      <c r="N815" t="str">
        <f t="shared" si="142"/>
        <v/>
      </c>
      <c r="O815" s="77" t="str">
        <f>IF($D815="", "", IFERROR((VLOOKUP($D815,Ingredients!$A:$K,11,FALSE)*($F815/(VLOOKUP($D815,Ingredients!$A:$K,3,FALSE)))), "ingredient not in list"))</f>
        <v/>
      </c>
      <c r="P815" t="str">
        <f t="shared" si="143"/>
        <v/>
      </c>
      <c r="Q815" s="83" t="str">
        <f>IF($D815="", "", IFERROR((VLOOKUP($D815,Ingredients!$A:$H,6,FALSE)*($F815/(VLOOKUP($D815,Ingredients!$A:$H,3,FALSE)))), "ingredient not in list"))</f>
        <v/>
      </c>
      <c r="R815" s="3" t="str">
        <f>IF(AND(I815&lt;&gt;"",I816=""),SUM(I$1:I816)-SUM(R$1:R814),"")</f>
        <v/>
      </c>
      <c r="S815" t="str">
        <f>IF(AND(Q815&lt;&gt;"",Q816=""),SUM(Q$1:Q816)-SUM(S$1:S814),"")</f>
        <v/>
      </c>
      <c r="T815" s="74" t="str">
        <f>IF(AND(K815&lt;&gt;"",K816=""),SUM(K$1:K816)-SUM(T$1:T814),"")</f>
        <v/>
      </c>
      <c r="U815" s="74" t="str">
        <f>IF(AND(M815&lt;&gt;"",M816=""),SUM(M$1:M816)-SUM(U$1:U814),"")</f>
        <v/>
      </c>
      <c r="V815" s="74" t="str">
        <f>IF(AND(O815&lt;&gt;"",O816=""),SUM(O$1:O816)-SUM(V$1:V814),"")</f>
        <v/>
      </c>
      <c r="X815" s="3" t="str">
        <f t="shared" si="144"/>
        <v/>
      </c>
      <c r="Y815" s="21" t="str">
        <f t="shared" si="145"/>
        <v/>
      </c>
      <c r="Z815" s="74" t="str">
        <f t="shared" si="146"/>
        <v/>
      </c>
      <c r="AA815" s="74" t="str">
        <f t="shared" si="147"/>
        <v/>
      </c>
      <c r="AB815" s="74" t="str">
        <f t="shared" si="148"/>
        <v/>
      </c>
    </row>
    <row r="816" spans="1:28" ht="12.75" x14ac:dyDescent="0.2">
      <c r="A816" t="str">
        <f>IF(B816="","", IF(ISNA(MATCH(B816,'Meal Planning'!$C$2:$C$6,0)), "N", "Y"))</f>
        <v/>
      </c>
      <c r="B816" t="str">
        <f t="array" ref="B816">IF(D816="","", INDEX($C816:C20814, MATCH(FALSE,ISBLANK($C816:C20814),0)))</f>
        <v/>
      </c>
      <c r="C816" s="10"/>
      <c r="E816" t="str">
        <f t="shared" si="138"/>
        <v/>
      </c>
      <c r="F816" s="10"/>
      <c r="G816" s="1" t="str">
        <f>IF(D816="","",IFERROR(VLOOKUP(D816,Ingredients!$A:$G,4,FALSE),"ingredient not in list"))</f>
        <v/>
      </c>
      <c r="H816" t="str">
        <f t="shared" si="139"/>
        <v/>
      </c>
      <c r="I816" s="3" t="str">
        <f>IF(D816="", "", IFERROR((VLOOKUP(D816,Ingredients!$A:$H,8,FALSE)*(F816/(VLOOKUP(D816,Ingredients!$A:$H,3,FALSE)))), "ingredient not in list"))</f>
        <v/>
      </c>
      <c r="J816" t="str">
        <f t="shared" si="140"/>
        <v/>
      </c>
      <c r="K816" s="77" t="str">
        <f>IF($D816="", "", IFERROR((VLOOKUP($D816,Ingredients!$A:$K,9,FALSE)*($F816/(VLOOKUP($D816,Ingredients!$A:$K,3,FALSE)))), "ingredient not in list"))</f>
        <v/>
      </c>
      <c r="L816" t="str">
        <f t="shared" si="141"/>
        <v/>
      </c>
      <c r="M816" s="77" t="str">
        <f>IF($D816="", "", IFERROR((VLOOKUP($D816,Ingredients!$A:$K,10,FALSE)*($F816/(VLOOKUP($D816,Ingredients!$A:$K,3,FALSE)))), "ingredient not in list"))</f>
        <v/>
      </c>
      <c r="N816" t="str">
        <f t="shared" si="142"/>
        <v/>
      </c>
      <c r="O816" s="77" t="str">
        <f>IF($D816="", "", IFERROR((VLOOKUP($D816,Ingredients!$A:$K,11,FALSE)*($F816/(VLOOKUP($D816,Ingredients!$A:$K,3,FALSE)))), "ingredient not in list"))</f>
        <v/>
      </c>
      <c r="P816" t="str">
        <f t="shared" si="143"/>
        <v/>
      </c>
      <c r="Q816" s="83" t="str">
        <f>IF($D816="", "", IFERROR((VLOOKUP($D816,Ingredients!$A:$H,6,FALSE)*($F816/(VLOOKUP($D816,Ingredients!$A:$H,3,FALSE)))), "ingredient not in list"))</f>
        <v/>
      </c>
      <c r="R816" s="3" t="str">
        <f>IF(AND(I816&lt;&gt;"",I817=""),SUM(I$1:I817)-SUM(R$1:R815),"")</f>
        <v/>
      </c>
      <c r="S816" t="str">
        <f>IF(AND(Q816&lt;&gt;"",Q817=""),SUM(Q$1:Q817)-SUM(S$1:S815),"")</f>
        <v/>
      </c>
      <c r="T816" s="74" t="str">
        <f>IF(AND(K816&lt;&gt;"",K817=""),SUM(K$1:K817)-SUM(T$1:T815),"")</f>
        <v/>
      </c>
      <c r="U816" s="74" t="str">
        <f>IF(AND(M816&lt;&gt;"",M817=""),SUM(M$1:M817)-SUM(U$1:U815),"")</f>
        <v/>
      </c>
      <c r="V816" s="74" t="str">
        <f>IF(AND(O816&lt;&gt;"",O817=""),SUM(O$1:O817)-SUM(V$1:V815),"")</f>
        <v/>
      </c>
      <c r="X816" s="3" t="str">
        <f t="shared" si="144"/>
        <v/>
      </c>
      <c r="Y816" s="21" t="str">
        <f t="shared" si="145"/>
        <v/>
      </c>
      <c r="Z816" s="74" t="str">
        <f t="shared" si="146"/>
        <v/>
      </c>
      <c r="AA816" s="74" t="str">
        <f t="shared" si="147"/>
        <v/>
      </c>
      <c r="AB816" s="74" t="str">
        <f t="shared" si="148"/>
        <v/>
      </c>
    </row>
    <row r="817" spans="1:28" ht="12.75" x14ac:dyDescent="0.2">
      <c r="A817" t="str">
        <f>IF(B817="","", IF(ISNA(MATCH(B817,'Meal Planning'!$C$2:$C$6,0)), "N", "Y"))</f>
        <v/>
      </c>
      <c r="B817" t="str">
        <f t="array" ref="B817">IF(D817="","", INDEX($C817:C20815, MATCH(FALSE,ISBLANK($C817:C20815),0)))</f>
        <v/>
      </c>
      <c r="C817" s="10"/>
      <c r="E817" t="str">
        <f t="shared" si="138"/>
        <v/>
      </c>
      <c r="F817" s="10"/>
      <c r="G817" s="1" t="str">
        <f>IF(D817="","",IFERROR(VLOOKUP(D817,Ingredients!$A:$G,4,FALSE),"ingredient not in list"))</f>
        <v/>
      </c>
      <c r="H817" t="str">
        <f t="shared" si="139"/>
        <v/>
      </c>
      <c r="I817" s="3" t="str">
        <f>IF(D817="", "", IFERROR((VLOOKUP(D817,Ingredients!$A:$H,8,FALSE)*(F817/(VLOOKUP(D817,Ingredients!$A:$H,3,FALSE)))), "ingredient not in list"))</f>
        <v/>
      </c>
      <c r="J817" t="str">
        <f t="shared" si="140"/>
        <v/>
      </c>
      <c r="K817" s="77" t="str">
        <f>IF($D817="", "", IFERROR((VLOOKUP($D817,Ingredients!$A:$K,9,FALSE)*($F817/(VLOOKUP($D817,Ingredients!$A:$K,3,FALSE)))), "ingredient not in list"))</f>
        <v/>
      </c>
      <c r="L817" t="str">
        <f t="shared" si="141"/>
        <v/>
      </c>
      <c r="M817" s="77" t="str">
        <f>IF($D817="", "", IFERROR((VLOOKUP($D817,Ingredients!$A:$K,10,FALSE)*($F817/(VLOOKUP($D817,Ingredients!$A:$K,3,FALSE)))), "ingredient not in list"))</f>
        <v/>
      </c>
      <c r="N817" t="str">
        <f t="shared" si="142"/>
        <v/>
      </c>
      <c r="O817" s="77" t="str">
        <f>IF($D817="", "", IFERROR((VLOOKUP($D817,Ingredients!$A:$K,11,FALSE)*($F817/(VLOOKUP($D817,Ingredients!$A:$K,3,FALSE)))), "ingredient not in list"))</f>
        <v/>
      </c>
      <c r="P817" t="str">
        <f t="shared" si="143"/>
        <v/>
      </c>
      <c r="Q817" s="83" t="str">
        <f>IF($D817="", "", IFERROR((VLOOKUP($D817,Ingredients!$A:$H,6,FALSE)*($F817/(VLOOKUP($D817,Ingredients!$A:$H,3,FALSE)))), "ingredient not in list"))</f>
        <v/>
      </c>
      <c r="R817" s="3" t="str">
        <f>IF(AND(I817&lt;&gt;"",I818=""),SUM(I$1:I818)-SUM(R$1:R816),"")</f>
        <v/>
      </c>
      <c r="S817" t="str">
        <f>IF(AND(Q817&lt;&gt;"",Q818=""),SUM(Q$1:Q818)-SUM(S$1:S816),"")</f>
        <v/>
      </c>
      <c r="T817" s="74" t="str">
        <f>IF(AND(K817&lt;&gt;"",K818=""),SUM(K$1:K818)-SUM(T$1:T816),"")</f>
        <v/>
      </c>
      <c r="U817" s="74" t="str">
        <f>IF(AND(M817&lt;&gt;"",M818=""),SUM(M$1:M818)-SUM(U$1:U816),"")</f>
        <v/>
      </c>
      <c r="V817" s="74" t="str">
        <f>IF(AND(O817&lt;&gt;"",O818=""),SUM(O$1:O818)-SUM(V$1:V816),"")</f>
        <v/>
      </c>
      <c r="X817" s="3" t="str">
        <f t="shared" si="144"/>
        <v/>
      </c>
      <c r="Y817" s="21" t="str">
        <f t="shared" si="145"/>
        <v/>
      </c>
      <c r="Z817" s="74" t="str">
        <f t="shared" si="146"/>
        <v/>
      </c>
      <c r="AA817" s="74" t="str">
        <f t="shared" si="147"/>
        <v/>
      </c>
      <c r="AB817" s="74" t="str">
        <f t="shared" si="148"/>
        <v/>
      </c>
    </row>
    <row r="818" spans="1:28" ht="12.75" x14ac:dyDescent="0.2">
      <c r="A818" t="str">
        <f>IF(B818="","", IF(ISNA(MATCH(B818,'Meal Planning'!$C$2:$C$6,0)), "N", "Y"))</f>
        <v/>
      </c>
      <c r="B818" t="str">
        <f t="array" ref="B818">IF(D818="","", INDEX($C818:C20816, MATCH(FALSE,ISBLANK($C818:C20816),0)))</f>
        <v/>
      </c>
      <c r="C818" s="10"/>
      <c r="E818" t="str">
        <f t="shared" si="138"/>
        <v/>
      </c>
      <c r="F818" s="10"/>
      <c r="G818" s="1" t="str">
        <f>IF(D818="","",IFERROR(VLOOKUP(D818,Ingredients!$A:$G,4,FALSE),"ingredient not in list"))</f>
        <v/>
      </c>
      <c r="H818" t="str">
        <f t="shared" si="139"/>
        <v/>
      </c>
      <c r="I818" s="3" t="str">
        <f>IF(D818="", "", IFERROR((VLOOKUP(D818,Ingredients!$A:$H,8,FALSE)*(F818/(VLOOKUP(D818,Ingredients!$A:$H,3,FALSE)))), "ingredient not in list"))</f>
        <v/>
      </c>
      <c r="J818" t="str">
        <f t="shared" si="140"/>
        <v/>
      </c>
      <c r="K818" s="77" t="str">
        <f>IF($D818="", "", IFERROR((VLOOKUP($D818,Ingredients!$A:$K,9,FALSE)*($F818/(VLOOKUP($D818,Ingredients!$A:$K,3,FALSE)))), "ingredient not in list"))</f>
        <v/>
      </c>
      <c r="L818" t="str">
        <f t="shared" si="141"/>
        <v/>
      </c>
      <c r="M818" s="77" t="str">
        <f>IF($D818="", "", IFERROR((VLOOKUP($D818,Ingredients!$A:$K,10,FALSE)*($F818/(VLOOKUP($D818,Ingredients!$A:$K,3,FALSE)))), "ingredient not in list"))</f>
        <v/>
      </c>
      <c r="N818" t="str">
        <f t="shared" si="142"/>
        <v/>
      </c>
      <c r="O818" s="77" t="str">
        <f>IF($D818="", "", IFERROR((VLOOKUP($D818,Ingredients!$A:$K,11,FALSE)*($F818/(VLOOKUP($D818,Ingredients!$A:$K,3,FALSE)))), "ingredient not in list"))</f>
        <v/>
      </c>
      <c r="P818" t="str">
        <f t="shared" si="143"/>
        <v/>
      </c>
      <c r="Q818" s="83" t="str">
        <f>IF($D818="", "", IFERROR((VLOOKUP($D818,Ingredients!$A:$H,6,FALSE)*($F818/(VLOOKUP($D818,Ingredients!$A:$H,3,FALSE)))), "ingredient not in list"))</f>
        <v/>
      </c>
      <c r="R818" s="3" t="str">
        <f>IF(AND(I818&lt;&gt;"",I819=""),SUM(I$1:I819)-SUM(R$1:R817),"")</f>
        <v/>
      </c>
      <c r="S818" t="str">
        <f>IF(AND(Q818&lt;&gt;"",Q819=""),SUM(Q$1:Q819)-SUM(S$1:S817),"")</f>
        <v/>
      </c>
      <c r="T818" s="74" t="str">
        <f>IF(AND(K818&lt;&gt;"",K819=""),SUM(K$1:K819)-SUM(T$1:T817),"")</f>
        <v/>
      </c>
      <c r="U818" s="74" t="str">
        <f>IF(AND(M818&lt;&gt;"",M819=""),SUM(M$1:M819)-SUM(U$1:U817),"")</f>
        <v/>
      </c>
      <c r="V818" s="74" t="str">
        <f>IF(AND(O818&lt;&gt;"",O819=""),SUM(O$1:O819)-SUM(V$1:V817),"")</f>
        <v/>
      </c>
      <c r="X818" s="3" t="str">
        <f t="shared" si="144"/>
        <v/>
      </c>
      <c r="Y818" s="21" t="str">
        <f t="shared" si="145"/>
        <v/>
      </c>
      <c r="Z818" s="74" t="str">
        <f t="shared" si="146"/>
        <v/>
      </c>
      <c r="AA818" s="74" t="str">
        <f t="shared" si="147"/>
        <v/>
      </c>
      <c r="AB818" s="74" t="str">
        <f t="shared" si="148"/>
        <v/>
      </c>
    </row>
    <row r="819" spans="1:28" ht="12.75" x14ac:dyDescent="0.2">
      <c r="A819" t="str">
        <f>IF(B819="","", IF(ISNA(MATCH(B819,'Meal Planning'!$C$2:$C$6,0)), "N", "Y"))</f>
        <v/>
      </c>
      <c r="B819" t="str">
        <f t="array" ref="B819">IF(D819="","", INDEX($C819:C20817, MATCH(FALSE,ISBLANK($C819:C20817),0)))</f>
        <v/>
      </c>
      <c r="C819" s="10"/>
      <c r="E819" t="str">
        <f t="shared" si="138"/>
        <v/>
      </c>
      <c r="F819" s="10"/>
      <c r="G819" s="1" t="str">
        <f>IF(D819="","",IFERROR(VLOOKUP(D819,Ingredients!$A:$G,4,FALSE),"ingredient not in list"))</f>
        <v/>
      </c>
      <c r="H819" t="str">
        <f t="shared" si="139"/>
        <v/>
      </c>
      <c r="I819" s="3" t="str">
        <f>IF(D819="", "", IFERROR((VLOOKUP(D819,Ingredients!$A:$H,8,FALSE)*(F819/(VLOOKUP(D819,Ingredients!$A:$H,3,FALSE)))), "ingredient not in list"))</f>
        <v/>
      </c>
      <c r="J819" t="str">
        <f t="shared" si="140"/>
        <v/>
      </c>
      <c r="K819" s="77" t="str">
        <f>IF($D819="", "", IFERROR((VLOOKUP($D819,Ingredients!$A:$K,9,FALSE)*($F819/(VLOOKUP($D819,Ingredients!$A:$K,3,FALSE)))), "ingredient not in list"))</f>
        <v/>
      </c>
      <c r="L819" t="str">
        <f t="shared" si="141"/>
        <v/>
      </c>
      <c r="M819" s="77" t="str">
        <f>IF($D819="", "", IFERROR((VLOOKUP($D819,Ingredients!$A:$K,10,FALSE)*($F819/(VLOOKUP($D819,Ingredients!$A:$K,3,FALSE)))), "ingredient not in list"))</f>
        <v/>
      </c>
      <c r="N819" t="str">
        <f t="shared" si="142"/>
        <v/>
      </c>
      <c r="O819" s="77" t="str">
        <f>IF($D819="", "", IFERROR((VLOOKUP($D819,Ingredients!$A:$K,11,FALSE)*($F819/(VLOOKUP($D819,Ingredients!$A:$K,3,FALSE)))), "ingredient not in list"))</f>
        <v/>
      </c>
      <c r="P819" t="str">
        <f t="shared" si="143"/>
        <v/>
      </c>
      <c r="Q819" s="83" t="str">
        <f>IF($D819="", "", IFERROR((VLOOKUP($D819,Ingredients!$A:$H,6,FALSE)*($F819/(VLOOKUP($D819,Ingredients!$A:$H,3,FALSE)))), "ingredient not in list"))</f>
        <v/>
      </c>
      <c r="R819" s="3" t="str">
        <f>IF(AND(I819&lt;&gt;"",I820=""),SUM(I$1:I820)-SUM(R$1:R818),"")</f>
        <v/>
      </c>
      <c r="S819" t="str">
        <f>IF(AND(Q819&lt;&gt;"",Q820=""),SUM(Q$1:Q820)-SUM(S$1:S818),"")</f>
        <v/>
      </c>
      <c r="T819" s="74" t="str">
        <f>IF(AND(K819&lt;&gt;"",K820=""),SUM(K$1:K820)-SUM(T$1:T818),"")</f>
        <v/>
      </c>
      <c r="U819" s="74" t="str">
        <f>IF(AND(M819&lt;&gt;"",M820=""),SUM(M$1:M820)-SUM(U$1:U818),"")</f>
        <v/>
      </c>
      <c r="V819" s="74" t="str">
        <f>IF(AND(O819&lt;&gt;"",O820=""),SUM(O$1:O820)-SUM(V$1:V818),"")</f>
        <v/>
      </c>
      <c r="X819" s="3" t="str">
        <f t="shared" si="144"/>
        <v/>
      </c>
      <c r="Y819" s="21" t="str">
        <f t="shared" si="145"/>
        <v/>
      </c>
      <c r="Z819" s="74" t="str">
        <f t="shared" si="146"/>
        <v/>
      </c>
      <c r="AA819" s="74" t="str">
        <f t="shared" si="147"/>
        <v/>
      </c>
      <c r="AB819" s="74" t="str">
        <f t="shared" si="148"/>
        <v/>
      </c>
    </row>
    <row r="820" spans="1:28" ht="12.75" x14ac:dyDescent="0.2">
      <c r="A820" t="str">
        <f>IF(B820="","", IF(ISNA(MATCH(B820,'Meal Planning'!$C$2:$C$6,0)), "N", "Y"))</f>
        <v/>
      </c>
      <c r="B820" t="str">
        <f t="array" ref="B820">IF(D820="","", INDEX($C820:C20818, MATCH(FALSE,ISBLANK($C820:C20818),0)))</f>
        <v/>
      </c>
      <c r="C820" s="10"/>
      <c r="E820" t="str">
        <f t="shared" si="138"/>
        <v/>
      </c>
      <c r="F820" s="10"/>
      <c r="G820" s="1" t="str">
        <f>IF(D820="","",IFERROR(VLOOKUP(D820,Ingredients!$A:$G,4,FALSE),"ingredient not in list"))</f>
        <v/>
      </c>
      <c r="H820" t="str">
        <f t="shared" si="139"/>
        <v/>
      </c>
      <c r="I820" s="3" t="str">
        <f>IF(D820="", "", IFERROR((VLOOKUP(D820,Ingredients!$A:$H,8,FALSE)*(F820/(VLOOKUP(D820,Ingredients!$A:$H,3,FALSE)))), "ingredient not in list"))</f>
        <v/>
      </c>
      <c r="J820" t="str">
        <f t="shared" si="140"/>
        <v/>
      </c>
      <c r="K820" s="77" t="str">
        <f>IF($D820="", "", IFERROR((VLOOKUP($D820,Ingredients!$A:$K,9,FALSE)*($F820/(VLOOKUP($D820,Ingredients!$A:$K,3,FALSE)))), "ingredient not in list"))</f>
        <v/>
      </c>
      <c r="L820" t="str">
        <f t="shared" si="141"/>
        <v/>
      </c>
      <c r="M820" s="77" t="str">
        <f>IF($D820="", "", IFERROR((VLOOKUP($D820,Ingredients!$A:$K,10,FALSE)*($F820/(VLOOKUP($D820,Ingredients!$A:$K,3,FALSE)))), "ingredient not in list"))</f>
        <v/>
      </c>
      <c r="N820" t="str">
        <f t="shared" si="142"/>
        <v/>
      </c>
      <c r="O820" s="77" t="str">
        <f>IF($D820="", "", IFERROR((VLOOKUP($D820,Ingredients!$A:$K,11,FALSE)*($F820/(VLOOKUP($D820,Ingredients!$A:$K,3,FALSE)))), "ingredient not in list"))</f>
        <v/>
      </c>
      <c r="P820" t="str">
        <f t="shared" si="143"/>
        <v/>
      </c>
      <c r="Q820" s="83" t="str">
        <f>IF($D820="", "", IFERROR((VLOOKUP($D820,Ingredients!$A:$H,6,FALSE)*($F820/(VLOOKUP($D820,Ingredients!$A:$H,3,FALSE)))), "ingredient not in list"))</f>
        <v/>
      </c>
      <c r="R820" s="3" t="str">
        <f>IF(AND(I820&lt;&gt;"",I821=""),SUM(I$1:I821)-SUM(R$1:R819),"")</f>
        <v/>
      </c>
      <c r="S820" t="str">
        <f>IF(AND(Q820&lt;&gt;"",Q821=""),SUM(Q$1:Q821)-SUM(S$1:S819),"")</f>
        <v/>
      </c>
      <c r="T820" s="74" t="str">
        <f>IF(AND(K820&lt;&gt;"",K821=""),SUM(K$1:K821)-SUM(T$1:T819),"")</f>
        <v/>
      </c>
      <c r="U820" s="74" t="str">
        <f>IF(AND(M820&lt;&gt;"",M821=""),SUM(M$1:M821)-SUM(U$1:U819),"")</f>
        <v/>
      </c>
      <c r="V820" s="74" t="str">
        <f>IF(AND(O820&lt;&gt;"",O821=""),SUM(O$1:O821)-SUM(V$1:V819),"")</f>
        <v/>
      </c>
      <c r="X820" s="3" t="str">
        <f t="shared" si="144"/>
        <v/>
      </c>
      <c r="Y820" s="21" t="str">
        <f t="shared" si="145"/>
        <v/>
      </c>
      <c r="Z820" s="74" t="str">
        <f t="shared" si="146"/>
        <v/>
      </c>
      <c r="AA820" s="74" t="str">
        <f t="shared" si="147"/>
        <v/>
      </c>
      <c r="AB820" s="74" t="str">
        <f t="shared" si="148"/>
        <v/>
      </c>
    </row>
    <row r="821" spans="1:28" ht="12.75" x14ac:dyDescent="0.2">
      <c r="A821" t="str">
        <f>IF(B821="","", IF(ISNA(MATCH(B821,'Meal Planning'!$C$2:$C$6,0)), "N", "Y"))</f>
        <v/>
      </c>
      <c r="B821" t="str">
        <f t="array" ref="B821">IF(D821="","", INDEX($C821:C20819, MATCH(FALSE,ISBLANK($C821:C20819),0)))</f>
        <v/>
      </c>
      <c r="C821" s="10"/>
      <c r="E821" t="str">
        <f t="shared" si="138"/>
        <v/>
      </c>
      <c r="F821" s="10"/>
      <c r="G821" s="1" t="str">
        <f>IF(D821="","",IFERROR(VLOOKUP(D821,Ingredients!$A:$G,4,FALSE),"ingredient not in list"))</f>
        <v/>
      </c>
      <c r="H821" t="str">
        <f t="shared" si="139"/>
        <v/>
      </c>
      <c r="I821" s="3" t="str">
        <f>IF(D821="", "", IFERROR((VLOOKUP(D821,Ingredients!$A:$H,8,FALSE)*(F821/(VLOOKUP(D821,Ingredients!$A:$H,3,FALSE)))), "ingredient not in list"))</f>
        <v/>
      </c>
      <c r="J821" t="str">
        <f t="shared" si="140"/>
        <v/>
      </c>
      <c r="K821" s="77" t="str">
        <f>IF($D821="", "", IFERROR((VLOOKUP($D821,Ingredients!$A:$K,9,FALSE)*($F821/(VLOOKUP($D821,Ingredients!$A:$K,3,FALSE)))), "ingredient not in list"))</f>
        <v/>
      </c>
      <c r="L821" t="str">
        <f t="shared" si="141"/>
        <v/>
      </c>
      <c r="M821" s="77" t="str">
        <f>IF($D821="", "", IFERROR((VLOOKUP($D821,Ingredients!$A:$K,10,FALSE)*($F821/(VLOOKUP($D821,Ingredients!$A:$K,3,FALSE)))), "ingredient not in list"))</f>
        <v/>
      </c>
      <c r="N821" t="str">
        <f t="shared" si="142"/>
        <v/>
      </c>
      <c r="O821" s="77" t="str">
        <f>IF($D821="", "", IFERROR((VLOOKUP($D821,Ingredients!$A:$K,11,FALSE)*($F821/(VLOOKUP($D821,Ingredients!$A:$K,3,FALSE)))), "ingredient not in list"))</f>
        <v/>
      </c>
      <c r="P821" t="str">
        <f t="shared" si="143"/>
        <v/>
      </c>
      <c r="Q821" s="83" t="str">
        <f>IF($D821="", "", IFERROR((VLOOKUP($D821,Ingredients!$A:$H,6,FALSE)*($F821/(VLOOKUP($D821,Ingredients!$A:$H,3,FALSE)))), "ingredient not in list"))</f>
        <v/>
      </c>
      <c r="R821" s="3" t="str">
        <f>IF(AND(I821&lt;&gt;"",I822=""),SUM(I$1:I822)-SUM(R$1:R820),"")</f>
        <v/>
      </c>
      <c r="S821" t="str">
        <f>IF(AND(Q821&lt;&gt;"",Q822=""),SUM(Q$1:Q822)-SUM(S$1:S820),"")</f>
        <v/>
      </c>
      <c r="T821" s="74" t="str">
        <f>IF(AND(K821&lt;&gt;"",K822=""),SUM(K$1:K822)-SUM(T$1:T820),"")</f>
        <v/>
      </c>
      <c r="U821" s="74" t="str">
        <f>IF(AND(M821&lt;&gt;"",M822=""),SUM(M$1:M822)-SUM(U$1:U820),"")</f>
        <v/>
      </c>
      <c r="V821" s="74" t="str">
        <f>IF(AND(O821&lt;&gt;"",O822=""),SUM(O$1:O822)-SUM(V$1:V820),"")</f>
        <v/>
      </c>
      <c r="X821" s="3" t="str">
        <f t="shared" si="144"/>
        <v/>
      </c>
      <c r="Y821" s="21" t="str">
        <f t="shared" si="145"/>
        <v/>
      </c>
      <c r="Z821" s="74" t="str">
        <f t="shared" si="146"/>
        <v/>
      </c>
      <c r="AA821" s="74" t="str">
        <f t="shared" si="147"/>
        <v/>
      </c>
      <c r="AB821" s="74" t="str">
        <f t="shared" si="148"/>
        <v/>
      </c>
    </row>
    <row r="822" spans="1:28" ht="12.75" x14ac:dyDescent="0.2">
      <c r="A822" t="str">
        <f>IF(B822="","", IF(ISNA(MATCH(B822,'Meal Planning'!$C$2:$C$6,0)), "N", "Y"))</f>
        <v/>
      </c>
      <c r="B822" t="str">
        <f t="array" ref="B822">IF(D822="","", INDEX($C822:C20820, MATCH(FALSE,ISBLANK($C822:C20820),0)))</f>
        <v/>
      </c>
      <c r="C822" s="10"/>
      <c r="E822" t="str">
        <f t="shared" si="138"/>
        <v/>
      </c>
      <c r="F822" s="10"/>
      <c r="G822" s="1" t="str">
        <f>IF(D822="","",IFERROR(VLOOKUP(D822,Ingredients!$A:$G,4,FALSE),"ingredient not in list"))</f>
        <v/>
      </c>
      <c r="H822" t="str">
        <f t="shared" si="139"/>
        <v/>
      </c>
      <c r="I822" s="3" t="str">
        <f>IF(D822="", "", IFERROR((VLOOKUP(D822,Ingredients!$A:$H,8,FALSE)*(F822/(VLOOKUP(D822,Ingredients!$A:$H,3,FALSE)))), "ingredient not in list"))</f>
        <v/>
      </c>
      <c r="J822" t="str">
        <f t="shared" si="140"/>
        <v/>
      </c>
      <c r="K822" s="77" t="str">
        <f>IF($D822="", "", IFERROR((VLOOKUP($D822,Ingredients!$A:$K,9,FALSE)*($F822/(VLOOKUP($D822,Ingredients!$A:$K,3,FALSE)))), "ingredient not in list"))</f>
        <v/>
      </c>
      <c r="L822" t="str">
        <f t="shared" si="141"/>
        <v/>
      </c>
      <c r="M822" s="77" t="str">
        <f>IF($D822="", "", IFERROR((VLOOKUP($D822,Ingredients!$A:$K,10,FALSE)*($F822/(VLOOKUP($D822,Ingredients!$A:$K,3,FALSE)))), "ingredient not in list"))</f>
        <v/>
      </c>
      <c r="N822" t="str">
        <f t="shared" si="142"/>
        <v/>
      </c>
      <c r="O822" s="77" t="str">
        <f>IF($D822="", "", IFERROR((VLOOKUP($D822,Ingredients!$A:$K,11,FALSE)*($F822/(VLOOKUP($D822,Ingredients!$A:$K,3,FALSE)))), "ingredient not in list"))</f>
        <v/>
      </c>
      <c r="P822" t="str">
        <f t="shared" si="143"/>
        <v/>
      </c>
      <c r="Q822" s="83" t="str">
        <f>IF($D822="", "", IFERROR((VLOOKUP($D822,Ingredients!$A:$H,6,FALSE)*($F822/(VLOOKUP($D822,Ingredients!$A:$H,3,FALSE)))), "ingredient not in list"))</f>
        <v/>
      </c>
      <c r="R822" s="3" t="str">
        <f>IF(AND(I822&lt;&gt;"",I823=""),SUM(I$1:I823)-SUM(R$1:R821),"")</f>
        <v/>
      </c>
      <c r="S822" t="str">
        <f>IF(AND(Q822&lt;&gt;"",Q823=""),SUM(Q$1:Q823)-SUM(S$1:S821),"")</f>
        <v/>
      </c>
      <c r="T822" s="74" t="str">
        <f>IF(AND(K822&lt;&gt;"",K823=""),SUM(K$1:K823)-SUM(T$1:T821),"")</f>
        <v/>
      </c>
      <c r="U822" s="74" t="str">
        <f>IF(AND(M822&lt;&gt;"",M823=""),SUM(M$1:M823)-SUM(U$1:U821),"")</f>
        <v/>
      </c>
      <c r="V822" s="74" t="str">
        <f>IF(AND(O822&lt;&gt;"",O823=""),SUM(O$1:O823)-SUM(V$1:V821),"")</f>
        <v/>
      </c>
      <c r="X822" s="3" t="str">
        <f t="shared" si="144"/>
        <v/>
      </c>
      <c r="Y822" s="21" t="str">
        <f t="shared" si="145"/>
        <v/>
      </c>
      <c r="Z822" s="74" t="str">
        <f t="shared" si="146"/>
        <v/>
      </c>
      <c r="AA822" s="74" t="str">
        <f t="shared" si="147"/>
        <v/>
      </c>
      <c r="AB822" s="74" t="str">
        <f t="shared" si="148"/>
        <v/>
      </c>
    </row>
    <row r="823" spans="1:28" ht="12.75" x14ac:dyDescent="0.2">
      <c r="A823" t="str">
        <f>IF(B823="","", IF(ISNA(MATCH(B823,'Meal Planning'!$C$2:$C$6,0)), "N", "Y"))</f>
        <v/>
      </c>
      <c r="B823" t="str">
        <f t="array" ref="B823">IF(D823="","", INDEX($C823:C20821, MATCH(FALSE,ISBLANK($C823:C20821),0)))</f>
        <v/>
      </c>
      <c r="C823" s="10"/>
      <c r="E823" t="str">
        <f t="shared" si="138"/>
        <v/>
      </c>
      <c r="F823" s="10"/>
      <c r="G823" s="1" t="str">
        <f>IF(D823="","",IFERROR(VLOOKUP(D823,Ingredients!$A:$G,4,FALSE),"ingredient not in list"))</f>
        <v/>
      </c>
      <c r="H823" t="str">
        <f t="shared" si="139"/>
        <v/>
      </c>
      <c r="I823" s="3" t="str">
        <f>IF(D823="", "", IFERROR((VLOOKUP(D823,Ingredients!$A:$H,8,FALSE)*(F823/(VLOOKUP(D823,Ingredients!$A:$H,3,FALSE)))), "ingredient not in list"))</f>
        <v/>
      </c>
      <c r="J823" t="str">
        <f t="shared" si="140"/>
        <v/>
      </c>
      <c r="K823" s="77" t="str">
        <f>IF($D823="", "", IFERROR((VLOOKUP($D823,Ingredients!$A:$K,9,FALSE)*($F823/(VLOOKUP($D823,Ingredients!$A:$K,3,FALSE)))), "ingredient not in list"))</f>
        <v/>
      </c>
      <c r="L823" t="str">
        <f t="shared" si="141"/>
        <v/>
      </c>
      <c r="M823" s="77" t="str">
        <f>IF($D823="", "", IFERROR((VLOOKUP($D823,Ingredients!$A:$K,10,FALSE)*($F823/(VLOOKUP($D823,Ingredients!$A:$K,3,FALSE)))), "ingredient not in list"))</f>
        <v/>
      </c>
      <c r="N823" t="str">
        <f t="shared" si="142"/>
        <v/>
      </c>
      <c r="O823" s="77" t="str">
        <f>IF($D823="", "", IFERROR((VLOOKUP($D823,Ingredients!$A:$K,11,FALSE)*($F823/(VLOOKUP($D823,Ingredients!$A:$K,3,FALSE)))), "ingredient not in list"))</f>
        <v/>
      </c>
      <c r="P823" t="str">
        <f t="shared" si="143"/>
        <v/>
      </c>
      <c r="Q823" s="83" t="str">
        <f>IF($D823="", "", IFERROR((VLOOKUP($D823,Ingredients!$A:$H,6,FALSE)*($F823/(VLOOKUP($D823,Ingredients!$A:$H,3,FALSE)))), "ingredient not in list"))</f>
        <v/>
      </c>
      <c r="R823" s="3" t="str">
        <f>IF(AND(I823&lt;&gt;"",I824=""),SUM(I$1:I824)-SUM(R$1:R822),"")</f>
        <v/>
      </c>
      <c r="S823" t="str">
        <f>IF(AND(Q823&lt;&gt;"",Q824=""),SUM(Q$1:Q824)-SUM(S$1:S822),"")</f>
        <v/>
      </c>
      <c r="T823" s="74" t="str">
        <f>IF(AND(K823&lt;&gt;"",K824=""),SUM(K$1:K824)-SUM(T$1:T822),"")</f>
        <v/>
      </c>
      <c r="U823" s="74" t="str">
        <f>IF(AND(M823&lt;&gt;"",M824=""),SUM(M$1:M824)-SUM(U$1:U822),"")</f>
        <v/>
      </c>
      <c r="V823" s="74" t="str">
        <f>IF(AND(O823&lt;&gt;"",O824=""),SUM(O$1:O824)-SUM(V$1:V822),"")</f>
        <v/>
      </c>
      <c r="X823" s="3" t="str">
        <f t="shared" si="144"/>
        <v/>
      </c>
      <c r="Y823" s="21" t="str">
        <f t="shared" si="145"/>
        <v/>
      </c>
      <c r="Z823" s="74" t="str">
        <f t="shared" si="146"/>
        <v/>
      </c>
      <c r="AA823" s="74" t="str">
        <f t="shared" si="147"/>
        <v/>
      </c>
      <c r="AB823" s="74" t="str">
        <f t="shared" si="148"/>
        <v/>
      </c>
    </row>
    <row r="824" spans="1:28" ht="12.75" x14ac:dyDescent="0.2">
      <c r="A824" t="str">
        <f>IF(B824="","", IF(ISNA(MATCH(B824,'Meal Planning'!$C$2:$C$6,0)), "N", "Y"))</f>
        <v/>
      </c>
      <c r="B824" t="str">
        <f t="array" ref="B824">IF(D824="","", INDEX($C824:C20822, MATCH(FALSE,ISBLANK($C824:C20822),0)))</f>
        <v/>
      </c>
      <c r="C824" s="10"/>
      <c r="E824" t="str">
        <f t="shared" si="138"/>
        <v/>
      </c>
      <c r="F824" s="10"/>
      <c r="G824" s="1" t="str">
        <f>IF(D824="","",IFERROR(VLOOKUP(D824,Ingredients!$A:$G,4,FALSE),"ingredient not in list"))</f>
        <v/>
      </c>
      <c r="H824" t="str">
        <f t="shared" si="139"/>
        <v/>
      </c>
      <c r="I824" s="3" t="str">
        <f>IF(D824="", "", IFERROR((VLOOKUP(D824,Ingredients!$A:$H,8,FALSE)*(F824/(VLOOKUP(D824,Ingredients!$A:$H,3,FALSE)))), "ingredient not in list"))</f>
        <v/>
      </c>
      <c r="J824" t="str">
        <f t="shared" si="140"/>
        <v/>
      </c>
      <c r="K824" s="77" t="str">
        <f>IF($D824="", "", IFERROR((VLOOKUP($D824,Ingredients!$A:$K,9,FALSE)*($F824/(VLOOKUP($D824,Ingredients!$A:$K,3,FALSE)))), "ingredient not in list"))</f>
        <v/>
      </c>
      <c r="L824" t="str">
        <f t="shared" si="141"/>
        <v/>
      </c>
      <c r="M824" s="77" t="str">
        <f>IF($D824="", "", IFERROR((VLOOKUP($D824,Ingredients!$A:$K,10,FALSE)*($F824/(VLOOKUP($D824,Ingredients!$A:$K,3,FALSE)))), "ingredient not in list"))</f>
        <v/>
      </c>
      <c r="N824" t="str">
        <f t="shared" si="142"/>
        <v/>
      </c>
      <c r="O824" s="77" t="str">
        <f>IF($D824="", "", IFERROR((VLOOKUP($D824,Ingredients!$A:$K,11,FALSE)*($F824/(VLOOKUP($D824,Ingredients!$A:$K,3,FALSE)))), "ingredient not in list"))</f>
        <v/>
      </c>
      <c r="P824" t="str">
        <f t="shared" si="143"/>
        <v/>
      </c>
      <c r="Q824" s="83" t="str">
        <f>IF($D824="", "", IFERROR((VLOOKUP($D824,Ingredients!$A:$H,6,FALSE)*($F824/(VLOOKUP($D824,Ingredients!$A:$H,3,FALSE)))), "ingredient not in list"))</f>
        <v/>
      </c>
      <c r="R824" s="3" t="str">
        <f>IF(AND(I824&lt;&gt;"",I825=""),SUM(I$1:I825)-SUM(R$1:R823),"")</f>
        <v/>
      </c>
      <c r="S824" t="str">
        <f>IF(AND(Q824&lt;&gt;"",Q825=""),SUM(Q$1:Q825)-SUM(S$1:S823),"")</f>
        <v/>
      </c>
      <c r="T824" s="74" t="str">
        <f>IF(AND(K824&lt;&gt;"",K825=""),SUM(K$1:K825)-SUM(T$1:T823),"")</f>
        <v/>
      </c>
      <c r="U824" s="74" t="str">
        <f>IF(AND(M824&lt;&gt;"",M825=""),SUM(M$1:M825)-SUM(U$1:U823),"")</f>
        <v/>
      </c>
      <c r="V824" s="74" t="str">
        <f>IF(AND(O824&lt;&gt;"",O825=""),SUM(O$1:O825)-SUM(V$1:V823),"")</f>
        <v/>
      </c>
      <c r="X824" s="3" t="str">
        <f t="shared" si="144"/>
        <v/>
      </c>
      <c r="Y824" s="21" t="str">
        <f t="shared" si="145"/>
        <v/>
      </c>
      <c r="Z824" s="74" t="str">
        <f t="shared" si="146"/>
        <v/>
      </c>
      <c r="AA824" s="74" t="str">
        <f t="shared" si="147"/>
        <v/>
      </c>
      <c r="AB824" s="74" t="str">
        <f t="shared" si="148"/>
        <v/>
      </c>
    </row>
    <row r="825" spans="1:28" ht="12.75" x14ac:dyDescent="0.2">
      <c r="A825" t="str">
        <f>IF(B825="","", IF(ISNA(MATCH(B825,'Meal Planning'!$C$2:$C$6,0)), "N", "Y"))</f>
        <v/>
      </c>
      <c r="B825" t="str">
        <f t="array" ref="B825">IF(D825="","", INDEX($C825:C20823, MATCH(FALSE,ISBLANK($C825:C20823),0)))</f>
        <v/>
      </c>
      <c r="C825" s="10"/>
      <c r="E825" t="str">
        <f t="shared" si="138"/>
        <v/>
      </c>
      <c r="F825" s="10"/>
      <c r="G825" s="1" t="str">
        <f>IF(D825="","",IFERROR(VLOOKUP(D825,Ingredients!$A:$G,4,FALSE),"ingredient not in list"))</f>
        <v/>
      </c>
      <c r="H825" t="str">
        <f t="shared" si="139"/>
        <v/>
      </c>
      <c r="I825" s="3" t="str">
        <f>IF(D825="", "", IFERROR((VLOOKUP(D825,Ingredients!$A:$H,8,FALSE)*(F825/(VLOOKUP(D825,Ingredients!$A:$H,3,FALSE)))), "ingredient not in list"))</f>
        <v/>
      </c>
      <c r="J825" t="str">
        <f t="shared" si="140"/>
        <v/>
      </c>
      <c r="K825" s="77" t="str">
        <f>IF($D825="", "", IFERROR((VLOOKUP($D825,Ingredients!$A:$K,9,FALSE)*($F825/(VLOOKUP($D825,Ingredients!$A:$K,3,FALSE)))), "ingredient not in list"))</f>
        <v/>
      </c>
      <c r="L825" t="str">
        <f t="shared" si="141"/>
        <v/>
      </c>
      <c r="M825" s="77" t="str">
        <f>IF($D825="", "", IFERROR((VLOOKUP($D825,Ingredients!$A:$K,10,FALSE)*($F825/(VLOOKUP($D825,Ingredients!$A:$K,3,FALSE)))), "ingredient not in list"))</f>
        <v/>
      </c>
      <c r="N825" t="str">
        <f t="shared" si="142"/>
        <v/>
      </c>
      <c r="O825" s="77" t="str">
        <f>IF($D825="", "", IFERROR((VLOOKUP($D825,Ingredients!$A:$K,11,FALSE)*($F825/(VLOOKUP($D825,Ingredients!$A:$K,3,FALSE)))), "ingredient not in list"))</f>
        <v/>
      </c>
      <c r="P825" t="str">
        <f t="shared" si="143"/>
        <v/>
      </c>
      <c r="Q825" s="83" t="str">
        <f>IF($D825="", "", IFERROR((VLOOKUP($D825,Ingredients!$A:$H,6,FALSE)*($F825/(VLOOKUP($D825,Ingredients!$A:$H,3,FALSE)))), "ingredient not in list"))</f>
        <v/>
      </c>
      <c r="R825" s="3" t="str">
        <f>IF(AND(I825&lt;&gt;"",I826=""),SUM(I$1:I826)-SUM(R$1:R824),"")</f>
        <v/>
      </c>
      <c r="S825" t="str">
        <f>IF(AND(Q825&lt;&gt;"",Q826=""),SUM(Q$1:Q826)-SUM(S$1:S824),"")</f>
        <v/>
      </c>
      <c r="T825" s="74" t="str">
        <f>IF(AND(K825&lt;&gt;"",K826=""),SUM(K$1:K826)-SUM(T$1:T824),"")</f>
        <v/>
      </c>
      <c r="U825" s="74" t="str">
        <f>IF(AND(M825&lt;&gt;"",M826=""),SUM(M$1:M826)-SUM(U$1:U824),"")</f>
        <v/>
      </c>
      <c r="V825" s="74" t="str">
        <f>IF(AND(O825&lt;&gt;"",O826=""),SUM(O$1:O826)-SUM(V$1:V824),"")</f>
        <v/>
      </c>
      <c r="X825" s="3" t="str">
        <f t="shared" si="144"/>
        <v/>
      </c>
      <c r="Y825" s="21" t="str">
        <f t="shared" si="145"/>
        <v/>
      </c>
      <c r="Z825" s="74" t="str">
        <f t="shared" si="146"/>
        <v/>
      </c>
      <c r="AA825" s="74" t="str">
        <f t="shared" si="147"/>
        <v/>
      </c>
      <c r="AB825" s="74" t="str">
        <f t="shared" si="148"/>
        <v/>
      </c>
    </row>
    <row r="826" spans="1:28" ht="12.75" x14ac:dyDescent="0.2">
      <c r="A826" t="str">
        <f>IF(B826="","", IF(ISNA(MATCH(B826,'Meal Planning'!$C$2:$C$6,0)), "N", "Y"))</f>
        <v/>
      </c>
      <c r="B826" t="str">
        <f t="array" ref="B826">IF(D826="","", INDEX($C826:C20824, MATCH(FALSE,ISBLANK($C826:C20824),0)))</f>
        <v/>
      </c>
      <c r="C826" s="10"/>
      <c r="E826" t="str">
        <f t="shared" si="138"/>
        <v/>
      </c>
      <c r="F826" s="10"/>
      <c r="G826" s="1" t="str">
        <f>IF(D826="","",IFERROR(VLOOKUP(D826,Ingredients!$A:$G,4,FALSE),"ingredient not in list"))</f>
        <v/>
      </c>
      <c r="H826" t="str">
        <f t="shared" si="139"/>
        <v/>
      </c>
      <c r="I826" s="3" t="str">
        <f>IF(D826="", "", IFERROR((VLOOKUP(D826,Ingredients!$A:$H,8,FALSE)*(F826/(VLOOKUP(D826,Ingredients!$A:$H,3,FALSE)))), "ingredient not in list"))</f>
        <v/>
      </c>
      <c r="J826" t="str">
        <f t="shared" si="140"/>
        <v/>
      </c>
      <c r="K826" s="77" t="str">
        <f>IF($D826="", "", IFERROR((VLOOKUP($D826,Ingredients!$A:$K,9,FALSE)*($F826/(VLOOKUP($D826,Ingredients!$A:$K,3,FALSE)))), "ingredient not in list"))</f>
        <v/>
      </c>
      <c r="L826" t="str">
        <f t="shared" si="141"/>
        <v/>
      </c>
      <c r="M826" s="77" t="str">
        <f>IF($D826="", "", IFERROR((VLOOKUP($D826,Ingredients!$A:$K,10,FALSE)*($F826/(VLOOKUP($D826,Ingredients!$A:$K,3,FALSE)))), "ingredient not in list"))</f>
        <v/>
      </c>
      <c r="N826" t="str">
        <f t="shared" si="142"/>
        <v/>
      </c>
      <c r="O826" s="77" t="str">
        <f>IF($D826="", "", IFERROR((VLOOKUP($D826,Ingredients!$A:$K,11,FALSE)*($F826/(VLOOKUP($D826,Ingredients!$A:$K,3,FALSE)))), "ingredient not in list"))</f>
        <v/>
      </c>
      <c r="P826" t="str">
        <f t="shared" si="143"/>
        <v/>
      </c>
      <c r="Q826" s="83" t="str">
        <f>IF($D826="", "", IFERROR((VLOOKUP($D826,Ingredients!$A:$H,6,FALSE)*($F826/(VLOOKUP($D826,Ingredients!$A:$H,3,FALSE)))), "ingredient not in list"))</f>
        <v/>
      </c>
      <c r="R826" s="3" t="str">
        <f>IF(AND(I826&lt;&gt;"",I827=""),SUM(I$1:I827)-SUM(R$1:R825),"")</f>
        <v/>
      </c>
      <c r="S826" t="str">
        <f>IF(AND(Q826&lt;&gt;"",Q827=""),SUM(Q$1:Q827)-SUM(S$1:S825),"")</f>
        <v/>
      </c>
      <c r="T826" s="74" t="str">
        <f>IF(AND(K826&lt;&gt;"",K827=""),SUM(K$1:K827)-SUM(T$1:T825),"")</f>
        <v/>
      </c>
      <c r="U826" s="74" t="str">
        <f>IF(AND(M826&lt;&gt;"",M827=""),SUM(M$1:M827)-SUM(U$1:U825),"")</f>
        <v/>
      </c>
      <c r="V826" s="74" t="str">
        <f>IF(AND(O826&lt;&gt;"",O827=""),SUM(O$1:O827)-SUM(V$1:V825),"")</f>
        <v/>
      </c>
      <c r="X826" s="3" t="str">
        <f t="shared" si="144"/>
        <v/>
      </c>
      <c r="Y826" s="21" t="str">
        <f t="shared" si="145"/>
        <v/>
      </c>
      <c r="Z826" s="74" t="str">
        <f t="shared" si="146"/>
        <v/>
      </c>
      <c r="AA826" s="74" t="str">
        <f t="shared" si="147"/>
        <v/>
      </c>
      <c r="AB826" s="74" t="str">
        <f t="shared" si="148"/>
        <v/>
      </c>
    </row>
    <row r="827" spans="1:28" ht="12.75" x14ac:dyDescent="0.2">
      <c r="A827" t="str">
        <f>IF(B827="","", IF(ISNA(MATCH(B827,'Meal Planning'!$C$2:$C$6,0)), "N", "Y"))</f>
        <v/>
      </c>
      <c r="B827" t="str">
        <f t="array" ref="B827">IF(D827="","", INDEX($C827:C20825, MATCH(FALSE,ISBLANK($C827:C20825),0)))</f>
        <v/>
      </c>
      <c r="C827" s="10"/>
      <c r="E827" t="str">
        <f t="shared" si="138"/>
        <v/>
      </c>
      <c r="F827" s="10"/>
      <c r="G827" s="1" t="str">
        <f>IF(D827="","",IFERROR(VLOOKUP(D827,Ingredients!$A:$G,4,FALSE),"ingredient not in list"))</f>
        <v/>
      </c>
      <c r="H827" t="str">
        <f t="shared" si="139"/>
        <v/>
      </c>
      <c r="I827" s="3" t="str">
        <f>IF(D827="", "", IFERROR((VLOOKUP(D827,Ingredients!$A:$H,8,FALSE)*(F827/(VLOOKUP(D827,Ingredients!$A:$H,3,FALSE)))), "ingredient not in list"))</f>
        <v/>
      </c>
      <c r="J827" t="str">
        <f t="shared" si="140"/>
        <v/>
      </c>
      <c r="K827" s="77" t="str">
        <f>IF($D827="", "", IFERROR((VLOOKUP($D827,Ingredients!$A:$K,9,FALSE)*($F827/(VLOOKUP($D827,Ingredients!$A:$K,3,FALSE)))), "ingredient not in list"))</f>
        <v/>
      </c>
      <c r="L827" t="str">
        <f t="shared" si="141"/>
        <v/>
      </c>
      <c r="M827" s="77" t="str">
        <f>IF($D827="", "", IFERROR((VLOOKUP($D827,Ingredients!$A:$K,10,FALSE)*($F827/(VLOOKUP($D827,Ingredients!$A:$K,3,FALSE)))), "ingredient not in list"))</f>
        <v/>
      </c>
      <c r="N827" t="str">
        <f t="shared" si="142"/>
        <v/>
      </c>
      <c r="O827" s="77" t="str">
        <f>IF($D827="", "", IFERROR((VLOOKUP($D827,Ingredients!$A:$K,11,FALSE)*($F827/(VLOOKUP($D827,Ingredients!$A:$K,3,FALSE)))), "ingredient not in list"))</f>
        <v/>
      </c>
      <c r="P827" t="str">
        <f t="shared" si="143"/>
        <v/>
      </c>
      <c r="Q827" s="83" t="str">
        <f>IF($D827="", "", IFERROR((VLOOKUP($D827,Ingredients!$A:$H,6,FALSE)*($F827/(VLOOKUP($D827,Ingredients!$A:$H,3,FALSE)))), "ingredient not in list"))</f>
        <v/>
      </c>
      <c r="R827" s="3" t="str">
        <f>IF(AND(I827&lt;&gt;"",I828=""),SUM(I$1:I828)-SUM(R$1:R826),"")</f>
        <v/>
      </c>
      <c r="S827" t="str">
        <f>IF(AND(Q827&lt;&gt;"",Q828=""),SUM(Q$1:Q828)-SUM(S$1:S826),"")</f>
        <v/>
      </c>
      <c r="T827" s="74" t="str">
        <f>IF(AND(K827&lt;&gt;"",K828=""),SUM(K$1:K828)-SUM(T$1:T826),"")</f>
        <v/>
      </c>
      <c r="U827" s="74" t="str">
        <f>IF(AND(M827&lt;&gt;"",M828=""),SUM(M$1:M828)-SUM(U$1:U826),"")</f>
        <v/>
      </c>
      <c r="V827" s="74" t="str">
        <f>IF(AND(O827&lt;&gt;"",O828=""),SUM(O$1:O828)-SUM(V$1:V826),"")</f>
        <v/>
      </c>
      <c r="X827" s="3" t="str">
        <f t="shared" si="144"/>
        <v/>
      </c>
      <c r="Y827" s="21" t="str">
        <f t="shared" si="145"/>
        <v/>
      </c>
      <c r="Z827" s="74" t="str">
        <f t="shared" si="146"/>
        <v/>
      </c>
      <c r="AA827" s="74" t="str">
        <f t="shared" si="147"/>
        <v/>
      </c>
      <c r="AB827" s="74" t="str">
        <f t="shared" si="148"/>
        <v/>
      </c>
    </row>
    <row r="828" spans="1:28" ht="12.75" x14ac:dyDescent="0.2">
      <c r="A828" t="str">
        <f>IF(B828="","", IF(ISNA(MATCH(B828,'Meal Planning'!$C$2:$C$6,0)), "N", "Y"))</f>
        <v/>
      </c>
      <c r="B828" t="str">
        <f t="array" ref="B828">IF(D828="","", INDEX($C828:C20826, MATCH(FALSE,ISBLANK($C828:C20826),0)))</f>
        <v/>
      </c>
      <c r="C828" s="10"/>
      <c r="E828" t="str">
        <f t="shared" si="138"/>
        <v/>
      </c>
      <c r="F828" s="10"/>
      <c r="G828" s="1" t="str">
        <f>IF(D828="","",IFERROR(VLOOKUP(D828,Ingredients!$A:$G,4,FALSE),"ingredient not in list"))</f>
        <v/>
      </c>
      <c r="H828" t="str">
        <f t="shared" si="139"/>
        <v/>
      </c>
      <c r="I828" s="3" t="str">
        <f>IF(D828="", "", IFERROR((VLOOKUP(D828,Ingredients!$A:$H,8,FALSE)*(F828/(VLOOKUP(D828,Ingredients!$A:$H,3,FALSE)))), "ingredient not in list"))</f>
        <v/>
      </c>
      <c r="J828" t="str">
        <f t="shared" si="140"/>
        <v/>
      </c>
      <c r="K828" s="77" t="str">
        <f>IF($D828="", "", IFERROR((VLOOKUP($D828,Ingredients!$A:$K,9,FALSE)*($F828/(VLOOKUP($D828,Ingredients!$A:$K,3,FALSE)))), "ingredient not in list"))</f>
        <v/>
      </c>
      <c r="L828" t="str">
        <f t="shared" si="141"/>
        <v/>
      </c>
      <c r="M828" s="77" t="str">
        <f>IF($D828="", "", IFERROR((VLOOKUP($D828,Ingredients!$A:$K,10,FALSE)*($F828/(VLOOKUP($D828,Ingredients!$A:$K,3,FALSE)))), "ingredient not in list"))</f>
        <v/>
      </c>
      <c r="N828" t="str">
        <f t="shared" si="142"/>
        <v/>
      </c>
      <c r="O828" s="77" t="str">
        <f>IF($D828="", "", IFERROR((VLOOKUP($D828,Ingredients!$A:$K,11,FALSE)*($F828/(VLOOKUP($D828,Ingredients!$A:$K,3,FALSE)))), "ingredient not in list"))</f>
        <v/>
      </c>
      <c r="P828" t="str">
        <f t="shared" si="143"/>
        <v/>
      </c>
      <c r="Q828" s="83" t="str">
        <f>IF($D828="", "", IFERROR((VLOOKUP($D828,Ingredients!$A:$H,6,FALSE)*($F828/(VLOOKUP($D828,Ingredients!$A:$H,3,FALSE)))), "ingredient not in list"))</f>
        <v/>
      </c>
      <c r="R828" s="3" t="str">
        <f>IF(AND(I828&lt;&gt;"",I829=""),SUM(I$1:I829)-SUM(R$1:R827),"")</f>
        <v/>
      </c>
      <c r="S828" t="str">
        <f>IF(AND(Q828&lt;&gt;"",Q829=""),SUM(Q$1:Q829)-SUM(S$1:S827),"")</f>
        <v/>
      </c>
      <c r="T828" s="74" t="str">
        <f>IF(AND(K828&lt;&gt;"",K829=""),SUM(K$1:K829)-SUM(T$1:T827),"")</f>
        <v/>
      </c>
      <c r="U828" s="74" t="str">
        <f>IF(AND(M828&lt;&gt;"",M829=""),SUM(M$1:M829)-SUM(U$1:U827),"")</f>
        <v/>
      </c>
      <c r="V828" s="74" t="str">
        <f>IF(AND(O828&lt;&gt;"",O829=""),SUM(O$1:O829)-SUM(V$1:V827),"")</f>
        <v/>
      </c>
      <c r="X828" s="3" t="str">
        <f t="shared" si="144"/>
        <v/>
      </c>
      <c r="Y828" s="21" t="str">
        <f t="shared" si="145"/>
        <v/>
      </c>
      <c r="Z828" s="74" t="str">
        <f t="shared" si="146"/>
        <v/>
      </c>
      <c r="AA828" s="74" t="str">
        <f t="shared" si="147"/>
        <v/>
      </c>
      <c r="AB828" s="74" t="str">
        <f t="shared" si="148"/>
        <v/>
      </c>
    </row>
    <row r="829" spans="1:28" ht="12.75" x14ac:dyDescent="0.2">
      <c r="A829" t="str">
        <f>IF(B829="","", IF(ISNA(MATCH(B829,'Meal Planning'!$C$2:$C$6,0)), "N", "Y"))</f>
        <v/>
      </c>
      <c r="B829" t="str">
        <f t="array" ref="B829">IF(D829="","", INDEX($C829:C20827, MATCH(FALSE,ISBLANK($C829:C20827),0)))</f>
        <v/>
      </c>
      <c r="C829" s="10"/>
      <c r="E829" t="str">
        <f t="shared" si="138"/>
        <v/>
      </c>
      <c r="F829" s="10"/>
      <c r="G829" s="1" t="str">
        <f>IF(D829="","",IFERROR(VLOOKUP(D829,Ingredients!$A:$G,4,FALSE),"ingredient not in list"))</f>
        <v/>
      </c>
      <c r="H829" t="str">
        <f t="shared" si="139"/>
        <v/>
      </c>
      <c r="I829" s="3" t="str">
        <f>IF(D829="", "", IFERROR((VLOOKUP(D829,Ingredients!$A:$H,8,FALSE)*(F829/(VLOOKUP(D829,Ingredients!$A:$H,3,FALSE)))), "ingredient not in list"))</f>
        <v/>
      </c>
      <c r="J829" t="str">
        <f t="shared" si="140"/>
        <v/>
      </c>
      <c r="K829" s="77" t="str">
        <f>IF($D829="", "", IFERROR((VLOOKUP($D829,Ingredients!$A:$K,9,FALSE)*($F829/(VLOOKUP($D829,Ingredients!$A:$K,3,FALSE)))), "ingredient not in list"))</f>
        <v/>
      </c>
      <c r="L829" t="str">
        <f t="shared" si="141"/>
        <v/>
      </c>
      <c r="M829" s="77" t="str">
        <f>IF($D829="", "", IFERROR((VLOOKUP($D829,Ingredients!$A:$K,10,FALSE)*($F829/(VLOOKUP($D829,Ingredients!$A:$K,3,FALSE)))), "ingredient not in list"))</f>
        <v/>
      </c>
      <c r="N829" t="str">
        <f t="shared" si="142"/>
        <v/>
      </c>
      <c r="O829" s="77" t="str">
        <f>IF($D829="", "", IFERROR((VLOOKUP($D829,Ingredients!$A:$K,11,FALSE)*($F829/(VLOOKUP($D829,Ingredients!$A:$K,3,FALSE)))), "ingredient not in list"))</f>
        <v/>
      </c>
      <c r="P829" t="str">
        <f t="shared" si="143"/>
        <v/>
      </c>
      <c r="Q829" s="83" t="str">
        <f>IF($D829="", "", IFERROR((VLOOKUP($D829,Ingredients!$A:$H,6,FALSE)*($F829/(VLOOKUP($D829,Ingredients!$A:$H,3,FALSE)))), "ingredient not in list"))</f>
        <v/>
      </c>
      <c r="R829" s="3" t="str">
        <f>IF(AND(I829&lt;&gt;"",I830=""),SUM(I$1:I830)-SUM(R$1:R828),"")</f>
        <v/>
      </c>
      <c r="S829" t="str">
        <f>IF(AND(Q829&lt;&gt;"",Q830=""),SUM(Q$1:Q830)-SUM(S$1:S828),"")</f>
        <v/>
      </c>
      <c r="T829" s="74" t="str">
        <f>IF(AND(K829&lt;&gt;"",K830=""),SUM(K$1:K830)-SUM(T$1:T828),"")</f>
        <v/>
      </c>
      <c r="U829" s="74" t="str">
        <f>IF(AND(M829&lt;&gt;"",M830=""),SUM(M$1:M830)-SUM(U$1:U828),"")</f>
        <v/>
      </c>
      <c r="V829" s="74" t="str">
        <f>IF(AND(O829&lt;&gt;"",O830=""),SUM(O$1:O830)-SUM(V$1:V828),"")</f>
        <v/>
      </c>
      <c r="X829" s="3" t="str">
        <f t="shared" si="144"/>
        <v/>
      </c>
      <c r="Y829" s="21" t="str">
        <f t="shared" si="145"/>
        <v/>
      </c>
      <c r="Z829" s="74" t="str">
        <f t="shared" si="146"/>
        <v/>
      </c>
      <c r="AA829" s="74" t="str">
        <f t="shared" si="147"/>
        <v/>
      </c>
      <c r="AB829" s="74" t="str">
        <f t="shared" si="148"/>
        <v/>
      </c>
    </row>
    <row r="830" spans="1:28" ht="12.75" x14ac:dyDescent="0.2">
      <c r="A830" t="str">
        <f>IF(B830="","", IF(ISNA(MATCH(B830,'Meal Planning'!$C$2:$C$6,0)), "N", "Y"))</f>
        <v/>
      </c>
      <c r="B830" t="str">
        <f t="array" ref="B830">IF(D830="","", INDEX($C830:C20828, MATCH(FALSE,ISBLANK($C830:C20828),0)))</f>
        <v/>
      </c>
      <c r="C830" s="10"/>
      <c r="E830" t="str">
        <f t="shared" si="138"/>
        <v/>
      </c>
      <c r="F830" s="10"/>
      <c r="G830" s="1" t="str">
        <f>IF(D830="","",IFERROR(VLOOKUP(D830,Ingredients!$A:$G,4,FALSE),"ingredient not in list"))</f>
        <v/>
      </c>
      <c r="H830" t="str">
        <f t="shared" si="139"/>
        <v/>
      </c>
      <c r="I830" s="3" t="str">
        <f>IF(D830="", "", IFERROR((VLOOKUP(D830,Ingredients!$A:$H,8,FALSE)*(F830/(VLOOKUP(D830,Ingredients!$A:$H,3,FALSE)))), "ingredient not in list"))</f>
        <v/>
      </c>
      <c r="J830" t="str">
        <f t="shared" si="140"/>
        <v/>
      </c>
      <c r="K830" s="77" t="str">
        <f>IF($D830="", "", IFERROR((VLOOKUP($D830,Ingredients!$A:$K,9,FALSE)*($F830/(VLOOKUP($D830,Ingredients!$A:$K,3,FALSE)))), "ingredient not in list"))</f>
        <v/>
      </c>
      <c r="L830" t="str">
        <f t="shared" si="141"/>
        <v/>
      </c>
      <c r="M830" s="77" t="str">
        <f>IF($D830="", "", IFERROR((VLOOKUP($D830,Ingredients!$A:$K,10,FALSE)*($F830/(VLOOKUP($D830,Ingredients!$A:$K,3,FALSE)))), "ingredient not in list"))</f>
        <v/>
      </c>
      <c r="N830" t="str">
        <f t="shared" si="142"/>
        <v/>
      </c>
      <c r="O830" s="77" t="str">
        <f>IF($D830="", "", IFERROR((VLOOKUP($D830,Ingredients!$A:$K,11,FALSE)*($F830/(VLOOKUP($D830,Ingredients!$A:$K,3,FALSE)))), "ingredient not in list"))</f>
        <v/>
      </c>
      <c r="P830" t="str">
        <f t="shared" si="143"/>
        <v/>
      </c>
      <c r="Q830" s="83" t="str">
        <f>IF($D830="", "", IFERROR((VLOOKUP($D830,Ingredients!$A:$H,6,FALSE)*($F830/(VLOOKUP($D830,Ingredients!$A:$H,3,FALSE)))), "ingredient not in list"))</f>
        <v/>
      </c>
      <c r="R830" s="3" t="str">
        <f>IF(AND(I830&lt;&gt;"",I831=""),SUM(I$1:I831)-SUM(R$1:R829),"")</f>
        <v/>
      </c>
      <c r="S830" t="str">
        <f>IF(AND(Q830&lt;&gt;"",Q831=""),SUM(Q$1:Q831)-SUM(S$1:S829),"")</f>
        <v/>
      </c>
      <c r="T830" s="74" t="str">
        <f>IF(AND(K830&lt;&gt;"",K831=""),SUM(K$1:K831)-SUM(T$1:T829),"")</f>
        <v/>
      </c>
      <c r="U830" s="74" t="str">
        <f>IF(AND(M830&lt;&gt;"",M831=""),SUM(M$1:M831)-SUM(U$1:U829),"")</f>
        <v/>
      </c>
      <c r="V830" s="74" t="str">
        <f>IF(AND(O830&lt;&gt;"",O831=""),SUM(O$1:O831)-SUM(V$1:V829),"")</f>
        <v/>
      </c>
      <c r="X830" s="3" t="str">
        <f t="shared" si="144"/>
        <v/>
      </c>
      <c r="Y830" s="21" t="str">
        <f t="shared" si="145"/>
        <v/>
      </c>
      <c r="Z830" s="74" t="str">
        <f t="shared" si="146"/>
        <v/>
      </c>
      <c r="AA830" s="74" t="str">
        <f t="shared" si="147"/>
        <v/>
      </c>
      <c r="AB830" s="74" t="str">
        <f t="shared" si="148"/>
        <v/>
      </c>
    </row>
    <row r="831" spans="1:28" ht="12.75" x14ac:dyDescent="0.2">
      <c r="A831" t="str">
        <f>IF(B831="","", IF(ISNA(MATCH(B831,'Meal Planning'!$C$2:$C$6,0)), "N", "Y"))</f>
        <v/>
      </c>
      <c r="B831" t="str">
        <f t="array" ref="B831">IF(D831="","", INDEX($C831:C20829, MATCH(FALSE,ISBLANK($C831:C20829),0)))</f>
        <v/>
      </c>
      <c r="C831" s="10"/>
      <c r="E831" t="str">
        <f t="shared" si="138"/>
        <v/>
      </c>
      <c r="F831" s="10"/>
      <c r="G831" s="1" t="str">
        <f>IF(D831="","",IFERROR(VLOOKUP(D831,Ingredients!$A:$G,4,FALSE),"ingredient not in list"))</f>
        <v/>
      </c>
      <c r="H831" t="str">
        <f t="shared" si="139"/>
        <v/>
      </c>
      <c r="I831" s="3" t="str">
        <f>IF(D831="", "", IFERROR((VLOOKUP(D831,Ingredients!$A:$H,8,FALSE)*(F831/(VLOOKUP(D831,Ingredients!$A:$H,3,FALSE)))), "ingredient not in list"))</f>
        <v/>
      </c>
      <c r="J831" t="str">
        <f t="shared" si="140"/>
        <v/>
      </c>
      <c r="K831" s="77" t="str">
        <f>IF($D831="", "", IFERROR((VLOOKUP($D831,Ingredients!$A:$K,9,FALSE)*($F831/(VLOOKUP($D831,Ingredients!$A:$K,3,FALSE)))), "ingredient not in list"))</f>
        <v/>
      </c>
      <c r="L831" t="str">
        <f t="shared" si="141"/>
        <v/>
      </c>
      <c r="M831" s="77" t="str">
        <f>IF($D831="", "", IFERROR((VLOOKUP($D831,Ingredients!$A:$K,10,FALSE)*($F831/(VLOOKUP($D831,Ingredients!$A:$K,3,FALSE)))), "ingredient not in list"))</f>
        <v/>
      </c>
      <c r="N831" t="str">
        <f t="shared" si="142"/>
        <v/>
      </c>
      <c r="O831" s="77" t="str">
        <f>IF($D831="", "", IFERROR((VLOOKUP($D831,Ingredients!$A:$K,11,FALSE)*($F831/(VLOOKUP($D831,Ingredients!$A:$K,3,FALSE)))), "ingredient not in list"))</f>
        <v/>
      </c>
      <c r="P831" t="str">
        <f t="shared" si="143"/>
        <v/>
      </c>
      <c r="Q831" s="83" t="str">
        <f>IF($D831="", "", IFERROR((VLOOKUP($D831,Ingredients!$A:$H,6,FALSE)*($F831/(VLOOKUP($D831,Ingredients!$A:$H,3,FALSE)))), "ingredient not in list"))</f>
        <v/>
      </c>
      <c r="R831" s="3" t="str">
        <f>IF(AND(I831&lt;&gt;"",I832=""),SUM(I$1:I832)-SUM(R$1:R830),"")</f>
        <v/>
      </c>
      <c r="S831" t="str">
        <f>IF(AND(Q831&lt;&gt;"",Q832=""),SUM(Q$1:Q832)-SUM(S$1:S830),"")</f>
        <v/>
      </c>
      <c r="T831" s="74" t="str">
        <f>IF(AND(K831&lt;&gt;"",K832=""),SUM(K$1:K832)-SUM(T$1:T830),"")</f>
        <v/>
      </c>
      <c r="U831" s="74" t="str">
        <f>IF(AND(M831&lt;&gt;"",M832=""),SUM(M$1:M832)-SUM(U$1:U830),"")</f>
        <v/>
      </c>
      <c r="V831" s="74" t="str">
        <f>IF(AND(O831&lt;&gt;"",O832=""),SUM(O$1:O832)-SUM(V$1:V830),"")</f>
        <v/>
      </c>
      <c r="X831" s="3" t="str">
        <f t="shared" si="144"/>
        <v/>
      </c>
      <c r="Y831" s="21" t="str">
        <f t="shared" si="145"/>
        <v/>
      </c>
      <c r="Z831" s="74" t="str">
        <f t="shared" si="146"/>
        <v/>
      </c>
      <c r="AA831" s="74" t="str">
        <f t="shared" si="147"/>
        <v/>
      </c>
      <c r="AB831" s="74" t="str">
        <f t="shared" si="148"/>
        <v/>
      </c>
    </row>
    <row r="832" spans="1:28" ht="12.75" x14ac:dyDescent="0.2">
      <c r="A832" t="str">
        <f>IF(B832="","", IF(ISNA(MATCH(B832,'Meal Planning'!$C$2:$C$6,0)), "N", "Y"))</f>
        <v/>
      </c>
      <c r="B832" t="str">
        <f t="array" ref="B832">IF(D832="","", INDEX($C832:C20830, MATCH(FALSE,ISBLANK($C832:C20830),0)))</f>
        <v/>
      </c>
      <c r="C832" s="10"/>
      <c r="E832" t="str">
        <f t="shared" si="138"/>
        <v/>
      </c>
      <c r="F832" s="10"/>
      <c r="G832" s="1" t="str">
        <f>IF(D832="","",IFERROR(VLOOKUP(D832,Ingredients!$A:$G,4,FALSE),"ingredient not in list"))</f>
        <v/>
      </c>
      <c r="H832" t="str">
        <f t="shared" si="139"/>
        <v/>
      </c>
      <c r="I832" s="3" t="str">
        <f>IF(D832="", "", IFERROR((VLOOKUP(D832,Ingredients!$A:$H,8,FALSE)*(F832/(VLOOKUP(D832,Ingredients!$A:$H,3,FALSE)))), "ingredient not in list"))</f>
        <v/>
      </c>
      <c r="J832" t="str">
        <f t="shared" si="140"/>
        <v/>
      </c>
      <c r="K832" s="77" t="str">
        <f>IF($D832="", "", IFERROR((VLOOKUP($D832,Ingredients!$A:$K,9,FALSE)*($F832/(VLOOKUP($D832,Ingredients!$A:$K,3,FALSE)))), "ingredient not in list"))</f>
        <v/>
      </c>
      <c r="L832" t="str">
        <f t="shared" si="141"/>
        <v/>
      </c>
      <c r="M832" s="77" t="str">
        <f>IF($D832="", "", IFERROR((VLOOKUP($D832,Ingredients!$A:$K,10,FALSE)*($F832/(VLOOKUP($D832,Ingredients!$A:$K,3,FALSE)))), "ingredient not in list"))</f>
        <v/>
      </c>
      <c r="N832" t="str">
        <f t="shared" si="142"/>
        <v/>
      </c>
      <c r="O832" s="77" t="str">
        <f>IF($D832="", "", IFERROR((VLOOKUP($D832,Ingredients!$A:$K,11,FALSE)*($F832/(VLOOKUP($D832,Ingredients!$A:$K,3,FALSE)))), "ingredient not in list"))</f>
        <v/>
      </c>
      <c r="P832" t="str">
        <f t="shared" si="143"/>
        <v/>
      </c>
      <c r="Q832" s="83" t="str">
        <f>IF($D832="", "", IFERROR((VLOOKUP($D832,Ingredients!$A:$H,6,FALSE)*($F832/(VLOOKUP($D832,Ingredients!$A:$H,3,FALSE)))), "ingredient not in list"))</f>
        <v/>
      </c>
      <c r="R832" s="3" t="str">
        <f>IF(AND(I832&lt;&gt;"",I833=""),SUM(I$1:I833)-SUM(R$1:R831),"")</f>
        <v/>
      </c>
      <c r="S832" t="str">
        <f>IF(AND(Q832&lt;&gt;"",Q833=""),SUM(Q$1:Q833)-SUM(S$1:S831),"")</f>
        <v/>
      </c>
      <c r="T832" s="74" t="str">
        <f>IF(AND(K832&lt;&gt;"",K833=""),SUM(K$1:K833)-SUM(T$1:T831),"")</f>
        <v/>
      </c>
      <c r="U832" s="74" t="str">
        <f>IF(AND(M832&lt;&gt;"",M833=""),SUM(M$1:M833)-SUM(U$1:U831),"")</f>
        <v/>
      </c>
      <c r="V832" s="74" t="str">
        <f>IF(AND(O832&lt;&gt;"",O833=""),SUM(O$1:O833)-SUM(V$1:V831),"")</f>
        <v/>
      </c>
      <c r="X832" s="3" t="str">
        <f t="shared" si="144"/>
        <v/>
      </c>
      <c r="Y832" s="21" t="str">
        <f t="shared" si="145"/>
        <v/>
      </c>
      <c r="Z832" s="74" t="str">
        <f t="shared" si="146"/>
        <v/>
      </c>
      <c r="AA832" s="74" t="str">
        <f t="shared" si="147"/>
        <v/>
      </c>
      <c r="AB832" s="74" t="str">
        <f t="shared" si="148"/>
        <v/>
      </c>
    </row>
    <row r="833" spans="1:28" ht="12.75" x14ac:dyDescent="0.2">
      <c r="A833" t="str">
        <f>IF(B833="","", IF(ISNA(MATCH(B833,'Meal Planning'!$C$2:$C$6,0)), "N", "Y"))</f>
        <v/>
      </c>
      <c r="B833" t="str">
        <f t="array" ref="B833">IF(D833="","", INDEX($C833:C20831, MATCH(FALSE,ISBLANK($C833:C20831),0)))</f>
        <v/>
      </c>
      <c r="C833" s="10"/>
      <c r="E833" t="str">
        <f t="shared" si="138"/>
        <v/>
      </c>
      <c r="F833" s="10"/>
      <c r="G833" s="1" t="str">
        <f>IF(D833="","",IFERROR(VLOOKUP(D833,Ingredients!$A:$G,4,FALSE),"ingredient not in list"))</f>
        <v/>
      </c>
      <c r="H833" t="str">
        <f t="shared" si="139"/>
        <v/>
      </c>
      <c r="I833" s="3" t="str">
        <f>IF(D833="", "", IFERROR((VLOOKUP(D833,Ingredients!$A:$H,8,FALSE)*(F833/(VLOOKUP(D833,Ingredients!$A:$H,3,FALSE)))), "ingredient not in list"))</f>
        <v/>
      </c>
      <c r="J833" t="str">
        <f t="shared" si="140"/>
        <v/>
      </c>
      <c r="K833" s="77" t="str">
        <f>IF($D833="", "", IFERROR((VLOOKUP($D833,Ingredients!$A:$K,9,FALSE)*($F833/(VLOOKUP($D833,Ingredients!$A:$K,3,FALSE)))), "ingredient not in list"))</f>
        <v/>
      </c>
      <c r="L833" t="str">
        <f t="shared" si="141"/>
        <v/>
      </c>
      <c r="M833" s="77" t="str">
        <f>IF($D833="", "", IFERROR((VLOOKUP($D833,Ingredients!$A:$K,10,FALSE)*($F833/(VLOOKUP($D833,Ingredients!$A:$K,3,FALSE)))), "ingredient not in list"))</f>
        <v/>
      </c>
      <c r="N833" t="str">
        <f t="shared" si="142"/>
        <v/>
      </c>
      <c r="O833" s="77" t="str">
        <f>IF($D833="", "", IFERROR((VLOOKUP($D833,Ingredients!$A:$K,11,FALSE)*($F833/(VLOOKUP($D833,Ingredients!$A:$K,3,FALSE)))), "ingredient not in list"))</f>
        <v/>
      </c>
      <c r="P833" t="str">
        <f t="shared" si="143"/>
        <v/>
      </c>
      <c r="Q833" s="83" t="str">
        <f>IF($D833="", "", IFERROR((VLOOKUP($D833,Ingredients!$A:$H,6,FALSE)*($F833/(VLOOKUP($D833,Ingredients!$A:$H,3,FALSE)))), "ingredient not in list"))</f>
        <v/>
      </c>
      <c r="R833" s="3" t="str">
        <f>IF(AND(I833&lt;&gt;"",I834=""),SUM(I$1:I834)-SUM(R$1:R832),"")</f>
        <v/>
      </c>
      <c r="S833" t="str">
        <f>IF(AND(Q833&lt;&gt;"",Q834=""),SUM(Q$1:Q834)-SUM(S$1:S832),"")</f>
        <v/>
      </c>
      <c r="T833" s="74" t="str">
        <f>IF(AND(K833&lt;&gt;"",K834=""),SUM(K$1:K834)-SUM(T$1:T832),"")</f>
        <v/>
      </c>
      <c r="U833" s="74" t="str">
        <f>IF(AND(M833&lt;&gt;"",M834=""),SUM(M$1:M834)-SUM(U$1:U832),"")</f>
        <v/>
      </c>
      <c r="V833" s="74" t="str">
        <f>IF(AND(O833&lt;&gt;"",O834=""),SUM(O$1:O834)-SUM(V$1:V832),"")</f>
        <v/>
      </c>
      <c r="X833" s="3" t="str">
        <f t="shared" si="144"/>
        <v/>
      </c>
      <c r="Y833" s="21" t="str">
        <f t="shared" si="145"/>
        <v/>
      </c>
      <c r="Z833" s="74" t="str">
        <f t="shared" si="146"/>
        <v/>
      </c>
      <c r="AA833" s="74" t="str">
        <f t="shared" si="147"/>
        <v/>
      </c>
      <c r="AB833" s="74" t="str">
        <f t="shared" si="148"/>
        <v/>
      </c>
    </row>
    <row r="834" spans="1:28" ht="12.75" x14ac:dyDescent="0.2">
      <c r="A834" t="str">
        <f>IF(B834="","", IF(ISNA(MATCH(B834,'Meal Planning'!$C$2:$C$6,0)), "N", "Y"))</f>
        <v/>
      </c>
      <c r="B834" t="str">
        <f t="array" ref="B834">IF(D834="","", INDEX($C834:C20832, MATCH(FALSE,ISBLANK($C834:C20832),0)))</f>
        <v/>
      </c>
      <c r="C834" s="10"/>
      <c r="E834" t="str">
        <f t="shared" si="138"/>
        <v/>
      </c>
      <c r="F834" s="10"/>
      <c r="G834" s="1" t="str">
        <f>IF(D834="","",IFERROR(VLOOKUP(D834,Ingredients!$A:$G,4,FALSE),"ingredient not in list"))</f>
        <v/>
      </c>
      <c r="H834" t="str">
        <f t="shared" si="139"/>
        <v/>
      </c>
      <c r="I834" s="3" t="str">
        <f>IF(D834="", "", IFERROR((VLOOKUP(D834,Ingredients!$A:$H,8,FALSE)*(F834/(VLOOKUP(D834,Ingredients!$A:$H,3,FALSE)))), "ingredient not in list"))</f>
        <v/>
      </c>
      <c r="J834" t="str">
        <f t="shared" si="140"/>
        <v/>
      </c>
      <c r="K834" s="77" t="str">
        <f>IF($D834="", "", IFERROR((VLOOKUP($D834,Ingredients!$A:$K,9,FALSE)*($F834/(VLOOKUP($D834,Ingredients!$A:$K,3,FALSE)))), "ingredient not in list"))</f>
        <v/>
      </c>
      <c r="L834" t="str">
        <f t="shared" si="141"/>
        <v/>
      </c>
      <c r="M834" s="77" t="str">
        <f>IF($D834="", "", IFERROR((VLOOKUP($D834,Ingredients!$A:$K,10,FALSE)*($F834/(VLOOKUP($D834,Ingredients!$A:$K,3,FALSE)))), "ingredient not in list"))</f>
        <v/>
      </c>
      <c r="N834" t="str">
        <f t="shared" si="142"/>
        <v/>
      </c>
      <c r="O834" s="77" t="str">
        <f>IF($D834="", "", IFERROR((VLOOKUP($D834,Ingredients!$A:$K,11,FALSE)*($F834/(VLOOKUP($D834,Ingredients!$A:$K,3,FALSE)))), "ingredient not in list"))</f>
        <v/>
      </c>
      <c r="P834" t="str">
        <f t="shared" si="143"/>
        <v/>
      </c>
      <c r="Q834" s="83" t="str">
        <f>IF($D834="", "", IFERROR((VLOOKUP($D834,Ingredients!$A:$H,6,FALSE)*($F834/(VLOOKUP($D834,Ingredients!$A:$H,3,FALSE)))), "ingredient not in list"))</f>
        <v/>
      </c>
      <c r="R834" s="3" t="str">
        <f>IF(AND(I834&lt;&gt;"",I835=""),SUM(I$1:I835)-SUM(R$1:R833),"")</f>
        <v/>
      </c>
      <c r="S834" t="str">
        <f>IF(AND(Q834&lt;&gt;"",Q835=""),SUM(Q$1:Q835)-SUM(S$1:S833),"")</f>
        <v/>
      </c>
      <c r="T834" s="74" t="str">
        <f>IF(AND(K834&lt;&gt;"",K835=""),SUM(K$1:K835)-SUM(T$1:T833),"")</f>
        <v/>
      </c>
      <c r="U834" s="74" t="str">
        <f>IF(AND(M834&lt;&gt;"",M835=""),SUM(M$1:M835)-SUM(U$1:U833),"")</f>
        <v/>
      </c>
      <c r="V834" s="74" t="str">
        <f>IF(AND(O834&lt;&gt;"",O835=""),SUM(O$1:O835)-SUM(V$1:V833),"")</f>
        <v/>
      </c>
      <c r="X834" s="3" t="str">
        <f t="shared" si="144"/>
        <v/>
      </c>
      <c r="Y834" s="21" t="str">
        <f t="shared" si="145"/>
        <v/>
      </c>
      <c r="Z834" s="74" t="str">
        <f t="shared" si="146"/>
        <v/>
      </c>
      <c r="AA834" s="74" t="str">
        <f t="shared" si="147"/>
        <v/>
      </c>
      <c r="AB834" s="74" t="str">
        <f t="shared" si="148"/>
        <v/>
      </c>
    </row>
    <row r="835" spans="1:28" ht="12.75" x14ac:dyDescent="0.2">
      <c r="A835" t="str">
        <f>IF(B835="","", IF(ISNA(MATCH(B835,'Meal Planning'!$C$2:$C$6,0)), "N", "Y"))</f>
        <v/>
      </c>
      <c r="B835" t="str">
        <f t="array" ref="B835">IF(D835="","", INDEX($C835:C20833, MATCH(FALSE,ISBLANK($C835:C20833),0)))</f>
        <v/>
      </c>
      <c r="C835" s="10"/>
      <c r="E835" t="str">
        <f t="shared" si="138"/>
        <v/>
      </c>
      <c r="F835" s="10"/>
      <c r="G835" s="1" t="str">
        <f>IF(D835="","",IFERROR(VLOOKUP(D835,Ingredients!$A:$G,4,FALSE),"ingredient not in list"))</f>
        <v/>
      </c>
      <c r="H835" t="str">
        <f t="shared" si="139"/>
        <v/>
      </c>
      <c r="I835" s="3" t="str">
        <f>IF(D835="", "", IFERROR((VLOOKUP(D835,Ingredients!$A:$H,8,FALSE)*(F835/(VLOOKUP(D835,Ingredients!$A:$H,3,FALSE)))), "ingredient not in list"))</f>
        <v/>
      </c>
      <c r="J835" t="str">
        <f t="shared" si="140"/>
        <v/>
      </c>
      <c r="K835" s="77" t="str">
        <f>IF($D835="", "", IFERROR((VLOOKUP($D835,Ingredients!$A:$K,9,FALSE)*($F835/(VLOOKUP($D835,Ingredients!$A:$K,3,FALSE)))), "ingredient not in list"))</f>
        <v/>
      </c>
      <c r="L835" t="str">
        <f t="shared" si="141"/>
        <v/>
      </c>
      <c r="M835" s="77" t="str">
        <f>IF($D835="", "", IFERROR((VLOOKUP($D835,Ingredients!$A:$K,10,FALSE)*($F835/(VLOOKUP($D835,Ingredients!$A:$K,3,FALSE)))), "ingredient not in list"))</f>
        <v/>
      </c>
      <c r="N835" t="str">
        <f t="shared" si="142"/>
        <v/>
      </c>
      <c r="O835" s="77" t="str">
        <f>IF($D835="", "", IFERROR((VLOOKUP($D835,Ingredients!$A:$K,11,FALSE)*($F835/(VLOOKUP($D835,Ingredients!$A:$K,3,FALSE)))), "ingredient not in list"))</f>
        <v/>
      </c>
      <c r="P835" t="str">
        <f t="shared" si="143"/>
        <v/>
      </c>
      <c r="Q835" s="83" t="str">
        <f>IF($D835="", "", IFERROR((VLOOKUP($D835,Ingredients!$A:$H,6,FALSE)*($F835/(VLOOKUP($D835,Ingredients!$A:$H,3,FALSE)))), "ingredient not in list"))</f>
        <v/>
      </c>
      <c r="R835" s="3" t="str">
        <f>IF(AND(I835&lt;&gt;"",I836=""),SUM(I$1:I836)-SUM(R$1:R834),"")</f>
        <v/>
      </c>
      <c r="S835" t="str">
        <f>IF(AND(Q835&lt;&gt;"",Q836=""),SUM(Q$1:Q836)-SUM(S$1:S834),"")</f>
        <v/>
      </c>
      <c r="T835" s="74" t="str">
        <f>IF(AND(K835&lt;&gt;"",K836=""),SUM(K$1:K836)-SUM(T$1:T834),"")</f>
        <v/>
      </c>
      <c r="U835" s="74" t="str">
        <f>IF(AND(M835&lt;&gt;"",M836=""),SUM(M$1:M836)-SUM(U$1:U834),"")</f>
        <v/>
      </c>
      <c r="V835" s="74" t="str">
        <f>IF(AND(O835&lt;&gt;"",O836=""),SUM(O$1:O836)-SUM(V$1:V834),"")</f>
        <v/>
      </c>
      <c r="X835" s="3" t="str">
        <f t="shared" si="144"/>
        <v/>
      </c>
      <c r="Y835" s="21" t="str">
        <f t="shared" si="145"/>
        <v/>
      </c>
      <c r="Z835" s="74" t="str">
        <f t="shared" si="146"/>
        <v/>
      </c>
      <c r="AA835" s="74" t="str">
        <f t="shared" si="147"/>
        <v/>
      </c>
      <c r="AB835" s="74" t="str">
        <f t="shared" si="148"/>
        <v/>
      </c>
    </row>
    <row r="836" spans="1:28" ht="12.75" x14ac:dyDescent="0.2">
      <c r="A836" t="str">
        <f>IF(B836="","", IF(ISNA(MATCH(B836,'Meal Planning'!$C$2:$C$6,0)), "N", "Y"))</f>
        <v/>
      </c>
      <c r="B836" t="str">
        <f t="array" ref="B836">IF(D836="","", INDEX($C836:C20834, MATCH(FALSE,ISBLANK($C836:C20834),0)))</f>
        <v/>
      </c>
      <c r="C836" s="10"/>
      <c r="E836" t="str">
        <f t="shared" si="138"/>
        <v/>
      </c>
      <c r="F836" s="10"/>
      <c r="G836" s="1" t="str">
        <f>IF(D836="","",IFERROR(VLOOKUP(D836,Ingredients!$A:$G,4,FALSE),"ingredient not in list"))</f>
        <v/>
      </c>
      <c r="H836" t="str">
        <f t="shared" si="139"/>
        <v/>
      </c>
      <c r="I836" s="3" t="str">
        <f>IF(D836="", "", IFERROR((VLOOKUP(D836,Ingredients!$A:$H,8,FALSE)*(F836/(VLOOKUP(D836,Ingredients!$A:$H,3,FALSE)))), "ingredient not in list"))</f>
        <v/>
      </c>
      <c r="J836" t="str">
        <f t="shared" si="140"/>
        <v/>
      </c>
      <c r="K836" s="77" t="str">
        <f>IF($D836="", "", IFERROR((VLOOKUP($D836,Ingredients!$A:$K,9,FALSE)*($F836/(VLOOKUP($D836,Ingredients!$A:$K,3,FALSE)))), "ingredient not in list"))</f>
        <v/>
      </c>
      <c r="L836" t="str">
        <f t="shared" si="141"/>
        <v/>
      </c>
      <c r="M836" s="77" t="str">
        <f>IF($D836="", "", IFERROR((VLOOKUP($D836,Ingredients!$A:$K,10,FALSE)*($F836/(VLOOKUP($D836,Ingredients!$A:$K,3,FALSE)))), "ingredient not in list"))</f>
        <v/>
      </c>
      <c r="N836" t="str">
        <f t="shared" si="142"/>
        <v/>
      </c>
      <c r="O836" s="77" t="str">
        <f>IF($D836="", "", IFERROR((VLOOKUP($D836,Ingredients!$A:$K,11,FALSE)*($F836/(VLOOKUP($D836,Ingredients!$A:$K,3,FALSE)))), "ingredient not in list"))</f>
        <v/>
      </c>
      <c r="P836" t="str">
        <f t="shared" si="143"/>
        <v/>
      </c>
      <c r="Q836" s="83" t="str">
        <f>IF($D836="", "", IFERROR((VLOOKUP($D836,Ingredients!$A:$H,6,FALSE)*($F836/(VLOOKUP($D836,Ingredients!$A:$H,3,FALSE)))), "ingredient not in list"))</f>
        <v/>
      </c>
      <c r="R836" s="3" t="str">
        <f>IF(AND(I836&lt;&gt;"",I837=""),SUM(I$1:I837)-SUM(R$1:R835),"")</f>
        <v/>
      </c>
      <c r="S836" t="str">
        <f>IF(AND(Q836&lt;&gt;"",Q837=""),SUM(Q$1:Q837)-SUM(S$1:S835),"")</f>
        <v/>
      </c>
      <c r="T836" s="74" t="str">
        <f>IF(AND(K836&lt;&gt;"",K837=""),SUM(K$1:K837)-SUM(T$1:T835),"")</f>
        <v/>
      </c>
      <c r="U836" s="74" t="str">
        <f>IF(AND(M836&lt;&gt;"",M837=""),SUM(M$1:M837)-SUM(U$1:U835),"")</f>
        <v/>
      </c>
      <c r="V836" s="74" t="str">
        <f>IF(AND(O836&lt;&gt;"",O837=""),SUM(O$1:O837)-SUM(V$1:V835),"")</f>
        <v/>
      </c>
      <c r="X836" s="3" t="str">
        <f t="shared" si="144"/>
        <v/>
      </c>
      <c r="Y836" s="21" t="str">
        <f t="shared" si="145"/>
        <v/>
      </c>
      <c r="Z836" s="74" t="str">
        <f t="shared" si="146"/>
        <v/>
      </c>
      <c r="AA836" s="74" t="str">
        <f t="shared" si="147"/>
        <v/>
      </c>
      <c r="AB836" s="74" t="str">
        <f t="shared" si="148"/>
        <v/>
      </c>
    </row>
    <row r="837" spans="1:28" ht="12.75" x14ac:dyDescent="0.2">
      <c r="A837" t="str">
        <f>IF(B837="","", IF(ISNA(MATCH(B837,'Meal Planning'!$C$2:$C$6,0)), "N", "Y"))</f>
        <v/>
      </c>
      <c r="B837" t="str">
        <f t="array" ref="B837">IF(D837="","", INDEX($C837:C20835, MATCH(FALSE,ISBLANK($C837:C20835),0)))</f>
        <v/>
      </c>
      <c r="C837" s="10"/>
      <c r="E837" t="str">
        <f t="shared" si="138"/>
        <v/>
      </c>
      <c r="F837" s="10"/>
      <c r="G837" s="1" t="str">
        <f>IF(D837="","",IFERROR(VLOOKUP(D837,Ingredients!$A:$G,4,FALSE),"ingredient not in list"))</f>
        <v/>
      </c>
      <c r="H837" t="str">
        <f t="shared" si="139"/>
        <v/>
      </c>
      <c r="I837" s="3" t="str">
        <f>IF(D837="", "", IFERROR((VLOOKUP(D837,Ingredients!$A:$H,8,FALSE)*(F837/(VLOOKUP(D837,Ingredients!$A:$H,3,FALSE)))), "ingredient not in list"))</f>
        <v/>
      </c>
      <c r="J837" t="str">
        <f t="shared" si="140"/>
        <v/>
      </c>
      <c r="K837" s="77" t="str">
        <f>IF($D837="", "", IFERROR((VLOOKUP($D837,Ingredients!$A:$K,9,FALSE)*($F837/(VLOOKUP($D837,Ingredients!$A:$K,3,FALSE)))), "ingredient not in list"))</f>
        <v/>
      </c>
      <c r="L837" t="str">
        <f t="shared" si="141"/>
        <v/>
      </c>
      <c r="M837" s="77" t="str">
        <f>IF($D837="", "", IFERROR((VLOOKUP($D837,Ingredients!$A:$K,10,FALSE)*($F837/(VLOOKUP($D837,Ingredients!$A:$K,3,FALSE)))), "ingredient not in list"))</f>
        <v/>
      </c>
      <c r="N837" t="str">
        <f t="shared" si="142"/>
        <v/>
      </c>
      <c r="O837" s="77" t="str">
        <f>IF($D837="", "", IFERROR((VLOOKUP($D837,Ingredients!$A:$K,11,FALSE)*($F837/(VLOOKUP($D837,Ingredients!$A:$K,3,FALSE)))), "ingredient not in list"))</f>
        <v/>
      </c>
      <c r="P837" t="str">
        <f t="shared" si="143"/>
        <v/>
      </c>
      <c r="Q837" s="83" t="str">
        <f>IF($D837="", "", IFERROR((VLOOKUP($D837,Ingredients!$A:$H,6,FALSE)*($F837/(VLOOKUP($D837,Ingredients!$A:$H,3,FALSE)))), "ingredient not in list"))</f>
        <v/>
      </c>
      <c r="R837" s="3" t="str">
        <f>IF(AND(I837&lt;&gt;"",I838=""),SUM(I$1:I838)-SUM(R$1:R836),"")</f>
        <v/>
      </c>
      <c r="S837" t="str">
        <f>IF(AND(Q837&lt;&gt;"",Q838=""),SUM(Q$1:Q838)-SUM(S$1:S836),"")</f>
        <v/>
      </c>
      <c r="T837" s="74" t="str">
        <f>IF(AND(K837&lt;&gt;"",K838=""),SUM(K$1:K838)-SUM(T$1:T836),"")</f>
        <v/>
      </c>
      <c r="U837" s="74" t="str">
        <f>IF(AND(M837&lt;&gt;"",M838=""),SUM(M$1:M838)-SUM(U$1:U836),"")</f>
        <v/>
      </c>
      <c r="V837" s="74" t="str">
        <f>IF(AND(O837&lt;&gt;"",O838=""),SUM(O$1:O838)-SUM(V$1:V836),"")</f>
        <v/>
      </c>
      <c r="X837" s="3" t="str">
        <f t="shared" si="144"/>
        <v/>
      </c>
      <c r="Y837" s="21" t="str">
        <f t="shared" si="145"/>
        <v/>
      </c>
      <c r="Z837" s="74" t="str">
        <f t="shared" si="146"/>
        <v/>
      </c>
      <c r="AA837" s="74" t="str">
        <f t="shared" si="147"/>
        <v/>
      </c>
      <c r="AB837" s="74" t="str">
        <f t="shared" si="148"/>
        <v/>
      </c>
    </row>
    <row r="838" spans="1:28" ht="12.75" x14ac:dyDescent="0.2">
      <c r="A838" t="str">
        <f>IF(B838="","", IF(ISNA(MATCH(B838,'Meal Planning'!$C$2:$C$6,0)), "N", "Y"))</f>
        <v/>
      </c>
      <c r="B838" t="str">
        <f t="array" ref="B838">IF(D838="","", INDEX($C838:C20836, MATCH(FALSE,ISBLANK($C838:C20836),0)))</f>
        <v/>
      </c>
      <c r="C838" s="10"/>
      <c r="E838" t="str">
        <f t="shared" si="138"/>
        <v/>
      </c>
      <c r="F838" s="10"/>
      <c r="G838" s="1" t="str">
        <f>IF(D838="","",IFERROR(VLOOKUP(D838,Ingredients!$A:$G,4,FALSE),"ingredient not in list"))</f>
        <v/>
      </c>
      <c r="H838" t="str">
        <f t="shared" si="139"/>
        <v/>
      </c>
      <c r="I838" s="3" t="str">
        <f>IF(D838="", "", IFERROR((VLOOKUP(D838,Ingredients!$A:$H,8,FALSE)*(F838/(VLOOKUP(D838,Ingredients!$A:$H,3,FALSE)))), "ingredient not in list"))</f>
        <v/>
      </c>
      <c r="J838" t="str">
        <f t="shared" si="140"/>
        <v/>
      </c>
      <c r="K838" s="77" t="str">
        <f>IF($D838="", "", IFERROR((VLOOKUP($D838,Ingredients!$A:$K,9,FALSE)*($F838/(VLOOKUP($D838,Ingredients!$A:$K,3,FALSE)))), "ingredient not in list"))</f>
        <v/>
      </c>
      <c r="L838" t="str">
        <f t="shared" si="141"/>
        <v/>
      </c>
      <c r="M838" s="77" t="str">
        <f>IF($D838="", "", IFERROR((VLOOKUP($D838,Ingredients!$A:$K,10,FALSE)*($F838/(VLOOKUP($D838,Ingredients!$A:$K,3,FALSE)))), "ingredient not in list"))</f>
        <v/>
      </c>
      <c r="N838" t="str">
        <f t="shared" si="142"/>
        <v/>
      </c>
      <c r="O838" s="77" t="str">
        <f>IF($D838="", "", IFERROR((VLOOKUP($D838,Ingredients!$A:$K,11,FALSE)*($F838/(VLOOKUP($D838,Ingredients!$A:$K,3,FALSE)))), "ingredient not in list"))</f>
        <v/>
      </c>
      <c r="P838" t="str">
        <f t="shared" si="143"/>
        <v/>
      </c>
      <c r="Q838" s="83" t="str">
        <f>IF($D838="", "", IFERROR((VLOOKUP($D838,Ingredients!$A:$H,6,FALSE)*($F838/(VLOOKUP($D838,Ingredients!$A:$H,3,FALSE)))), "ingredient not in list"))</f>
        <v/>
      </c>
      <c r="R838" s="3" t="str">
        <f>IF(AND(I838&lt;&gt;"",I839=""),SUM(I$1:I839)-SUM(R$1:R837),"")</f>
        <v/>
      </c>
      <c r="S838" t="str">
        <f>IF(AND(Q838&lt;&gt;"",Q839=""),SUM(Q$1:Q839)-SUM(S$1:S837),"")</f>
        <v/>
      </c>
      <c r="T838" s="74" t="str">
        <f>IF(AND(K838&lt;&gt;"",K839=""),SUM(K$1:K839)-SUM(T$1:T837),"")</f>
        <v/>
      </c>
      <c r="U838" s="74" t="str">
        <f>IF(AND(M838&lt;&gt;"",M839=""),SUM(M$1:M839)-SUM(U$1:U837),"")</f>
        <v/>
      </c>
      <c r="V838" s="74" t="str">
        <f>IF(AND(O838&lt;&gt;"",O839=""),SUM(O$1:O839)-SUM(V$1:V837),"")</f>
        <v/>
      </c>
      <c r="X838" s="3" t="str">
        <f t="shared" si="144"/>
        <v/>
      </c>
      <c r="Y838" s="21" t="str">
        <f t="shared" si="145"/>
        <v/>
      </c>
      <c r="Z838" s="74" t="str">
        <f t="shared" si="146"/>
        <v/>
      </c>
      <c r="AA838" s="74" t="str">
        <f t="shared" si="147"/>
        <v/>
      </c>
      <c r="AB838" s="74" t="str">
        <f t="shared" si="148"/>
        <v/>
      </c>
    </row>
    <row r="839" spans="1:28" ht="12.75" x14ac:dyDescent="0.2">
      <c r="A839" t="str">
        <f>IF(B839="","", IF(ISNA(MATCH(B839,'Meal Planning'!$C$2:$C$6,0)), "N", "Y"))</f>
        <v/>
      </c>
      <c r="B839" t="str">
        <f t="array" ref="B839">IF(D839="","", INDEX($C839:C20837, MATCH(FALSE,ISBLANK($C839:C20837),0)))</f>
        <v/>
      </c>
      <c r="C839" s="10"/>
      <c r="E839" t="str">
        <f t="shared" si="138"/>
        <v/>
      </c>
      <c r="F839" s="10"/>
      <c r="G839" s="1" t="str">
        <f>IF(D839="","",IFERROR(VLOOKUP(D839,Ingredients!$A:$G,4,FALSE),"ingredient not in list"))</f>
        <v/>
      </c>
      <c r="H839" t="str">
        <f t="shared" si="139"/>
        <v/>
      </c>
      <c r="I839" s="3" t="str">
        <f>IF(D839="", "", IFERROR((VLOOKUP(D839,Ingredients!$A:$H,8,FALSE)*(F839/(VLOOKUP(D839,Ingredients!$A:$H,3,FALSE)))), "ingredient not in list"))</f>
        <v/>
      </c>
      <c r="J839" t="str">
        <f t="shared" si="140"/>
        <v/>
      </c>
      <c r="K839" s="77" t="str">
        <f>IF($D839="", "", IFERROR((VLOOKUP($D839,Ingredients!$A:$K,9,FALSE)*($F839/(VLOOKUP($D839,Ingredients!$A:$K,3,FALSE)))), "ingredient not in list"))</f>
        <v/>
      </c>
      <c r="L839" t="str">
        <f t="shared" si="141"/>
        <v/>
      </c>
      <c r="M839" s="77" t="str">
        <f>IF($D839="", "", IFERROR((VLOOKUP($D839,Ingredients!$A:$K,10,FALSE)*($F839/(VLOOKUP($D839,Ingredients!$A:$K,3,FALSE)))), "ingredient not in list"))</f>
        <v/>
      </c>
      <c r="N839" t="str">
        <f t="shared" si="142"/>
        <v/>
      </c>
      <c r="O839" s="77" t="str">
        <f>IF($D839="", "", IFERROR((VLOOKUP($D839,Ingredients!$A:$K,11,FALSE)*($F839/(VLOOKUP($D839,Ingredients!$A:$K,3,FALSE)))), "ingredient not in list"))</f>
        <v/>
      </c>
      <c r="P839" t="str">
        <f t="shared" si="143"/>
        <v/>
      </c>
      <c r="Q839" s="83" t="str">
        <f>IF($D839="", "", IFERROR((VLOOKUP($D839,Ingredients!$A:$H,6,FALSE)*($F839/(VLOOKUP($D839,Ingredients!$A:$H,3,FALSE)))), "ingredient not in list"))</f>
        <v/>
      </c>
      <c r="R839" s="3" t="str">
        <f>IF(AND(I839&lt;&gt;"",I840=""),SUM(I$1:I840)-SUM(R$1:R838),"")</f>
        <v/>
      </c>
      <c r="S839" t="str">
        <f>IF(AND(Q839&lt;&gt;"",Q840=""),SUM(Q$1:Q840)-SUM(S$1:S838),"")</f>
        <v/>
      </c>
      <c r="T839" s="74" t="str">
        <f>IF(AND(K839&lt;&gt;"",K840=""),SUM(K$1:K840)-SUM(T$1:T838),"")</f>
        <v/>
      </c>
      <c r="U839" s="74" t="str">
        <f>IF(AND(M839&lt;&gt;"",M840=""),SUM(M$1:M840)-SUM(U$1:U838),"")</f>
        <v/>
      </c>
      <c r="V839" s="74" t="str">
        <f>IF(AND(O839&lt;&gt;"",O840=""),SUM(O$1:O840)-SUM(V$1:V838),"")</f>
        <v/>
      </c>
      <c r="X839" s="3" t="str">
        <f t="shared" si="144"/>
        <v/>
      </c>
      <c r="Y839" s="21" t="str">
        <f t="shared" si="145"/>
        <v/>
      </c>
      <c r="Z839" s="74" t="str">
        <f t="shared" si="146"/>
        <v/>
      </c>
      <c r="AA839" s="74" t="str">
        <f t="shared" si="147"/>
        <v/>
      </c>
      <c r="AB839" s="74" t="str">
        <f t="shared" si="148"/>
        <v/>
      </c>
    </row>
    <row r="840" spans="1:28" ht="12.75" x14ac:dyDescent="0.2">
      <c r="A840" t="str">
        <f>IF(B840="","", IF(ISNA(MATCH(B840,'Meal Planning'!$C$2:$C$6,0)), "N", "Y"))</f>
        <v/>
      </c>
      <c r="B840" t="str">
        <f t="array" ref="B840">IF(D840="","", INDEX($C840:C20838, MATCH(FALSE,ISBLANK($C840:C20838),0)))</f>
        <v/>
      </c>
      <c r="C840" s="10"/>
      <c r="E840" t="str">
        <f t="shared" si="138"/>
        <v/>
      </c>
      <c r="F840" s="10"/>
      <c r="G840" s="1" t="str">
        <f>IF(D840="","",IFERROR(VLOOKUP(D840,Ingredients!$A:$G,4,FALSE),"ingredient not in list"))</f>
        <v/>
      </c>
      <c r="H840" t="str">
        <f t="shared" si="139"/>
        <v/>
      </c>
      <c r="I840" s="3" t="str">
        <f>IF(D840="", "", IFERROR((VLOOKUP(D840,Ingredients!$A:$H,8,FALSE)*(F840/(VLOOKUP(D840,Ingredients!$A:$H,3,FALSE)))), "ingredient not in list"))</f>
        <v/>
      </c>
      <c r="J840" t="str">
        <f t="shared" si="140"/>
        <v/>
      </c>
      <c r="K840" s="77" t="str">
        <f>IF($D840="", "", IFERROR((VLOOKUP($D840,Ingredients!$A:$K,9,FALSE)*($F840/(VLOOKUP($D840,Ingredients!$A:$K,3,FALSE)))), "ingredient not in list"))</f>
        <v/>
      </c>
      <c r="L840" t="str">
        <f t="shared" si="141"/>
        <v/>
      </c>
      <c r="M840" s="77" t="str">
        <f>IF($D840="", "", IFERROR((VLOOKUP($D840,Ingredients!$A:$K,10,FALSE)*($F840/(VLOOKUP($D840,Ingredients!$A:$K,3,FALSE)))), "ingredient not in list"))</f>
        <v/>
      </c>
      <c r="N840" t="str">
        <f t="shared" si="142"/>
        <v/>
      </c>
      <c r="O840" s="77" t="str">
        <f>IF($D840="", "", IFERROR((VLOOKUP($D840,Ingredients!$A:$K,11,FALSE)*($F840/(VLOOKUP($D840,Ingredients!$A:$K,3,FALSE)))), "ingredient not in list"))</f>
        <v/>
      </c>
      <c r="P840" t="str">
        <f t="shared" si="143"/>
        <v/>
      </c>
      <c r="Q840" s="83" t="str">
        <f>IF($D840="", "", IFERROR((VLOOKUP($D840,Ingredients!$A:$H,6,FALSE)*($F840/(VLOOKUP($D840,Ingredients!$A:$H,3,FALSE)))), "ingredient not in list"))</f>
        <v/>
      </c>
      <c r="R840" s="3" t="str">
        <f>IF(AND(I840&lt;&gt;"",I841=""),SUM(I$1:I841)-SUM(R$1:R839),"")</f>
        <v/>
      </c>
      <c r="S840" t="str">
        <f>IF(AND(Q840&lt;&gt;"",Q841=""),SUM(Q$1:Q841)-SUM(S$1:S839),"")</f>
        <v/>
      </c>
      <c r="T840" s="74" t="str">
        <f>IF(AND(K840&lt;&gt;"",K841=""),SUM(K$1:K841)-SUM(T$1:T839),"")</f>
        <v/>
      </c>
      <c r="U840" s="74" t="str">
        <f>IF(AND(M840&lt;&gt;"",M841=""),SUM(M$1:M841)-SUM(U$1:U839),"")</f>
        <v/>
      </c>
      <c r="V840" s="74" t="str">
        <f>IF(AND(O840&lt;&gt;"",O841=""),SUM(O$1:O841)-SUM(V$1:V839),"")</f>
        <v/>
      </c>
      <c r="X840" s="3" t="str">
        <f t="shared" si="144"/>
        <v/>
      </c>
      <c r="Y840" s="21" t="str">
        <f t="shared" si="145"/>
        <v/>
      </c>
      <c r="Z840" s="74" t="str">
        <f t="shared" si="146"/>
        <v/>
      </c>
      <c r="AA840" s="74" t="str">
        <f t="shared" si="147"/>
        <v/>
      </c>
      <c r="AB840" s="74" t="str">
        <f t="shared" si="148"/>
        <v/>
      </c>
    </row>
    <row r="841" spans="1:28" ht="12.75" x14ac:dyDescent="0.2">
      <c r="A841" t="str">
        <f>IF(B841="","", IF(ISNA(MATCH(B841,'Meal Planning'!$C$2:$C$6,0)), "N", "Y"))</f>
        <v/>
      </c>
      <c r="B841" t="str">
        <f t="array" ref="B841">IF(D841="","", INDEX($C841:C20839, MATCH(FALSE,ISBLANK($C841:C20839),0)))</f>
        <v/>
      </c>
      <c r="C841" s="10"/>
      <c r="E841" t="str">
        <f t="shared" ref="E841:E904" si="149">IF($D841="","", "|")</f>
        <v/>
      </c>
      <c r="F841" s="10"/>
      <c r="G841" s="1" t="str">
        <f>IF(D841="","",IFERROR(VLOOKUP(D841,Ingredients!$A:$G,4,FALSE),"ingredient not in list"))</f>
        <v/>
      </c>
      <c r="H841" t="str">
        <f t="shared" ref="H841:H904" si="150">IF($D841="","", "|")</f>
        <v/>
      </c>
      <c r="I841" s="3" t="str">
        <f>IF(D841="", "", IFERROR((VLOOKUP(D841,Ingredients!$A:$H,8,FALSE)*(F841/(VLOOKUP(D841,Ingredients!$A:$H,3,FALSE)))), "ingredient not in list"))</f>
        <v/>
      </c>
      <c r="J841" t="str">
        <f t="shared" ref="J841:J904" si="151">IF($D841="","", "|")</f>
        <v/>
      </c>
      <c r="K841" s="77" t="str">
        <f>IF($D841="", "", IFERROR((VLOOKUP($D841,Ingredients!$A:$K,9,FALSE)*($F841/(VLOOKUP($D841,Ingredients!$A:$K,3,FALSE)))), "ingredient not in list"))</f>
        <v/>
      </c>
      <c r="L841" t="str">
        <f t="shared" ref="L841:L904" si="152">IF($D841="","", "|")</f>
        <v/>
      </c>
      <c r="M841" s="77" t="str">
        <f>IF($D841="", "", IFERROR((VLOOKUP($D841,Ingredients!$A:$K,10,FALSE)*($F841/(VLOOKUP($D841,Ingredients!$A:$K,3,FALSE)))), "ingredient not in list"))</f>
        <v/>
      </c>
      <c r="N841" t="str">
        <f t="shared" ref="N841:N904" si="153">IF($D841="","", "|")</f>
        <v/>
      </c>
      <c r="O841" s="77" t="str">
        <f>IF($D841="", "", IFERROR((VLOOKUP($D841,Ingredients!$A:$K,11,FALSE)*($F841/(VLOOKUP($D841,Ingredients!$A:$K,3,FALSE)))), "ingredient not in list"))</f>
        <v/>
      </c>
      <c r="P841" t="str">
        <f t="shared" ref="P841:P904" si="154">IF($D841="","", "|")</f>
        <v/>
      </c>
      <c r="Q841" s="83" t="str">
        <f>IF($D841="", "", IFERROR((VLOOKUP($D841,Ingredients!$A:$H,6,FALSE)*($F841/(VLOOKUP($D841,Ingredients!$A:$H,3,FALSE)))), "ingredient not in list"))</f>
        <v/>
      </c>
      <c r="R841" s="3" t="str">
        <f>IF(AND(I841&lt;&gt;"",I842=""),SUM(I$1:I842)-SUM(R$1:R840),"")</f>
        <v/>
      </c>
      <c r="S841" t="str">
        <f>IF(AND(Q841&lt;&gt;"",Q842=""),SUM(Q$1:Q842)-SUM(S$1:S840),"")</f>
        <v/>
      </c>
      <c r="T841" s="74" t="str">
        <f>IF(AND(K841&lt;&gt;"",K842=""),SUM(K$1:K842)-SUM(T$1:T840),"")</f>
        <v/>
      </c>
      <c r="U841" s="74" t="str">
        <f>IF(AND(M841&lt;&gt;"",M842=""),SUM(M$1:M842)-SUM(U$1:U840),"")</f>
        <v/>
      </c>
      <c r="V841" s="74" t="str">
        <f>IF(AND(O841&lt;&gt;"",O842=""),SUM(O$1:O842)-SUM(V$1:V840),"")</f>
        <v/>
      </c>
      <c r="X841" s="3" t="str">
        <f t="shared" si="144"/>
        <v/>
      </c>
      <c r="Y841" s="21" t="str">
        <f t="shared" si="145"/>
        <v/>
      </c>
      <c r="Z841" s="74" t="str">
        <f t="shared" si="146"/>
        <v/>
      </c>
      <c r="AA841" s="74" t="str">
        <f t="shared" si="147"/>
        <v/>
      </c>
      <c r="AB841" s="74" t="str">
        <f t="shared" si="148"/>
        <v/>
      </c>
    </row>
    <row r="842" spans="1:28" ht="12.75" x14ac:dyDescent="0.2">
      <c r="A842" t="str">
        <f>IF(B842="","", IF(ISNA(MATCH(B842,'Meal Planning'!$C$2:$C$6,0)), "N", "Y"))</f>
        <v/>
      </c>
      <c r="B842" t="str">
        <f t="array" ref="B842">IF(D842="","", INDEX($C842:C20840, MATCH(FALSE,ISBLANK($C842:C20840),0)))</f>
        <v/>
      </c>
      <c r="C842" s="10"/>
      <c r="E842" t="str">
        <f t="shared" si="149"/>
        <v/>
      </c>
      <c r="F842" s="10"/>
      <c r="G842" s="1" t="str">
        <f>IF(D842="","",IFERROR(VLOOKUP(D842,Ingredients!$A:$G,4,FALSE),"ingredient not in list"))</f>
        <v/>
      </c>
      <c r="H842" t="str">
        <f t="shared" si="150"/>
        <v/>
      </c>
      <c r="I842" s="3" t="str">
        <f>IF(D842="", "", IFERROR((VLOOKUP(D842,Ingredients!$A:$H,8,FALSE)*(F842/(VLOOKUP(D842,Ingredients!$A:$H,3,FALSE)))), "ingredient not in list"))</f>
        <v/>
      </c>
      <c r="J842" t="str">
        <f t="shared" si="151"/>
        <v/>
      </c>
      <c r="K842" s="77" t="str">
        <f>IF($D842="", "", IFERROR((VLOOKUP($D842,Ingredients!$A:$K,9,FALSE)*($F842/(VLOOKUP($D842,Ingredients!$A:$K,3,FALSE)))), "ingredient not in list"))</f>
        <v/>
      </c>
      <c r="L842" t="str">
        <f t="shared" si="152"/>
        <v/>
      </c>
      <c r="M842" s="77" t="str">
        <f>IF($D842="", "", IFERROR((VLOOKUP($D842,Ingredients!$A:$K,10,FALSE)*($F842/(VLOOKUP($D842,Ingredients!$A:$K,3,FALSE)))), "ingredient not in list"))</f>
        <v/>
      </c>
      <c r="N842" t="str">
        <f t="shared" si="153"/>
        <v/>
      </c>
      <c r="O842" s="77" t="str">
        <f>IF($D842="", "", IFERROR((VLOOKUP($D842,Ingredients!$A:$K,11,FALSE)*($F842/(VLOOKUP($D842,Ingredients!$A:$K,3,FALSE)))), "ingredient not in list"))</f>
        <v/>
      </c>
      <c r="P842" t="str">
        <f t="shared" si="154"/>
        <v/>
      </c>
      <c r="Q842" s="83" t="str">
        <f>IF($D842="", "", IFERROR((VLOOKUP($D842,Ingredients!$A:$H,6,FALSE)*($F842/(VLOOKUP($D842,Ingredients!$A:$H,3,FALSE)))), "ingredient not in list"))</f>
        <v/>
      </c>
      <c r="R842" s="3" t="str">
        <f>IF(AND(I842&lt;&gt;"",I843=""),SUM(I$1:I843)-SUM(R$1:R841),"")</f>
        <v/>
      </c>
      <c r="S842" t="str">
        <f>IF(AND(Q842&lt;&gt;"",Q843=""),SUM(Q$1:Q843)-SUM(S$1:S841),"")</f>
        <v/>
      </c>
      <c r="T842" s="74" t="str">
        <f>IF(AND(K842&lt;&gt;"",K843=""),SUM(K$1:K843)-SUM(T$1:T841),"")</f>
        <v/>
      </c>
      <c r="U842" s="74" t="str">
        <f>IF(AND(M842&lt;&gt;"",M843=""),SUM(M$1:M843)-SUM(U$1:U841),"")</f>
        <v/>
      </c>
      <c r="V842" s="74" t="str">
        <f>IF(AND(O842&lt;&gt;"",O843=""),SUM(O$1:O843)-SUM(V$1:V841),"")</f>
        <v/>
      </c>
      <c r="X842" s="3" t="str">
        <f t="shared" ref="X842:X905" si="155">IF(W842="","",R842/W842)</f>
        <v/>
      </c>
      <c r="Y842" s="21" t="str">
        <f t="shared" ref="Y842:Y905" si="156">IF(W842="","", S842/W842)</f>
        <v/>
      </c>
      <c r="Z842" s="74" t="str">
        <f t="shared" ref="Z842:Z905" si="157">IF(T842="","", T842/W842)</f>
        <v/>
      </c>
      <c r="AA842" s="74" t="str">
        <f t="shared" ref="AA842:AA905" si="158">IF(U842="","", U842/W842)</f>
        <v/>
      </c>
      <c r="AB842" s="74" t="str">
        <f t="shared" ref="AB842:AB905" si="159">IF(V842="","", V842/W842)</f>
        <v/>
      </c>
    </row>
    <row r="843" spans="1:28" ht="12.75" x14ac:dyDescent="0.2">
      <c r="A843" t="str">
        <f>IF(B843="","", IF(ISNA(MATCH(B843,'Meal Planning'!$C$2:$C$6,0)), "N", "Y"))</f>
        <v/>
      </c>
      <c r="B843" t="str">
        <f t="array" ref="B843">IF(D843="","", INDEX($C843:C20841, MATCH(FALSE,ISBLANK($C843:C20841),0)))</f>
        <v/>
      </c>
      <c r="C843" s="10"/>
      <c r="E843" t="str">
        <f t="shared" si="149"/>
        <v/>
      </c>
      <c r="F843" s="10"/>
      <c r="G843" s="1" t="str">
        <f>IF(D843="","",IFERROR(VLOOKUP(D843,Ingredients!$A:$G,4,FALSE),"ingredient not in list"))</f>
        <v/>
      </c>
      <c r="H843" t="str">
        <f t="shared" si="150"/>
        <v/>
      </c>
      <c r="I843" s="3" t="str">
        <f>IF(D843="", "", IFERROR((VLOOKUP(D843,Ingredients!$A:$H,8,FALSE)*(F843/(VLOOKUP(D843,Ingredients!$A:$H,3,FALSE)))), "ingredient not in list"))</f>
        <v/>
      </c>
      <c r="J843" t="str">
        <f t="shared" si="151"/>
        <v/>
      </c>
      <c r="K843" s="77" t="str">
        <f>IF($D843="", "", IFERROR((VLOOKUP($D843,Ingredients!$A:$K,9,FALSE)*($F843/(VLOOKUP($D843,Ingredients!$A:$K,3,FALSE)))), "ingredient not in list"))</f>
        <v/>
      </c>
      <c r="L843" t="str">
        <f t="shared" si="152"/>
        <v/>
      </c>
      <c r="M843" s="77" t="str">
        <f>IF($D843="", "", IFERROR((VLOOKUP($D843,Ingredients!$A:$K,10,FALSE)*($F843/(VLOOKUP($D843,Ingredients!$A:$K,3,FALSE)))), "ingredient not in list"))</f>
        <v/>
      </c>
      <c r="N843" t="str">
        <f t="shared" si="153"/>
        <v/>
      </c>
      <c r="O843" s="77" t="str">
        <f>IF($D843="", "", IFERROR((VLOOKUP($D843,Ingredients!$A:$K,11,FALSE)*($F843/(VLOOKUP($D843,Ingredients!$A:$K,3,FALSE)))), "ingredient not in list"))</f>
        <v/>
      </c>
      <c r="P843" t="str">
        <f t="shared" si="154"/>
        <v/>
      </c>
      <c r="Q843" s="83" t="str">
        <f>IF($D843="", "", IFERROR((VLOOKUP($D843,Ingredients!$A:$H,6,FALSE)*($F843/(VLOOKUP($D843,Ingredients!$A:$H,3,FALSE)))), "ingredient not in list"))</f>
        <v/>
      </c>
      <c r="R843" s="3" t="str">
        <f>IF(AND(I843&lt;&gt;"",I844=""),SUM(I$1:I844)-SUM(R$1:R842),"")</f>
        <v/>
      </c>
      <c r="S843" t="str">
        <f>IF(AND(Q843&lt;&gt;"",Q844=""),SUM(Q$1:Q844)-SUM(S$1:S842),"")</f>
        <v/>
      </c>
      <c r="T843" s="74" t="str">
        <f>IF(AND(K843&lt;&gt;"",K844=""),SUM(K$1:K844)-SUM(T$1:T842),"")</f>
        <v/>
      </c>
      <c r="U843" s="74" t="str">
        <f>IF(AND(M843&lt;&gt;"",M844=""),SUM(M$1:M844)-SUM(U$1:U842),"")</f>
        <v/>
      </c>
      <c r="V843" s="74" t="str">
        <f>IF(AND(O843&lt;&gt;"",O844=""),SUM(O$1:O844)-SUM(V$1:V842),"")</f>
        <v/>
      </c>
      <c r="X843" s="3" t="str">
        <f t="shared" si="155"/>
        <v/>
      </c>
      <c r="Y843" s="21" t="str">
        <f t="shared" si="156"/>
        <v/>
      </c>
      <c r="Z843" s="74" t="str">
        <f t="shared" si="157"/>
        <v/>
      </c>
      <c r="AA843" s="74" t="str">
        <f t="shared" si="158"/>
        <v/>
      </c>
      <c r="AB843" s="74" t="str">
        <f t="shared" si="159"/>
        <v/>
      </c>
    </row>
    <row r="844" spans="1:28" ht="12.75" x14ac:dyDescent="0.2">
      <c r="A844" t="str">
        <f>IF(B844="","", IF(ISNA(MATCH(B844,'Meal Planning'!$C$2:$C$6,0)), "N", "Y"))</f>
        <v/>
      </c>
      <c r="B844" t="str">
        <f t="array" ref="B844">IF(D844="","", INDEX($C844:C20842, MATCH(FALSE,ISBLANK($C844:C20842),0)))</f>
        <v/>
      </c>
      <c r="C844" s="10"/>
      <c r="E844" t="str">
        <f t="shared" si="149"/>
        <v/>
      </c>
      <c r="F844" s="10"/>
      <c r="G844" s="1" t="str">
        <f>IF(D844="","",IFERROR(VLOOKUP(D844,Ingredients!$A:$G,4,FALSE),"ingredient not in list"))</f>
        <v/>
      </c>
      <c r="H844" t="str">
        <f t="shared" si="150"/>
        <v/>
      </c>
      <c r="I844" s="3" t="str">
        <f>IF(D844="", "", IFERROR((VLOOKUP(D844,Ingredients!$A:$H,8,FALSE)*(F844/(VLOOKUP(D844,Ingredients!$A:$H,3,FALSE)))), "ingredient not in list"))</f>
        <v/>
      </c>
      <c r="J844" t="str">
        <f t="shared" si="151"/>
        <v/>
      </c>
      <c r="K844" s="77" t="str">
        <f>IF($D844="", "", IFERROR((VLOOKUP($D844,Ingredients!$A:$K,9,FALSE)*($F844/(VLOOKUP($D844,Ingredients!$A:$K,3,FALSE)))), "ingredient not in list"))</f>
        <v/>
      </c>
      <c r="L844" t="str">
        <f t="shared" si="152"/>
        <v/>
      </c>
      <c r="M844" s="77" t="str">
        <f>IF($D844="", "", IFERROR((VLOOKUP($D844,Ingredients!$A:$K,10,FALSE)*($F844/(VLOOKUP($D844,Ingredients!$A:$K,3,FALSE)))), "ingredient not in list"))</f>
        <v/>
      </c>
      <c r="N844" t="str">
        <f t="shared" si="153"/>
        <v/>
      </c>
      <c r="O844" s="77" t="str">
        <f>IF($D844="", "", IFERROR((VLOOKUP($D844,Ingredients!$A:$K,11,FALSE)*($F844/(VLOOKUP($D844,Ingredients!$A:$K,3,FALSE)))), "ingredient not in list"))</f>
        <v/>
      </c>
      <c r="P844" t="str">
        <f t="shared" si="154"/>
        <v/>
      </c>
      <c r="Q844" s="83" t="str">
        <f>IF($D844="", "", IFERROR((VLOOKUP($D844,Ingredients!$A:$H,6,FALSE)*($F844/(VLOOKUP($D844,Ingredients!$A:$H,3,FALSE)))), "ingredient not in list"))</f>
        <v/>
      </c>
      <c r="R844" s="3" t="str">
        <f>IF(AND(I844&lt;&gt;"",I845=""),SUM(I$1:I845)-SUM(R$1:R843),"")</f>
        <v/>
      </c>
      <c r="S844" t="str">
        <f>IF(AND(Q844&lt;&gt;"",Q845=""),SUM(Q$1:Q845)-SUM(S$1:S843),"")</f>
        <v/>
      </c>
      <c r="T844" s="74" t="str">
        <f>IF(AND(K844&lt;&gt;"",K845=""),SUM(K$1:K845)-SUM(T$1:T843),"")</f>
        <v/>
      </c>
      <c r="U844" s="74" t="str">
        <f>IF(AND(M844&lt;&gt;"",M845=""),SUM(M$1:M845)-SUM(U$1:U843),"")</f>
        <v/>
      </c>
      <c r="V844" s="74" t="str">
        <f>IF(AND(O844&lt;&gt;"",O845=""),SUM(O$1:O845)-SUM(V$1:V843),"")</f>
        <v/>
      </c>
      <c r="X844" s="3" t="str">
        <f t="shared" si="155"/>
        <v/>
      </c>
      <c r="Y844" s="21" t="str">
        <f t="shared" si="156"/>
        <v/>
      </c>
      <c r="Z844" s="74" t="str">
        <f t="shared" si="157"/>
        <v/>
      </c>
      <c r="AA844" s="74" t="str">
        <f t="shared" si="158"/>
        <v/>
      </c>
      <c r="AB844" s="74" t="str">
        <f t="shared" si="159"/>
        <v/>
      </c>
    </row>
    <row r="845" spans="1:28" ht="12.75" x14ac:dyDescent="0.2">
      <c r="A845" t="str">
        <f>IF(B845="","", IF(ISNA(MATCH(B845,'Meal Planning'!$C$2:$C$6,0)), "N", "Y"))</f>
        <v/>
      </c>
      <c r="B845" t="str">
        <f t="array" ref="B845">IF(D845="","", INDEX($C845:C20843, MATCH(FALSE,ISBLANK($C845:C20843),0)))</f>
        <v/>
      </c>
      <c r="C845" s="10"/>
      <c r="E845" t="str">
        <f t="shared" si="149"/>
        <v/>
      </c>
      <c r="F845" s="10"/>
      <c r="G845" s="1" t="str">
        <f>IF(D845="","",IFERROR(VLOOKUP(D845,Ingredients!$A:$G,4,FALSE),"ingredient not in list"))</f>
        <v/>
      </c>
      <c r="H845" t="str">
        <f t="shared" si="150"/>
        <v/>
      </c>
      <c r="I845" s="3" t="str">
        <f>IF(D845="", "", IFERROR((VLOOKUP(D845,Ingredients!$A:$H,8,FALSE)*(F845/(VLOOKUP(D845,Ingredients!$A:$H,3,FALSE)))), "ingredient not in list"))</f>
        <v/>
      </c>
      <c r="J845" t="str">
        <f t="shared" si="151"/>
        <v/>
      </c>
      <c r="K845" s="77" t="str">
        <f>IF($D845="", "", IFERROR((VLOOKUP($D845,Ingredients!$A:$K,9,FALSE)*($F845/(VLOOKUP($D845,Ingredients!$A:$K,3,FALSE)))), "ingredient not in list"))</f>
        <v/>
      </c>
      <c r="L845" t="str">
        <f t="shared" si="152"/>
        <v/>
      </c>
      <c r="M845" s="77" t="str">
        <f>IF($D845="", "", IFERROR((VLOOKUP($D845,Ingredients!$A:$K,10,FALSE)*($F845/(VLOOKUP($D845,Ingredients!$A:$K,3,FALSE)))), "ingredient not in list"))</f>
        <v/>
      </c>
      <c r="N845" t="str">
        <f t="shared" si="153"/>
        <v/>
      </c>
      <c r="O845" s="77" t="str">
        <f>IF($D845="", "", IFERROR((VLOOKUP($D845,Ingredients!$A:$K,11,FALSE)*($F845/(VLOOKUP($D845,Ingredients!$A:$K,3,FALSE)))), "ingredient not in list"))</f>
        <v/>
      </c>
      <c r="P845" t="str">
        <f t="shared" si="154"/>
        <v/>
      </c>
      <c r="Q845" s="83" t="str">
        <f>IF($D845="", "", IFERROR((VLOOKUP($D845,Ingredients!$A:$H,6,FALSE)*($F845/(VLOOKUP($D845,Ingredients!$A:$H,3,FALSE)))), "ingredient not in list"))</f>
        <v/>
      </c>
      <c r="R845" s="3" t="str">
        <f>IF(AND(I845&lt;&gt;"",I846=""),SUM(I$1:I846)-SUM(R$1:R844),"")</f>
        <v/>
      </c>
      <c r="S845" t="str">
        <f>IF(AND(Q845&lt;&gt;"",Q846=""),SUM(Q$1:Q846)-SUM(S$1:S844),"")</f>
        <v/>
      </c>
      <c r="T845" s="74" t="str">
        <f>IF(AND(K845&lt;&gt;"",K846=""),SUM(K$1:K846)-SUM(T$1:T844),"")</f>
        <v/>
      </c>
      <c r="U845" s="74" t="str">
        <f>IF(AND(M845&lt;&gt;"",M846=""),SUM(M$1:M846)-SUM(U$1:U844),"")</f>
        <v/>
      </c>
      <c r="V845" s="74" t="str">
        <f>IF(AND(O845&lt;&gt;"",O846=""),SUM(O$1:O846)-SUM(V$1:V844),"")</f>
        <v/>
      </c>
      <c r="X845" s="3" t="str">
        <f t="shared" si="155"/>
        <v/>
      </c>
      <c r="Y845" s="21" t="str">
        <f t="shared" si="156"/>
        <v/>
      </c>
      <c r="Z845" s="74" t="str">
        <f t="shared" si="157"/>
        <v/>
      </c>
      <c r="AA845" s="74" t="str">
        <f t="shared" si="158"/>
        <v/>
      </c>
      <c r="AB845" s="74" t="str">
        <f t="shared" si="159"/>
        <v/>
      </c>
    </row>
    <row r="846" spans="1:28" ht="12.75" x14ac:dyDescent="0.2">
      <c r="A846" t="str">
        <f>IF(B846="","", IF(ISNA(MATCH(B846,'Meal Planning'!$C$2:$C$6,0)), "N", "Y"))</f>
        <v/>
      </c>
      <c r="B846" t="str">
        <f t="array" ref="B846">IF(D846="","", INDEX($C846:C20844, MATCH(FALSE,ISBLANK($C846:C20844),0)))</f>
        <v/>
      </c>
      <c r="C846" s="10"/>
      <c r="E846" t="str">
        <f t="shared" si="149"/>
        <v/>
      </c>
      <c r="F846" s="10"/>
      <c r="G846" s="1" t="str">
        <f>IF(D846="","",IFERROR(VLOOKUP(D846,Ingredients!$A:$G,4,FALSE),"ingredient not in list"))</f>
        <v/>
      </c>
      <c r="H846" t="str">
        <f t="shared" si="150"/>
        <v/>
      </c>
      <c r="I846" s="3" t="str">
        <f>IF(D846="", "", IFERROR((VLOOKUP(D846,Ingredients!$A:$H,8,FALSE)*(F846/(VLOOKUP(D846,Ingredients!$A:$H,3,FALSE)))), "ingredient not in list"))</f>
        <v/>
      </c>
      <c r="J846" t="str">
        <f t="shared" si="151"/>
        <v/>
      </c>
      <c r="K846" s="77" t="str">
        <f>IF($D846="", "", IFERROR((VLOOKUP($D846,Ingredients!$A:$K,9,FALSE)*($F846/(VLOOKUP($D846,Ingredients!$A:$K,3,FALSE)))), "ingredient not in list"))</f>
        <v/>
      </c>
      <c r="L846" t="str">
        <f t="shared" si="152"/>
        <v/>
      </c>
      <c r="M846" s="77" t="str">
        <f>IF($D846="", "", IFERROR((VLOOKUP($D846,Ingredients!$A:$K,10,FALSE)*($F846/(VLOOKUP($D846,Ingredients!$A:$K,3,FALSE)))), "ingredient not in list"))</f>
        <v/>
      </c>
      <c r="N846" t="str">
        <f t="shared" si="153"/>
        <v/>
      </c>
      <c r="O846" s="77" t="str">
        <f>IF($D846="", "", IFERROR((VLOOKUP($D846,Ingredients!$A:$K,11,FALSE)*($F846/(VLOOKUP($D846,Ingredients!$A:$K,3,FALSE)))), "ingredient not in list"))</f>
        <v/>
      </c>
      <c r="P846" t="str">
        <f t="shared" si="154"/>
        <v/>
      </c>
      <c r="Q846" s="83" t="str">
        <f>IF($D846="", "", IFERROR((VLOOKUP($D846,Ingredients!$A:$H,6,FALSE)*($F846/(VLOOKUP($D846,Ingredients!$A:$H,3,FALSE)))), "ingredient not in list"))</f>
        <v/>
      </c>
      <c r="R846" s="3" t="str">
        <f>IF(AND(I846&lt;&gt;"",I847=""),SUM(I$1:I847)-SUM(R$1:R845),"")</f>
        <v/>
      </c>
      <c r="S846" t="str">
        <f>IF(AND(Q846&lt;&gt;"",Q847=""),SUM(Q$1:Q847)-SUM(S$1:S845),"")</f>
        <v/>
      </c>
      <c r="T846" s="74" t="str">
        <f>IF(AND(K846&lt;&gt;"",K847=""),SUM(K$1:K847)-SUM(T$1:T845),"")</f>
        <v/>
      </c>
      <c r="U846" s="74" t="str">
        <f>IF(AND(M846&lt;&gt;"",M847=""),SUM(M$1:M847)-SUM(U$1:U845),"")</f>
        <v/>
      </c>
      <c r="V846" s="74" t="str">
        <f>IF(AND(O846&lt;&gt;"",O847=""),SUM(O$1:O847)-SUM(V$1:V845),"")</f>
        <v/>
      </c>
      <c r="X846" s="3" t="str">
        <f t="shared" si="155"/>
        <v/>
      </c>
      <c r="Y846" s="21" t="str">
        <f t="shared" si="156"/>
        <v/>
      </c>
      <c r="Z846" s="74" t="str">
        <f t="shared" si="157"/>
        <v/>
      </c>
      <c r="AA846" s="74" t="str">
        <f t="shared" si="158"/>
        <v/>
      </c>
      <c r="AB846" s="74" t="str">
        <f t="shared" si="159"/>
        <v/>
      </c>
    </row>
    <row r="847" spans="1:28" ht="12.75" x14ac:dyDescent="0.2">
      <c r="A847" t="str">
        <f>IF(B847="","", IF(ISNA(MATCH(B847,'Meal Planning'!$C$2:$C$6,0)), "N", "Y"))</f>
        <v/>
      </c>
      <c r="B847" t="str">
        <f t="array" ref="B847">IF(D847="","", INDEX($C847:C20845, MATCH(FALSE,ISBLANK($C847:C20845),0)))</f>
        <v/>
      </c>
      <c r="C847" s="10"/>
      <c r="E847" t="str">
        <f t="shared" si="149"/>
        <v/>
      </c>
      <c r="F847" s="10"/>
      <c r="G847" s="1" t="str">
        <f>IF(D847="","",IFERROR(VLOOKUP(D847,Ingredients!$A:$G,4,FALSE),"ingredient not in list"))</f>
        <v/>
      </c>
      <c r="H847" t="str">
        <f t="shared" si="150"/>
        <v/>
      </c>
      <c r="I847" s="3" t="str">
        <f>IF(D847="", "", IFERROR((VLOOKUP(D847,Ingredients!$A:$H,8,FALSE)*(F847/(VLOOKUP(D847,Ingredients!$A:$H,3,FALSE)))), "ingredient not in list"))</f>
        <v/>
      </c>
      <c r="J847" t="str">
        <f t="shared" si="151"/>
        <v/>
      </c>
      <c r="K847" s="77" t="str">
        <f>IF($D847="", "", IFERROR((VLOOKUP($D847,Ingredients!$A:$K,9,FALSE)*($F847/(VLOOKUP($D847,Ingredients!$A:$K,3,FALSE)))), "ingredient not in list"))</f>
        <v/>
      </c>
      <c r="L847" t="str">
        <f t="shared" si="152"/>
        <v/>
      </c>
      <c r="M847" s="77" t="str">
        <f>IF($D847="", "", IFERROR((VLOOKUP($D847,Ingredients!$A:$K,10,FALSE)*($F847/(VLOOKUP($D847,Ingredients!$A:$K,3,FALSE)))), "ingredient not in list"))</f>
        <v/>
      </c>
      <c r="N847" t="str">
        <f t="shared" si="153"/>
        <v/>
      </c>
      <c r="O847" s="77" t="str">
        <f>IF($D847="", "", IFERROR((VLOOKUP($D847,Ingredients!$A:$K,11,FALSE)*($F847/(VLOOKUP($D847,Ingredients!$A:$K,3,FALSE)))), "ingredient not in list"))</f>
        <v/>
      </c>
      <c r="P847" t="str">
        <f t="shared" si="154"/>
        <v/>
      </c>
      <c r="Q847" s="83" t="str">
        <f>IF($D847="", "", IFERROR((VLOOKUP($D847,Ingredients!$A:$H,6,FALSE)*($F847/(VLOOKUP($D847,Ingredients!$A:$H,3,FALSE)))), "ingredient not in list"))</f>
        <v/>
      </c>
      <c r="R847" s="3" t="str">
        <f>IF(AND(I847&lt;&gt;"",I848=""),SUM(I$1:I848)-SUM(R$1:R846),"")</f>
        <v/>
      </c>
      <c r="S847" t="str">
        <f>IF(AND(Q847&lt;&gt;"",Q848=""),SUM(Q$1:Q848)-SUM(S$1:S846),"")</f>
        <v/>
      </c>
      <c r="T847" s="74" t="str">
        <f>IF(AND(K847&lt;&gt;"",K848=""),SUM(K$1:K848)-SUM(T$1:T846),"")</f>
        <v/>
      </c>
      <c r="U847" s="74" t="str">
        <f>IF(AND(M847&lt;&gt;"",M848=""),SUM(M$1:M848)-SUM(U$1:U846),"")</f>
        <v/>
      </c>
      <c r="V847" s="74" t="str">
        <f>IF(AND(O847&lt;&gt;"",O848=""),SUM(O$1:O848)-SUM(V$1:V846),"")</f>
        <v/>
      </c>
      <c r="X847" s="3" t="str">
        <f t="shared" si="155"/>
        <v/>
      </c>
      <c r="Y847" s="21" t="str">
        <f t="shared" si="156"/>
        <v/>
      </c>
      <c r="Z847" s="74" t="str">
        <f t="shared" si="157"/>
        <v/>
      </c>
      <c r="AA847" s="74" t="str">
        <f t="shared" si="158"/>
        <v/>
      </c>
      <c r="AB847" s="74" t="str">
        <f t="shared" si="159"/>
        <v/>
      </c>
    </row>
    <row r="848" spans="1:28" ht="12.75" x14ac:dyDescent="0.2">
      <c r="A848" t="str">
        <f>IF(B848="","", IF(ISNA(MATCH(B848,'Meal Planning'!$C$2:$C$6,0)), "N", "Y"))</f>
        <v/>
      </c>
      <c r="B848" t="str">
        <f t="array" ref="B848">IF(D848="","", INDEX($C848:C20846, MATCH(FALSE,ISBLANK($C848:C20846),0)))</f>
        <v/>
      </c>
      <c r="C848" s="10"/>
      <c r="E848" t="str">
        <f t="shared" si="149"/>
        <v/>
      </c>
      <c r="F848" s="10"/>
      <c r="G848" s="1" t="str">
        <f>IF(D848="","",IFERROR(VLOOKUP(D848,Ingredients!$A:$G,4,FALSE),"ingredient not in list"))</f>
        <v/>
      </c>
      <c r="H848" t="str">
        <f t="shared" si="150"/>
        <v/>
      </c>
      <c r="I848" s="3" t="str">
        <f>IF(D848="", "", IFERROR((VLOOKUP(D848,Ingredients!$A:$H,8,FALSE)*(F848/(VLOOKUP(D848,Ingredients!$A:$H,3,FALSE)))), "ingredient not in list"))</f>
        <v/>
      </c>
      <c r="J848" t="str">
        <f t="shared" si="151"/>
        <v/>
      </c>
      <c r="K848" s="77" t="str">
        <f>IF($D848="", "", IFERROR((VLOOKUP($D848,Ingredients!$A:$K,9,FALSE)*($F848/(VLOOKUP($D848,Ingredients!$A:$K,3,FALSE)))), "ingredient not in list"))</f>
        <v/>
      </c>
      <c r="L848" t="str">
        <f t="shared" si="152"/>
        <v/>
      </c>
      <c r="M848" s="77" t="str">
        <f>IF($D848="", "", IFERROR((VLOOKUP($D848,Ingredients!$A:$K,10,FALSE)*($F848/(VLOOKUP($D848,Ingredients!$A:$K,3,FALSE)))), "ingredient not in list"))</f>
        <v/>
      </c>
      <c r="N848" t="str">
        <f t="shared" si="153"/>
        <v/>
      </c>
      <c r="O848" s="77" t="str">
        <f>IF($D848="", "", IFERROR((VLOOKUP($D848,Ingredients!$A:$K,11,FALSE)*($F848/(VLOOKUP($D848,Ingredients!$A:$K,3,FALSE)))), "ingredient not in list"))</f>
        <v/>
      </c>
      <c r="P848" t="str">
        <f t="shared" si="154"/>
        <v/>
      </c>
      <c r="Q848" s="83" t="str">
        <f>IF($D848="", "", IFERROR((VLOOKUP($D848,Ingredients!$A:$H,6,FALSE)*($F848/(VLOOKUP($D848,Ingredients!$A:$H,3,FALSE)))), "ingredient not in list"))</f>
        <v/>
      </c>
      <c r="R848" s="3" t="str">
        <f>IF(AND(I848&lt;&gt;"",I849=""),SUM(I$1:I849)-SUM(R$1:R847),"")</f>
        <v/>
      </c>
      <c r="S848" t="str">
        <f>IF(AND(Q848&lt;&gt;"",Q849=""),SUM(Q$1:Q849)-SUM(S$1:S847),"")</f>
        <v/>
      </c>
      <c r="T848" s="74" t="str">
        <f>IF(AND(K848&lt;&gt;"",K849=""),SUM(K$1:K849)-SUM(T$1:T847),"")</f>
        <v/>
      </c>
      <c r="U848" s="74" t="str">
        <f>IF(AND(M848&lt;&gt;"",M849=""),SUM(M$1:M849)-SUM(U$1:U847),"")</f>
        <v/>
      </c>
      <c r="V848" s="74" t="str">
        <f>IF(AND(O848&lt;&gt;"",O849=""),SUM(O$1:O849)-SUM(V$1:V847),"")</f>
        <v/>
      </c>
      <c r="X848" s="3" t="str">
        <f t="shared" si="155"/>
        <v/>
      </c>
      <c r="Y848" s="21" t="str">
        <f t="shared" si="156"/>
        <v/>
      </c>
      <c r="Z848" s="74" t="str">
        <f t="shared" si="157"/>
        <v/>
      </c>
      <c r="AA848" s="74" t="str">
        <f t="shared" si="158"/>
        <v/>
      </c>
      <c r="AB848" s="74" t="str">
        <f t="shared" si="159"/>
        <v/>
      </c>
    </row>
    <row r="849" spans="1:28" ht="12.75" x14ac:dyDescent="0.2">
      <c r="A849" t="str">
        <f>IF(B849="","", IF(ISNA(MATCH(B849,'Meal Planning'!$C$2:$C$6,0)), "N", "Y"))</f>
        <v/>
      </c>
      <c r="B849" t="str">
        <f t="array" ref="B849">IF(D849="","", INDEX($C849:C20847, MATCH(FALSE,ISBLANK($C849:C20847),0)))</f>
        <v/>
      </c>
      <c r="C849" s="10"/>
      <c r="E849" t="str">
        <f t="shared" si="149"/>
        <v/>
      </c>
      <c r="F849" s="10"/>
      <c r="G849" s="1" t="str">
        <f>IF(D849="","",IFERROR(VLOOKUP(D849,Ingredients!$A:$G,4,FALSE),"ingredient not in list"))</f>
        <v/>
      </c>
      <c r="H849" t="str">
        <f t="shared" si="150"/>
        <v/>
      </c>
      <c r="I849" s="3" t="str">
        <f>IF(D849="", "", IFERROR((VLOOKUP(D849,Ingredients!$A:$H,8,FALSE)*(F849/(VLOOKUP(D849,Ingredients!$A:$H,3,FALSE)))), "ingredient not in list"))</f>
        <v/>
      </c>
      <c r="J849" t="str">
        <f t="shared" si="151"/>
        <v/>
      </c>
      <c r="K849" s="77" t="str">
        <f>IF($D849="", "", IFERROR((VLOOKUP($D849,Ingredients!$A:$K,9,FALSE)*($F849/(VLOOKUP($D849,Ingredients!$A:$K,3,FALSE)))), "ingredient not in list"))</f>
        <v/>
      </c>
      <c r="L849" t="str">
        <f t="shared" si="152"/>
        <v/>
      </c>
      <c r="M849" s="77" t="str">
        <f>IF($D849="", "", IFERROR((VLOOKUP($D849,Ingredients!$A:$K,10,FALSE)*($F849/(VLOOKUP($D849,Ingredients!$A:$K,3,FALSE)))), "ingredient not in list"))</f>
        <v/>
      </c>
      <c r="N849" t="str">
        <f t="shared" si="153"/>
        <v/>
      </c>
      <c r="O849" s="77" t="str">
        <f>IF($D849="", "", IFERROR((VLOOKUP($D849,Ingredients!$A:$K,11,FALSE)*($F849/(VLOOKUP($D849,Ingredients!$A:$K,3,FALSE)))), "ingredient not in list"))</f>
        <v/>
      </c>
      <c r="P849" t="str">
        <f t="shared" si="154"/>
        <v/>
      </c>
      <c r="Q849" s="83" t="str">
        <f>IF($D849="", "", IFERROR((VLOOKUP($D849,Ingredients!$A:$H,6,FALSE)*($F849/(VLOOKUP($D849,Ingredients!$A:$H,3,FALSE)))), "ingredient not in list"))</f>
        <v/>
      </c>
      <c r="R849" s="3" t="str">
        <f>IF(AND(I849&lt;&gt;"",I850=""),SUM(I$1:I850)-SUM(R$1:R848),"")</f>
        <v/>
      </c>
      <c r="S849" t="str">
        <f>IF(AND(Q849&lt;&gt;"",Q850=""),SUM(Q$1:Q850)-SUM(S$1:S848),"")</f>
        <v/>
      </c>
      <c r="T849" s="74" t="str">
        <f>IF(AND(K849&lt;&gt;"",K850=""),SUM(K$1:K850)-SUM(T$1:T848),"")</f>
        <v/>
      </c>
      <c r="U849" s="74" t="str">
        <f>IF(AND(M849&lt;&gt;"",M850=""),SUM(M$1:M850)-SUM(U$1:U848),"")</f>
        <v/>
      </c>
      <c r="V849" s="74" t="str">
        <f>IF(AND(O849&lt;&gt;"",O850=""),SUM(O$1:O850)-SUM(V$1:V848),"")</f>
        <v/>
      </c>
      <c r="X849" s="3" t="str">
        <f t="shared" si="155"/>
        <v/>
      </c>
      <c r="Y849" s="21" t="str">
        <f t="shared" si="156"/>
        <v/>
      </c>
      <c r="Z849" s="74" t="str">
        <f t="shared" si="157"/>
        <v/>
      </c>
      <c r="AA849" s="74" t="str">
        <f t="shared" si="158"/>
        <v/>
      </c>
      <c r="AB849" s="74" t="str">
        <f t="shared" si="159"/>
        <v/>
      </c>
    </row>
    <row r="850" spans="1:28" ht="12.75" x14ac:dyDescent="0.2">
      <c r="A850" t="str">
        <f>IF(B850="","", IF(ISNA(MATCH(B850,'Meal Planning'!$C$2:$C$6,0)), "N", "Y"))</f>
        <v/>
      </c>
      <c r="B850" t="str">
        <f t="array" ref="B850">IF(D850="","", INDEX($C850:C20848, MATCH(FALSE,ISBLANK($C850:C20848),0)))</f>
        <v/>
      </c>
      <c r="C850" s="10"/>
      <c r="E850" t="str">
        <f t="shared" si="149"/>
        <v/>
      </c>
      <c r="F850" s="10"/>
      <c r="G850" s="1" t="str">
        <f>IF(D850="","",IFERROR(VLOOKUP(D850,Ingredients!$A:$G,4,FALSE),"ingredient not in list"))</f>
        <v/>
      </c>
      <c r="H850" t="str">
        <f t="shared" si="150"/>
        <v/>
      </c>
      <c r="I850" s="3" t="str">
        <f>IF(D850="", "", IFERROR((VLOOKUP(D850,Ingredients!$A:$H,8,FALSE)*(F850/(VLOOKUP(D850,Ingredients!$A:$H,3,FALSE)))), "ingredient not in list"))</f>
        <v/>
      </c>
      <c r="J850" t="str">
        <f t="shared" si="151"/>
        <v/>
      </c>
      <c r="K850" s="77" t="str">
        <f>IF($D850="", "", IFERROR((VLOOKUP($D850,Ingredients!$A:$K,9,FALSE)*($F850/(VLOOKUP($D850,Ingredients!$A:$K,3,FALSE)))), "ingredient not in list"))</f>
        <v/>
      </c>
      <c r="L850" t="str">
        <f t="shared" si="152"/>
        <v/>
      </c>
      <c r="M850" s="77" t="str">
        <f>IF($D850="", "", IFERROR((VLOOKUP($D850,Ingredients!$A:$K,10,FALSE)*($F850/(VLOOKUP($D850,Ingredients!$A:$K,3,FALSE)))), "ingredient not in list"))</f>
        <v/>
      </c>
      <c r="N850" t="str">
        <f t="shared" si="153"/>
        <v/>
      </c>
      <c r="O850" s="77" t="str">
        <f>IF($D850="", "", IFERROR((VLOOKUP($D850,Ingredients!$A:$K,11,FALSE)*($F850/(VLOOKUP($D850,Ingredients!$A:$K,3,FALSE)))), "ingredient not in list"))</f>
        <v/>
      </c>
      <c r="P850" t="str">
        <f t="shared" si="154"/>
        <v/>
      </c>
      <c r="Q850" s="83" t="str">
        <f>IF($D850="", "", IFERROR((VLOOKUP($D850,Ingredients!$A:$H,6,FALSE)*($F850/(VLOOKUP($D850,Ingredients!$A:$H,3,FALSE)))), "ingredient not in list"))</f>
        <v/>
      </c>
      <c r="R850" s="3" t="str">
        <f>IF(AND(I850&lt;&gt;"",I851=""),SUM(I$1:I851)-SUM(R$1:R849),"")</f>
        <v/>
      </c>
      <c r="S850" t="str">
        <f>IF(AND(Q850&lt;&gt;"",Q851=""),SUM(Q$1:Q851)-SUM(S$1:S849),"")</f>
        <v/>
      </c>
      <c r="T850" s="74" t="str">
        <f>IF(AND(K850&lt;&gt;"",K851=""),SUM(K$1:K851)-SUM(T$1:T849),"")</f>
        <v/>
      </c>
      <c r="U850" s="74" t="str">
        <f>IF(AND(M850&lt;&gt;"",M851=""),SUM(M$1:M851)-SUM(U$1:U849),"")</f>
        <v/>
      </c>
      <c r="V850" s="74" t="str">
        <f>IF(AND(O850&lt;&gt;"",O851=""),SUM(O$1:O851)-SUM(V$1:V849),"")</f>
        <v/>
      </c>
      <c r="X850" s="3" t="str">
        <f t="shared" si="155"/>
        <v/>
      </c>
      <c r="Y850" s="21" t="str">
        <f t="shared" si="156"/>
        <v/>
      </c>
      <c r="Z850" s="74" t="str">
        <f t="shared" si="157"/>
        <v/>
      </c>
      <c r="AA850" s="74" t="str">
        <f t="shared" si="158"/>
        <v/>
      </c>
      <c r="AB850" s="74" t="str">
        <f t="shared" si="159"/>
        <v/>
      </c>
    </row>
    <row r="851" spans="1:28" ht="12.75" x14ac:dyDescent="0.2">
      <c r="A851" t="str">
        <f>IF(B851="","", IF(ISNA(MATCH(B851,'Meal Planning'!$C$2:$C$6,0)), "N", "Y"))</f>
        <v/>
      </c>
      <c r="B851" t="str">
        <f t="array" ref="B851">IF(D851="","", INDEX($C851:C20849, MATCH(FALSE,ISBLANK($C851:C20849),0)))</f>
        <v/>
      </c>
      <c r="C851" s="10"/>
      <c r="E851" t="str">
        <f t="shared" si="149"/>
        <v/>
      </c>
      <c r="F851" s="10"/>
      <c r="G851" s="1" t="str">
        <f>IF(D851="","",IFERROR(VLOOKUP(D851,Ingredients!$A:$G,4,FALSE),"ingredient not in list"))</f>
        <v/>
      </c>
      <c r="H851" t="str">
        <f t="shared" si="150"/>
        <v/>
      </c>
      <c r="I851" s="3" t="str">
        <f>IF(D851="", "", IFERROR((VLOOKUP(D851,Ingredients!$A:$H,8,FALSE)*(F851/(VLOOKUP(D851,Ingredients!$A:$H,3,FALSE)))), "ingredient not in list"))</f>
        <v/>
      </c>
      <c r="J851" t="str">
        <f t="shared" si="151"/>
        <v/>
      </c>
      <c r="K851" s="77" t="str">
        <f>IF($D851="", "", IFERROR((VLOOKUP($D851,Ingredients!$A:$K,9,FALSE)*($F851/(VLOOKUP($D851,Ingredients!$A:$K,3,FALSE)))), "ingredient not in list"))</f>
        <v/>
      </c>
      <c r="L851" t="str">
        <f t="shared" si="152"/>
        <v/>
      </c>
      <c r="M851" s="77" t="str">
        <f>IF($D851="", "", IFERROR((VLOOKUP($D851,Ingredients!$A:$K,10,FALSE)*($F851/(VLOOKUP($D851,Ingredients!$A:$K,3,FALSE)))), "ingredient not in list"))</f>
        <v/>
      </c>
      <c r="N851" t="str">
        <f t="shared" si="153"/>
        <v/>
      </c>
      <c r="O851" s="77" t="str">
        <f>IF($D851="", "", IFERROR((VLOOKUP($D851,Ingredients!$A:$K,11,FALSE)*($F851/(VLOOKUP($D851,Ingredients!$A:$K,3,FALSE)))), "ingredient not in list"))</f>
        <v/>
      </c>
      <c r="P851" t="str">
        <f t="shared" si="154"/>
        <v/>
      </c>
      <c r="Q851" s="83" t="str">
        <f>IF($D851="", "", IFERROR((VLOOKUP($D851,Ingredients!$A:$H,6,FALSE)*($F851/(VLOOKUP($D851,Ingredients!$A:$H,3,FALSE)))), "ingredient not in list"))</f>
        <v/>
      </c>
      <c r="R851" s="3" t="str">
        <f>IF(AND(I851&lt;&gt;"",I852=""),SUM(I$1:I852)-SUM(R$1:R850),"")</f>
        <v/>
      </c>
      <c r="S851" t="str">
        <f>IF(AND(Q851&lt;&gt;"",Q852=""),SUM(Q$1:Q852)-SUM(S$1:S850),"")</f>
        <v/>
      </c>
      <c r="T851" s="74" t="str">
        <f>IF(AND(K851&lt;&gt;"",K852=""),SUM(K$1:K852)-SUM(T$1:T850),"")</f>
        <v/>
      </c>
      <c r="U851" s="74" t="str">
        <f>IF(AND(M851&lt;&gt;"",M852=""),SUM(M$1:M852)-SUM(U$1:U850),"")</f>
        <v/>
      </c>
      <c r="V851" s="74" t="str">
        <f>IF(AND(O851&lt;&gt;"",O852=""),SUM(O$1:O852)-SUM(V$1:V850),"")</f>
        <v/>
      </c>
      <c r="X851" s="3" t="str">
        <f t="shared" si="155"/>
        <v/>
      </c>
      <c r="Y851" s="21" t="str">
        <f t="shared" si="156"/>
        <v/>
      </c>
      <c r="Z851" s="74" t="str">
        <f t="shared" si="157"/>
        <v/>
      </c>
      <c r="AA851" s="74" t="str">
        <f t="shared" si="158"/>
        <v/>
      </c>
      <c r="AB851" s="74" t="str">
        <f t="shared" si="159"/>
        <v/>
      </c>
    </row>
    <row r="852" spans="1:28" ht="12.75" x14ac:dyDescent="0.2">
      <c r="A852" t="str">
        <f>IF(B852="","", IF(ISNA(MATCH(B852,'Meal Planning'!$C$2:$C$6,0)), "N", "Y"))</f>
        <v/>
      </c>
      <c r="B852" t="str">
        <f t="array" ref="B852">IF(D852="","", INDEX($C852:C20850, MATCH(FALSE,ISBLANK($C852:C20850),0)))</f>
        <v/>
      </c>
      <c r="C852" s="10"/>
      <c r="E852" t="str">
        <f t="shared" si="149"/>
        <v/>
      </c>
      <c r="F852" s="10"/>
      <c r="G852" s="1" t="str">
        <f>IF(D852="","",IFERROR(VLOOKUP(D852,Ingredients!$A:$G,4,FALSE),"ingredient not in list"))</f>
        <v/>
      </c>
      <c r="H852" t="str">
        <f t="shared" si="150"/>
        <v/>
      </c>
      <c r="I852" s="3" t="str">
        <f>IF(D852="", "", IFERROR((VLOOKUP(D852,Ingredients!$A:$H,8,FALSE)*(F852/(VLOOKUP(D852,Ingredients!$A:$H,3,FALSE)))), "ingredient not in list"))</f>
        <v/>
      </c>
      <c r="J852" t="str">
        <f t="shared" si="151"/>
        <v/>
      </c>
      <c r="K852" s="77" t="str">
        <f>IF($D852="", "", IFERROR((VLOOKUP($D852,Ingredients!$A:$K,9,FALSE)*($F852/(VLOOKUP($D852,Ingredients!$A:$K,3,FALSE)))), "ingredient not in list"))</f>
        <v/>
      </c>
      <c r="L852" t="str">
        <f t="shared" si="152"/>
        <v/>
      </c>
      <c r="M852" s="77" t="str">
        <f>IF($D852="", "", IFERROR((VLOOKUP($D852,Ingredients!$A:$K,10,FALSE)*($F852/(VLOOKUP($D852,Ingredients!$A:$K,3,FALSE)))), "ingredient not in list"))</f>
        <v/>
      </c>
      <c r="N852" t="str">
        <f t="shared" si="153"/>
        <v/>
      </c>
      <c r="O852" s="77" t="str">
        <f>IF($D852="", "", IFERROR((VLOOKUP($D852,Ingredients!$A:$K,11,FALSE)*($F852/(VLOOKUP($D852,Ingredients!$A:$K,3,FALSE)))), "ingredient not in list"))</f>
        <v/>
      </c>
      <c r="P852" t="str">
        <f t="shared" si="154"/>
        <v/>
      </c>
      <c r="Q852" s="83" t="str">
        <f>IF($D852="", "", IFERROR((VLOOKUP($D852,Ingredients!$A:$H,6,FALSE)*($F852/(VLOOKUP($D852,Ingredients!$A:$H,3,FALSE)))), "ingredient not in list"))</f>
        <v/>
      </c>
      <c r="R852" s="3" t="str">
        <f>IF(AND(I852&lt;&gt;"",I853=""),SUM(I$1:I853)-SUM(R$1:R851),"")</f>
        <v/>
      </c>
      <c r="S852" t="str">
        <f>IF(AND(Q852&lt;&gt;"",Q853=""),SUM(Q$1:Q853)-SUM(S$1:S851),"")</f>
        <v/>
      </c>
      <c r="T852" s="74" t="str">
        <f>IF(AND(K852&lt;&gt;"",K853=""),SUM(K$1:K853)-SUM(T$1:T851),"")</f>
        <v/>
      </c>
      <c r="U852" s="74" t="str">
        <f>IF(AND(M852&lt;&gt;"",M853=""),SUM(M$1:M853)-SUM(U$1:U851),"")</f>
        <v/>
      </c>
      <c r="V852" s="74" t="str">
        <f>IF(AND(O852&lt;&gt;"",O853=""),SUM(O$1:O853)-SUM(V$1:V851),"")</f>
        <v/>
      </c>
      <c r="X852" s="3" t="str">
        <f t="shared" si="155"/>
        <v/>
      </c>
      <c r="Y852" s="21" t="str">
        <f t="shared" si="156"/>
        <v/>
      </c>
      <c r="Z852" s="74" t="str">
        <f t="shared" si="157"/>
        <v/>
      </c>
      <c r="AA852" s="74" t="str">
        <f t="shared" si="158"/>
        <v/>
      </c>
      <c r="AB852" s="74" t="str">
        <f t="shared" si="159"/>
        <v/>
      </c>
    </row>
    <row r="853" spans="1:28" ht="12.75" x14ac:dyDescent="0.2">
      <c r="A853" t="str">
        <f>IF(B853="","", IF(ISNA(MATCH(B853,'Meal Planning'!$C$2:$C$6,0)), "N", "Y"))</f>
        <v/>
      </c>
      <c r="B853" t="str">
        <f t="array" ref="B853">IF(D853="","", INDEX($C853:C20851, MATCH(FALSE,ISBLANK($C853:C20851),0)))</f>
        <v/>
      </c>
      <c r="C853" s="10"/>
      <c r="E853" t="str">
        <f t="shared" si="149"/>
        <v/>
      </c>
      <c r="F853" s="10"/>
      <c r="G853" s="1" t="str">
        <f>IF(D853="","",IFERROR(VLOOKUP(D853,Ingredients!$A:$G,4,FALSE),"ingredient not in list"))</f>
        <v/>
      </c>
      <c r="H853" t="str">
        <f t="shared" si="150"/>
        <v/>
      </c>
      <c r="I853" s="3" t="str">
        <f>IF(D853="", "", IFERROR((VLOOKUP(D853,Ingredients!$A:$H,8,FALSE)*(F853/(VLOOKUP(D853,Ingredients!$A:$H,3,FALSE)))), "ingredient not in list"))</f>
        <v/>
      </c>
      <c r="J853" t="str">
        <f t="shared" si="151"/>
        <v/>
      </c>
      <c r="K853" s="77" t="str">
        <f>IF($D853="", "", IFERROR((VLOOKUP($D853,Ingredients!$A:$K,9,FALSE)*($F853/(VLOOKUP($D853,Ingredients!$A:$K,3,FALSE)))), "ingredient not in list"))</f>
        <v/>
      </c>
      <c r="L853" t="str">
        <f t="shared" si="152"/>
        <v/>
      </c>
      <c r="M853" s="77" t="str">
        <f>IF($D853="", "", IFERROR((VLOOKUP($D853,Ingredients!$A:$K,10,FALSE)*($F853/(VLOOKUP($D853,Ingredients!$A:$K,3,FALSE)))), "ingredient not in list"))</f>
        <v/>
      </c>
      <c r="N853" t="str">
        <f t="shared" si="153"/>
        <v/>
      </c>
      <c r="O853" s="77" t="str">
        <f>IF($D853="", "", IFERROR((VLOOKUP($D853,Ingredients!$A:$K,11,FALSE)*($F853/(VLOOKUP($D853,Ingredients!$A:$K,3,FALSE)))), "ingredient not in list"))</f>
        <v/>
      </c>
      <c r="P853" t="str">
        <f t="shared" si="154"/>
        <v/>
      </c>
      <c r="Q853" s="83" t="str">
        <f>IF($D853="", "", IFERROR((VLOOKUP($D853,Ingredients!$A:$H,6,FALSE)*($F853/(VLOOKUP($D853,Ingredients!$A:$H,3,FALSE)))), "ingredient not in list"))</f>
        <v/>
      </c>
      <c r="R853" s="3" t="str">
        <f>IF(AND(I853&lt;&gt;"",I854=""),SUM(I$1:I854)-SUM(R$1:R852),"")</f>
        <v/>
      </c>
      <c r="S853" t="str">
        <f>IF(AND(Q853&lt;&gt;"",Q854=""),SUM(Q$1:Q854)-SUM(S$1:S852),"")</f>
        <v/>
      </c>
      <c r="T853" s="74" t="str">
        <f>IF(AND(K853&lt;&gt;"",K854=""),SUM(K$1:K854)-SUM(T$1:T852),"")</f>
        <v/>
      </c>
      <c r="U853" s="74" t="str">
        <f>IF(AND(M853&lt;&gt;"",M854=""),SUM(M$1:M854)-SUM(U$1:U852),"")</f>
        <v/>
      </c>
      <c r="V853" s="74" t="str">
        <f>IF(AND(O853&lt;&gt;"",O854=""),SUM(O$1:O854)-SUM(V$1:V852),"")</f>
        <v/>
      </c>
      <c r="X853" s="3" t="str">
        <f t="shared" si="155"/>
        <v/>
      </c>
      <c r="Y853" s="21" t="str">
        <f t="shared" si="156"/>
        <v/>
      </c>
      <c r="Z853" s="74" t="str">
        <f t="shared" si="157"/>
        <v/>
      </c>
      <c r="AA853" s="74" t="str">
        <f t="shared" si="158"/>
        <v/>
      </c>
      <c r="AB853" s="74" t="str">
        <f t="shared" si="159"/>
        <v/>
      </c>
    </row>
    <row r="854" spans="1:28" ht="12.75" x14ac:dyDescent="0.2">
      <c r="A854" t="str">
        <f>IF(B854="","", IF(ISNA(MATCH(B854,'Meal Planning'!$C$2:$C$6,0)), "N", "Y"))</f>
        <v/>
      </c>
      <c r="B854" t="str">
        <f t="array" ref="B854">IF(D854="","", INDEX($C854:C20852, MATCH(FALSE,ISBLANK($C854:C20852),0)))</f>
        <v/>
      </c>
      <c r="C854" s="10"/>
      <c r="E854" t="str">
        <f t="shared" si="149"/>
        <v/>
      </c>
      <c r="F854" s="10"/>
      <c r="G854" s="1" t="str">
        <f>IF(D854="","",IFERROR(VLOOKUP(D854,Ingredients!$A:$G,4,FALSE),"ingredient not in list"))</f>
        <v/>
      </c>
      <c r="H854" t="str">
        <f t="shared" si="150"/>
        <v/>
      </c>
      <c r="I854" s="3" t="str">
        <f>IF(D854="", "", IFERROR((VLOOKUP(D854,Ingredients!$A:$H,8,FALSE)*(F854/(VLOOKUP(D854,Ingredients!$A:$H,3,FALSE)))), "ingredient not in list"))</f>
        <v/>
      </c>
      <c r="J854" t="str">
        <f t="shared" si="151"/>
        <v/>
      </c>
      <c r="K854" s="77" t="str">
        <f>IF($D854="", "", IFERROR((VLOOKUP($D854,Ingredients!$A:$K,9,FALSE)*($F854/(VLOOKUP($D854,Ingredients!$A:$K,3,FALSE)))), "ingredient not in list"))</f>
        <v/>
      </c>
      <c r="L854" t="str">
        <f t="shared" si="152"/>
        <v/>
      </c>
      <c r="M854" s="77" t="str">
        <f>IF($D854="", "", IFERROR((VLOOKUP($D854,Ingredients!$A:$K,10,FALSE)*($F854/(VLOOKUP($D854,Ingredients!$A:$K,3,FALSE)))), "ingredient not in list"))</f>
        <v/>
      </c>
      <c r="N854" t="str">
        <f t="shared" si="153"/>
        <v/>
      </c>
      <c r="O854" s="77" t="str">
        <f>IF($D854="", "", IFERROR((VLOOKUP($D854,Ingredients!$A:$K,11,FALSE)*($F854/(VLOOKUP($D854,Ingredients!$A:$K,3,FALSE)))), "ingredient not in list"))</f>
        <v/>
      </c>
      <c r="P854" t="str">
        <f t="shared" si="154"/>
        <v/>
      </c>
      <c r="Q854" s="83" t="str">
        <f>IF($D854="", "", IFERROR((VLOOKUP($D854,Ingredients!$A:$H,6,FALSE)*($F854/(VLOOKUP($D854,Ingredients!$A:$H,3,FALSE)))), "ingredient not in list"))</f>
        <v/>
      </c>
      <c r="R854" s="3" t="str">
        <f>IF(AND(I854&lt;&gt;"",I855=""),SUM(I$1:I855)-SUM(R$1:R853),"")</f>
        <v/>
      </c>
      <c r="S854" t="str">
        <f>IF(AND(Q854&lt;&gt;"",Q855=""),SUM(Q$1:Q855)-SUM(S$1:S853),"")</f>
        <v/>
      </c>
      <c r="T854" s="74" t="str">
        <f>IF(AND(K854&lt;&gt;"",K855=""),SUM(K$1:K855)-SUM(T$1:T853),"")</f>
        <v/>
      </c>
      <c r="U854" s="74" t="str">
        <f>IF(AND(M854&lt;&gt;"",M855=""),SUM(M$1:M855)-SUM(U$1:U853),"")</f>
        <v/>
      </c>
      <c r="V854" s="74" t="str">
        <f>IF(AND(O854&lt;&gt;"",O855=""),SUM(O$1:O855)-SUM(V$1:V853),"")</f>
        <v/>
      </c>
      <c r="X854" s="3" t="str">
        <f t="shared" si="155"/>
        <v/>
      </c>
      <c r="Y854" s="21" t="str">
        <f t="shared" si="156"/>
        <v/>
      </c>
      <c r="Z854" s="74" t="str">
        <f t="shared" si="157"/>
        <v/>
      </c>
      <c r="AA854" s="74" t="str">
        <f t="shared" si="158"/>
        <v/>
      </c>
      <c r="AB854" s="74" t="str">
        <f t="shared" si="159"/>
        <v/>
      </c>
    </row>
    <row r="855" spans="1:28" ht="12.75" x14ac:dyDescent="0.2">
      <c r="A855" t="str">
        <f>IF(B855="","", IF(ISNA(MATCH(B855,'Meal Planning'!$C$2:$C$6,0)), "N", "Y"))</f>
        <v/>
      </c>
      <c r="B855" t="str">
        <f t="array" ref="B855">IF(D855="","", INDEX($C855:C20853, MATCH(FALSE,ISBLANK($C855:C20853),0)))</f>
        <v/>
      </c>
      <c r="C855" s="10"/>
      <c r="E855" t="str">
        <f t="shared" si="149"/>
        <v/>
      </c>
      <c r="F855" s="10"/>
      <c r="G855" s="1" t="str">
        <f>IF(D855="","",IFERROR(VLOOKUP(D855,Ingredients!$A:$G,4,FALSE),"ingredient not in list"))</f>
        <v/>
      </c>
      <c r="H855" t="str">
        <f t="shared" si="150"/>
        <v/>
      </c>
      <c r="I855" s="3" t="str">
        <f>IF(D855="", "", IFERROR((VLOOKUP(D855,Ingredients!$A:$H,8,FALSE)*(F855/(VLOOKUP(D855,Ingredients!$A:$H,3,FALSE)))), "ingredient not in list"))</f>
        <v/>
      </c>
      <c r="J855" t="str">
        <f t="shared" si="151"/>
        <v/>
      </c>
      <c r="K855" s="77" t="str">
        <f>IF($D855="", "", IFERROR((VLOOKUP($D855,Ingredients!$A:$K,9,FALSE)*($F855/(VLOOKUP($D855,Ingredients!$A:$K,3,FALSE)))), "ingredient not in list"))</f>
        <v/>
      </c>
      <c r="L855" t="str">
        <f t="shared" si="152"/>
        <v/>
      </c>
      <c r="M855" s="77" t="str">
        <f>IF($D855="", "", IFERROR((VLOOKUP($D855,Ingredients!$A:$K,10,FALSE)*($F855/(VLOOKUP($D855,Ingredients!$A:$K,3,FALSE)))), "ingredient not in list"))</f>
        <v/>
      </c>
      <c r="N855" t="str">
        <f t="shared" si="153"/>
        <v/>
      </c>
      <c r="O855" s="77" t="str">
        <f>IF($D855="", "", IFERROR((VLOOKUP($D855,Ingredients!$A:$K,11,FALSE)*($F855/(VLOOKUP($D855,Ingredients!$A:$K,3,FALSE)))), "ingredient not in list"))</f>
        <v/>
      </c>
      <c r="P855" t="str">
        <f t="shared" si="154"/>
        <v/>
      </c>
      <c r="Q855" s="83" t="str">
        <f>IF($D855="", "", IFERROR((VLOOKUP($D855,Ingredients!$A:$H,6,FALSE)*($F855/(VLOOKUP($D855,Ingredients!$A:$H,3,FALSE)))), "ingredient not in list"))</f>
        <v/>
      </c>
      <c r="R855" s="3" t="str">
        <f>IF(AND(I855&lt;&gt;"",I856=""),SUM(I$1:I856)-SUM(R$1:R854),"")</f>
        <v/>
      </c>
      <c r="S855" t="str">
        <f>IF(AND(Q855&lt;&gt;"",Q856=""),SUM(Q$1:Q856)-SUM(S$1:S854),"")</f>
        <v/>
      </c>
      <c r="T855" s="74" t="str">
        <f>IF(AND(K855&lt;&gt;"",K856=""),SUM(K$1:K856)-SUM(T$1:T854),"")</f>
        <v/>
      </c>
      <c r="U855" s="74" t="str">
        <f>IF(AND(M855&lt;&gt;"",M856=""),SUM(M$1:M856)-SUM(U$1:U854),"")</f>
        <v/>
      </c>
      <c r="V855" s="74" t="str">
        <f>IF(AND(O855&lt;&gt;"",O856=""),SUM(O$1:O856)-SUM(V$1:V854),"")</f>
        <v/>
      </c>
      <c r="X855" s="3" t="str">
        <f t="shared" si="155"/>
        <v/>
      </c>
      <c r="Y855" s="21" t="str">
        <f t="shared" si="156"/>
        <v/>
      </c>
      <c r="Z855" s="74" t="str">
        <f t="shared" si="157"/>
        <v/>
      </c>
      <c r="AA855" s="74" t="str">
        <f t="shared" si="158"/>
        <v/>
      </c>
      <c r="AB855" s="74" t="str">
        <f t="shared" si="159"/>
        <v/>
      </c>
    </row>
    <row r="856" spans="1:28" ht="12.75" x14ac:dyDescent="0.2">
      <c r="A856" t="str">
        <f>IF(B856="","", IF(ISNA(MATCH(B856,'Meal Planning'!$C$2:$C$6,0)), "N", "Y"))</f>
        <v/>
      </c>
      <c r="B856" t="str">
        <f t="array" ref="B856">IF(D856="","", INDEX($C856:C20854, MATCH(FALSE,ISBLANK($C856:C20854),0)))</f>
        <v/>
      </c>
      <c r="C856" s="10"/>
      <c r="E856" t="str">
        <f t="shared" si="149"/>
        <v/>
      </c>
      <c r="F856" s="10"/>
      <c r="G856" s="1" t="str">
        <f>IF(D856="","",IFERROR(VLOOKUP(D856,Ingredients!$A:$G,4,FALSE),"ingredient not in list"))</f>
        <v/>
      </c>
      <c r="H856" t="str">
        <f t="shared" si="150"/>
        <v/>
      </c>
      <c r="I856" s="3" t="str">
        <f>IF(D856="", "", IFERROR((VLOOKUP(D856,Ingredients!$A:$H,8,FALSE)*(F856/(VLOOKUP(D856,Ingredients!$A:$H,3,FALSE)))), "ingredient not in list"))</f>
        <v/>
      </c>
      <c r="J856" t="str">
        <f t="shared" si="151"/>
        <v/>
      </c>
      <c r="K856" s="77" t="str">
        <f>IF($D856="", "", IFERROR((VLOOKUP($D856,Ingredients!$A:$K,9,FALSE)*($F856/(VLOOKUP($D856,Ingredients!$A:$K,3,FALSE)))), "ingredient not in list"))</f>
        <v/>
      </c>
      <c r="L856" t="str">
        <f t="shared" si="152"/>
        <v/>
      </c>
      <c r="M856" s="77" t="str">
        <f>IF($D856="", "", IFERROR((VLOOKUP($D856,Ingredients!$A:$K,10,FALSE)*($F856/(VLOOKUP($D856,Ingredients!$A:$K,3,FALSE)))), "ingredient not in list"))</f>
        <v/>
      </c>
      <c r="N856" t="str">
        <f t="shared" si="153"/>
        <v/>
      </c>
      <c r="O856" s="77" t="str">
        <f>IF($D856="", "", IFERROR((VLOOKUP($D856,Ingredients!$A:$K,11,FALSE)*($F856/(VLOOKUP($D856,Ingredients!$A:$K,3,FALSE)))), "ingredient not in list"))</f>
        <v/>
      </c>
      <c r="P856" t="str">
        <f t="shared" si="154"/>
        <v/>
      </c>
      <c r="Q856" s="83" t="str">
        <f>IF($D856="", "", IFERROR((VLOOKUP($D856,Ingredients!$A:$H,6,FALSE)*($F856/(VLOOKUP($D856,Ingredients!$A:$H,3,FALSE)))), "ingredient not in list"))</f>
        <v/>
      </c>
      <c r="R856" s="3" t="str">
        <f>IF(AND(I856&lt;&gt;"",I857=""),SUM(I$1:I857)-SUM(R$1:R855),"")</f>
        <v/>
      </c>
      <c r="S856" t="str">
        <f>IF(AND(Q856&lt;&gt;"",Q857=""),SUM(Q$1:Q857)-SUM(S$1:S855),"")</f>
        <v/>
      </c>
      <c r="T856" s="74" t="str">
        <f>IF(AND(K856&lt;&gt;"",K857=""),SUM(K$1:K857)-SUM(T$1:T855),"")</f>
        <v/>
      </c>
      <c r="U856" s="74" t="str">
        <f>IF(AND(M856&lt;&gt;"",M857=""),SUM(M$1:M857)-SUM(U$1:U855),"")</f>
        <v/>
      </c>
      <c r="V856" s="74" t="str">
        <f>IF(AND(O856&lt;&gt;"",O857=""),SUM(O$1:O857)-SUM(V$1:V855),"")</f>
        <v/>
      </c>
      <c r="X856" s="3" t="str">
        <f t="shared" si="155"/>
        <v/>
      </c>
      <c r="Y856" s="21" t="str">
        <f t="shared" si="156"/>
        <v/>
      </c>
      <c r="Z856" s="74" t="str">
        <f t="shared" si="157"/>
        <v/>
      </c>
      <c r="AA856" s="74" t="str">
        <f t="shared" si="158"/>
        <v/>
      </c>
      <c r="AB856" s="74" t="str">
        <f t="shared" si="159"/>
        <v/>
      </c>
    </row>
    <row r="857" spans="1:28" ht="12.75" x14ac:dyDescent="0.2">
      <c r="A857" t="str">
        <f>IF(B857="","", IF(ISNA(MATCH(B857,'Meal Planning'!$C$2:$C$6,0)), "N", "Y"))</f>
        <v/>
      </c>
      <c r="B857" t="str">
        <f t="array" ref="B857">IF(D857="","", INDEX($C857:C20855, MATCH(FALSE,ISBLANK($C857:C20855),0)))</f>
        <v/>
      </c>
      <c r="C857" s="10"/>
      <c r="E857" t="str">
        <f t="shared" si="149"/>
        <v/>
      </c>
      <c r="F857" s="10"/>
      <c r="G857" s="1" t="str">
        <f>IF(D857="","",IFERROR(VLOOKUP(D857,Ingredients!$A:$G,4,FALSE),"ingredient not in list"))</f>
        <v/>
      </c>
      <c r="H857" t="str">
        <f t="shared" si="150"/>
        <v/>
      </c>
      <c r="I857" s="3" t="str">
        <f>IF(D857="", "", IFERROR((VLOOKUP(D857,Ingredients!$A:$H,8,FALSE)*(F857/(VLOOKUP(D857,Ingredients!$A:$H,3,FALSE)))), "ingredient not in list"))</f>
        <v/>
      </c>
      <c r="J857" t="str">
        <f t="shared" si="151"/>
        <v/>
      </c>
      <c r="K857" s="77" t="str">
        <f>IF($D857="", "", IFERROR((VLOOKUP($D857,Ingredients!$A:$K,9,FALSE)*($F857/(VLOOKUP($D857,Ingredients!$A:$K,3,FALSE)))), "ingredient not in list"))</f>
        <v/>
      </c>
      <c r="L857" t="str">
        <f t="shared" si="152"/>
        <v/>
      </c>
      <c r="M857" s="77" t="str">
        <f>IF($D857="", "", IFERROR((VLOOKUP($D857,Ingredients!$A:$K,10,FALSE)*($F857/(VLOOKUP($D857,Ingredients!$A:$K,3,FALSE)))), "ingredient not in list"))</f>
        <v/>
      </c>
      <c r="N857" t="str">
        <f t="shared" si="153"/>
        <v/>
      </c>
      <c r="O857" s="77" t="str">
        <f>IF($D857="", "", IFERROR((VLOOKUP($D857,Ingredients!$A:$K,11,FALSE)*($F857/(VLOOKUP($D857,Ingredients!$A:$K,3,FALSE)))), "ingredient not in list"))</f>
        <v/>
      </c>
      <c r="P857" t="str">
        <f t="shared" si="154"/>
        <v/>
      </c>
      <c r="Q857" s="83" t="str">
        <f>IF($D857="", "", IFERROR((VLOOKUP($D857,Ingredients!$A:$H,6,FALSE)*($F857/(VLOOKUP($D857,Ingredients!$A:$H,3,FALSE)))), "ingredient not in list"))</f>
        <v/>
      </c>
      <c r="R857" s="3" t="str">
        <f>IF(AND(I857&lt;&gt;"",I858=""),SUM(I$1:I858)-SUM(R$1:R856),"")</f>
        <v/>
      </c>
      <c r="S857" t="str">
        <f>IF(AND(Q857&lt;&gt;"",Q858=""),SUM(Q$1:Q858)-SUM(S$1:S856),"")</f>
        <v/>
      </c>
      <c r="T857" s="74" t="str">
        <f>IF(AND(K857&lt;&gt;"",K858=""),SUM(K$1:K858)-SUM(T$1:T856),"")</f>
        <v/>
      </c>
      <c r="U857" s="74" t="str">
        <f>IF(AND(M857&lt;&gt;"",M858=""),SUM(M$1:M858)-SUM(U$1:U856),"")</f>
        <v/>
      </c>
      <c r="V857" s="74" t="str">
        <f>IF(AND(O857&lt;&gt;"",O858=""),SUM(O$1:O858)-SUM(V$1:V856),"")</f>
        <v/>
      </c>
      <c r="X857" s="3" t="str">
        <f t="shared" si="155"/>
        <v/>
      </c>
      <c r="Y857" s="21" t="str">
        <f t="shared" si="156"/>
        <v/>
      </c>
      <c r="Z857" s="74" t="str">
        <f t="shared" si="157"/>
        <v/>
      </c>
      <c r="AA857" s="74" t="str">
        <f t="shared" si="158"/>
        <v/>
      </c>
      <c r="AB857" s="74" t="str">
        <f t="shared" si="159"/>
        <v/>
      </c>
    </row>
    <row r="858" spans="1:28" ht="12.75" x14ac:dyDescent="0.2">
      <c r="A858" t="str">
        <f>IF(B858="","", IF(ISNA(MATCH(B858,'Meal Planning'!$C$2:$C$6,0)), "N", "Y"))</f>
        <v/>
      </c>
      <c r="B858" t="str">
        <f t="array" ref="B858">IF(D858="","", INDEX($C858:C20856, MATCH(FALSE,ISBLANK($C858:C20856),0)))</f>
        <v/>
      </c>
      <c r="C858" s="10"/>
      <c r="E858" t="str">
        <f t="shared" si="149"/>
        <v/>
      </c>
      <c r="F858" s="10"/>
      <c r="G858" s="1" t="str">
        <f>IF(D858="","",IFERROR(VLOOKUP(D858,Ingredients!$A:$G,4,FALSE),"ingredient not in list"))</f>
        <v/>
      </c>
      <c r="H858" t="str">
        <f t="shared" si="150"/>
        <v/>
      </c>
      <c r="I858" s="3" t="str">
        <f>IF(D858="", "", IFERROR((VLOOKUP(D858,Ingredients!$A:$H,8,FALSE)*(F858/(VLOOKUP(D858,Ingredients!$A:$H,3,FALSE)))), "ingredient not in list"))</f>
        <v/>
      </c>
      <c r="J858" t="str">
        <f t="shared" si="151"/>
        <v/>
      </c>
      <c r="K858" s="77" t="str">
        <f>IF($D858="", "", IFERROR((VLOOKUP($D858,Ingredients!$A:$K,9,FALSE)*($F858/(VLOOKUP($D858,Ingredients!$A:$K,3,FALSE)))), "ingredient not in list"))</f>
        <v/>
      </c>
      <c r="L858" t="str">
        <f t="shared" si="152"/>
        <v/>
      </c>
      <c r="M858" s="77" t="str">
        <f>IF($D858="", "", IFERROR((VLOOKUP($D858,Ingredients!$A:$K,10,FALSE)*($F858/(VLOOKUP($D858,Ingredients!$A:$K,3,FALSE)))), "ingredient not in list"))</f>
        <v/>
      </c>
      <c r="N858" t="str">
        <f t="shared" si="153"/>
        <v/>
      </c>
      <c r="O858" s="77" t="str">
        <f>IF($D858="", "", IFERROR((VLOOKUP($D858,Ingredients!$A:$K,11,FALSE)*($F858/(VLOOKUP($D858,Ingredients!$A:$K,3,FALSE)))), "ingredient not in list"))</f>
        <v/>
      </c>
      <c r="P858" t="str">
        <f t="shared" si="154"/>
        <v/>
      </c>
      <c r="Q858" s="83" t="str">
        <f>IF($D858="", "", IFERROR((VLOOKUP($D858,Ingredients!$A:$H,6,FALSE)*($F858/(VLOOKUP($D858,Ingredients!$A:$H,3,FALSE)))), "ingredient not in list"))</f>
        <v/>
      </c>
      <c r="R858" s="3" t="str">
        <f>IF(AND(I858&lt;&gt;"",I859=""),SUM(I$1:I859)-SUM(R$1:R857),"")</f>
        <v/>
      </c>
      <c r="S858" t="str">
        <f>IF(AND(Q858&lt;&gt;"",Q859=""),SUM(Q$1:Q859)-SUM(S$1:S857),"")</f>
        <v/>
      </c>
      <c r="T858" s="74" t="str">
        <f>IF(AND(K858&lt;&gt;"",K859=""),SUM(K$1:K859)-SUM(T$1:T857),"")</f>
        <v/>
      </c>
      <c r="U858" s="74" t="str">
        <f>IF(AND(M858&lt;&gt;"",M859=""),SUM(M$1:M859)-SUM(U$1:U857),"")</f>
        <v/>
      </c>
      <c r="V858" s="74" t="str">
        <f>IF(AND(O858&lt;&gt;"",O859=""),SUM(O$1:O859)-SUM(V$1:V857),"")</f>
        <v/>
      </c>
      <c r="X858" s="3" t="str">
        <f t="shared" si="155"/>
        <v/>
      </c>
      <c r="Y858" s="21" t="str">
        <f t="shared" si="156"/>
        <v/>
      </c>
      <c r="Z858" s="74" t="str">
        <f t="shared" si="157"/>
        <v/>
      </c>
      <c r="AA858" s="74" t="str">
        <f t="shared" si="158"/>
        <v/>
      </c>
      <c r="AB858" s="74" t="str">
        <f t="shared" si="159"/>
        <v/>
      </c>
    </row>
    <row r="859" spans="1:28" ht="12.75" x14ac:dyDescent="0.2">
      <c r="A859" t="str">
        <f>IF(B859="","", IF(ISNA(MATCH(B859,'Meal Planning'!$C$2:$C$6,0)), "N", "Y"))</f>
        <v/>
      </c>
      <c r="B859" t="str">
        <f t="array" ref="B859">IF(D859="","", INDEX($C859:C20857, MATCH(FALSE,ISBLANK($C859:C20857),0)))</f>
        <v/>
      </c>
      <c r="C859" s="10"/>
      <c r="E859" t="str">
        <f t="shared" si="149"/>
        <v/>
      </c>
      <c r="F859" s="10"/>
      <c r="G859" s="1" t="str">
        <f>IF(D859="","",IFERROR(VLOOKUP(D859,Ingredients!$A:$G,4,FALSE),"ingredient not in list"))</f>
        <v/>
      </c>
      <c r="H859" t="str">
        <f t="shared" si="150"/>
        <v/>
      </c>
      <c r="I859" s="3" t="str">
        <f>IF(D859="", "", IFERROR((VLOOKUP(D859,Ingredients!$A:$H,8,FALSE)*(F859/(VLOOKUP(D859,Ingredients!$A:$H,3,FALSE)))), "ingredient not in list"))</f>
        <v/>
      </c>
      <c r="J859" t="str">
        <f t="shared" si="151"/>
        <v/>
      </c>
      <c r="K859" s="77" t="str">
        <f>IF($D859="", "", IFERROR((VLOOKUP($D859,Ingredients!$A:$K,9,FALSE)*($F859/(VLOOKUP($D859,Ingredients!$A:$K,3,FALSE)))), "ingredient not in list"))</f>
        <v/>
      </c>
      <c r="L859" t="str">
        <f t="shared" si="152"/>
        <v/>
      </c>
      <c r="M859" s="77" t="str">
        <f>IF($D859="", "", IFERROR((VLOOKUP($D859,Ingredients!$A:$K,10,FALSE)*($F859/(VLOOKUP($D859,Ingredients!$A:$K,3,FALSE)))), "ingredient not in list"))</f>
        <v/>
      </c>
      <c r="N859" t="str">
        <f t="shared" si="153"/>
        <v/>
      </c>
      <c r="O859" s="77" t="str">
        <f>IF($D859="", "", IFERROR((VLOOKUP($D859,Ingredients!$A:$K,11,FALSE)*($F859/(VLOOKUP($D859,Ingredients!$A:$K,3,FALSE)))), "ingredient not in list"))</f>
        <v/>
      </c>
      <c r="P859" t="str">
        <f t="shared" si="154"/>
        <v/>
      </c>
      <c r="Q859" s="83" t="str">
        <f>IF($D859="", "", IFERROR((VLOOKUP($D859,Ingredients!$A:$H,6,FALSE)*($F859/(VLOOKUP($D859,Ingredients!$A:$H,3,FALSE)))), "ingredient not in list"))</f>
        <v/>
      </c>
      <c r="R859" s="3" t="str">
        <f>IF(AND(I859&lt;&gt;"",I860=""),SUM(I$1:I860)-SUM(R$1:R858),"")</f>
        <v/>
      </c>
      <c r="S859" t="str">
        <f>IF(AND(Q859&lt;&gt;"",Q860=""),SUM(Q$1:Q860)-SUM(S$1:S858),"")</f>
        <v/>
      </c>
      <c r="T859" s="74" t="str">
        <f>IF(AND(K859&lt;&gt;"",K860=""),SUM(K$1:K860)-SUM(T$1:T858),"")</f>
        <v/>
      </c>
      <c r="U859" s="74" t="str">
        <f>IF(AND(M859&lt;&gt;"",M860=""),SUM(M$1:M860)-SUM(U$1:U858),"")</f>
        <v/>
      </c>
      <c r="V859" s="74" t="str">
        <f>IF(AND(O859&lt;&gt;"",O860=""),SUM(O$1:O860)-SUM(V$1:V858),"")</f>
        <v/>
      </c>
      <c r="X859" s="3" t="str">
        <f t="shared" si="155"/>
        <v/>
      </c>
      <c r="Y859" s="21" t="str">
        <f t="shared" si="156"/>
        <v/>
      </c>
      <c r="Z859" s="74" t="str">
        <f t="shared" si="157"/>
        <v/>
      </c>
      <c r="AA859" s="74" t="str">
        <f t="shared" si="158"/>
        <v/>
      </c>
      <c r="AB859" s="74" t="str">
        <f t="shared" si="159"/>
        <v/>
      </c>
    </row>
    <row r="860" spans="1:28" ht="12.75" x14ac:dyDescent="0.2">
      <c r="A860" t="str">
        <f>IF(B860="","", IF(ISNA(MATCH(B860,'Meal Planning'!$C$2:$C$6,0)), "N", "Y"))</f>
        <v/>
      </c>
      <c r="B860" t="str">
        <f t="array" ref="B860">IF(D860="","", INDEX($C860:C20858, MATCH(FALSE,ISBLANK($C860:C20858),0)))</f>
        <v/>
      </c>
      <c r="C860" s="10"/>
      <c r="E860" t="str">
        <f t="shared" si="149"/>
        <v/>
      </c>
      <c r="F860" s="10"/>
      <c r="G860" s="1" t="str">
        <f>IF(D860="","",IFERROR(VLOOKUP(D860,Ingredients!$A:$G,4,FALSE),"ingredient not in list"))</f>
        <v/>
      </c>
      <c r="H860" t="str">
        <f t="shared" si="150"/>
        <v/>
      </c>
      <c r="I860" s="3" t="str">
        <f>IF(D860="", "", IFERROR((VLOOKUP(D860,Ingredients!$A:$H,8,FALSE)*(F860/(VLOOKUP(D860,Ingredients!$A:$H,3,FALSE)))), "ingredient not in list"))</f>
        <v/>
      </c>
      <c r="J860" t="str">
        <f t="shared" si="151"/>
        <v/>
      </c>
      <c r="K860" s="77" t="str">
        <f>IF($D860="", "", IFERROR((VLOOKUP($D860,Ingredients!$A:$K,9,FALSE)*($F860/(VLOOKUP($D860,Ingredients!$A:$K,3,FALSE)))), "ingredient not in list"))</f>
        <v/>
      </c>
      <c r="L860" t="str">
        <f t="shared" si="152"/>
        <v/>
      </c>
      <c r="M860" s="77" t="str">
        <f>IF($D860="", "", IFERROR((VLOOKUP($D860,Ingredients!$A:$K,10,FALSE)*($F860/(VLOOKUP($D860,Ingredients!$A:$K,3,FALSE)))), "ingredient not in list"))</f>
        <v/>
      </c>
      <c r="N860" t="str">
        <f t="shared" si="153"/>
        <v/>
      </c>
      <c r="O860" s="77" t="str">
        <f>IF($D860="", "", IFERROR((VLOOKUP($D860,Ingredients!$A:$K,11,FALSE)*($F860/(VLOOKUP($D860,Ingredients!$A:$K,3,FALSE)))), "ingredient not in list"))</f>
        <v/>
      </c>
      <c r="P860" t="str">
        <f t="shared" si="154"/>
        <v/>
      </c>
      <c r="Q860" s="83" t="str">
        <f>IF($D860="", "", IFERROR((VLOOKUP($D860,Ingredients!$A:$H,6,FALSE)*($F860/(VLOOKUP($D860,Ingredients!$A:$H,3,FALSE)))), "ingredient not in list"))</f>
        <v/>
      </c>
      <c r="R860" s="3" t="str">
        <f>IF(AND(I860&lt;&gt;"",I861=""),SUM(I$1:I861)-SUM(R$1:R859),"")</f>
        <v/>
      </c>
      <c r="S860" t="str">
        <f>IF(AND(Q860&lt;&gt;"",Q861=""),SUM(Q$1:Q861)-SUM(S$1:S859),"")</f>
        <v/>
      </c>
      <c r="T860" s="74" t="str">
        <f>IF(AND(K860&lt;&gt;"",K861=""),SUM(K$1:K861)-SUM(T$1:T859),"")</f>
        <v/>
      </c>
      <c r="U860" s="74" t="str">
        <f>IF(AND(M860&lt;&gt;"",M861=""),SUM(M$1:M861)-SUM(U$1:U859),"")</f>
        <v/>
      </c>
      <c r="V860" s="74" t="str">
        <f>IF(AND(O860&lt;&gt;"",O861=""),SUM(O$1:O861)-SUM(V$1:V859),"")</f>
        <v/>
      </c>
      <c r="X860" s="3" t="str">
        <f t="shared" si="155"/>
        <v/>
      </c>
      <c r="Y860" s="21" t="str">
        <f t="shared" si="156"/>
        <v/>
      </c>
      <c r="Z860" s="74" t="str">
        <f t="shared" si="157"/>
        <v/>
      </c>
      <c r="AA860" s="74" t="str">
        <f t="shared" si="158"/>
        <v/>
      </c>
      <c r="AB860" s="74" t="str">
        <f t="shared" si="159"/>
        <v/>
      </c>
    </row>
    <row r="861" spans="1:28" ht="12.75" x14ac:dyDescent="0.2">
      <c r="A861" t="str">
        <f>IF(B861="","", IF(ISNA(MATCH(B861,'Meal Planning'!$C$2:$C$6,0)), "N", "Y"))</f>
        <v/>
      </c>
      <c r="B861" t="str">
        <f t="array" ref="B861">IF(D861="","", INDEX($C861:C20859, MATCH(FALSE,ISBLANK($C861:C20859),0)))</f>
        <v/>
      </c>
      <c r="C861" s="10"/>
      <c r="E861" t="str">
        <f t="shared" si="149"/>
        <v/>
      </c>
      <c r="F861" s="10"/>
      <c r="G861" s="1" t="str">
        <f>IF(D861="","",IFERROR(VLOOKUP(D861,Ingredients!$A:$G,4,FALSE),"ingredient not in list"))</f>
        <v/>
      </c>
      <c r="H861" t="str">
        <f t="shared" si="150"/>
        <v/>
      </c>
      <c r="I861" s="3" t="str">
        <f>IF(D861="", "", IFERROR((VLOOKUP(D861,Ingredients!$A:$H,8,FALSE)*(F861/(VLOOKUP(D861,Ingredients!$A:$H,3,FALSE)))), "ingredient not in list"))</f>
        <v/>
      </c>
      <c r="J861" t="str">
        <f t="shared" si="151"/>
        <v/>
      </c>
      <c r="K861" s="77" t="str">
        <f>IF($D861="", "", IFERROR((VLOOKUP($D861,Ingredients!$A:$K,9,FALSE)*($F861/(VLOOKUP($D861,Ingredients!$A:$K,3,FALSE)))), "ingredient not in list"))</f>
        <v/>
      </c>
      <c r="L861" t="str">
        <f t="shared" si="152"/>
        <v/>
      </c>
      <c r="M861" s="77" t="str">
        <f>IF($D861="", "", IFERROR((VLOOKUP($D861,Ingredients!$A:$K,10,FALSE)*($F861/(VLOOKUP($D861,Ingredients!$A:$K,3,FALSE)))), "ingredient not in list"))</f>
        <v/>
      </c>
      <c r="N861" t="str">
        <f t="shared" si="153"/>
        <v/>
      </c>
      <c r="O861" s="77" t="str">
        <f>IF($D861="", "", IFERROR((VLOOKUP($D861,Ingredients!$A:$K,11,FALSE)*($F861/(VLOOKUP($D861,Ingredients!$A:$K,3,FALSE)))), "ingredient not in list"))</f>
        <v/>
      </c>
      <c r="P861" t="str">
        <f t="shared" si="154"/>
        <v/>
      </c>
      <c r="Q861" s="83" t="str">
        <f>IF($D861="", "", IFERROR((VLOOKUP($D861,Ingredients!$A:$H,6,FALSE)*($F861/(VLOOKUP($D861,Ingredients!$A:$H,3,FALSE)))), "ingredient not in list"))</f>
        <v/>
      </c>
      <c r="R861" s="3" t="str">
        <f>IF(AND(I861&lt;&gt;"",I862=""),SUM(I$1:I862)-SUM(R$1:R860),"")</f>
        <v/>
      </c>
      <c r="S861" t="str">
        <f>IF(AND(Q861&lt;&gt;"",Q862=""),SUM(Q$1:Q862)-SUM(S$1:S860),"")</f>
        <v/>
      </c>
      <c r="T861" s="74" t="str">
        <f>IF(AND(K861&lt;&gt;"",K862=""),SUM(K$1:K862)-SUM(T$1:T860),"")</f>
        <v/>
      </c>
      <c r="U861" s="74" t="str">
        <f>IF(AND(M861&lt;&gt;"",M862=""),SUM(M$1:M862)-SUM(U$1:U860),"")</f>
        <v/>
      </c>
      <c r="V861" s="74" t="str">
        <f>IF(AND(O861&lt;&gt;"",O862=""),SUM(O$1:O862)-SUM(V$1:V860),"")</f>
        <v/>
      </c>
      <c r="X861" s="3" t="str">
        <f t="shared" si="155"/>
        <v/>
      </c>
      <c r="Y861" s="21" t="str">
        <f t="shared" si="156"/>
        <v/>
      </c>
      <c r="Z861" s="74" t="str">
        <f t="shared" si="157"/>
        <v/>
      </c>
      <c r="AA861" s="74" t="str">
        <f t="shared" si="158"/>
        <v/>
      </c>
      <c r="AB861" s="74" t="str">
        <f t="shared" si="159"/>
        <v/>
      </c>
    </row>
    <row r="862" spans="1:28" ht="12.75" x14ac:dyDescent="0.2">
      <c r="A862" t="str">
        <f>IF(B862="","", IF(ISNA(MATCH(B862,'Meal Planning'!$C$2:$C$6,0)), "N", "Y"))</f>
        <v/>
      </c>
      <c r="B862" t="str">
        <f t="array" ref="B862">IF(D862="","", INDEX($C862:C20860, MATCH(FALSE,ISBLANK($C862:C20860),0)))</f>
        <v/>
      </c>
      <c r="C862" s="10"/>
      <c r="E862" t="str">
        <f t="shared" si="149"/>
        <v/>
      </c>
      <c r="F862" s="10"/>
      <c r="G862" s="1" t="str">
        <f>IF(D862="","",IFERROR(VLOOKUP(D862,Ingredients!$A:$G,4,FALSE),"ingredient not in list"))</f>
        <v/>
      </c>
      <c r="H862" t="str">
        <f t="shared" si="150"/>
        <v/>
      </c>
      <c r="I862" s="3" t="str">
        <f>IF(D862="", "", IFERROR((VLOOKUP(D862,Ingredients!$A:$H,8,FALSE)*(F862/(VLOOKUP(D862,Ingredients!$A:$H,3,FALSE)))), "ingredient not in list"))</f>
        <v/>
      </c>
      <c r="J862" t="str">
        <f t="shared" si="151"/>
        <v/>
      </c>
      <c r="K862" s="77" t="str">
        <f>IF($D862="", "", IFERROR((VLOOKUP($D862,Ingredients!$A:$K,9,FALSE)*($F862/(VLOOKUP($D862,Ingredients!$A:$K,3,FALSE)))), "ingredient not in list"))</f>
        <v/>
      </c>
      <c r="L862" t="str">
        <f t="shared" si="152"/>
        <v/>
      </c>
      <c r="M862" s="77" t="str">
        <f>IF($D862="", "", IFERROR((VLOOKUP($D862,Ingredients!$A:$K,10,FALSE)*($F862/(VLOOKUP($D862,Ingredients!$A:$K,3,FALSE)))), "ingredient not in list"))</f>
        <v/>
      </c>
      <c r="N862" t="str">
        <f t="shared" si="153"/>
        <v/>
      </c>
      <c r="O862" s="77" t="str">
        <f>IF($D862="", "", IFERROR((VLOOKUP($D862,Ingredients!$A:$K,11,FALSE)*($F862/(VLOOKUP($D862,Ingredients!$A:$K,3,FALSE)))), "ingredient not in list"))</f>
        <v/>
      </c>
      <c r="P862" t="str">
        <f t="shared" si="154"/>
        <v/>
      </c>
      <c r="Q862" s="83" t="str">
        <f>IF($D862="", "", IFERROR((VLOOKUP($D862,Ingredients!$A:$H,6,FALSE)*($F862/(VLOOKUP($D862,Ingredients!$A:$H,3,FALSE)))), "ingredient not in list"))</f>
        <v/>
      </c>
      <c r="R862" s="3" t="str">
        <f>IF(AND(I862&lt;&gt;"",I863=""),SUM(I$1:I863)-SUM(R$1:R861),"")</f>
        <v/>
      </c>
      <c r="S862" t="str">
        <f>IF(AND(Q862&lt;&gt;"",Q863=""),SUM(Q$1:Q863)-SUM(S$1:S861),"")</f>
        <v/>
      </c>
      <c r="T862" s="74" t="str">
        <f>IF(AND(K862&lt;&gt;"",K863=""),SUM(K$1:K863)-SUM(T$1:T861),"")</f>
        <v/>
      </c>
      <c r="U862" s="74" t="str">
        <f>IF(AND(M862&lt;&gt;"",M863=""),SUM(M$1:M863)-SUM(U$1:U861),"")</f>
        <v/>
      </c>
      <c r="V862" s="74" t="str">
        <f>IF(AND(O862&lt;&gt;"",O863=""),SUM(O$1:O863)-SUM(V$1:V861),"")</f>
        <v/>
      </c>
      <c r="X862" s="3" t="str">
        <f t="shared" si="155"/>
        <v/>
      </c>
      <c r="Y862" s="21" t="str">
        <f t="shared" si="156"/>
        <v/>
      </c>
      <c r="Z862" s="74" t="str">
        <f t="shared" si="157"/>
        <v/>
      </c>
      <c r="AA862" s="74" t="str">
        <f t="shared" si="158"/>
        <v/>
      </c>
      <c r="AB862" s="74" t="str">
        <f t="shared" si="159"/>
        <v/>
      </c>
    </row>
    <row r="863" spans="1:28" ht="12.75" x14ac:dyDescent="0.2">
      <c r="A863" t="str">
        <f>IF(B863="","", IF(ISNA(MATCH(B863,'Meal Planning'!$C$2:$C$6,0)), "N", "Y"))</f>
        <v/>
      </c>
      <c r="B863" t="str">
        <f t="array" ref="B863">IF(D863="","", INDEX($C863:C20861, MATCH(FALSE,ISBLANK($C863:C20861),0)))</f>
        <v/>
      </c>
      <c r="C863" s="10"/>
      <c r="E863" t="str">
        <f t="shared" si="149"/>
        <v/>
      </c>
      <c r="F863" s="10"/>
      <c r="G863" s="1" t="str">
        <f>IF(D863="","",IFERROR(VLOOKUP(D863,Ingredients!$A:$G,4,FALSE),"ingredient not in list"))</f>
        <v/>
      </c>
      <c r="H863" t="str">
        <f t="shared" si="150"/>
        <v/>
      </c>
      <c r="I863" s="3" t="str">
        <f>IF(D863="", "", IFERROR((VLOOKUP(D863,Ingredients!$A:$H,8,FALSE)*(F863/(VLOOKUP(D863,Ingredients!$A:$H,3,FALSE)))), "ingredient not in list"))</f>
        <v/>
      </c>
      <c r="J863" t="str">
        <f t="shared" si="151"/>
        <v/>
      </c>
      <c r="K863" s="77" t="str">
        <f>IF($D863="", "", IFERROR((VLOOKUP($D863,Ingredients!$A:$K,9,FALSE)*($F863/(VLOOKUP($D863,Ingredients!$A:$K,3,FALSE)))), "ingredient not in list"))</f>
        <v/>
      </c>
      <c r="L863" t="str">
        <f t="shared" si="152"/>
        <v/>
      </c>
      <c r="M863" s="77" t="str">
        <f>IF($D863="", "", IFERROR((VLOOKUP($D863,Ingredients!$A:$K,10,FALSE)*($F863/(VLOOKUP($D863,Ingredients!$A:$K,3,FALSE)))), "ingredient not in list"))</f>
        <v/>
      </c>
      <c r="N863" t="str">
        <f t="shared" si="153"/>
        <v/>
      </c>
      <c r="O863" s="77" t="str">
        <f>IF($D863="", "", IFERROR((VLOOKUP($D863,Ingredients!$A:$K,11,FALSE)*($F863/(VLOOKUP($D863,Ingredients!$A:$K,3,FALSE)))), "ingredient not in list"))</f>
        <v/>
      </c>
      <c r="P863" t="str">
        <f t="shared" si="154"/>
        <v/>
      </c>
      <c r="Q863" s="83" t="str">
        <f>IF($D863="", "", IFERROR((VLOOKUP($D863,Ingredients!$A:$H,6,FALSE)*($F863/(VLOOKUP($D863,Ingredients!$A:$H,3,FALSE)))), "ingredient not in list"))</f>
        <v/>
      </c>
      <c r="R863" s="3" t="str">
        <f>IF(AND(I863&lt;&gt;"",I864=""),SUM(I$1:I864)-SUM(R$1:R862),"")</f>
        <v/>
      </c>
      <c r="S863" t="str">
        <f>IF(AND(Q863&lt;&gt;"",Q864=""),SUM(Q$1:Q864)-SUM(S$1:S862),"")</f>
        <v/>
      </c>
      <c r="T863" s="74" t="str">
        <f>IF(AND(K863&lt;&gt;"",K864=""),SUM(K$1:K864)-SUM(T$1:T862),"")</f>
        <v/>
      </c>
      <c r="U863" s="74" t="str">
        <f>IF(AND(M863&lt;&gt;"",M864=""),SUM(M$1:M864)-SUM(U$1:U862),"")</f>
        <v/>
      </c>
      <c r="V863" s="74" t="str">
        <f>IF(AND(O863&lt;&gt;"",O864=""),SUM(O$1:O864)-SUM(V$1:V862),"")</f>
        <v/>
      </c>
      <c r="X863" s="3" t="str">
        <f t="shared" si="155"/>
        <v/>
      </c>
      <c r="Y863" s="21" t="str">
        <f t="shared" si="156"/>
        <v/>
      </c>
      <c r="Z863" s="74" t="str">
        <f t="shared" si="157"/>
        <v/>
      </c>
      <c r="AA863" s="74" t="str">
        <f t="shared" si="158"/>
        <v/>
      </c>
      <c r="AB863" s="74" t="str">
        <f t="shared" si="159"/>
        <v/>
      </c>
    </row>
    <row r="864" spans="1:28" ht="12.75" x14ac:dyDescent="0.2">
      <c r="A864" t="str">
        <f>IF(B864="","", IF(ISNA(MATCH(B864,'Meal Planning'!$C$2:$C$6,0)), "N", "Y"))</f>
        <v/>
      </c>
      <c r="B864" t="str">
        <f t="array" ref="B864">IF(D864="","", INDEX($C864:C20862, MATCH(FALSE,ISBLANK($C864:C20862),0)))</f>
        <v/>
      </c>
      <c r="C864" s="10"/>
      <c r="E864" t="str">
        <f t="shared" si="149"/>
        <v/>
      </c>
      <c r="F864" s="10"/>
      <c r="G864" s="1" t="str">
        <f>IF(D864="","",IFERROR(VLOOKUP(D864,Ingredients!$A:$G,4,FALSE),"ingredient not in list"))</f>
        <v/>
      </c>
      <c r="H864" t="str">
        <f t="shared" si="150"/>
        <v/>
      </c>
      <c r="I864" s="3" t="str">
        <f>IF(D864="", "", IFERROR((VLOOKUP(D864,Ingredients!$A:$H,8,FALSE)*(F864/(VLOOKUP(D864,Ingredients!$A:$H,3,FALSE)))), "ingredient not in list"))</f>
        <v/>
      </c>
      <c r="J864" t="str">
        <f t="shared" si="151"/>
        <v/>
      </c>
      <c r="K864" s="77" t="str">
        <f>IF($D864="", "", IFERROR((VLOOKUP($D864,Ingredients!$A:$K,9,FALSE)*($F864/(VLOOKUP($D864,Ingredients!$A:$K,3,FALSE)))), "ingredient not in list"))</f>
        <v/>
      </c>
      <c r="L864" t="str">
        <f t="shared" si="152"/>
        <v/>
      </c>
      <c r="M864" s="77" t="str">
        <f>IF($D864="", "", IFERROR((VLOOKUP($D864,Ingredients!$A:$K,10,FALSE)*($F864/(VLOOKUP($D864,Ingredients!$A:$K,3,FALSE)))), "ingredient not in list"))</f>
        <v/>
      </c>
      <c r="N864" t="str">
        <f t="shared" si="153"/>
        <v/>
      </c>
      <c r="O864" s="77" t="str">
        <f>IF($D864="", "", IFERROR((VLOOKUP($D864,Ingredients!$A:$K,11,FALSE)*($F864/(VLOOKUP($D864,Ingredients!$A:$K,3,FALSE)))), "ingredient not in list"))</f>
        <v/>
      </c>
      <c r="P864" t="str">
        <f t="shared" si="154"/>
        <v/>
      </c>
      <c r="Q864" s="83" t="str">
        <f>IF($D864="", "", IFERROR((VLOOKUP($D864,Ingredients!$A:$H,6,FALSE)*($F864/(VLOOKUP($D864,Ingredients!$A:$H,3,FALSE)))), "ingredient not in list"))</f>
        <v/>
      </c>
      <c r="R864" s="3" t="str">
        <f>IF(AND(I864&lt;&gt;"",I865=""),SUM(I$1:I865)-SUM(R$1:R863),"")</f>
        <v/>
      </c>
      <c r="S864" t="str">
        <f>IF(AND(Q864&lt;&gt;"",Q865=""),SUM(Q$1:Q865)-SUM(S$1:S863),"")</f>
        <v/>
      </c>
      <c r="T864" s="74" t="str">
        <f>IF(AND(K864&lt;&gt;"",K865=""),SUM(K$1:K865)-SUM(T$1:T863),"")</f>
        <v/>
      </c>
      <c r="U864" s="74" t="str">
        <f>IF(AND(M864&lt;&gt;"",M865=""),SUM(M$1:M865)-SUM(U$1:U863),"")</f>
        <v/>
      </c>
      <c r="V864" s="74" t="str">
        <f>IF(AND(O864&lt;&gt;"",O865=""),SUM(O$1:O865)-SUM(V$1:V863),"")</f>
        <v/>
      </c>
      <c r="X864" s="3" t="str">
        <f t="shared" si="155"/>
        <v/>
      </c>
      <c r="Y864" s="21" t="str">
        <f t="shared" si="156"/>
        <v/>
      </c>
      <c r="Z864" s="74" t="str">
        <f t="shared" si="157"/>
        <v/>
      </c>
      <c r="AA864" s="74" t="str">
        <f t="shared" si="158"/>
        <v/>
      </c>
      <c r="AB864" s="74" t="str">
        <f t="shared" si="159"/>
        <v/>
      </c>
    </row>
    <row r="865" spans="1:28" ht="12.75" x14ac:dyDescent="0.2">
      <c r="A865" t="str">
        <f>IF(B865="","", IF(ISNA(MATCH(B865,'Meal Planning'!$C$2:$C$6,0)), "N", "Y"))</f>
        <v/>
      </c>
      <c r="B865" t="str">
        <f t="array" ref="B865">IF(D865="","", INDEX($C865:C20863, MATCH(FALSE,ISBLANK($C865:C20863),0)))</f>
        <v/>
      </c>
      <c r="C865" s="10"/>
      <c r="E865" t="str">
        <f t="shared" si="149"/>
        <v/>
      </c>
      <c r="F865" s="10"/>
      <c r="G865" s="1" t="str">
        <f>IF(D865="","",IFERROR(VLOOKUP(D865,Ingredients!$A:$G,4,FALSE),"ingredient not in list"))</f>
        <v/>
      </c>
      <c r="H865" t="str">
        <f t="shared" si="150"/>
        <v/>
      </c>
      <c r="I865" s="3" t="str">
        <f>IF(D865="", "", IFERROR((VLOOKUP(D865,Ingredients!$A:$H,8,FALSE)*(F865/(VLOOKUP(D865,Ingredients!$A:$H,3,FALSE)))), "ingredient not in list"))</f>
        <v/>
      </c>
      <c r="J865" t="str">
        <f t="shared" si="151"/>
        <v/>
      </c>
      <c r="K865" s="77" t="str">
        <f>IF($D865="", "", IFERROR((VLOOKUP($D865,Ingredients!$A:$K,9,FALSE)*($F865/(VLOOKUP($D865,Ingredients!$A:$K,3,FALSE)))), "ingredient not in list"))</f>
        <v/>
      </c>
      <c r="L865" t="str">
        <f t="shared" si="152"/>
        <v/>
      </c>
      <c r="M865" s="77" t="str">
        <f>IF($D865="", "", IFERROR((VLOOKUP($D865,Ingredients!$A:$K,10,FALSE)*($F865/(VLOOKUP($D865,Ingredients!$A:$K,3,FALSE)))), "ingredient not in list"))</f>
        <v/>
      </c>
      <c r="N865" t="str">
        <f t="shared" si="153"/>
        <v/>
      </c>
      <c r="O865" s="77" t="str">
        <f>IF($D865="", "", IFERROR((VLOOKUP($D865,Ingredients!$A:$K,11,FALSE)*($F865/(VLOOKUP($D865,Ingredients!$A:$K,3,FALSE)))), "ingredient not in list"))</f>
        <v/>
      </c>
      <c r="P865" t="str">
        <f t="shared" si="154"/>
        <v/>
      </c>
      <c r="Q865" s="83" t="str">
        <f>IF($D865="", "", IFERROR((VLOOKUP($D865,Ingredients!$A:$H,6,FALSE)*($F865/(VLOOKUP($D865,Ingredients!$A:$H,3,FALSE)))), "ingredient not in list"))</f>
        <v/>
      </c>
      <c r="R865" s="3" t="str">
        <f>IF(AND(I865&lt;&gt;"",I866=""),SUM(I$1:I866)-SUM(R$1:R864),"")</f>
        <v/>
      </c>
      <c r="S865" t="str">
        <f>IF(AND(Q865&lt;&gt;"",Q866=""),SUM(Q$1:Q866)-SUM(S$1:S864),"")</f>
        <v/>
      </c>
      <c r="T865" s="74" t="str">
        <f>IF(AND(K865&lt;&gt;"",K866=""),SUM(K$1:K866)-SUM(T$1:T864),"")</f>
        <v/>
      </c>
      <c r="U865" s="74" t="str">
        <f>IF(AND(M865&lt;&gt;"",M866=""),SUM(M$1:M866)-SUM(U$1:U864),"")</f>
        <v/>
      </c>
      <c r="V865" s="74" t="str">
        <f>IF(AND(O865&lt;&gt;"",O866=""),SUM(O$1:O866)-SUM(V$1:V864),"")</f>
        <v/>
      </c>
      <c r="X865" s="3" t="str">
        <f t="shared" si="155"/>
        <v/>
      </c>
      <c r="Y865" s="21" t="str">
        <f t="shared" si="156"/>
        <v/>
      </c>
      <c r="Z865" s="74" t="str">
        <f t="shared" si="157"/>
        <v/>
      </c>
      <c r="AA865" s="74" t="str">
        <f t="shared" si="158"/>
        <v/>
      </c>
      <c r="AB865" s="74" t="str">
        <f t="shared" si="159"/>
        <v/>
      </c>
    </row>
    <row r="866" spans="1:28" ht="12.75" x14ac:dyDescent="0.2">
      <c r="A866" t="str">
        <f>IF(B866="","", IF(ISNA(MATCH(B866,'Meal Planning'!$C$2:$C$6,0)), "N", "Y"))</f>
        <v/>
      </c>
      <c r="B866" t="str">
        <f t="array" ref="B866">IF(D866="","", INDEX($C866:C20864, MATCH(FALSE,ISBLANK($C866:C20864),0)))</f>
        <v/>
      </c>
      <c r="C866" s="10"/>
      <c r="E866" t="str">
        <f t="shared" si="149"/>
        <v/>
      </c>
      <c r="F866" s="10"/>
      <c r="G866" s="1" t="str">
        <f>IF(D866="","",IFERROR(VLOOKUP(D866,Ingredients!$A:$G,4,FALSE),"ingredient not in list"))</f>
        <v/>
      </c>
      <c r="H866" t="str">
        <f t="shared" si="150"/>
        <v/>
      </c>
      <c r="I866" s="3" t="str">
        <f>IF(D866="", "", IFERROR((VLOOKUP(D866,Ingredients!$A:$H,8,FALSE)*(F866/(VLOOKUP(D866,Ingredients!$A:$H,3,FALSE)))), "ingredient not in list"))</f>
        <v/>
      </c>
      <c r="J866" t="str">
        <f t="shared" si="151"/>
        <v/>
      </c>
      <c r="K866" s="77" t="str">
        <f>IF($D866="", "", IFERROR((VLOOKUP($D866,Ingredients!$A:$K,9,FALSE)*($F866/(VLOOKUP($D866,Ingredients!$A:$K,3,FALSE)))), "ingredient not in list"))</f>
        <v/>
      </c>
      <c r="L866" t="str">
        <f t="shared" si="152"/>
        <v/>
      </c>
      <c r="M866" s="77" t="str">
        <f>IF($D866="", "", IFERROR((VLOOKUP($D866,Ingredients!$A:$K,10,FALSE)*($F866/(VLOOKUP($D866,Ingredients!$A:$K,3,FALSE)))), "ingredient not in list"))</f>
        <v/>
      </c>
      <c r="N866" t="str">
        <f t="shared" si="153"/>
        <v/>
      </c>
      <c r="O866" s="77" t="str">
        <f>IF($D866="", "", IFERROR((VLOOKUP($D866,Ingredients!$A:$K,11,FALSE)*($F866/(VLOOKUP($D866,Ingredients!$A:$K,3,FALSE)))), "ingredient not in list"))</f>
        <v/>
      </c>
      <c r="P866" t="str">
        <f t="shared" si="154"/>
        <v/>
      </c>
      <c r="Q866" s="83" t="str">
        <f>IF($D866="", "", IFERROR((VLOOKUP($D866,Ingredients!$A:$H,6,FALSE)*($F866/(VLOOKUP($D866,Ingredients!$A:$H,3,FALSE)))), "ingredient not in list"))</f>
        <v/>
      </c>
      <c r="R866" s="3" t="str">
        <f>IF(AND(I866&lt;&gt;"",I867=""),SUM(I$1:I867)-SUM(R$1:R865),"")</f>
        <v/>
      </c>
      <c r="S866" t="str">
        <f>IF(AND(Q866&lt;&gt;"",Q867=""),SUM(Q$1:Q867)-SUM(S$1:S865),"")</f>
        <v/>
      </c>
      <c r="T866" s="74" t="str">
        <f>IF(AND(K866&lt;&gt;"",K867=""),SUM(K$1:K867)-SUM(T$1:T865),"")</f>
        <v/>
      </c>
      <c r="U866" s="74" t="str">
        <f>IF(AND(M866&lt;&gt;"",M867=""),SUM(M$1:M867)-SUM(U$1:U865),"")</f>
        <v/>
      </c>
      <c r="V866" s="74" t="str">
        <f>IF(AND(O866&lt;&gt;"",O867=""),SUM(O$1:O867)-SUM(V$1:V865),"")</f>
        <v/>
      </c>
      <c r="X866" s="3" t="str">
        <f t="shared" si="155"/>
        <v/>
      </c>
      <c r="Y866" s="21" t="str">
        <f t="shared" si="156"/>
        <v/>
      </c>
      <c r="Z866" s="74" t="str">
        <f t="shared" si="157"/>
        <v/>
      </c>
      <c r="AA866" s="74" t="str">
        <f t="shared" si="158"/>
        <v/>
      </c>
      <c r="AB866" s="74" t="str">
        <f t="shared" si="159"/>
        <v/>
      </c>
    </row>
    <row r="867" spans="1:28" ht="12.75" x14ac:dyDescent="0.2">
      <c r="A867" t="str">
        <f>IF(B867="","", IF(ISNA(MATCH(B867,'Meal Planning'!$C$2:$C$6,0)), "N", "Y"))</f>
        <v/>
      </c>
      <c r="B867" t="str">
        <f t="array" ref="B867">IF(D867="","", INDEX($C867:C20865, MATCH(FALSE,ISBLANK($C867:C20865),0)))</f>
        <v/>
      </c>
      <c r="C867" s="10"/>
      <c r="E867" t="str">
        <f t="shared" si="149"/>
        <v/>
      </c>
      <c r="F867" s="10"/>
      <c r="G867" s="1" t="str">
        <f>IF(D867="","",IFERROR(VLOOKUP(D867,Ingredients!$A:$G,4,FALSE),"ingredient not in list"))</f>
        <v/>
      </c>
      <c r="H867" t="str">
        <f t="shared" si="150"/>
        <v/>
      </c>
      <c r="I867" s="3" t="str">
        <f>IF(D867="", "", IFERROR((VLOOKUP(D867,Ingredients!$A:$H,8,FALSE)*(F867/(VLOOKUP(D867,Ingredients!$A:$H,3,FALSE)))), "ingredient not in list"))</f>
        <v/>
      </c>
      <c r="J867" t="str">
        <f t="shared" si="151"/>
        <v/>
      </c>
      <c r="K867" s="77" t="str">
        <f>IF($D867="", "", IFERROR((VLOOKUP($D867,Ingredients!$A:$K,9,FALSE)*($F867/(VLOOKUP($D867,Ingredients!$A:$K,3,FALSE)))), "ingredient not in list"))</f>
        <v/>
      </c>
      <c r="L867" t="str">
        <f t="shared" si="152"/>
        <v/>
      </c>
      <c r="M867" s="77" t="str">
        <f>IF($D867="", "", IFERROR((VLOOKUP($D867,Ingredients!$A:$K,10,FALSE)*($F867/(VLOOKUP($D867,Ingredients!$A:$K,3,FALSE)))), "ingredient not in list"))</f>
        <v/>
      </c>
      <c r="N867" t="str">
        <f t="shared" si="153"/>
        <v/>
      </c>
      <c r="O867" s="77" t="str">
        <f>IF($D867="", "", IFERROR((VLOOKUP($D867,Ingredients!$A:$K,11,FALSE)*($F867/(VLOOKUP($D867,Ingredients!$A:$K,3,FALSE)))), "ingredient not in list"))</f>
        <v/>
      </c>
      <c r="P867" t="str">
        <f t="shared" si="154"/>
        <v/>
      </c>
      <c r="Q867" s="83" t="str">
        <f>IF($D867="", "", IFERROR((VLOOKUP($D867,Ingredients!$A:$H,6,FALSE)*($F867/(VLOOKUP($D867,Ingredients!$A:$H,3,FALSE)))), "ingredient not in list"))</f>
        <v/>
      </c>
      <c r="R867" s="3" t="str">
        <f>IF(AND(I867&lt;&gt;"",I868=""),SUM(I$1:I868)-SUM(R$1:R866),"")</f>
        <v/>
      </c>
      <c r="S867" t="str">
        <f>IF(AND(Q867&lt;&gt;"",Q868=""),SUM(Q$1:Q868)-SUM(S$1:S866),"")</f>
        <v/>
      </c>
      <c r="T867" s="74" t="str">
        <f>IF(AND(K867&lt;&gt;"",K868=""),SUM(K$1:K868)-SUM(T$1:T866),"")</f>
        <v/>
      </c>
      <c r="U867" s="74" t="str">
        <f>IF(AND(M867&lt;&gt;"",M868=""),SUM(M$1:M868)-SUM(U$1:U866),"")</f>
        <v/>
      </c>
      <c r="V867" s="74" t="str">
        <f>IF(AND(O867&lt;&gt;"",O868=""),SUM(O$1:O868)-SUM(V$1:V866),"")</f>
        <v/>
      </c>
      <c r="X867" s="3" t="str">
        <f t="shared" si="155"/>
        <v/>
      </c>
      <c r="Y867" s="21" t="str">
        <f t="shared" si="156"/>
        <v/>
      </c>
      <c r="Z867" s="74" t="str">
        <f t="shared" si="157"/>
        <v/>
      </c>
      <c r="AA867" s="74" t="str">
        <f t="shared" si="158"/>
        <v/>
      </c>
      <c r="AB867" s="74" t="str">
        <f t="shared" si="159"/>
        <v/>
      </c>
    </row>
    <row r="868" spans="1:28" ht="12.75" x14ac:dyDescent="0.2">
      <c r="A868" t="str">
        <f>IF(B868="","", IF(ISNA(MATCH(B868,'Meal Planning'!$C$2:$C$6,0)), "N", "Y"))</f>
        <v/>
      </c>
      <c r="B868" t="str">
        <f t="array" ref="B868">IF(D868="","", INDEX($C868:C20866, MATCH(FALSE,ISBLANK($C868:C20866),0)))</f>
        <v/>
      </c>
      <c r="C868" s="10"/>
      <c r="E868" t="str">
        <f t="shared" si="149"/>
        <v/>
      </c>
      <c r="F868" s="10"/>
      <c r="G868" s="1" t="str">
        <f>IF(D868="","",IFERROR(VLOOKUP(D868,Ingredients!$A:$G,4,FALSE),"ingredient not in list"))</f>
        <v/>
      </c>
      <c r="H868" t="str">
        <f t="shared" si="150"/>
        <v/>
      </c>
      <c r="I868" s="3" t="str">
        <f>IF(D868="", "", IFERROR((VLOOKUP(D868,Ingredients!$A:$H,8,FALSE)*(F868/(VLOOKUP(D868,Ingredients!$A:$H,3,FALSE)))), "ingredient not in list"))</f>
        <v/>
      </c>
      <c r="J868" t="str">
        <f t="shared" si="151"/>
        <v/>
      </c>
      <c r="K868" s="77" t="str">
        <f>IF($D868="", "", IFERROR((VLOOKUP($D868,Ingredients!$A:$K,9,FALSE)*($F868/(VLOOKUP($D868,Ingredients!$A:$K,3,FALSE)))), "ingredient not in list"))</f>
        <v/>
      </c>
      <c r="L868" t="str">
        <f t="shared" si="152"/>
        <v/>
      </c>
      <c r="M868" s="77" t="str">
        <f>IF($D868="", "", IFERROR((VLOOKUP($D868,Ingredients!$A:$K,10,FALSE)*($F868/(VLOOKUP($D868,Ingredients!$A:$K,3,FALSE)))), "ingredient not in list"))</f>
        <v/>
      </c>
      <c r="N868" t="str">
        <f t="shared" si="153"/>
        <v/>
      </c>
      <c r="O868" s="77" t="str">
        <f>IF($D868="", "", IFERROR((VLOOKUP($D868,Ingredients!$A:$K,11,FALSE)*($F868/(VLOOKUP($D868,Ingredients!$A:$K,3,FALSE)))), "ingredient not in list"))</f>
        <v/>
      </c>
      <c r="P868" t="str">
        <f t="shared" si="154"/>
        <v/>
      </c>
      <c r="Q868" s="83" t="str">
        <f>IF($D868="", "", IFERROR((VLOOKUP($D868,Ingredients!$A:$H,6,FALSE)*($F868/(VLOOKUP($D868,Ingredients!$A:$H,3,FALSE)))), "ingredient not in list"))</f>
        <v/>
      </c>
      <c r="R868" s="3" t="str">
        <f>IF(AND(I868&lt;&gt;"",I869=""),SUM(I$1:I869)-SUM(R$1:R867),"")</f>
        <v/>
      </c>
      <c r="S868" t="str">
        <f>IF(AND(Q868&lt;&gt;"",Q869=""),SUM(Q$1:Q869)-SUM(S$1:S867),"")</f>
        <v/>
      </c>
      <c r="T868" s="74" t="str">
        <f>IF(AND(K868&lt;&gt;"",K869=""),SUM(K$1:K869)-SUM(T$1:T867),"")</f>
        <v/>
      </c>
      <c r="U868" s="74" t="str">
        <f>IF(AND(M868&lt;&gt;"",M869=""),SUM(M$1:M869)-SUM(U$1:U867),"")</f>
        <v/>
      </c>
      <c r="V868" s="74" t="str">
        <f>IF(AND(O868&lt;&gt;"",O869=""),SUM(O$1:O869)-SUM(V$1:V867),"")</f>
        <v/>
      </c>
      <c r="X868" s="3" t="str">
        <f t="shared" si="155"/>
        <v/>
      </c>
      <c r="Y868" s="21" t="str">
        <f t="shared" si="156"/>
        <v/>
      </c>
      <c r="Z868" s="74" t="str">
        <f t="shared" si="157"/>
        <v/>
      </c>
      <c r="AA868" s="74" t="str">
        <f t="shared" si="158"/>
        <v/>
      </c>
      <c r="AB868" s="74" t="str">
        <f t="shared" si="159"/>
        <v/>
      </c>
    </row>
    <row r="869" spans="1:28" ht="12.75" x14ac:dyDescent="0.2">
      <c r="A869" t="str">
        <f>IF(B869="","", IF(ISNA(MATCH(B869,'Meal Planning'!$C$2:$C$6,0)), "N", "Y"))</f>
        <v/>
      </c>
      <c r="B869" t="str">
        <f t="array" ref="B869">IF(D869="","", INDEX($C869:C20867, MATCH(FALSE,ISBLANK($C869:C20867),0)))</f>
        <v/>
      </c>
      <c r="C869" s="10"/>
      <c r="E869" t="str">
        <f t="shared" si="149"/>
        <v/>
      </c>
      <c r="F869" s="10"/>
      <c r="G869" s="1" t="str">
        <f>IF(D869="","",IFERROR(VLOOKUP(D869,Ingredients!$A:$G,4,FALSE),"ingredient not in list"))</f>
        <v/>
      </c>
      <c r="H869" t="str">
        <f t="shared" si="150"/>
        <v/>
      </c>
      <c r="I869" s="3" t="str">
        <f>IF(D869="", "", IFERROR((VLOOKUP(D869,Ingredients!$A:$H,8,FALSE)*(F869/(VLOOKUP(D869,Ingredients!$A:$H,3,FALSE)))), "ingredient not in list"))</f>
        <v/>
      </c>
      <c r="J869" t="str">
        <f t="shared" si="151"/>
        <v/>
      </c>
      <c r="K869" s="77" t="str">
        <f>IF($D869="", "", IFERROR((VLOOKUP($D869,Ingredients!$A:$K,9,FALSE)*($F869/(VLOOKUP($D869,Ingredients!$A:$K,3,FALSE)))), "ingredient not in list"))</f>
        <v/>
      </c>
      <c r="L869" t="str">
        <f t="shared" si="152"/>
        <v/>
      </c>
      <c r="M869" s="77" t="str">
        <f>IF($D869="", "", IFERROR((VLOOKUP($D869,Ingredients!$A:$K,10,FALSE)*($F869/(VLOOKUP($D869,Ingredients!$A:$K,3,FALSE)))), "ingredient not in list"))</f>
        <v/>
      </c>
      <c r="N869" t="str">
        <f t="shared" si="153"/>
        <v/>
      </c>
      <c r="O869" s="77" t="str">
        <f>IF($D869="", "", IFERROR((VLOOKUP($D869,Ingredients!$A:$K,11,FALSE)*($F869/(VLOOKUP($D869,Ingredients!$A:$K,3,FALSE)))), "ingredient not in list"))</f>
        <v/>
      </c>
      <c r="P869" t="str">
        <f t="shared" si="154"/>
        <v/>
      </c>
      <c r="Q869" s="83" t="str">
        <f>IF($D869="", "", IFERROR((VLOOKUP($D869,Ingredients!$A:$H,6,FALSE)*($F869/(VLOOKUP($D869,Ingredients!$A:$H,3,FALSE)))), "ingredient not in list"))</f>
        <v/>
      </c>
      <c r="R869" s="3" t="str">
        <f>IF(AND(I869&lt;&gt;"",I870=""),SUM(I$1:I870)-SUM(R$1:R868),"")</f>
        <v/>
      </c>
      <c r="S869" t="str">
        <f>IF(AND(Q869&lt;&gt;"",Q870=""),SUM(Q$1:Q870)-SUM(S$1:S868),"")</f>
        <v/>
      </c>
      <c r="T869" s="74" t="str">
        <f>IF(AND(K869&lt;&gt;"",K870=""),SUM(K$1:K870)-SUM(T$1:T868),"")</f>
        <v/>
      </c>
      <c r="U869" s="74" t="str">
        <f>IF(AND(M869&lt;&gt;"",M870=""),SUM(M$1:M870)-SUM(U$1:U868),"")</f>
        <v/>
      </c>
      <c r="V869" s="74" t="str">
        <f>IF(AND(O869&lt;&gt;"",O870=""),SUM(O$1:O870)-SUM(V$1:V868),"")</f>
        <v/>
      </c>
      <c r="X869" s="3" t="str">
        <f t="shared" si="155"/>
        <v/>
      </c>
      <c r="Y869" s="21" t="str">
        <f t="shared" si="156"/>
        <v/>
      </c>
      <c r="Z869" s="74" t="str">
        <f t="shared" si="157"/>
        <v/>
      </c>
      <c r="AA869" s="74" t="str">
        <f t="shared" si="158"/>
        <v/>
      </c>
      <c r="AB869" s="74" t="str">
        <f t="shared" si="159"/>
        <v/>
      </c>
    </row>
    <row r="870" spans="1:28" ht="12.75" x14ac:dyDescent="0.2">
      <c r="A870" t="str">
        <f>IF(B870="","", IF(ISNA(MATCH(B870,'Meal Planning'!$C$2:$C$6,0)), "N", "Y"))</f>
        <v/>
      </c>
      <c r="B870" t="str">
        <f t="array" ref="B870">IF(D870="","", INDEX($C870:C20868, MATCH(FALSE,ISBLANK($C870:C20868),0)))</f>
        <v/>
      </c>
      <c r="C870" s="10"/>
      <c r="E870" t="str">
        <f t="shared" si="149"/>
        <v/>
      </c>
      <c r="F870" s="10"/>
      <c r="G870" s="1" t="str">
        <f>IF(D870="","",IFERROR(VLOOKUP(D870,Ingredients!$A:$G,4,FALSE),"ingredient not in list"))</f>
        <v/>
      </c>
      <c r="H870" t="str">
        <f t="shared" si="150"/>
        <v/>
      </c>
      <c r="I870" s="3" t="str">
        <f>IF(D870="", "", IFERROR((VLOOKUP(D870,Ingredients!$A:$H,8,FALSE)*(F870/(VLOOKUP(D870,Ingredients!$A:$H,3,FALSE)))), "ingredient not in list"))</f>
        <v/>
      </c>
      <c r="J870" t="str">
        <f t="shared" si="151"/>
        <v/>
      </c>
      <c r="K870" s="77" t="str">
        <f>IF($D870="", "", IFERROR((VLOOKUP($D870,Ingredients!$A:$K,9,FALSE)*($F870/(VLOOKUP($D870,Ingredients!$A:$K,3,FALSE)))), "ingredient not in list"))</f>
        <v/>
      </c>
      <c r="L870" t="str">
        <f t="shared" si="152"/>
        <v/>
      </c>
      <c r="M870" s="77" t="str">
        <f>IF($D870="", "", IFERROR((VLOOKUP($D870,Ingredients!$A:$K,10,FALSE)*($F870/(VLOOKUP($D870,Ingredients!$A:$K,3,FALSE)))), "ingredient not in list"))</f>
        <v/>
      </c>
      <c r="N870" t="str">
        <f t="shared" si="153"/>
        <v/>
      </c>
      <c r="O870" s="77" t="str">
        <f>IF($D870="", "", IFERROR((VLOOKUP($D870,Ingredients!$A:$K,11,FALSE)*($F870/(VLOOKUP($D870,Ingredients!$A:$K,3,FALSE)))), "ingredient not in list"))</f>
        <v/>
      </c>
      <c r="P870" t="str">
        <f t="shared" si="154"/>
        <v/>
      </c>
      <c r="Q870" s="83" t="str">
        <f>IF($D870="", "", IFERROR((VLOOKUP($D870,Ingredients!$A:$H,6,FALSE)*($F870/(VLOOKUP($D870,Ingredients!$A:$H,3,FALSE)))), "ingredient not in list"))</f>
        <v/>
      </c>
      <c r="R870" s="3" t="str">
        <f>IF(AND(I870&lt;&gt;"",I871=""),SUM(I$1:I871)-SUM(R$1:R869),"")</f>
        <v/>
      </c>
      <c r="S870" t="str">
        <f>IF(AND(Q870&lt;&gt;"",Q871=""),SUM(Q$1:Q871)-SUM(S$1:S869),"")</f>
        <v/>
      </c>
      <c r="T870" s="74" t="str">
        <f>IF(AND(K870&lt;&gt;"",K871=""),SUM(K$1:K871)-SUM(T$1:T869),"")</f>
        <v/>
      </c>
      <c r="U870" s="74" t="str">
        <f>IF(AND(M870&lt;&gt;"",M871=""),SUM(M$1:M871)-SUM(U$1:U869),"")</f>
        <v/>
      </c>
      <c r="V870" s="74" t="str">
        <f>IF(AND(O870&lt;&gt;"",O871=""),SUM(O$1:O871)-SUM(V$1:V869),"")</f>
        <v/>
      </c>
      <c r="X870" s="3" t="str">
        <f t="shared" si="155"/>
        <v/>
      </c>
      <c r="Y870" s="21" t="str">
        <f t="shared" si="156"/>
        <v/>
      </c>
      <c r="Z870" s="74" t="str">
        <f t="shared" si="157"/>
        <v/>
      </c>
      <c r="AA870" s="74" t="str">
        <f t="shared" si="158"/>
        <v/>
      </c>
      <c r="AB870" s="74" t="str">
        <f t="shared" si="159"/>
        <v/>
      </c>
    </row>
    <row r="871" spans="1:28" ht="12.75" x14ac:dyDescent="0.2">
      <c r="A871" t="str">
        <f>IF(B871="","", IF(ISNA(MATCH(B871,'Meal Planning'!$C$2:$C$6,0)), "N", "Y"))</f>
        <v/>
      </c>
      <c r="B871" t="str">
        <f t="array" ref="B871">IF(D871="","", INDEX($C871:C20869, MATCH(FALSE,ISBLANK($C871:C20869),0)))</f>
        <v/>
      </c>
      <c r="C871" s="10"/>
      <c r="E871" t="str">
        <f t="shared" si="149"/>
        <v/>
      </c>
      <c r="F871" s="10"/>
      <c r="G871" s="1" t="str">
        <f>IF(D871="","",IFERROR(VLOOKUP(D871,Ingredients!$A:$G,4,FALSE),"ingredient not in list"))</f>
        <v/>
      </c>
      <c r="H871" t="str">
        <f t="shared" si="150"/>
        <v/>
      </c>
      <c r="I871" s="3" t="str">
        <f>IF(D871="", "", IFERROR((VLOOKUP(D871,Ingredients!$A:$H,8,FALSE)*(F871/(VLOOKUP(D871,Ingredients!$A:$H,3,FALSE)))), "ingredient not in list"))</f>
        <v/>
      </c>
      <c r="J871" t="str">
        <f t="shared" si="151"/>
        <v/>
      </c>
      <c r="K871" s="77" t="str">
        <f>IF($D871="", "", IFERROR((VLOOKUP($D871,Ingredients!$A:$K,9,FALSE)*($F871/(VLOOKUP($D871,Ingredients!$A:$K,3,FALSE)))), "ingredient not in list"))</f>
        <v/>
      </c>
      <c r="L871" t="str">
        <f t="shared" si="152"/>
        <v/>
      </c>
      <c r="M871" s="77" t="str">
        <f>IF($D871="", "", IFERROR((VLOOKUP($D871,Ingredients!$A:$K,10,FALSE)*($F871/(VLOOKUP($D871,Ingredients!$A:$K,3,FALSE)))), "ingredient not in list"))</f>
        <v/>
      </c>
      <c r="N871" t="str">
        <f t="shared" si="153"/>
        <v/>
      </c>
      <c r="O871" s="77" t="str">
        <f>IF($D871="", "", IFERROR((VLOOKUP($D871,Ingredients!$A:$K,11,FALSE)*($F871/(VLOOKUP($D871,Ingredients!$A:$K,3,FALSE)))), "ingredient not in list"))</f>
        <v/>
      </c>
      <c r="P871" t="str">
        <f t="shared" si="154"/>
        <v/>
      </c>
      <c r="Q871" s="83" t="str">
        <f>IF($D871="", "", IFERROR((VLOOKUP($D871,Ingredients!$A:$H,6,FALSE)*($F871/(VLOOKUP($D871,Ingredients!$A:$H,3,FALSE)))), "ingredient not in list"))</f>
        <v/>
      </c>
      <c r="R871" s="3" t="str">
        <f>IF(AND(I871&lt;&gt;"",I872=""),SUM(I$1:I872)-SUM(R$1:R870),"")</f>
        <v/>
      </c>
      <c r="S871" t="str">
        <f>IF(AND(Q871&lt;&gt;"",Q872=""),SUM(Q$1:Q872)-SUM(S$1:S870),"")</f>
        <v/>
      </c>
      <c r="T871" s="74" t="str">
        <f>IF(AND(K871&lt;&gt;"",K872=""),SUM(K$1:K872)-SUM(T$1:T870),"")</f>
        <v/>
      </c>
      <c r="U871" s="74" t="str">
        <f>IF(AND(M871&lt;&gt;"",M872=""),SUM(M$1:M872)-SUM(U$1:U870),"")</f>
        <v/>
      </c>
      <c r="V871" s="74" t="str">
        <f>IF(AND(O871&lt;&gt;"",O872=""),SUM(O$1:O872)-SUM(V$1:V870),"")</f>
        <v/>
      </c>
      <c r="X871" s="3" t="str">
        <f t="shared" si="155"/>
        <v/>
      </c>
      <c r="Y871" s="21" t="str">
        <f t="shared" si="156"/>
        <v/>
      </c>
      <c r="Z871" s="74" t="str">
        <f t="shared" si="157"/>
        <v/>
      </c>
      <c r="AA871" s="74" t="str">
        <f t="shared" si="158"/>
        <v/>
      </c>
      <c r="AB871" s="74" t="str">
        <f t="shared" si="159"/>
        <v/>
      </c>
    </row>
    <row r="872" spans="1:28" ht="12.75" x14ac:dyDescent="0.2">
      <c r="A872" t="str">
        <f>IF(B872="","", IF(ISNA(MATCH(B872,'Meal Planning'!$C$2:$C$6,0)), "N", "Y"))</f>
        <v/>
      </c>
      <c r="B872" t="str">
        <f t="array" ref="B872">IF(D872="","", INDEX($C872:C20870, MATCH(FALSE,ISBLANK($C872:C20870),0)))</f>
        <v/>
      </c>
      <c r="C872" s="10"/>
      <c r="E872" t="str">
        <f t="shared" si="149"/>
        <v/>
      </c>
      <c r="F872" s="10"/>
      <c r="G872" s="1" t="str">
        <f>IF(D872="","",IFERROR(VLOOKUP(D872,Ingredients!$A:$G,4,FALSE),"ingredient not in list"))</f>
        <v/>
      </c>
      <c r="H872" t="str">
        <f t="shared" si="150"/>
        <v/>
      </c>
      <c r="I872" s="3" t="str">
        <f>IF(D872="", "", IFERROR((VLOOKUP(D872,Ingredients!$A:$H,8,FALSE)*(F872/(VLOOKUP(D872,Ingredients!$A:$H,3,FALSE)))), "ingredient not in list"))</f>
        <v/>
      </c>
      <c r="J872" t="str">
        <f t="shared" si="151"/>
        <v/>
      </c>
      <c r="K872" s="77" t="str">
        <f>IF($D872="", "", IFERROR((VLOOKUP($D872,Ingredients!$A:$K,9,FALSE)*($F872/(VLOOKUP($D872,Ingredients!$A:$K,3,FALSE)))), "ingredient not in list"))</f>
        <v/>
      </c>
      <c r="L872" t="str">
        <f t="shared" si="152"/>
        <v/>
      </c>
      <c r="M872" s="77" t="str">
        <f>IF($D872="", "", IFERROR((VLOOKUP($D872,Ingredients!$A:$K,10,FALSE)*($F872/(VLOOKUP($D872,Ingredients!$A:$K,3,FALSE)))), "ingredient not in list"))</f>
        <v/>
      </c>
      <c r="N872" t="str">
        <f t="shared" si="153"/>
        <v/>
      </c>
      <c r="O872" s="77" t="str">
        <f>IF($D872="", "", IFERROR((VLOOKUP($D872,Ingredients!$A:$K,11,FALSE)*($F872/(VLOOKUP($D872,Ingredients!$A:$K,3,FALSE)))), "ingredient not in list"))</f>
        <v/>
      </c>
      <c r="P872" t="str">
        <f t="shared" si="154"/>
        <v/>
      </c>
      <c r="Q872" s="83" t="str">
        <f>IF($D872="", "", IFERROR((VLOOKUP($D872,Ingredients!$A:$H,6,FALSE)*($F872/(VLOOKUP($D872,Ingredients!$A:$H,3,FALSE)))), "ingredient not in list"))</f>
        <v/>
      </c>
      <c r="R872" s="3" t="str">
        <f>IF(AND(I872&lt;&gt;"",I873=""),SUM(I$1:I873)-SUM(R$1:R871),"")</f>
        <v/>
      </c>
      <c r="S872" t="str">
        <f>IF(AND(Q872&lt;&gt;"",Q873=""),SUM(Q$1:Q873)-SUM(S$1:S871),"")</f>
        <v/>
      </c>
      <c r="T872" s="74" t="str">
        <f>IF(AND(K872&lt;&gt;"",K873=""),SUM(K$1:K873)-SUM(T$1:T871),"")</f>
        <v/>
      </c>
      <c r="U872" s="74" t="str">
        <f>IF(AND(M872&lt;&gt;"",M873=""),SUM(M$1:M873)-SUM(U$1:U871),"")</f>
        <v/>
      </c>
      <c r="V872" s="74" t="str">
        <f>IF(AND(O872&lt;&gt;"",O873=""),SUM(O$1:O873)-SUM(V$1:V871),"")</f>
        <v/>
      </c>
      <c r="X872" s="3" t="str">
        <f t="shared" si="155"/>
        <v/>
      </c>
      <c r="Y872" s="21" t="str">
        <f t="shared" si="156"/>
        <v/>
      </c>
      <c r="Z872" s="74" t="str">
        <f t="shared" si="157"/>
        <v/>
      </c>
      <c r="AA872" s="74" t="str">
        <f t="shared" si="158"/>
        <v/>
      </c>
      <c r="AB872" s="74" t="str">
        <f t="shared" si="159"/>
        <v/>
      </c>
    </row>
    <row r="873" spans="1:28" ht="12.75" x14ac:dyDescent="0.2">
      <c r="A873" t="str">
        <f>IF(B873="","", IF(ISNA(MATCH(B873,'Meal Planning'!$C$2:$C$6,0)), "N", "Y"))</f>
        <v/>
      </c>
      <c r="B873" t="str">
        <f t="array" ref="B873">IF(D873="","", INDEX($C873:C20871, MATCH(FALSE,ISBLANK($C873:C20871),0)))</f>
        <v/>
      </c>
      <c r="C873" s="10"/>
      <c r="E873" t="str">
        <f t="shared" si="149"/>
        <v/>
      </c>
      <c r="F873" s="10"/>
      <c r="G873" s="1" t="str">
        <f>IF(D873="","",IFERROR(VLOOKUP(D873,Ingredients!$A:$G,4,FALSE),"ingredient not in list"))</f>
        <v/>
      </c>
      <c r="H873" t="str">
        <f t="shared" si="150"/>
        <v/>
      </c>
      <c r="I873" s="3" t="str">
        <f>IF(D873="", "", IFERROR((VLOOKUP(D873,Ingredients!$A:$H,8,FALSE)*(F873/(VLOOKUP(D873,Ingredients!$A:$H,3,FALSE)))), "ingredient not in list"))</f>
        <v/>
      </c>
      <c r="J873" t="str">
        <f t="shared" si="151"/>
        <v/>
      </c>
      <c r="K873" s="77" t="str">
        <f>IF($D873="", "", IFERROR((VLOOKUP($D873,Ingredients!$A:$K,9,FALSE)*($F873/(VLOOKUP($D873,Ingredients!$A:$K,3,FALSE)))), "ingredient not in list"))</f>
        <v/>
      </c>
      <c r="L873" t="str">
        <f t="shared" si="152"/>
        <v/>
      </c>
      <c r="M873" s="77" t="str">
        <f>IF($D873="", "", IFERROR((VLOOKUP($D873,Ingredients!$A:$K,10,FALSE)*($F873/(VLOOKUP($D873,Ingredients!$A:$K,3,FALSE)))), "ingredient not in list"))</f>
        <v/>
      </c>
      <c r="N873" t="str">
        <f t="shared" si="153"/>
        <v/>
      </c>
      <c r="O873" s="77" t="str">
        <f>IF($D873="", "", IFERROR((VLOOKUP($D873,Ingredients!$A:$K,11,FALSE)*($F873/(VLOOKUP($D873,Ingredients!$A:$K,3,FALSE)))), "ingredient not in list"))</f>
        <v/>
      </c>
      <c r="P873" t="str">
        <f t="shared" si="154"/>
        <v/>
      </c>
      <c r="Q873" s="83" t="str">
        <f>IF($D873="", "", IFERROR((VLOOKUP($D873,Ingredients!$A:$H,6,FALSE)*($F873/(VLOOKUP($D873,Ingredients!$A:$H,3,FALSE)))), "ingredient not in list"))</f>
        <v/>
      </c>
      <c r="R873" s="3" t="str">
        <f>IF(AND(I873&lt;&gt;"",I874=""),SUM(I$1:I874)-SUM(R$1:R872),"")</f>
        <v/>
      </c>
      <c r="S873" t="str">
        <f>IF(AND(Q873&lt;&gt;"",Q874=""),SUM(Q$1:Q874)-SUM(S$1:S872),"")</f>
        <v/>
      </c>
      <c r="T873" s="74" t="str">
        <f>IF(AND(K873&lt;&gt;"",K874=""),SUM(K$1:K874)-SUM(T$1:T872),"")</f>
        <v/>
      </c>
      <c r="U873" s="74" t="str">
        <f>IF(AND(M873&lt;&gt;"",M874=""),SUM(M$1:M874)-SUM(U$1:U872),"")</f>
        <v/>
      </c>
      <c r="V873" s="74" t="str">
        <f>IF(AND(O873&lt;&gt;"",O874=""),SUM(O$1:O874)-SUM(V$1:V872),"")</f>
        <v/>
      </c>
      <c r="X873" s="3" t="str">
        <f t="shared" si="155"/>
        <v/>
      </c>
      <c r="Y873" s="21" t="str">
        <f t="shared" si="156"/>
        <v/>
      </c>
      <c r="Z873" s="74" t="str">
        <f t="shared" si="157"/>
        <v/>
      </c>
      <c r="AA873" s="74" t="str">
        <f t="shared" si="158"/>
        <v/>
      </c>
      <c r="AB873" s="74" t="str">
        <f t="shared" si="159"/>
        <v/>
      </c>
    </row>
    <row r="874" spans="1:28" ht="12.75" x14ac:dyDescent="0.2">
      <c r="A874" t="str">
        <f>IF(B874="","", IF(ISNA(MATCH(B874,'Meal Planning'!$C$2:$C$6,0)), "N", "Y"))</f>
        <v/>
      </c>
      <c r="B874" t="str">
        <f t="array" ref="B874">IF(D874="","", INDEX($C874:C20872, MATCH(FALSE,ISBLANK($C874:C20872),0)))</f>
        <v/>
      </c>
      <c r="C874" s="10"/>
      <c r="E874" t="str">
        <f t="shared" si="149"/>
        <v/>
      </c>
      <c r="F874" s="10"/>
      <c r="G874" s="1" t="str">
        <f>IF(D874="","",IFERROR(VLOOKUP(D874,Ingredients!$A:$G,4,FALSE),"ingredient not in list"))</f>
        <v/>
      </c>
      <c r="H874" t="str">
        <f t="shared" si="150"/>
        <v/>
      </c>
      <c r="I874" s="3" t="str">
        <f>IF(D874="", "", IFERROR((VLOOKUP(D874,Ingredients!$A:$H,8,FALSE)*(F874/(VLOOKUP(D874,Ingredients!$A:$H,3,FALSE)))), "ingredient not in list"))</f>
        <v/>
      </c>
      <c r="J874" t="str">
        <f t="shared" si="151"/>
        <v/>
      </c>
      <c r="K874" s="77" t="str">
        <f>IF($D874="", "", IFERROR((VLOOKUP($D874,Ingredients!$A:$K,9,FALSE)*($F874/(VLOOKUP($D874,Ingredients!$A:$K,3,FALSE)))), "ingredient not in list"))</f>
        <v/>
      </c>
      <c r="L874" t="str">
        <f t="shared" si="152"/>
        <v/>
      </c>
      <c r="M874" s="77" t="str">
        <f>IF($D874="", "", IFERROR((VLOOKUP($D874,Ingredients!$A:$K,10,FALSE)*($F874/(VLOOKUP($D874,Ingredients!$A:$K,3,FALSE)))), "ingredient not in list"))</f>
        <v/>
      </c>
      <c r="N874" t="str">
        <f t="shared" si="153"/>
        <v/>
      </c>
      <c r="O874" s="77" t="str">
        <f>IF($D874="", "", IFERROR((VLOOKUP($D874,Ingredients!$A:$K,11,FALSE)*($F874/(VLOOKUP($D874,Ingredients!$A:$K,3,FALSE)))), "ingredient not in list"))</f>
        <v/>
      </c>
      <c r="P874" t="str">
        <f t="shared" si="154"/>
        <v/>
      </c>
      <c r="Q874" s="83" t="str">
        <f>IF($D874="", "", IFERROR((VLOOKUP($D874,Ingredients!$A:$H,6,FALSE)*($F874/(VLOOKUP($D874,Ingredients!$A:$H,3,FALSE)))), "ingredient not in list"))</f>
        <v/>
      </c>
      <c r="R874" s="3" t="str">
        <f>IF(AND(I874&lt;&gt;"",I875=""),SUM(I$1:I875)-SUM(R$1:R873),"")</f>
        <v/>
      </c>
      <c r="S874" t="str">
        <f>IF(AND(Q874&lt;&gt;"",Q875=""),SUM(Q$1:Q875)-SUM(S$1:S873),"")</f>
        <v/>
      </c>
      <c r="T874" s="74" t="str">
        <f>IF(AND(K874&lt;&gt;"",K875=""),SUM(K$1:K875)-SUM(T$1:T873),"")</f>
        <v/>
      </c>
      <c r="U874" s="74" t="str">
        <f>IF(AND(M874&lt;&gt;"",M875=""),SUM(M$1:M875)-SUM(U$1:U873),"")</f>
        <v/>
      </c>
      <c r="V874" s="74" t="str">
        <f>IF(AND(O874&lt;&gt;"",O875=""),SUM(O$1:O875)-SUM(V$1:V873),"")</f>
        <v/>
      </c>
      <c r="X874" s="3" t="str">
        <f t="shared" si="155"/>
        <v/>
      </c>
      <c r="Y874" s="21" t="str">
        <f t="shared" si="156"/>
        <v/>
      </c>
      <c r="Z874" s="74" t="str">
        <f t="shared" si="157"/>
        <v/>
      </c>
      <c r="AA874" s="74" t="str">
        <f t="shared" si="158"/>
        <v/>
      </c>
      <c r="AB874" s="74" t="str">
        <f t="shared" si="159"/>
        <v/>
      </c>
    </row>
    <row r="875" spans="1:28" ht="12.75" x14ac:dyDescent="0.2">
      <c r="A875" t="str">
        <f>IF(B875="","", IF(ISNA(MATCH(B875,'Meal Planning'!$C$2:$C$6,0)), "N", "Y"))</f>
        <v/>
      </c>
      <c r="B875" t="str">
        <f t="array" ref="B875">IF(D875="","", INDEX($C875:C20873, MATCH(FALSE,ISBLANK($C875:C20873),0)))</f>
        <v/>
      </c>
      <c r="C875" s="10"/>
      <c r="E875" t="str">
        <f t="shared" si="149"/>
        <v/>
      </c>
      <c r="F875" s="10"/>
      <c r="G875" s="1" t="str">
        <f>IF(D875="","",IFERROR(VLOOKUP(D875,Ingredients!$A:$G,4,FALSE),"ingredient not in list"))</f>
        <v/>
      </c>
      <c r="H875" t="str">
        <f t="shared" si="150"/>
        <v/>
      </c>
      <c r="I875" s="3" t="str">
        <f>IF(D875="", "", IFERROR((VLOOKUP(D875,Ingredients!$A:$H,8,FALSE)*(F875/(VLOOKUP(D875,Ingredients!$A:$H,3,FALSE)))), "ingredient not in list"))</f>
        <v/>
      </c>
      <c r="J875" t="str">
        <f t="shared" si="151"/>
        <v/>
      </c>
      <c r="K875" s="77" t="str">
        <f>IF($D875="", "", IFERROR((VLOOKUP($D875,Ingredients!$A:$K,9,FALSE)*($F875/(VLOOKUP($D875,Ingredients!$A:$K,3,FALSE)))), "ingredient not in list"))</f>
        <v/>
      </c>
      <c r="L875" t="str">
        <f t="shared" si="152"/>
        <v/>
      </c>
      <c r="M875" s="77" t="str">
        <f>IF($D875="", "", IFERROR((VLOOKUP($D875,Ingredients!$A:$K,10,FALSE)*($F875/(VLOOKUP($D875,Ingredients!$A:$K,3,FALSE)))), "ingredient not in list"))</f>
        <v/>
      </c>
      <c r="N875" t="str">
        <f t="shared" si="153"/>
        <v/>
      </c>
      <c r="O875" s="77" t="str">
        <f>IF($D875="", "", IFERROR((VLOOKUP($D875,Ingredients!$A:$K,11,FALSE)*($F875/(VLOOKUP($D875,Ingredients!$A:$K,3,FALSE)))), "ingredient not in list"))</f>
        <v/>
      </c>
      <c r="P875" t="str">
        <f t="shared" si="154"/>
        <v/>
      </c>
      <c r="Q875" s="83" t="str">
        <f>IF($D875="", "", IFERROR((VLOOKUP($D875,Ingredients!$A:$H,6,FALSE)*($F875/(VLOOKUP($D875,Ingredients!$A:$H,3,FALSE)))), "ingredient not in list"))</f>
        <v/>
      </c>
      <c r="R875" s="3" t="str">
        <f>IF(AND(I875&lt;&gt;"",I876=""),SUM(I$1:I876)-SUM(R$1:R874),"")</f>
        <v/>
      </c>
      <c r="S875" t="str">
        <f>IF(AND(Q875&lt;&gt;"",Q876=""),SUM(Q$1:Q876)-SUM(S$1:S874),"")</f>
        <v/>
      </c>
      <c r="T875" s="74" t="str">
        <f>IF(AND(K875&lt;&gt;"",K876=""),SUM(K$1:K876)-SUM(T$1:T874),"")</f>
        <v/>
      </c>
      <c r="U875" s="74" t="str">
        <f>IF(AND(M875&lt;&gt;"",M876=""),SUM(M$1:M876)-SUM(U$1:U874),"")</f>
        <v/>
      </c>
      <c r="V875" s="74" t="str">
        <f>IF(AND(O875&lt;&gt;"",O876=""),SUM(O$1:O876)-SUM(V$1:V874),"")</f>
        <v/>
      </c>
      <c r="X875" s="3" t="str">
        <f t="shared" si="155"/>
        <v/>
      </c>
      <c r="Y875" s="21" t="str">
        <f t="shared" si="156"/>
        <v/>
      </c>
      <c r="Z875" s="74" t="str">
        <f t="shared" si="157"/>
        <v/>
      </c>
      <c r="AA875" s="74" t="str">
        <f t="shared" si="158"/>
        <v/>
      </c>
      <c r="AB875" s="74" t="str">
        <f t="shared" si="159"/>
        <v/>
      </c>
    </row>
    <row r="876" spans="1:28" ht="12.75" x14ac:dyDescent="0.2">
      <c r="A876" t="str">
        <f>IF(B876="","", IF(ISNA(MATCH(B876,'Meal Planning'!$C$2:$C$6,0)), "N", "Y"))</f>
        <v/>
      </c>
      <c r="B876" t="str">
        <f t="array" ref="B876">IF(D876="","", INDEX($C876:C20874, MATCH(FALSE,ISBLANK($C876:C20874),0)))</f>
        <v/>
      </c>
      <c r="C876" s="10"/>
      <c r="E876" t="str">
        <f t="shared" si="149"/>
        <v/>
      </c>
      <c r="F876" s="10"/>
      <c r="G876" s="1" t="str">
        <f>IF(D876="","",IFERROR(VLOOKUP(D876,Ingredients!$A:$G,4,FALSE),"ingredient not in list"))</f>
        <v/>
      </c>
      <c r="H876" t="str">
        <f t="shared" si="150"/>
        <v/>
      </c>
      <c r="I876" s="3" t="str">
        <f>IF(D876="", "", IFERROR((VLOOKUP(D876,Ingredients!$A:$H,8,FALSE)*(F876/(VLOOKUP(D876,Ingredients!$A:$H,3,FALSE)))), "ingredient not in list"))</f>
        <v/>
      </c>
      <c r="J876" t="str">
        <f t="shared" si="151"/>
        <v/>
      </c>
      <c r="K876" s="77" t="str">
        <f>IF($D876="", "", IFERROR((VLOOKUP($D876,Ingredients!$A:$K,9,FALSE)*($F876/(VLOOKUP($D876,Ingredients!$A:$K,3,FALSE)))), "ingredient not in list"))</f>
        <v/>
      </c>
      <c r="L876" t="str">
        <f t="shared" si="152"/>
        <v/>
      </c>
      <c r="M876" s="77" t="str">
        <f>IF($D876="", "", IFERROR((VLOOKUP($D876,Ingredients!$A:$K,10,FALSE)*($F876/(VLOOKUP($D876,Ingredients!$A:$K,3,FALSE)))), "ingredient not in list"))</f>
        <v/>
      </c>
      <c r="N876" t="str">
        <f t="shared" si="153"/>
        <v/>
      </c>
      <c r="O876" s="77" t="str">
        <f>IF($D876="", "", IFERROR((VLOOKUP($D876,Ingredients!$A:$K,11,FALSE)*($F876/(VLOOKUP($D876,Ingredients!$A:$K,3,FALSE)))), "ingredient not in list"))</f>
        <v/>
      </c>
      <c r="P876" t="str">
        <f t="shared" si="154"/>
        <v/>
      </c>
      <c r="Q876" s="83" t="str">
        <f>IF($D876="", "", IFERROR((VLOOKUP($D876,Ingredients!$A:$H,6,FALSE)*($F876/(VLOOKUP($D876,Ingredients!$A:$H,3,FALSE)))), "ingredient not in list"))</f>
        <v/>
      </c>
      <c r="R876" s="3" t="str">
        <f>IF(AND(I876&lt;&gt;"",I877=""),SUM(I$1:I877)-SUM(R$1:R875),"")</f>
        <v/>
      </c>
      <c r="S876" t="str">
        <f>IF(AND(Q876&lt;&gt;"",Q877=""),SUM(Q$1:Q877)-SUM(S$1:S875),"")</f>
        <v/>
      </c>
      <c r="T876" s="74" t="str">
        <f>IF(AND(K876&lt;&gt;"",K877=""),SUM(K$1:K877)-SUM(T$1:T875),"")</f>
        <v/>
      </c>
      <c r="U876" s="74" t="str">
        <f>IF(AND(M876&lt;&gt;"",M877=""),SUM(M$1:M877)-SUM(U$1:U875),"")</f>
        <v/>
      </c>
      <c r="V876" s="74" t="str">
        <f>IF(AND(O876&lt;&gt;"",O877=""),SUM(O$1:O877)-SUM(V$1:V875),"")</f>
        <v/>
      </c>
      <c r="X876" s="3" t="str">
        <f t="shared" si="155"/>
        <v/>
      </c>
      <c r="Y876" s="21" t="str">
        <f t="shared" si="156"/>
        <v/>
      </c>
      <c r="Z876" s="74" t="str">
        <f t="shared" si="157"/>
        <v/>
      </c>
      <c r="AA876" s="74" t="str">
        <f t="shared" si="158"/>
        <v/>
      </c>
      <c r="AB876" s="74" t="str">
        <f t="shared" si="159"/>
        <v/>
      </c>
    </row>
    <row r="877" spans="1:28" ht="12.75" x14ac:dyDescent="0.2">
      <c r="A877" t="str">
        <f>IF(B877="","", IF(ISNA(MATCH(B877,'Meal Planning'!$C$2:$C$6,0)), "N", "Y"))</f>
        <v/>
      </c>
      <c r="B877" t="str">
        <f t="array" ref="B877">IF(D877="","", INDEX($C877:C20875, MATCH(FALSE,ISBLANK($C877:C20875),0)))</f>
        <v/>
      </c>
      <c r="C877" s="10"/>
      <c r="E877" t="str">
        <f t="shared" si="149"/>
        <v/>
      </c>
      <c r="F877" s="10"/>
      <c r="G877" s="1" t="str">
        <f>IF(D877="","",IFERROR(VLOOKUP(D877,Ingredients!$A:$G,4,FALSE),"ingredient not in list"))</f>
        <v/>
      </c>
      <c r="H877" t="str">
        <f t="shared" si="150"/>
        <v/>
      </c>
      <c r="I877" s="3" t="str">
        <f>IF(D877="", "", IFERROR((VLOOKUP(D877,Ingredients!$A:$H,8,FALSE)*(F877/(VLOOKUP(D877,Ingredients!$A:$H,3,FALSE)))), "ingredient not in list"))</f>
        <v/>
      </c>
      <c r="J877" t="str">
        <f t="shared" si="151"/>
        <v/>
      </c>
      <c r="K877" s="77" t="str">
        <f>IF($D877="", "", IFERROR((VLOOKUP($D877,Ingredients!$A:$K,9,FALSE)*($F877/(VLOOKUP($D877,Ingredients!$A:$K,3,FALSE)))), "ingredient not in list"))</f>
        <v/>
      </c>
      <c r="L877" t="str">
        <f t="shared" si="152"/>
        <v/>
      </c>
      <c r="M877" s="77" t="str">
        <f>IF($D877="", "", IFERROR((VLOOKUP($D877,Ingredients!$A:$K,10,FALSE)*($F877/(VLOOKUP($D877,Ingredients!$A:$K,3,FALSE)))), "ingredient not in list"))</f>
        <v/>
      </c>
      <c r="N877" t="str">
        <f t="shared" si="153"/>
        <v/>
      </c>
      <c r="O877" s="77" t="str">
        <f>IF($D877="", "", IFERROR((VLOOKUP($D877,Ingredients!$A:$K,11,FALSE)*($F877/(VLOOKUP($D877,Ingredients!$A:$K,3,FALSE)))), "ingredient not in list"))</f>
        <v/>
      </c>
      <c r="P877" t="str">
        <f t="shared" si="154"/>
        <v/>
      </c>
      <c r="Q877" s="83" t="str">
        <f>IF($D877="", "", IFERROR((VLOOKUP($D877,Ingredients!$A:$H,6,FALSE)*($F877/(VLOOKUP($D877,Ingredients!$A:$H,3,FALSE)))), "ingredient not in list"))</f>
        <v/>
      </c>
      <c r="R877" s="3" t="str">
        <f>IF(AND(I877&lt;&gt;"",I878=""),SUM(I$1:I878)-SUM(R$1:R876),"")</f>
        <v/>
      </c>
      <c r="S877" t="str">
        <f>IF(AND(Q877&lt;&gt;"",Q878=""),SUM(Q$1:Q878)-SUM(S$1:S876),"")</f>
        <v/>
      </c>
      <c r="T877" s="74" t="str">
        <f>IF(AND(K877&lt;&gt;"",K878=""),SUM(K$1:K878)-SUM(T$1:T876),"")</f>
        <v/>
      </c>
      <c r="U877" s="74" t="str">
        <f>IF(AND(M877&lt;&gt;"",M878=""),SUM(M$1:M878)-SUM(U$1:U876),"")</f>
        <v/>
      </c>
      <c r="V877" s="74" t="str">
        <f>IF(AND(O877&lt;&gt;"",O878=""),SUM(O$1:O878)-SUM(V$1:V876),"")</f>
        <v/>
      </c>
      <c r="X877" s="3" t="str">
        <f t="shared" si="155"/>
        <v/>
      </c>
      <c r="Y877" s="21" t="str">
        <f t="shared" si="156"/>
        <v/>
      </c>
      <c r="Z877" s="74" t="str">
        <f t="shared" si="157"/>
        <v/>
      </c>
      <c r="AA877" s="74" t="str">
        <f t="shared" si="158"/>
        <v/>
      </c>
      <c r="AB877" s="74" t="str">
        <f t="shared" si="159"/>
        <v/>
      </c>
    </row>
    <row r="878" spans="1:28" ht="12.75" x14ac:dyDescent="0.2">
      <c r="A878" t="str">
        <f>IF(B878="","", IF(ISNA(MATCH(B878,'Meal Planning'!$C$2:$C$6,0)), "N", "Y"))</f>
        <v/>
      </c>
      <c r="B878" t="str">
        <f t="array" ref="B878">IF(D878="","", INDEX($C878:C20876, MATCH(FALSE,ISBLANK($C878:C20876),0)))</f>
        <v/>
      </c>
      <c r="C878" s="10"/>
      <c r="E878" t="str">
        <f t="shared" si="149"/>
        <v/>
      </c>
      <c r="F878" s="10"/>
      <c r="G878" s="1" t="str">
        <f>IF(D878="","",IFERROR(VLOOKUP(D878,Ingredients!$A:$G,4,FALSE),"ingredient not in list"))</f>
        <v/>
      </c>
      <c r="H878" t="str">
        <f t="shared" si="150"/>
        <v/>
      </c>
      <c r="I878" s="3" t="str">
        <f>IF(D878="", "", IFERROR((VLOOKUP(D878,Ingredients!$A:$H,8,FALSE)*(F878/(VLOOKUP(D878,Ingredients!$A:$H,3,FALSE)))), "ingredient not in list"))</f>
        <v/>
      </c>
      <c r="J878" t="str">
        <f t="shared" si="151"/>
        <v/>
      </c>
      <c r="K878" s="77" t="str">
        <f>IF($D878="", "", IFERROR((VLOOKUP($D878,Ingredients!$A:$K,9,FALSE)*($F878/(VLOOKUP($D878,Ingredients!$A:$K,3,FALSE)))), "ingredient not in list"))</f>
        <v/>
      </c>
      <c r="L878" t="str">
        <f t="shared" si="152"/>
        <v/>
      </c>
      <c r="M878" s="77" t="str">
        <f>IF($D878="", "", IFERROR((VLOOKUP($D878,Ingredients!$A:$K,10,FALSE)*($F878/(VLOOKUP($D878,Ingredients!$A:$K,3,FALSE)))), "ingredient not in list"))</f>
        <v/>
      </c>
      <c r="N878" t="str">
        <f t="shared" si="153"/>
        <v/>
      </c>
      <c r="O878" s="77" t="str">
        <f>IF($D878="", "", IFERROR((VLOOKUP($D878,Ingredients!$A:$K,11,FALSE)*($F878/(VLOOKUP($D878,Ingredients!$A:$K,3,FALSE)))), "ingredient not in list"))</f>
        <v/>
      </c>
      <c r="P878" t="str">
        <f t="shared" si="154"/>
        <v/>
      </c>
      <c r="Q878" s="83" t="str">
        <f>IF($D878="", "", IFERROR((VLOOKUP($D878,Ingredients!$A:$H,6,FALSE)*($F878/(VLOOKUP($D878,Ingredients!$A:$H,3,FALSE)))), "ingredient not in list"))</f>
        <v/>
      </c>
      <c r="R878" s="3" t="str">
        <f>IF(AND(I878&lt;&gt;"",I879=""),SUM(I$1:I879)-SUM(R$1:R877),"")</f>
        <v/>
      </c>
      <c r="S878" t="str">
        <f>IF(AND(Q878&lt;&gt;"",Q879=""),SUM(Q$1:Q879)-SUM(S$1:S877),"")</f>
        <v/>
      </c>
      <c r="T878" s="74" t="str">
        <f>IF(AND(K878&lt;&gt;"",K879=""),SUM(K$1:K879)-SUM(T$1:T877),"")</f>
        <v/>
      </c>
      <c r="U878" s="74" t="str">
        <f>IF(AND(M878&lt;&gt;"",M879=""),SUM(M$1:M879)-SUM(U$1:U877),"")</f>
        <v/>
      </c>
      <c r="V878" s="74" t="str">
        <f>IF(AND(O878&lt;&gt;"",O879=""),SUM(O$1:O879)-SUM(V$1:V877),"")</f>
        <v/>
      </c>
      <c r="X878" s="3" t="str">
        <f t="shared" si="155"/>
        <v/>
      </c>
      <c r="Y878" s="21" t="str">
        <f t="shared" si="156"/>
        <v/>
      </c>
      <c r="Z878" s="74" t="str">
        <f t="shared" si="157"/>
        <v/>
      </c>
      <c r="AA878" s="74" t="str">
        <f t="shared" si="158"/>
        <v/>
      </c>
      <c r="AB878" s="74" t="str">
        <f t="shared" si="159"/>
        <v/>
      </c>
    </row>
    <row r="879" spans="1:28" ht="12.75" x14ac:dyDescent="0.2">
      <c r="A879" t="str">
        <f>IF(B879="","", IF(ISNA(MATCH(B879,'Meal Planning'!$C$2:$C$6,0)), "N", "Y"))</f>
        <v/>
      </c>
      <c r="B879" t="str">
        <f t="array" ref="B879">IF(D879="","", INDEX($C879:C20877, MATCH(FALSE,ISBLANK($C879:C20877),0)))</f>
        <v/>
      </c>
      <c r="C879" s="10"/>
      <c r="E879" t="str">
        <f t="shared" si="149"/>
        <v/>
      </c>
      <c r="F879" s="10"/>
      <c r="G879" s="1" t="str">
        <f>IF(D879="","",IFERROR(VLOOKUP(D879,Ingredients!$A:$G,4,FALSE),"ingredient not in list"))</f>
        <v/>
      </c>
      <c r="H879" t="str">
        <f t="shared" si="150"/>
        <v/>
      </c>
      <c r="I879" s="3" t="str">
        <f>IF(D879="", "", IFERROR((VLOOKUP(D879,Ingredients!$A:$H,8,FALSE)*(F879/(VLOOKUP(D879,Ingredients!$A:$H,3,FALSE)))), "ingredient not in list"))</f>
        <v/>
      </c>
      <c r="J879" t="str">
        <f t="shared" si="151"/>
        <v/>
      </c>
      <c r="K879" s="77" t="str">
        <f>IF($D879="", "", IFERROR((VLOOKUP($D879,Ingredients!$A:$K,9,FALSE)*($F879/(VLOOKUP($D879,Ingredients!$A:$K,3,FALSE)))), "ingredient not in list"))</f>
        <v/>
      </c>
      <c r="L879" t="str">
        <f t="shared" si="152"/>
        <v/>
      </c>
      <c r="M879" s="77" t="str">
        <f>IF($D879="", "", IFERROR((VLOOKUP($D879,Ingredients!$A:$K,10,FALSE)*($F879/(VLOOKUP($D879,Ingredients!$A:$K,3,FALSE)))), "ingredient not in list"))</f>
        <v/>
      </c>
      <c r="N879" t="str">
        <f t="shared" si="153"/>
        <v/>
      </c>
      <c r="O879" s="77" t="str">
        <f>IF($D879="", "", IFERROR((VLOOKUP($D879,Ingredients!$A:$K,11,FALSE)*($F879/(VLOOKUP($D879,Ingredients!$A:$K,3,FALSE)))), "ingredient not in list"))</f>
        <v/>
      </c>
      <c r="P879" t="str">
        <f t="shared" si="154"/>
        <v/>
      </c>
      <c r="Q879" s="83" t="str">
        <f>IF($D879="", "", IFERROR((VLOOKUP($D879,Ingredients!$A:$H,6,FALSE)*($F879/(VLOOKUP($D879,Ingredients!$A:$H,3,FALSE)))), "ingredient not in list"))</f>
        <v/>
      </c>
      <c r="R879" s="3" t="str">
        <f>IF(AND(I879&lt;&gt;"",I880=""),SUM(I$1:I880)-SUM(R$1:R878),"")</f>
        <v/>
      </c>
      <c r="S879" t="str">
        <f>IF(AND(Q879&lt;&gt;"",Q880=""),SUM(Q$1:Q880)-SUM(S$1:S878),"")</f>
        <v/>
      </c>
      <c r="T879" s="74" t="str">
        <f>IF(AND(K879&lt;&gt;"",K880=""),SUM(K$1:K880)-SUM(T$1:T878),"")</f>
        <v/>
      </c>
      <c r="U879" s="74" t="str">
        <f>IF(AND(M879&lt;&gt;"",M880=""),SUM(M$1:M880)-SUM(U$1:U878),"")</f>
        <v/>
      </c>
      <c r="V879" s="74" t="str">
        <f>IF(AND(O879&lt;&gt;"",O880=""),SUM(O$1:O880)-SUM(V$1:V878),"")</f>
        <v/>
      </c>
      <c r="X879" s="3" t="str">
        <f t="shared" si="155"/>
        <v/>
      </c>
      <c r="Y879" s="21" t="str">
        <f t="shared" si="156"/>
        <v/>
      </c>
      <c r="Z879" s="74" t="str">
        <f t="shared" si="157"/>
        <v/>
      </c>
      <c r="AA879" s="74" t="str">
        <f t="shared" si="158"/>
        <v/>
      </c>
      <c r="AB879" s="74" t="str">
        <f t="shared" si="159"/>
        <v/>
      </c>
    </row>
    <row r="880" spans="1:28" ht="12.75" x14ac:dyDescent="0.2">
      <c r="A880" t="str">
        <f>IF(B880="","", IF(ISNA(MATCH(B880,'Meal Planning'!$C$2:$C$6,0)), "N", "Y"))</f>
        <v/>
      </c>
      <c r="B880" t="str">
        <f t="array" ref="B880">IF(D880="","", INDEX($C880:C20878, MATCH(FALSE,ISBLANK($C880:C20878),0)))</f>
        <v/>
      </c>
      <c r="C880" s="10"/>
      <c r="E880" t="str">
        <f t="shared" si="149"/>
        <v/>
      </c>
      <c r="F880" s="10"/>
      <c r="G880" s="1" t="str">
        <f>IF(D880="","",IFERROR(VLOOKUP(D880,Ingredients!$A:$G,4,FALSE),"ingredient not in list"))</f>
        <v/>
      </c>
      <c r="H880" t="str">
        <f t="shared" si="150"/>
        <v/>
      </c>
      <c r="I880" s="3" t="str">
        <f>IF(D880="", "", IFERROR((VLOOKUP(D880,Ingredients!$A:$H,8,FALSE)*(F880/(VLOOKUP(D880,Ingredients!$A:$H,3,FALSE)))), "ingredient not in list"))</f>
        <v/>
      </c>
      <c r="J880" t="str">
        <f t="shared" si="151"/>
        <v/>
      </c>
      <c r="K880" s="77" t="str">
        <f>IF($D880="", "", IFERROR((VLOOKUP($D880,Ingredients!$A:$K,9,FALSE)*($F880/(VLOOKUP($D880,Ingredients!$A:$K,3,FALSE)))), "ingredient not in list"))</f>
        <v/>
      </c>
      <c r="L880" t="str">
        <f t="shared" si="152"/>
        <v/>
      </c>
      <c r="M880" s="77" t="str">
        <f>IF($D880="", "", IFERROR((VLOOKUP($D880,Ingredients!$A:$K,10,FALSE)*($F880/(VLOOKUP($D880,Ingredients!$A:$K,3,FALSE)))), "ingredient not in list"))</f>
        <v/>
      </c>
      <c r="N880" t="str">
        <f t="shared" si="153"/>
        <v/>
      </c>
      <c r="O880" s="77" t="str">
        <f>IF($D880="", "", IFERROR((VLOOKUP($D880,Ingredients!$A:$K,11,FALSE)*($F880/(VLOOKUP($D880,Ingredients!$A:$K,3,FALSE)))), "ingredient not in list"))</f>
        <v/>
      </c>
      <c r="P880" t="str">
        <f t="shared" si="154"/>
        <v/>
      </c>
      <c r="Q880" s="83" t="str">
        <f>IF($D880="", "", IFERROR((VLOOKUP($D880,Ingredients!$A:$H,6,FALSE)*($F880/(VLOOKUP($D880,Ingredients!$A:$H,3,FALSE)))), "ingredient not in list"))</f>
        <v/>
      </c>
      <c r="R880" s="3" t="str">
        <f>IF(AND(I880&lt;&gt;"",I881=""),SUM(I$1:I881)-SUM(R$1:R879),"")</f>
        <v/>
      </c>
      <c r="S880" t="str">
        <f>IF(AND(Q880&lt;&gt;"",Q881=""),SUM(Q$1:Q881)-SUM(S$1:S879),"")</f>
        <v/>
      </c>
      <c r="T880" s="74" t="str">
        <f>IF(AND(K880&lt;&gt;"",K881=""),SUM(K$1:K881)-SUM(T$1:T879),"")</f>
        <v/>
      </c>
      <c r="U880" s="74" t="str">
        <f>IF(AND(M880&lt;&gt;"",M881=""),SUM(M$1:M881)-SUM(U$1:U879),"")</f>
        <v/>
      </c>
      <c r="V880" s="74" t="str">
        <f>IF(AND(O880&lt;&gt;"",O881=""),SUM(O$1:O881)-SUM(V$1:V879),"")</f>
        <v/>
      </c>
      <c r="X880" s="3" t="str">
        <f t="shared" si="155"/>
        <v/>
      </c>
      <c r="Y880" s="21" t="str">
        <f t="shared" si="156"/>
        <v/>
      </c>
      <c r="Z880" s="74" t="str">
        <f t="shared" si="157"/>
        <v/>
      </c>
      <c r="AA880" s="74" t="str">
        <f t="shared" si="158"/>
        <v/>
      </c>
      <c r="AB880" s="74" t="str">
        <f t="shared" si="159"/>
        <v/>
      </c>
    </row>
    <row r="881" spans="1:28" ht="12.75" x14ac:dyDescent="0.2">
      <c r="A881" t="str">
        <f>IF(B881="","", IF(ISNA(MATCH(B881,'Meal Planning'!$C$2:$C$6,0)), "N", "Y"))</f>
        <v/>
      </c>
      <c r="B881" t="str">
        <f t="array" ref="B881">IF(D881="","", INDEX($C881:C20879, MATCH(FALSE,ISBLANK($C881:C20879),0)))</f>
        <v/>
      </c>
      <c r="C881" s="10"/>
      <c r="E881" t="str">
        <f t="shared" si="149"/>
        <v/>
      </c>
      <c r="F881" s="10"/>
      <c r="G881" s="1" t="str">
        <f>IF(D881="","",IFERROR(VLOOKUP(D881,Ingredients!$A:$G,4,FALSE),"ingredient not in list"))</f>
        <v/>
      </c>
      <c r="H881" t="str">
        <f t="shared" si="150"/>
        <v/>
      </c>
      <c r="I881" s="3" t="str">
        <f>IF(D881="", "", IFERROR((VLOOKUP(D881,Ingredients!$A:$H,8,FALSE)*(F881/(VLOOKUP(D881,Ingredients!$A:$H,3,FALSE)))), "ingredient not in list"))</f>
        <v/>
      </c>
      <c r="J881" t="str">
        <f t="shared" si="151"/>
        <v/>
      </c>
      <c r="K881" s="77" t="str">
        <f>IF($D881="", "", IFERROR((VLOOKUP($D881,Ingredients!$A:$K,9,FALSE)*($F881/(VLOOKUP($D881,Ingredients!$A:$K,3,FALSE)))), "ingredient not in list"))</f>
        <v/>
      </c>
      <c r="L881" t="str">
        <f t="shared" si="152"/>
        <v/>
      </c>
      <c r="M881" s="77" t="str">
        <f>IF($D881="", "", IFERROR((VLOOKUP($D881,Ingredients!$A:$K,10,FALSE)*($F881/(VLOOKUP($D881,Ingredients!$A:$K,3,FALSE)))), "ingredient not in list"))</f>
        <v/>
      </c>
      <c r="N881" t="str">
        <f t="shared" si="153"/>
        <v/>
      </c>
      <c r="O881" s="77" t="str">
        <f>IF($D881="", "", IFERROR((VLOOKUP($D881,Ingredients!$A:$K,11,FALSE)*($F881/(VLOOKUP($D881,Ingredients!$A:$K,3,FALSE)))), "ingredient not in list"))</f>
        <v/>
      </c>
      <c r="P881" t="str">
        <f t="shared" si="154"/>
        <v/>
      </c>
      <c r="Q881" s="83" t="str">
        <f>IF($D881="", "", IFERROR((VLOOKUP($D881,Ingredients!$A:$H,6,FALSE)*($F881/(VLOOKUP($D881,Ingredients!$A:$H,3,FALSE)))), "ingredient not in list"))</f>
        <v/>
      </c>
      <c r="R881" s="3" t="str">
        <f>IF(AND(I881&lt;&gt;"",I882=""),SUM(I$1:I882)-SUM(R$1:R880),"")</f>
        <v/>
      </c>
      <c r="S881" t="str">
        <f>IF(AND(Q881&lt;&gt;"",Q882=""),SUM(Q$1:Q882)-SUM(S$1:S880),"")</f>
        <v/>
      </c>
      <c r="T881" s="74" t="str">
        <f>IF(AND(K881&lt;&gt;"",K882=""),SUM(K$1:K882)-SUM(T$1:T880),"")</f>
        <v/>
      </c>
      <c r="U881" s="74" t="str">
        <f>IF(AND(M881&lt;&gt;"",M882=""),SUM(M$1:M882)-SUM(U$1:U880),"")</f>
        <v/>
      </c>
      <c r="V881" s="74" t="str">
        <f>IF(AND(O881&lt;&gt;"",O882=""),SUM(O$1:O882)-SUM(V$1:V880),"")</f>
        <v/>
      </c>
      <c r="X881" s="3" t="str">
        <f t="shared" si="155"/>
        <v/>
      </c>
      <c r="Y881" s="21" t="str">
        <f t="shared" si="156"/>
        <v/>
      </c>
      <c r="Z881" s="74" t="str">
        <f t="shared" si="157"/>
        <v/>
      </c>
      <c r="AA881" s="74" t="str">
        <f t="shared" si="158"/>
        <v/>
      </c>
      <c r="AB881" s="74" t="str">
        <f t="shared" si="159"/>
        <v/>
      </c>
    </row>
    <row r="882" spans="1:28" ht="12.75" x14ac:dyDescent="0.2">
      <c r="A882" t="str">
        <f>IF(B882="","", IF(ISNA(MATCH(B882,'Meal Planning'!$C$2:$C$6,0)), "N", "Y"))</f>
        <v/>
      </c>
      <c r="B882" t="str">
        <f t="array" ref="B882">IF(D882="","", INDEX($C882:C20880, MATCH(FALSE,ISBLANK($C882:C20880),0)))</f>
        <v/>
      </c>
      <c r="C882" s="10"/>
      <c r="E882" t="str">
        <f t="shared" si="149"/>
        <v/>
      </c>
      <c r="F882" s="10"/>
      <c r="G882" s="1" t="str">
        <f>IF(D882="","",IFERROR(VLOOKUP(D882,Ingredients!$A:$G,4,FALSE),"ingredient not in list"))</f>
        <v/>
      </c>
      <c r="H882" t="str">
        <f t="shared" si="150"/>
        <v/>
      </c>
      <c r="I882" s="3" t="str">
        <f>IF(D882="", "", IFERROR((VLOOKUP(D882,Ingredients!$A:$H,8,FALSE)*(F882/(VLOOKUP(D882,Ingredients!$A:$H,3,FALSE)))), "ingredient not in list"))</f>
        <v/>
      </c>
      <c r="J882" t="str">
        <f t="shared" si="151"/>
        <v/>
      </c>
      <c r="K882" s="77" t="str">
        <f>IF($D882="", "", IFERROR((VLOOKUP($D882,Ingredients!$A:$K,9,FALSE)*($F882/(VLOOKUP($D882,Ingredients!$A:$K,3,FALSE)))), "ingredient not in list"))</f>
        <v/>
      </c>
      <c r="L882" t="str">
        <f t="shared" si="152"/>
        <v/>
      </c>
      <c r="M882" s="77" t="str">
        <f>IF($D882="", "", IFERROR((VLOOKUP($D882,Ingredients!$A:$K,10,FALSE)*($F882/(VLOOKUP($D882,Ingredients!$A:$K,3,FALSE)))), "ingredient not in list"))</f>
        <v/>
      </c>
      <c r="N882" t="str">
        <f t="shared" si="153"/>
        <v/>
      </c>
      <c r="O882" s="77" t="str">
        <f>IF($D882="", "", IFERROR((VLOOKUP($D882,Ingredients!$A:$K,11,FALSE)*($F882/(VLOOKUP($D882,Ingredients!$A:$K,3,FALSE)))), "ingredient not in list"))</f>
        <v/>
      </c>
      <c r="P882" t="str">
        <f t="shared" si="154"/>
        <v/>
      </c>
      <c r="Q882" s="83" t="str">
        <f>IF($D882="", "", IFERROR((VLOOKUP($D882,Ingredients!$A:$H,6,FALSE)*($F882/(VLOOKUP($D882,Ingredients!$A:$H,3,FALSE)))), "ingredient not in list"))</f>
        <v/>
      </c>
      <c r="R882" s="3" t="str">
        <f>IF(AND(I882&lt;&gt;"",I883=""),SUM(I$1:I883)-SUM(R$1:R881),"")</f>
        <v/>
      </c>
      <c r="S882" t="str">
        <f>IF(AND(Q882&lt;&gt;"",Q883=""),SUM(Q$1:Q883)-SUM(S$1:S881),"")</f>
        <v/>
      </c>
      <c r="T882" s="74" t="str">
        <f>IF(AND(K882&lt;&gt;"",K883=""),SUM(K$1:K883)-SUM(T$1:T881),"")</f>
        <v/>
      </c>
      <c r="U882" s="74" t="str">
        <f>IF(AND(M882&lt;&gt;"",M883=""),SUM(M$1:M883)-SUM(U$1:U881),"")</f>
        <v/>
      </c>
      <c r="V882" s="74" t="str">
        <f>IF(AND(O882&lt;&gt;"",O883=""),SUM(O$1:O883)-SUM(V$1:V881),"")</f>
        <v/>
      </c>
      <c r="X882" s="3" t="str">
        <f t="shared" si="155"/>
        <v/>
      </c>
      <c r="Y882" s="21" t="str">
        <f t="shared" si="156"/>
        <v/>
      </c>
      <c r="Z882" s="74" t="str">
        <f t="shared" si="157"/>
        <v/>
      </c>
      <c r="AA882" s="74" t="str">
        <f t="shared" si="158"/>
        <v/>
      </c>
      <c r="AB882" s="74" t="str">
        <f t="shared" si="159"/>
        <v/>
      </c>
    </row>
    <row r="883" spans="1:28" ht="12.75" x14ac:dyDescent="0.2">
      <c r="A883" t="str">
        <f>IF(B883="","", IF(ISNA(MATCH(B883,'Meal Planning'!$C$2:$C$6,0)), "N", "Y"))</f>
        <v/>
      </c>
      <c r="B883" t="str">
        <f t="array" ref="B883">IF(D883="","", INDEX($C883:C20881, MATCH(FALSE,ISBLANK($C883:C20881),0)))</f>
        <v/>
      </c>
      <c r="C883" s="10"/>
      <c r="E883" t="str">
        <f t="shared" si="149"/>
        <v/>
      </c>
      <c r="F883" s="10"/>
      <c r="G883" s="1" t="str">
        <f>IF(D883="","",IFERROR(VLOOKUP(D883,Ingredients!$A:$G,4,FALSE),"ingredient not in list"))</f>
        <v/>
      </c>
      <c r="H883" t="str">
        <f t="shared" si="150"/>
        <v/>
      </c>
      <c r="I883" s="3" t="str">
        <f>IF(D883="", "", IFERROR((VLOOKUP(D883,Ingredients!$A:$H,8,FALSE)*(F883/(VLOOKUP(D883,Ingredients!$A:$H,3,FALSE)))), "ingredient not in list"))</f>
        <v/>
      </c>
      <c r="J883" t="str">
        <f t="shared" si="151"/>
        <v/>
      </c>
      <c r="K883" s="77" t="str">
        <f>IF($D883="", "", IFERROR((VLOOKUP($D883,Ingredients!$A:$K,9,FALSE)*($F883/(VLOOKUP($D883,Ingredients!$A:$K,3,FALSE)))), "ingredient not in list"))</f>
        <v/>
      </c>
      <c r="L883" t="str">
        <f t="shared" si="152"/>
        <v/>
      </c>
      <c r="M883" s="77" t="str">
        <f>IF($D883="", "", IFERROR((VLOOKUP($D883,Ingredients!$A:$K,10,FALSE)*($F883/(VLOOKUP($D883,Ingredients!$A:$K,3,FALSE)))), "ingredient not in list"))</f>
        <v/>
      </c>
      <c r="N883" t="str">
        <f t="shared" si="153"/>
        <v/>
      </c>
      <c r="O883" s="77" t="str">
        <f>IF($D883="", "", IFERROR((VLOOKUP($D883,Ingredients!$A:$K,11,FALSE)*($F883/(VLOOKUP($D883,Ingredients!$A:$K,3,FALSE)))), "ingredient not in list"))</f>
        <v/>
      </c>
      <c r="P883" t="str">
        <f t="shared" si="154"/>
        <v/>
      </c>
      <c r="Q883" s="83" t="str">
        <f>IF($D883="", "", IFERROR((VLOOKUP($D883,Ingredients!$A:$H,6,FALSE)*($F883/(VLOOKUP($D883,Ingredients!$A:$H,3,FALSE)))), "ingredient not in list"))</f>
        <v/>
      </c>
      <c r="R883" s="3" t="str">
        <f>IF(AND(I883&lt;&gt;"",I884=""),SUM(I$1:I884)-SUM(R$1:R882),"")</f>
        <v/>
      </c>
      <c r="S883" t="str">
        <f>IF(AND(Q883&lt;&gt;"",Q884=""),SUM(Q$1:Q884)-SUM(S$1:S882),"")</f>
        <v/>
      </c>
      <c r="T883" s="74" t="str">
        <f>IF(AND(K883&lt;&gt;"",K884=""),SUM(K$1:K884)-SUM(T$1:T882),"")</f>
        <v/>
      </c>
      <c r="U883" s="74" t="str">
        <f>IF(AND(M883&lt;&gt;"",M884=""),SUM(M$1:M884)-SUM(U$1:U882),"")</f>
        <v/>
      </c>
      <c r="V883" s="74" t="str">
        <f>IF(AND(O883&lt;&gt;"",O884=""),SUM(O$1:O884)-SUM(V$1:V882),"")</f>
        <v/>
      </c>
      <c r="X883" s="3" t="str">
        <f t="shared" si="155"/>
        <v/>
      </c>
      <c r="Y883" s="21" t="str">
        <f t="shared" si="156"/>
        <v/>
      </c>
      <c r="Z883" s="74" t="str">
        <f t="shared" si="157"/>
        <v/>
      </c>
      <c r="AA883" s="74" t="str">
        <f t="shared" si="158"/>
        <v/>
      </c>
      <c r="AB883" s="74" t="str">
        <f t="shared" si="159"/>
        <v/>
      </c>
    </row>
    <row r="884" spans="1:28" ht="12.75" x14ac:dyDescent="0.2">
      <c r="A884" t="str">
        <f>IF(B884="","", IF(ISNA(MATCH(B884,'Meal Planning'!$C$2:$C$6,0)), "N", "Y"))</f>
        <v/>
      </c>
      <c r="B884" t="str">
        <f t="array" ref="B884">IF(D884="","", INDEX($C884:C20882, MATCH(FALSE,ISBLANK($C884:C20882),0)))</f>
        <v/>
      </c>
      <c r="C884" s="10"/>
      <c r="E884" t="str">
        <f t="shared" si="149"/>
        <v/>
      </c>
      <c r="F884" s="10"/>
      <c r="G884" s="1" t="str">
        <f>IF(D884="","",IFERROR(VLOOKUP(D884,Ingredients!$A:$G,4,FALSE),"ingredient not in list"))</f>
        <v/>
      </c>
      <c r="H884" t="str">
        <f t="shared" si="150"/>
        <v/>
      </c>
      <c r="I884" s="3" t="str">
        <f>IF(D884="", "", IFERROR((VLOOKUP(D884,Ingredients!$A:$H,8,FALSE)*(F884/(VLOOKUP(D884,Ingredients!$A:$H,3,FALSE)))), "ingredient not in list"))</f>
        <v/>
      </c>
      <c r="J884" t="str">
        <f t="shared" si="151"/>
        <v/>
      </c>
      <c r="K884" s="77" t="str">
        <f>IF($D884="", "", IFERROR((VLOOKUP($D884,Ingredients!$A:$K,9,FALSE)*($F884/(VLOOKUP($D884,Ingredients!$A:$K,3,FALSE)))), "ingredient not in list"))</f>
        <v/>
      </c>
      <c r="L884" t="str">
        <f t="shared" si="152"/>
        <v/>
      </c>
      <c r="M884" s="77" t="str">
        <f>IF($D884="", "", IFERROR((VLOOKUP($D884,Ingredients!$A:$K,10,FALSE)*($F884/(VLOOKUP($D884,Ingredients!$A:$K,3,FALSE)))), "ingredient not in list"))</f>
        <v/>
      </c>
      <c r="N884" t="str">
        <f t="shared" si="153"/>
        <v/>
      </c>
      <c r="O884" s="77" t="str">
        <f>IF($D884="", "", IFERROR((VLOOKUP($D884,Ingredients!$A:$K,11,FALSE)*($F884/(VLOOKUP($D884,Ingredients!$A:$K,3,FALSE)))), "ingredient not in list"))</f>
        <v/>
      </c>
      <c r="P884" t="str">
        <f t="shared" si="154"/>
        <v/>
      </c>
      <c r="Q884" s="83" t="str">
        <f>IF($D884="", "", IFERROR((VLOOKUP($D884,Ingredients!$A:$H,6,FALSE)*($F884/(VLOOKUP($D884,Ingredients!$A:$H,3,FALSE)))), "ingredient not in list"))</f>
        <v/>
      </c>
      <c r="R884" s="3" t="str">
        <f>IF(AND(I884&lt;&gt;"",I885=""),SUM(I$1:I885)-SUM(R$1:R883),"")</f>
        <v/>
      </c>
      <c r="S884" t="str">
        <f>IF(AND(Q884&lt;&gt;"",Q885=""),SUM(Q$1:Q885)-SUM(S$1:S883),"")</f>
        <v/>
      </c>
      <c r="T884" s="74" t="str">
        <f>IF(AND(K884&lt;&gt;"",K885=""),SUM(K$1:K885)-SUM(T$1:T883),"")</f>
        <v/>
      </c>
      <c r="U884" s="74" t="str">
        <f>IF(AND(M884&lt;&gt;"",M885=""),SUM(M$1:M885)-SUM(U$1:U883),"")</f>
        <v/>
      </c>
      <c r="V884" s="74" t="str">
        <f>IF(AND(O884&lt;&gt;"",O885=""),SUM(O$1:O885)-SUM(V$1:V883),"")</f>
        <v/>
      </c>
      <c r="X884" s="3" t="str">
        <f t="shared" si="155"/>
        <v/>
      </c>
      <c r="Y884" s="21" t="str">
        <f t="shared" si="156"/>
        <v/>
      </c>
      <c r="Z884" s="74" t="str">
        <f t="shared" si="157"/>
        <v/>
      </c>
      <c r="AA884" s="74" t="str">
        <f t="shared" si="158"/>
        <v/>
      </c>
      <c r="AB884" s="74" t="str">
        <f t="shared" si="159"/>
        <v/>
      </c>
    </row>
    <row r="885" spans="1:28" ht="12.75" x14ac:dyDescent="0.2">
      <c r="A885" t="str">
        <f>IF(B885="","", IF(ISNA(MATCH(B885,'Meal Planning'!$C$2:$C$6,0)), "N", "Y"))</f>
        <v/>
      </c>
      <c r="B885" t="str">
        <f t="array" ref="B885">IF(D885="","", INDEX($C885:C20883, MATCH(FALSE,ISBLANK($C885:C20883),0)))</f>
        <v/>
      </c>
      <c r="C885" s="10"/>
      <c r="E885" t="str">
        <f t="shared" si="149"/>
        <v/>
      </c>
      <c r="F885" s="10"/>
      <c r="G885" s="1" t="str">
        <f>IF(D885="","",IFERROR(VLOOKUP(D885,Ingredients!$A:$G,4,FALSE),"ingredient not in list"))</f>
        <v/>
      </c>
      <c r="H885" t="str">
        <f t="shared" si="150"/>
        <v/>
      </c>
      <c r="I885" s="3" t="str">
        <f>IF(D885="", "", IFERROR((VLOOKUP(D885,Ingredients!$A:$H,8,FALSE)*(F885/(VLOOKUP(D885,Ingredients!$A:$H,3,FALSE)))), "ingredient not in list"))</f>
        <v/>
      </c>
      <c r="J885" t="str">
        <f t="shared" si="151"/>
        <v/>
      </c>
      <c r="K885" s="77" t="str">
        <f>IF($D885="", "", IFERROR((VLOOKUP($D885,Ingredients!$A:$K,9,FALSE)*($F885/(VLOOKUP($D885,Ingredients!$A:$K,3,FALSE)))), "ingredient not in list"))</f>
        <v/>
      </c>
      <c r="L885" t="str">
        <f t="shared" si="152"/>
        <v/>
      </c>
      <c r="M885" s="77" t="str">
        <f>IF($D885="", "", IFERROR((VLOOKUP($D885,Ingredients!$A:$K,10,FALSE)*($F885/(VLOOKUP($D885,Ingredients!$A:$K,3,FALSE)))), "ingredient not in list"))</f>
        <v/>
      </c>
      <c r="N885" t="str">
        <f t="shared" si="153"/>
        <v/>
      </c>
      <c r="O885" s="77" t="str">
        <f>IF($D885="", "", IFERROR((VLOOKUP($D885,Ingredients!$A:$K,11,FALSE)*($F885/(VLOOKUP($D885,Ingredients!$A:$K,3,FALSE)))), "ingredient not in list"))</f>
        <v/>
      </c>
      <c r="P885" t="str">
        <f t="shared" si="154"/>
        <v/>
      </c>
      <c r="Q885" s="83" t="str">
        <f>IF($D885="", "", IFERROR((VLOOKUP($D885,Ingredients!$A:$H,6,FALSE)*($F885/(VLOOKUP($D885,Ingredients!$A:$H,3,FALSE)))), "ingredient not in list"))</f>
        <v/>
      </c>
      <c r="R885" s="3" t="str">
        <f>IF(AND(I885&lt;&gt;"",I886=""),SUM(I$1:I886)-SUM(R$1:R884),"")</f>
        <v/>
      </c>
      <c r="S885" t="str">
        <f>IF(AND(Q885&lt;&gt;"",Q886=""),SUM(Q$1:Q886)-SUM(S$1:S884),"")</f>
        <v/>
      </c>
      <c r="T885" s="74" t="str">
        <f>IF(AND(K885&lt;&gt;"",K886=""),SUM(K$1:K886)-SUM(T$1:T884),"")</f>
        <v/>
      </c>
      <c r="U885" s="74" t="str">
        <f>IF(AND(M885&lt;&gt;"",M886=""),SUM(M$1:M886)-SUM(U$1:U884),"")</f>
        <v/>
      </c>
      <c r="V885" s="74" t="str">
        <f>IF(AND(O885&lt;&gt;"",O886=""),SUM(O$1:O886)-SUM(V$1:V884),"")</f>
        <v/>
      </c>
      <c r="X885" s="3" t="str">
        <f t="shared" si="155"/>
        <v/>
      </c>
      <c r="Y885" s="21" t="str">
        <f t="shared" si="156"/>
        <v/>
      </c>
      <c r="Z885" s="74" t="str">
        <f t="shared" si="157"/>
        <v/>
      </c>
      <c r="AA885" s="74" t="str">
        <f t="shared" si="158"/>
        <v/>
      </c>
      <c r="AB885" s="74" t="str">
        <f t="shared" si="159"/>
        <v/>
      </c>
    </row>
    <row r="886" spans="1:28" ht="12.75" x14ac:dyDescent="0.2">
      <c r="A886" t="str">
        <f>IF(B886="","", IF(ISNA(MATCH(B886,'Meal Planning'!$C$2:$C$6,0)), "N", "Y"))</f>
        <v/>
      </c>
      <c r="B886" t="str">
        <f t="array" ref="B886">IF(D886="","", INDEX($C886:C20884, MATCH(FALSE,ISBLANK($C886:C20884),0)))</f>
        <v/>
      </c>
      <c r="C886" s="10"/>
      <c r="E886" t="str">
        <f t="shared" si="149"/>
        <v/>
      </c>
      <c r="F886" s="10"/>
      <c r="G886" s="1" t="str">
        <f>IF(D886="","",IFERROR(VLOOKUP(D886,Ingredients!$A:$G,4,FALSE),"ingredient not in list"))</f>
        <v/>
      </c>
      <c r="H886" t="str">
        <f t="shared" si="150"/>
        <v/>
      </c>
      <c r="I886" s="3" t="str">
        <f>IF(D886="", "", IFERROR((VLOOKUP(D886,Ingredients!$A:$H,8,FALSE)*(F886/(VLOOKUP(D886,Ingredients!$A:$H,3,FALSE)))), "ingredient not in list"))</f>
        <v/>
      </c>
      <c r="J886" t="str">
        <f t="shared" si="151"/>
        <v/>
      </c>
      <c r="K886" s="77" t="str">
        <f>IF($D886="", "", IFERROR((VLOOKUP($D886,Ingredients!$A:$K,9,FALSE)*($F886/(VLOOKUP($D886,Ingredients!$A:$K,3,FALSE)))), "ingredient not in list"))</f>
        <v/>
      </c>
      <c r="L886" t="str">
        <f t="shared" si="152"/>
        <v/>
      </c>
      <c r="M886" s="77" t="str">
        <f>IF($D886="", "", IFERROR((VLOOKUP($D886,Ingredients!$A:$K,10,FALSE)*($F886/(VLOOKUP($D886,Ingredients!$A:$K,3,FALSE)))), "ingredient not in list"))</f>
        <v/>
      </c>
      <c r="N886" t="str">
        <f t="shared" si="153"/>
        <v/>
      </c>
      <c r="O886" s="77" t="str">
        <f>IF($D886="", "", IFERROR((VLOOKUP($D886,Ingredients!$A:$K,11,FALSE)*($F886/(VLOOKUP($D886,Ingredients!$A:$K,3,FALSE)))), "ingredient not in list"))</f>
        <v/>
      </c>
      <c r="P886" t="str">
        <f t="shared" si="154"/>
        <v/>
      </c>
      <c r="Q886" s="83" t="str">
        <f>IF($D886="", "", IFERROR((VLOOKUP($D886,Ingredients!$A:$H,6,FALSE)*($F886/(VLOOKUP($D886,Ingredients!$A:$H,3,FALSE)))), "ingredient not in list"))</f>
        <v/>
      </c>
      <c r="R886" s="3" t="str">
        <f>IF(AND(I886&lt;&gt;"",I887=""),SUM(I$1:I887)-SUM(R$1:R885),"")</f>
        <v/>
      </c>
      <c r="S886" t="str">
        <f>IF(AND(Q886&lt;&gt;"",Q887=""),SUM(Q$1:Q887)-SUM(S$1:S885),"")</f>
        <v/>
      </c>
      <c r="T886" s="74" t="str">
        <f>IF(AND(K886&lt;&gt;"",K887=""),SUM(K$1:K887)-SUM(T$1:T885),"")</f>
        <v/>
      </c>
      <c r="U886" s="74" t="str">
        <f>IF(AND(M886&lt;&gt;"",M887=""),SUM(M$1:M887)-SUM(U$1:U885),"")</f>
        <v/>
      </c>
      <c r="V886" s="74" t="str">
        <f>IF(AND(O886&lt;&gt;"",O887=""),SUM(O$1:O887)-SUM(V$1:V885),"")</f>
        <v/>
      </c>
      <c r="X886" s="3" t="str">
        <f t="shared" si="155"/>
        <v/>
      </c>
      <c r="Y886" s="21" t="str">
        <f t="shared" si="156"/>
        <v/>
      </c>
      <c r="Z886" s="74" t="str">
        <f t="shared" si="157"/>
        <v/>
      </c>
      <c r="AA886" s="74" t="str">
        <f t="shared" si="158"/>
        <v/>
      </c>
      <c r="AB886" s="74" t="str">
        <f t="shared" si="159"/>
        <v/>
      </c>
    </row>
    <row r="887" spans="1:28" ht="12.75" x14ac:dyDescent="0.2">
      <c r="A887" t="str">
        <f>IF(B887="","", IF(ISNA(MATCH(B887,'Meal Planning'!$C$2:$C$6,0)), "N", "Y"))</f>
        <v/>
      </c>
      <c r="B887" t="str">
        <f t="array" ref="B887">IF(D887="","", INDEX($C887:C20885, MATCH(FALSE,ISBLANK($C887:C20885),0)))</f>
        <v/>
      </c>
      <c r="C887" s="10"/>
      <c r="E887" t="str">
        <f t="shared" si="149"/>
        <v/>
      </c>
      <c r="F887" s="10"/>
      <c r="G887" s="1" t="str">
        <f>IF(D887="","",IFERROR(VLOOKUP(D887,Ingredients!$A:$G,4,FALSE),"ingredient not in list"))</f>
        <v/>
      </c>
      <c r="H887" t="str">
        <f t="shared" si="150"/>
        <v/>
      </c>
      <c r="I887" s="3" t="str">
        <f>IF(D887="", "", IFERROR((VLOOKUP(D887,Ingredients!$A:$H,8,FALSE)*(F887/(VLOOKUP(D887,Ingredients!$A:$H,3,FALSE)))), "ingredient not in list"))</f>
        <v/>
      </c>
      <c r="J887" t="str">
        <f t="shared" si="151"/>
        <v/>
      </c>
      <c r="K887" s="77" t="str">
        <f>IF($D887="", "", IFERROR((VLOOKUP($D887,Ingredients!$A:$K,9,FALSE)*($F887/(VLOOKUP($D887,Ingredients!$A:$K,3,FALSE)))), "ingredient not in list"))</f>
        <v/>
      </c>
      <c r="L887" t="str">
        <f t="shared" si="152"/>
        <v/>
      </c>
      <c r="M887" s="77" t="str">
        <f>IF($D887="", "", IFERROR((VLOOKUP($D887,Ingredients!$A:$K,10,FALSE)*($F887/(VLOOKUP($D887,Ingredients!$A:$K,3,FALSE)))), "ingredient not in list"))</f>
        <v/>
      </c>
      <c r="N887" t="str">
        <f t="shared" si="153"/>
        <v/>
      </c>
      <c r="O887" s="77" t="str">
        <f>IF($D887="", "", IFERROR((VLOOKUP($D887,Ingredients!$A:$K,11,FALSE)*($F887/(VLOOKUP($D887,Ingredients!$A:$K,3,FALSE)))), "ingredient not in list"))</f>
        <v/>
      </c>
      <c r="P887" t="str">
        <f t="shared" si="154"/>
        <v/>
      </c>
      <c r="Q887" s="83" t="str">
        <f>IF($D887="", "", IFERROR((VLOOKUP($D887,Ingredients!$A:$H,6,FALSE)*($F887/(VLOOKUP($D887,Ingredients!$A:$H,3,FALSE)))), "ingredient not in list"))</f>
        <v/>
      </c>
      <c r="R887" s="3" t="str">
        <f>IF(AND(I887&lt;&gt;"",I888=""),SUM(I$1:I888)-SUM(R$1:R886),"")</f>
        <v/>
      </c>
      <c r="S887" t="str">
        <f>IF(AND(Q887&lt;&gt;"",Q888=""),SUM(Q$1:Q888)-SUM(S$1:S886),"")</f>
        <v/>
      </c>
      <c r="T887" s="74" t="str">
        <f>IF(AND(K887&lt;&gt;"",K888=""),SUM(K$1:K888)-SUM(T$1:T886),"")</f>
        <v/>
      </c>
      <c r="U887" s="74" t="str">
        <f>IF(AND(M887&lt;&gt;"",M888=""),SUM(M$1:M888)-SUM(U$1:U886),"")</f>
        <v/>
      </c>
      <c r="V887" s="74" t="str">
        <f>IF(AND(O887&lt;&gt;"",O888=""),SUM(O$1:O888)-SUM(V$1:V886),"")</f>
        <v/>
      </c>
      <c r="X887" s="3" t="str">
        <f t="shared" si="155"/>
        <v/>
      </c>
      <c r="Y887" s="21" t="str">
        <f t="shared" si="156"/>
        <v/>
      </c>
      <c r="Z887" s="74" t="str">
        <f t="shared" si="157"/>
        <v/>
      </c>
      <c r="AA887" s="74" t="str">
        <f t="shared" si="158"/>
        <v/>
      </c>
      <c r="AB887" s="74" t="str">
        <f t="shared" si="159"/>
        <v/>
      </c>
    </row>
    <row r="888" spans="1:28" ht="12.75" x14ac:dyDescent="0.2">
      <c r="A888" t="str">
        <f>IF(B888="","", IF(ISNA(MATCH(B888,'Meal Planning'!$C$2:$C$6,0)), "N", "Y"))</f>
        <v/>
      </c>
      <c r="B888" t="str">
        <f t="array" ref="B888">IF(D888="","", INDEX($C888:C20886, MATCH(FALSE,ISBLANK($C888:C20886),0)))</f>
        <v/>
      </c>
      <c r="C888" s="10"/>
      <c r="E888" t="str">
        <f t="shared" si="149"/>
        <v/>
      </c>
      <c r="F888" s="10"/>
      <c r="G888" s="1" t="str">
        <f>IF(D888="","",IFERROR(VLOOKUP(D888,Ingredients!$A:$G,4,FALSE),"ingredient not in list"))</f>
        <v/>
      </c>
      <c r="H888" t="str">
        <f t="shared" si="150"/>
        <v/>
      </c>
      <c r="I888" s="3" t="str">
        <f>IF(D888="", "", IFERROR((VLOOKUP(D888,Ingredients!$A:$H,8,FALSE)*(F888/(VLOOKUP(D888,Ingredients!$A:$H,3,FALSE)))), "ingredient not in list"))</f>
        <v/>
      </c>
      <c r="J888" t="str">
        <f t="shared" si="151"/>
        <v/>
      </c>
      <c r="K888" s="77" t="str">
        <f>IF($D888="", "", IFERROR((VLOOKUP($D888,Ingredients!$A:$K,9,FALSE)*($F888/(VLOOKUP($D888,Ingredients!$A:$K,3,FALSE)))), "ingredient not in list"))</f>
        <v/>
      </c>
      <c r="L888" t="str">
        <f t="shared" si="152"/>
        <v/>
      </c>
      <c r="M888" s="77" t="str">
        <f>IF($D888="", "", IFERROR((VLOOKUP($D888,Ingredients!$A:$K,10,FALSE)*($F888/(VLOOKUP($D888,Ingredients!$A:$K,3,FALSE)))), "ingredient not in list"))</f>
        <v/>
      </c>
      <c r="N888" t="str">
        <f t="shared" si="153"/>
        <v/>
      </c>
      <c r="O888" s="77" t="str">
        <f>IF($D888="", "", IFERROR((VLOOKUP($D888,Ingredients!$A:$K,11,FALSE)*($F888/(VLOOKUP($D888,Ingredients!$A:$K,3,FALSE)))), "ingredient not in list"))</f>
        <v/>
      </c>
      <c r="P888" t="str">
        <f t="shared" si="154"/>
        <v/>
      </c>
      <c r="Q888" s="83" t="str">
        <f>IF($D888="", "", IFERROR((VLOOKUP($D888,Ingredients!$A:$H,6,FALSE)*($F888/(VLOOKUP($D888,Ingredients!$A:$H,3,FALSE)))), "ingredient not in list"))</f>
        <v/>
      </c>
      <c r="R888" s="3" t="str">
        <f>IF(AND(I888&lt;&gt;"",I889=""),SUM(I$1:I889)-SUM(R$1:R887),"")</f>
        <v/>
      </c>
      <c r="S888" t="str">
        <f>IF(AND(Q888&lt;&gt;"",Q889=""),SUM(Q$1:Q889)-SUM(S$1:S887),"")</f>
        <v/>
      </c>
      <c r="T888" s="74" t="str">
        <f>IF(AND(K888&lt;&gt;"",K889=""),SUM(K$1:K889)-SUM(T$1:T887),"")</f>
        <v/>
      </c>
      <c r="U888" s="74" t="str">
        <f>IF(AND(M888&lt;&gt;"",M889=""),SUM(M$1:M889)-SUM(U$1:U887),"")</f>
        <v/>
      </c>
      <c r="V888" s="74" t="str">
        <f>IF(AND(O888&lt;&gt;"",O889=""),SUM(O$1:O889)-SUM(V$1:V887),"")</f>
        <v/>
      </c>
      <c r="X888" s="3" t="str">
        <f t="shared" si="155"/>
        <v/>
      </c>
      <c r="Y888" s="21" t="str">
        <f t="shared" si="156"/>
        <v/>
      </c>
      <c r="Z888" s="74" t="str">
        <f t="shared" si="157"/>
        <v/>
      </c>
      <c r="AA888" s="74" t="str">
        <f t="shared" si="158"/>
        <v/>
      </c>
      <c r="AB888" s="74" t="str">
        <f t="shared" si="159"/>
        <v/>
      </c>
    </row>
    <row r="889" spans="1:28" ht="12.75" x14ac:dyDescent="0.2">
      <c r="A889" t="str">
        <f>IF(B889="","", IF(ISNA(MATCH(B889,'Meal Planning'!$C$2:$C$6,0)), "N", "Y"))</f>
        <v/>
      </c>
      <c r="B889" t="str">
        <f t="array" ref="B889">IF(D889="","", INDEX($C889:C20887, MATCH(FALSE,ISBLANK($C889:C20887),0)))</f>
        <v/>
      </c>
      <c r="C889" s="10"/>
      <c r="E889" t="str">
        <f t="shared" si="149"/>
        <v/>
      </c>
      <c r="F889" s="10"/>
      <c r="G889" s="1" t="str">
        <f>IF(D889="","",IFERROR(VLOOKUP(D889,Ingredients!$A:$G,4,FALSE),"ingredient not in list"))</f>
        <v/>
      </c>
      <c r="H889" t="str">
        <f t="shared" si="150"/>
        <v/>
      </c>
      <c r="I889" s="3" t="str">
        <f>IF(D889="", "", IFERROR((VLOOKUP(D889,Ingredients!$A:$H,8,FALSE)*(F889/(VLOOKUP(D889,Ingredients!$A:$H,3,FALSE)))), "ingredient not in list"))</f>
        <v/>
      </c>
      <c r="J889" t="str">
        <f t="shared" si="151"/>
        <v/>
      </c>
      <c r="K889" s="77" t="str">
        <f>IF($D889="", "", IFERROR((VLOOKUP($D889,Ingredients!$A:$K,9,FALSE)*($F889/(VLOOKUP($D889,Ingredients!$A:$K,3,FALSE)))), "ingredient not in list"))</f>
        <v/>
      </c>
      <c r="L889" t="str">
        <f t="shared" si="152"/>
        <v/>
      </c>
      <c r="M889" s="77" t="str">
        <f>IF($D889="", "", IFERROR((VLOOKUP($D889,Ingredients!$A:$K,10,FALSE)*($F889/(VLOOKUP($D889,Ingredients!$A:$K,3,FALSE)))), "ingredient not in list"))</f>
        <v/>
      </c>
      <c r="N889" t="str">
        <f t="shared" si="153"/>
        <v/>
      </c>
      <c r="O889" s="77" t="str">
        <f>IF($D889="", "", IFERROR((VLOOKUP($D889,Ingredients!$A:$K,11,FALSE)*($F889/(VLOOKUP($D889,Ingredients!$A:$K,3,FALSE)))), "ingredient not in list"))</f>
        <v/>
      </c>
      <c r="P889" t="str">
        <f t="shared" si="154"/>
        <v/>
      </c>
      <c r="Q889" s="83" t="str">
        <f>IF($D889="", "", IFERROR((VLOOKUP($D889,Ingredients!$A:$H,6,FALSE)*($F889/(VLOOKUP($D889,Ingredients!$A:$H,3,FALSE)))), "ingredient not in list"))</f>
        <v/>
      </c>
      <c r="R889" s="3" t="str">
        <f>IF(AND(I889&lt;&gt;"",I890=""),SUM(I$1:I890)-SUM(R$1:R888),"")</f>
        <v/>
      </c>
      <c r="S889" t="str">
        <f>IF(AND(Q889&lt;&gt;"",Q890=""),SUM(Q$1:Q890)-SUM(S$1:S888),"")</f>
        <v/>
      </c>
      <c r="T889" s="74" t="str">
        <f>IF(AND(K889&lt;&gt;"",K890=""),SUM(K$1:K890)-SUM(T$1:T888),"")</f>
        <v/>
      </c>
      <c r="U889" s="74" t="str">
        <f>IF(AND(M889&lt;&gt;"",M890=""),SUM(M$1:M890)-SUM(U$1:U888),"")</f>
        <v/>
      </c>
      <c r="V889" s="74" t="str">
        <f>IF(AND(O889&lt;&gt;"",O890=""),SUM(O$1:O890)-SUM(V$1:V888),"")</f>
        <v/>
      </c>
      <c r="X889" s="3" t="str">
        <f t="shared" si="155"/>
        <v/>
      </c>
      <c r="Y889" s="21" t="str">
        <f t="shared" si="156"/>
        <v/>
      </c>
      <c r="Z889" s="74" t="str">
        <f t="shared" si="157"/>
        <v/>
      </c>
      <c r="AA889" s="74" t="str">
        <f t="shared" si="158"/>
        <v/>
      </c>
      <c r="AB889" s="74" t="str">
        <f t="shared" si="159"/>
        <v/>
      </c>
    </row>
    <row r="890" spans="1:28" ht="12.75" x14ac:dyDescent="0.2">
      <c r="A890" t="str">
        <f>IF(B890="","", IF(ISNA(MATCH(B890,'Meal Planning'!$C$2:$C$6,0)), "N", "Y"))</f>
        <v/>
      </c>
      <c r="B890" t="str">
        <f t="array" ref="B890">IF(D890="","", INDEX($C890:C20888, MATCH(FALSE,ISBLANK($C890:C20888),0)))</f>
        <v/>
      </c>
      <c r="C890" s="10"/>
      <c r="E890" t="str">
        <f t="shared" si="149"/>
        <v/>
      </c>
      <c r="F890" s="10"/>
      <c r="G890" s="1" t="str">
        <f>IF(D890="","",IFERROR(VLOOKUP(D890,Ingredients!$A:$G,4,FALSE),"ingredient not in list"))</f>
        <v/>
      </c>
      <c r="H890" t="str">
        <f t="shared" si="150"/>
        <v/>
      </c>
      <c r="I890" s="3" t="str">
        <f>IF(D890="", "", IFERROR((VLOOKUP(D890,Ingredients!$A:$H,8,FALSE)*(F890/(VLOOKUP(D890,Ingredients!$A:$H,3,FALSE)))), "ingredient not in list"))</f>
        <v/>
      </c>
      <c r="J890" t="str">
        <f t="shared" si="151"/>
        <v/>
      </c>
      <c r="K890" s="77" t="str">
        <f>IF($D890="", "", IFERROR((VLOOKUP($D890,Ingredients!$A:$K,9,FALSE)*($F890/(VLOOKUP($D890,Ingredients!$A:$K,3,FALSE)))), "ingredient not in list"))</f>
        <v/>
      </c>
      <c r="L890" t="str">
        <f t="shared" si="152"/>
        <v/>
      </c>
      <c r="M890" s="77" t="str">
        <f>IF($D890="", "", IFERROR((VLOOKUP($D890,Ingredients!$A:$K,10,FALSE)*($F890/(VLOOKUP($D890,Ingredients!$A:$K,3,FALSE)))), "ingredient not in list"))</f>
        <v/>
      </c>
      <c r="N890" t="str">
        <f t="shared" si="153"/>
        <v/>
      </c>
      <c r="O890" s="77" t="str">
        <f>IF($D890="", "", IFERROR((VLOOKUP($D890,Ingredients!$A:$K,11,FALSE)*($F890/(VLOOKUP($D890,Ingredients!$A:$K,3,FALSE)))), "ingredient not in list"))</f>
        <v/>
      </c>
      <c r="P890" t="str">
        <f t="shared" si="154"/>
        <v/>
      </c>
      <c r="Q890" s="83" t="str">
        <f>IF($D890="", "", IFERROR((VLOOKUP($D890,Ingredients!$A:$H,6,FALSE)*($F890/(VLOOKUP($D890,Ingredients!$A:$H,3,FALSE)))), "ingredient not in list"))</f>
        <v/>
      </c>
      <c r="R890" s="3" t="str">
        <f>IF(AND(I890&lt;&gt;"",I891=""),SUM(I$1:I891)-SUM(R$1:R889),"")</f>
        <v/>
      </c>
      <c r="S890" t="str">
        <f>IF(AND(Q890&lt;&gt;"",Q891=""),SUM(Q$1:Q891)-SUM(S$1:S889),"")</f>
        <v/>
      </c>
      <c r="T890" s="74" t="str">
        <f>IF(AND(K890&lt;&gt;"",K891=""),SUM(K$1:K891)-SUM(T$1:T889),"")</f>
        <v/>
      </c>
      <c r="U890" s="74" t="str">
        <f>IF(AND(M890&lt;&gt;"",M891=""),SUM(M$1:M891)-SUM(U$1:U889),"")</f>
        <v/>
      </c>
      <c r="V890" s="74" t="str">
        <f>IF(AND(O890&lt;&gt;"",O891=""),SUM(O$1:O891)-SUM(V$1:V889),"")</f>
        <v/>
      </c>
      <c r="X890" s="3" t="str">
        <f t="shared" si="155"/>
        <v/>
      </c>
      <c r="Y890" s="21" t="str">
        <f t="shared" si="156"/>
        <v/>
      </c>
      <c r="Z890" s="74" t="str">
        <f t="shared" si="157"/>
        <v/>
      </c>
      <c r="AA890" s="74" t="str">
        <f t="shared" si="158"/>
        <v/>
      </c>
      <c r="AB890" s="74" t="str">
        <f t="shared" si="159"/>
        <v/>
      </c>
    </row>
    <row r="891" spans="1:28" ht="12.75" x14ac:dyDescent="0.2">
      <c r="A891" t="str">
        <f>IF(B891="","", IF(ISNA(MATCH(B891,'Meal Planning'!$C$2:$C$6,0)), "N", "Y"))</f>
        <v/>
      </c>
      <c r="B891" t="str">
        <f t="array" ref="B891">IF(D891="","", INDEX($C891:C20889, MATCH(FALSE,ISBLANK($C891:C20889),0)))</f>
        <v/>
      </c>
      <c r="C891" s="10"/>
      <c r="E891" t="str">
        <f t="shared" si="149"/>
        <v/>
      </c>
      <c r="F891" s="10"/>
      <c r="G891" s="1" t="str">
        <f>IF(D891="","",IFERROR(VLOOKUP(D891,Ingredients!$A:$G,4,FALSE),"ingredient not in list"))</f>
        <v/>
      </c>
      <c r="H891" t="str">
        <f t="shared" si="150"/>
        <v/>
      </c>
      <c r="I891" s="3" t="str">
        <f>IF(D891="", "", IFERROR((VLOOKUP(D891,Ingredients!$A:$H,8,FALSE)*(F891/(VLOOKUP(D891,Ingredients!$A:$H,3,FALSE)))), "ingredient not in list"))</f>
        <v/>
      </c>
      <c r="J891" t="str">
        <f t="shared" si="151"/>
        <v/>
      </c>
      <c r="K891" s="77" t="str">
        <f>IF($D891="", "", IFERROR((VLOOKUP($D891,Ingredients!$A:$K,9,FALSE)*($F891/(VLOOKUP($D891,Ingredients!$A:$K,3,FALSE)))), "ingredient not in list"))</f>
        <v/>
      </c>
      <c r="L891" t="str">
        <f t="shared" si="152"/>
        <v/>
      </c>
      <c r="M891" s="77" t="str">
        <f>IF($D891="", "", IFERROR((VLOOKUP($D891,Ingredients!$A:$K,10,FALSE)*($F891/(VLOOKUP($D891,Ingredients!$A:$K,3,FALSE)))), "ingredient not in list"))</f>
        <v/>
      </c>
      <c r="N891" t="str">
        <f t="shared" si="153"/>
        <v/>
      </c>
      <c r="O891" s="77" t="str">
        <f>IF($D891="", "", IFERROR((VLOOKUP($D891,Ingredients!$A:$K,11,FALSE)*($F891/(VLOOKUP($D891,Ingredients!$A:$K,3,FALSE)))), "ingredient not in list"))</f>
        <v/>
      </c>
      <c r="P891" t="str">
        <f t="shared" si="154"/>
        <v/>
      </c>
      <c r="Q891" s="83" t="str">
        <f>IF($D891="", "", IFERROR((VLOOKUP($D891,Ingredients!$A:$H,6,FALSE)*($F891/(VLOOKUP($D891,Ingredients!$A:$H,3,FALSE)))), "ingredient not in list"))</f>
        <v/>
      </c>
      <c r="R891" s="3" t="str">
        <f>IF(AND(I891&lt;&gt;"",I892=""),SUM(I$1:I892)-SUM(R$1:R890),"")</f>
        <v/>
      </c>
      <c r="S891" t="str">
        <f>IF(AND(Q891&lt;&gt;"",Q892=""),SUM(Q$1:Q892)-SUM(S$1:S890),"")</f>
        <v/>
      </c>
      <c r="T891" s="74" t="str">
        <f>IF(AND(K891&lt;&gt;"",K892=""),SUM(K$1:K892)-SUM(T$1:T890),"")</f>
        <v/>
      </c>
      <c r="U891" s="74" t="str">
        <f>IF(AND(M891&lt;&gt;"",M892=""),SUM(M$1:M892)-SUM(U$1:U890),"")</f>
        <v/>
      </c>
      <c r="V891" s="74" t="str">
        <f>IF(AND(O891&lt;&gt;"",O892=""),SUM(O$1:O892)-SUM(V$1:V890),"")</f>
        <v/>
      </c>
      <c r="X891" s="3" t="str">
        <f t="shared" si="155"/>
        <v/>
      </c>
      <c r="Y891" s="21" t="str">
        <f t="shared" si="156"/>
        <v/>
      </c>
      <c r="Z891" s="74" t="str">
        <f t="shared" si="157"/>
        <v/>
      </c>
      <c r="AA891" s="74" t="str">
        <f t="shared" si="158"/>
        <v/>
      </c>
      <c r="AB891" s="74" t="str">
        <f t="shared" si="159"/>
        <v/>
      </c>
    </row>
    <row r="892" spans="1:28" ht="12.75" x14ac:dyDescent="0.2">
      <c r="A892" t="str">
        <f>IF(B892="","", IF(ISNA(MATCH(B892,'Meal Planning'!$C$2:$C$6,0)), "N", "Y"))</f>
        <v/>
      </c>
      <c r="B892" t="str">
        <f t="array" ref="B892">IF(D892="","", INDEX($C892:C20890, MATCH(FALSE,ISBLANK($C892:C20890),0)))</f>
        <v/>
      </c>
      <c r="C892" s="10"/>
      <c r="E892" t="str">
        <f t="shared" si="149"/>
        <v/>
      </c>
      <c r="F892" s="10"/>
      <c r="G892" s="1" t="str">
        <f>IF(D892="","",IFERROR(VLOOKUP(D892,Ingredients!$A:$G,4,FALSE),"ingredient not in list"))</f>
        <v/>
      </c>
      <c r="H892" t="str">
        <f t="shared" si="150"/>
        <v/>
      </c>
      <c r="I892" s="3" t="str">
        <f>IF(D892="", "", IFERROR((VLOOKUP(D892,Ingredients!$A:$H,8,FALSE)*(F892/(VLOOKUP(D892,Ingredients!$A:$H,3,FALSE)))), "ingredient not in list"))</f>
        <v/>
      </c>
      <c r="J892" t="str">
        <f t="shared" si="151"/>
        <v/>
      </c>
      <c r="K892" s="77" t="str">
        <f>IF($D892="", "", IFERROR((VLOOKUP($D892,Ingredients!$A:$K,9,FALSE)*($F892/(VLOOKUP($D892,Ingredients!$A:$K,3,FALSE)))), "ingredient not in list"))</f>
        <v/>
      </c>
      <c r="L892" t="str">
        <f t="shared" si="152"/>
        <v/>
      </c>
      <c r="M892" s="77" t="str">
        <f>IF($D892="", "", IFERROR((VLOOKUP($D892,Ingredients!$A:$K,10,FALSE)*($F892/(VLOOKUP($D892,Ingredients!$A:$K,3,FALSE)))), "ingredient not in list"))</f>
        <v/>
      </c>
      <c r="N892" t="str">
        <f t="shared" si="153"/>
        <v/>
      </c>
      <c r="O892" s="77" t="str">
        <f>IF($D892="", "", IFERROR((VLOOKUP($D892,Ingredients!$A:$K,11,FALSE)*($F892/(VLOOKUP($D892,Ingredients!$A:$K,3,FALSE)))), "ingredient not in list"))</f>
        <v/>
      </c>
      <c r="P892" t="str">
        <f t="shared" si="154"/>
        <v/>
      </c>
      <c r="Q892" s="83" t="str">
        <f>IF($D892="", "", IFERROR((VLOOKUP($D892,Ingredients!$A:$H,6,FALSE)*($F892/(VLOOKUP($D892,Ingredients!$A:$H,3,FALSE)))), "ingredient not in list"))</f>
        <v/>
      </c>
      <c r="R892" s="3" t="str">
        <f>IF(AND(I892&lt;&gt;"",I893=""),SUM(I$1:I893)-SUM(R$1:R891),"")</f>
        <v/>
      </c>
      <c r="S892" t="str">
        <f>IF(AND(Q892&lt;&gt;"",Q893=""),SUM(Q$1:Q893)-SUM(S$1:S891),"")</f>
        <v/>
      </c>
      <c r="T892" s="74" t="str">
        <f>IF(AND(K892&lt;&gt;"",K893=""),SUM(K$1:K893)-SUM(T$1:T891),"")</f>
        <v/>
      </c>
      <c r="U892" s="74" t="str">
        <f>IF(AND(M892&lt;&gt;"",M893=""),SUM(M$1:M893)-SUM(U$1:U891),"")</f>
        <v/>
      </c>
      <c r="V892" s="74" t="str">
        <f>IF(AND(O892&lt;&gt;"",O893=""),SUM(O$1:O893)-SUM(V$1:V891),"")</f>
        <v/>
      </c>
      <c r="X892" s="3" t="str">
        <f t="shared" si="155"/>
        <v/>
      </c>
      <c r="Y892" s="21" t="str">
        <f t="shared" si="156"/>
        <v/>
      </c>
      <c r="Z892" s="74" t="str">
        <f t="shared" si="157"/>
        <v/>
      </c>
      <c r="AA892" s="74" t="str">
        <f t="shared" si="158"/>
        <v/>
      </c>
      <c r="AB892" s="74" t="str">
        <f t="shared" si="159"/>
        <v/>
      </c>
    </row>
    <row r="893" spans="1:28" ht="12.75" x14ac:dyDescent="0.2">
      <c r="A893" t="str">
        <f>IF(B893="","", IF(ISNA(MATCH(B893,'Meal Planning'!$C$2:$C$6,0)), "N", "Y"))</f>
        <v/>
      </c>
      <c r="B893" t="str">
        <f t="array" ref="B893">IF(D893="","", INDEX($C893:C20891, MATCH(FALSE,ISBLANK($C893:C20891),0)))</f>
        <v/>
      </c>
      <c r="C893" s="10"/>
      <c r="E893" t="str">
        <f t="shared" si="149"/>
        <v/>
      </c>
      <c r="F893" s="10"/>
      <c r="G893" s="1" t="str">
        <f>IF(D893="","",IFERROR(VLOOKUP(D893,Ingredients!$A:$G,4,FALSE),"ingredient not in list"))</f>
        <v/>
      </c>
      <c r="H893" t="str">
        <f t="shared" si="150"/>
        <v/>
      </c>
      <c r="I893" s="3" t="str">
        <f>IF(D893="", "", IFERROR((VLOOKUP(D893,Ingredients!$A:$H,8,FALSE)*(F893/(VLOOKUP(D893,Ingredients!$A:$H,3,FALSE)))), "ingredient not in list"))</f>
        <v/>
      </c>
      <c r="J893" t="str">
        <f t="shared" si="151"/>
        <v/>
      </c>
      <c r="K893" s="77" t="str">
        <f>IF($D893="", "", IFERROR((VLOOKUP($D893,Ingredients!$A:$K,9,FALSE)*($F893/(VLOOKUP($D893,Ingredients!$A:$K,3,FALSE)))), "ingredient not in list"))</f>
        <v/>
      </c>
      <c r="L893" t="str">
        <f t="shared" si="152"/>
        <v/>
      </c>
      <c r="M893" s="77" t="str">
        <f>IF($D893="", "", IFERROR((VLOOKUP($D893,Ingredients!$A:$K,10,FALSE)*($F893/(VLOOKUP($D893,Ingredients!$A:$K,3,FALSE)))), "ingredient not in list"))</f>
        <v/>
      </c>
      <c r="N893" t="str">
        <f t="shared" si="153"/>
        <v/>
      </c>
      <c r="O893" s="77" t="str">
        <f>IF($D893="", "", IFERROR((VLOOKUP($D893,Ingredients!$A:$K,11,FALSE)*($F893/(VLOOKUP($D893,Ingredients!$A:$K,3,FALSE)))), "ingredient not in list"))</f>
        <v/>
      </c>
      <c r="P893" t="str">
        <f t="shared" si="154"/>
        <v/>
      </c>
      <c r="Q893" s="83" t="str">
        <f>IF($D893="", "", IFERROR((VLOOKUP($D893,Ingredients!$A:$H,6,FALSE)*($F893/(VLOOKUP($D893,Ingredients!$A:$H,3,FALSE)))), "ingredient not in list"))</f>
        <v/>
      </c>
      <c r="R893" s="3" t="str">
        <f>IF(AND(I893&lt;&gt;"",I894=""),SUM(I$1:I894)-SUM(R$1:R892),"")</f>
        <v/>
      </c>
      <c r="S893" t="str">
        <f>IF(AND(Q893&lt;&gt;"",Q894=""),SUM(Q$1:Q894)-SUM(S$1:S892),"")</f>
        <v/>
      </c>
      <c r="T893" s="74" t="str">
        <f>IF(AND(K893&lt;&gt;"",K894=""),SUM(K$1:K894)-SUM(T$1:T892),"")</f>
        <v/>
      </c>
      <c r="U893" s="74" t="str">
        <f>IF(AND(M893&lt;&gt;"",M894=""),SUM(M$1:M894)-SUM(U$1:U892),"")</f>
        <v/>
      </c>
      <c r="V893" s="74" t="str">
        <f>IF(AND(O893&lt;&gt;"",O894=""),SUM(O$1:O894)-SUM(V$1:V892),"")</f>
        <v/>
      </c>
      <c r="X893" s="3" t="str">
        <f t="shared" si="155"/>
        <v/>
      </c>
      <c r="Y893" s="21" t="str">
        <f t="shared" si="156"/>
        <v/>
      </c>
      <c r="Z893" s="74" t="str">
        <f t="shared" si="157"/>
        <v/>
      </c>
      <c r="AA893" s="74" t="str">
        <f t="shared" si="158"/>
        <v/>
      </c>
      <c r="AB893" s="74" t="str">
        <f t="shared" si="159"/>
        <v/>
      </c>
    </row>
    <row r="894" spans="1:28" ht="12.75" x14ac:dyDescent="0.2">
      <c r="A894" t="str">
        <f>IF(B894="","", IF(ISNA(MATCH(B894,'Meal Planning'!$C$2:$C$6,0)), "N", "Y"))</f>
        <v/>
      </c>
      <c r="B894" t="str">
        <f t="array" ref="B894">IF(D894="","", INDEX($C894:C20892, MATCH(FALSE,ISBLANK($C894:C20892),0)))</f>
        <v/>
      </c>
      <c r="C894" s="10"/>
      <c r="E894" t="str">
        <f t="shared" si="149"/>
        <v/>
      </c>
      <c r="F894" s="10"/>
      <c r="G894" s="1" t="str">
        <f>IF(D894="","",IFERROR(VLOOKUP(D894,Ingredients!$A:$G,4,FALSE),"ingredient not in list"))</f>
        <v/>
      </c>
      <c r="H894" t="str">
        <f t="shared" si="150"/>
        <v/>
      </c>
      <c r="I894" s="3" t="str">
        <f>IF(D894="", "", IFERROR((VLOOKUP(D894,Ingredients!$A:$H,8,FALSE)*(F894/(VLOOKUP(D894,Ingredients!$A:$H,3,FALSE)))), "ingredient not in list"))</f>
        <v/>
      </c>
      <c r="J894" t="str">
        <f t="shared" si="151"/>
        <v/>
      </c>
      <c r="K894" s="77" t="str">
        <f>IF($D894="", "", IFERROR((VLOOKUP($D894,Ingredients!$A:$K,9,FALSE)*($F894/(VLOOKUP($D894,Ingredients!$A:$K,3,FALSE)))), "ingredient not in list"))</f>
        <v/>
      </c>
      <c r="L894" t="str">
        <f t="shared" si="152"/>
        <v/>
      </c>
      <c r="M894" s="77" t="str">
        <f>IF($D894="", "", IFERROR((VLOOKUP($D894,Ingredients!$A:$K,10,FALSE)*($F894/(VLOOKUP($D894,Ingredients!$A:$K,3,FALSE)))), "ingredient not in list"))</f>
        <v/>
      </c>
      <c r="N894" t="str">
        <f t="shared" si="153"/>
        <v/>
      </c>
      <c r="O894" s="77" t="str">
        <f>IF($D894="", "", IFERROR((VLOOKUP($D894,Ingredients!$A:$K,11,FALSE)*($F894/(VLOOKUP($D894,Ingredients!$A:$K,3,FALSE)))), "ingredient not in list"))</f>
        <v/>
      </c>
      <c r="P894" t="str">
        <f t="shared" si="154"/>
        <v/>
      </c>
      <c r="Q894" s="83" t="str">
        <f>IF($D894="", "", IFERROR((VLOOKUP($D894,Ingredients!$A:$H,6,FALSE)*($F894/(VLOOKUP($D894,Ingredients!$A:$H,3,FALSE)))), "ingredient not in list"))</f>
        <v/>
      </c>
      <c r="R894" s="3" t="str">
        <f>IF(AND(I894&lt;&gt;"",I895=""),SUM(I$1:I895)-SUM(R$1:R893),"")</f>
        <v/>
      </c>
      <c r="S894" t="str">
        <f>IF(AND(Q894&lt;&gt;"",Q895=""),SUM(Q$1:Q895)-SUM(S$1:S893),"")</f>
        <v/>
      </c>
      <c r="T894" s="74" t="str">
        <f>IF(AND(K894&lt;&gt;"",K895=""),SUM(K$1:K895)-SUM(T$1:T893),"")</f>
        <v/>
      </c>
      <c r="U894" s="74" t="str">
        <f>IF(AND(M894&lt;&gt;"",M895=""),SUM(M$1:M895)-SUM(U$1:U893),"")</f>
        <v/>
      </c>
      <c r="V894" s="74" t="str">
        <f>IF(AND(O894&lt;&gt;"",O895=""),SUM(O$1:O895)-SUM(V$1:V893),"")</f>
        <v/>
      </c>
      <c r="X894" s="3" t="str">
        <f t="shared" si="155"/>
        <v/>
      </c>
      <c r="Y894" s="21" t="str">
        <f t="shared" si="156"/>
        <v/>
      </c>
      <c r="Z894" s="74" t="str">
        <f t="shared" si="157"/>
        <v/>
      </c>
      <c r="AA894" s="74" t="str">
        <f t="shared" si="158"/>
        <v/>
      </c>
      <c r="AB894" s="74" t="str">
        <f t="shared" si="159"/>
        <v/>
      </c>
    </row>
    <row r="895" spans="1:28" ht="12.75" x14ac:dyDescent="0.2">
      <c r="A895" t="str">
        <f>IF(B895="","", IF(ISNA(MATCH(B895,'Meal Planning'!$C$2:$C$6,0)), "N", "Y"))</f>
        <v/>
      </c>
      <c r="B895" t="str">
        <f t="array" ref="B895">IF(D895="","", INDEX($C895:C20893, MATCH(FALSE,ISBLANK($C895:C20893),0)))</f>
        <v/>
      </c>
      <c r="C895" s="10"/>
      <c r="E895" t="str">
        <f t="shared" si="149"/>
        <v/>
      </c>
      <c r="F895" s="10"/>
      <c r="G895" s="1" t="str">
        <f>IF(D895="","",IFERROR(VLOOKUP(D895,Ingredients!$A:$G,4,FALSE),"ingredient not in list"))</f>
        <v/>
      </c>
      <c r="H895" t="str">
        <f t="shared" si="150"/>
        <v/>
      </c>
      <c r="I895" s="3" t="str">
        <f>IF(D895="", "", IFERROR((VLOOKUP(D895,Ingredients!$A:$H,8,FALSE)*(F895/(VLOOKUP(D895,Ingredients!$A:$H,3,FALSE)))), "ingredient not in list"))</f>
        <v/>
      </c>
      <c r="J895" t="str">
        <f t="shared" si="151"/>
        <v/>
      </c>
      <c r="K895" s="77" t="str">
        <f>IF($D895="", "", IFERROR((VLOOKUP($D895,Ingredients!$A:$K,9,FALSE)*($F895/(VLOOKUP($D895,Ingredients!$A:$K,3,FALSE)))), "ingredient not in list"))</f>
        <v/>
      </c>
      <c r="L895" t="str">
        <f t="shared" si="152"/>
        <v/>
      </c>
      <c r="M895" s="77" t="str">
        <f>IF($D895="", "", IFERROR((VLOOKUP($D895,Ingredients!$A:$K,10,FALSE)*($F895/(VLOOKUP($D895,Ingredients!$A:$K,3,FALSE)))), "ingredient not in list"))</f>
        <v/>
      </c>
      <c r="N895" t="str">
        <f t="shared" si="153"/>
        <v/>
      </c>
      <c r="O895" s="77" t="str">
        <f>IF($D895="", "", IFERROR((VLOOKUP($D895,Ingredients!$A:$K,11,FALSE)*($F895/(VLOOKUP($D895,Ingredients!$A:$K,3,FALSE)))), "ingredient not in list"))</f>
        <v/>
      </c>
      <c r="P895" t="str">
        <f t="shared" si="154"/>
        <v/>
      </c>
      <c r="Q895" s="83" t="str">
        <f>IF($D895="", "", IFERROR((VLOOKUP($D895,Ingredients!$A:$H,6,FALSE)*($F895/(VLOOKUP($D895,Ingredients!$A:$H,3,FALSE)))), "ingredient not in list"))</f>
        <v/>
      </c>
      <c r="R895" s="3" t="str">
        <f>IF(AND(I895&lt;&gt;"",I896=""),SUM(I$1:I896)-SUM(R$1:R894),"")</f>
        <v/>
      </c>
      <c r="S895" t="str">
        <f>IF(AND(Q895&lt;&gt;"",Q896=""),SUM(Q$1:Q896)-SUM(S$1:S894),"")</f>
        <v/>
      </c>
      <c r="T895" s="74" t="str">
        <f>IF(AND(K895&lt;&gt;"",K896=""),SUM(K$1:K896)-SUM(T$1:T894),"")</f>
        <v/>
      </c>
      <c r="U895" s="74" t="str">
        <f>IF(AND(M895&lt;&gt;"",M896=""),SUM(M$1:M896)-SUM(U$1:U894),"")</f>
        <v/>
      </c>
      <c r="V895" s="74" t="str">
        <f>IF(AND(O895&lt;&gt;"",O896=""),SUM(O$1:O896)-SUM(V$1:V894),"")</f>
        <v/>
      </c>
      <c r="X895" s="3" t="str">
        <f t="shared" si="155"/>
        <v/>
      </c>
      <c r="Y895" s="21" t="str">
        <f t="shared" si="156"/>
        <v/>
      </c>
      <c r="Z895" s="74" t="str">
        <f t="shared" si="157"/>
        <v/>
      </c>
      <c r="AA895" s="74" t="str">
        <f t="shared" si="158"/>
        <v/>
      </c>
      <c r="AB895" s="74" t="str">
        <f t="shared" si="159"/>
        <v/>
      </c>
    </row>
    <row r="896" spans="1:28" ht="12.75" x14ac:dyDescent="0.2">
      <c r="A896" t="str">
        <f>IF(B896="","", IF(ISNA(MATCH(B896,'Meal Planning'!$C$2:$C$6,0)), "N", "Y"))</f>
        <v/>
      </c>
      <c r="B896" t="str">
        <f t="array" ref="B896">IF(D896="","", INDEX($C896:C20894, MATCH(FALSE,ISBLANK($C896:C20894),0)))</f>
        <v/>
      </c>
      <c r="C896" s="10"/>
      <c r="E896" t="str">
        <f t="shared" si="149"/>
        <v/>
      </c>
      <c r="F896" s="10"/>
      <c r="G896" s="1" t="str">
        <f>IF(D896="","",IFERROR(VLOOKUP(D896,Ingredients!$A:$G,4,FALSE),"ingredient not in list"))</f>
        <v/>
      </c>
      <c r="H896" t="str">
        <f t="shared" si="150"/>
        <v/>
      </c>
      <c r="I896" s="3" t="str">
        <f>IF(D896="", "", IFERROR((VLOOKUP(D896,Ingredients!$A:$H,8,FALSE)*(F896/(VLOOKUP(D896,Ingredients!$A:$H,3,FALSE)))), "ingredient not in list"))</f>
        <v/>
      </c>
      <c r="J896" t="str">
        <f t="shared" si="151"/>
        <v/>
      </c>
      <c r="K896" s="77" t="str">
        <f>IF($D896="", "", IFERROR((VLOOKUP($D896,Ingredients!$A:$K,9,FALSE)*($F896/(VLOOKUP($D896,Ingredients!$A:$K,3,FALSE)))), "ingredient not in list"))</f>
        <v/>
      </c>
      <c r="L896" t="str">
        <f t="shared" si="152"/>
        <v/>
      </c>
      <c r="M896" s="77" t="str">
        <f>IF($D896="", "", IFERROR((VLOOKUP($D896,Ingredients!$A:$K,10,FALSE)*($F896/(VLOOKUP($D896,Ingredients!$A:$K,3,FALSE)))), "ingredient not in list"))</f>
        <v/>
      </c>
      <c r="N896" t="str">
        <f t="shared" si="153"/>
        <v/>
      </c>
      <c r="O896" s="77" t="str">
        <f>IF($D896="", "", IFERROR((VLOOKUP($D896,Ingredients!$A:$K,11,FALSE)*($F896/(VLOOKUP($D896,Ingredients!$A:$K,3,FALSE)))), "ingredient not in list"))</f>
        <v/>
      </c>
      <c r="P896" t="str">
        <f t="shared" si="154"/>
        <v/>
      </c>
      <c r="Q896" s="83" t="str">
        <f>IF($D896="", "", IFERROR((VLOOKUP($D896,Ingredients!$A:$H,6,FALSE)*($F896/(VLOOKUP($D896,Ingredients!$A:$H,3,FALSE)))), "ingredient not in list"))</f>
        <v/>
      </c>
      <c r="R896" s="3" t="str">
        <f>IF(AND(I896&lt;&gt;"",I897=""),SUM(I$1:I897)-SUM(R$1:R895),"")</f>
        <v/>
      </c>
      <c r="S896" t="str">
        <f>IF(AND(Q896&lt;&gt;"",Q897=""),SUM(Q$1:Q897)-SUM(S$1:S895),"")</f>
        <v/>
      </c>
      <c r="T896" s="74" t="str">
        <f>IF(AND(K896&lt;&gt;"",K897=""),SUM(K$1:K897)-SUM(T$1:T895),"")</f>
        <v/>
      </c>
      <c r="U896" s="74" t="str">
        <f>IF(AND(M896&lt;&gt;"",M897=""),SUM(M$1:M897)-SUM(U$1:U895),"")</f>
        <v/>
      </c>
      <c r="V896" s="74" t="str">
        <f>IF(AND(O896&lt;&gt;"",O897=""),SUM(O$1:O897)-SUM(V$1:V895),"")</f>
        <v/>
      </c>
      <c r="X896" s="3" t="str">
        <f t="shared" si="155"/>
        <v/>
      </c>
      <c r="Y896" s="21" t="str">
        <f t="shared" si="156"/>
        <v/>
      </c>
      <c r="Z896" s="74" t="str">
        <f t="shared" si="157"/>
        <v/>
      </c>
      <c r="AA896" s="74" t="str">
        <f t="shared" si="158"/>
        <v/>
      </c>
      <c r="AB896" s="74" t="str">
        <f t="shared" si="159"/>
        <v/>
      </c>
    </row>
    <row r="897" spans="1:28" ht="12.75" x14ac:dyDescent="0.2">
      <c r="A897" t="str">
        <f>IF(B897="","", IF(ISNA(MATCH(B897,'Meal Planning'!$C$2:$C$6,0)), "N", "Y"))</f>
        <v/>
      </c>
      <c r="B897" t="str">
        <f t="array" ref="B897">IF(D897="","", INDEX($C897:C20895, MATCH(FALSE,ISBLANK($C897:C20895),0)))</f>
        <v/>
      </c>
      <c r="C897" s="10"/>
      <c r="E897" t="str">
        <f t="shared" si="149"/>
        <v/>
      </c>
      <c r="F897" s="10"/>
      <c r="G897" s="1" t="str">
        <f>IF(D897="","",IFERROR(VLOOKUP(D897,Ingredients!$A:$G,4,FALSE),"ingredient not in list"))</f>
        <v/>
      </c>
      <c r="H897" t="str">
        <f t="shared" si="150"/>
        <v/>
      </c>
      <c r="I897" s="3" t="str">
        <f>IF(D897="", "", IFERROR((VLOOKUP(D897,Ingredients!$A:$H,8,FALSE)*(F897/(VLOOKUP(D897,Ingredients!$A:$H,3,FALSE)))), "ingredient not in list"))</f>
        <v/>
      </c>
      <c r="J897" t="str">
        <f t="shared" si="151"/>
        <v/>
      </c>
      <c r="K897" s="77" t="str">
        <f>IF($D897="", "", IFERROR((VLOOKUP($D897,Ingredients!$A:$K,9,FALSE)*($F897/(VLOOKUP($D897,Ingredients!$A:$K,3,FALSE)))), "ingredient not in list"))</f>
        <v/>
      </c>
      <c r="L897" t="str">
        <f t="shared" si="152"/>
        <v/>
      </c>
      <c r="M897" s="77" t="str">
        <f>IF($D897="", "", IFERROR((VLOOKUP($D897,Ingredients!$A:$K,10,FALSE)*($F897/(VLOOKUP($D897,Ingredients!$A:$K,3,FALSE)))), "ingredient not in list"))</f>
        <v/>
      </c>
      <c r="N897" t="str">
        <f t="shared" si="153"/>
        <v/>
      </c>
      <c r="O897" s="77" t="str">
        <f>IF($D897="", "", IFERROR((VLOOKUP($D897,Ingredients!$A:$K,11,FALSE)*($F897/(VLOOKUP($D897,Ingredients!$A:$K,3,FALSE)))), "ingredient not in list"))</f>
        <v/>
      </c>
      <c r="P897" t="str">
        <f t="shared" si="154"/>
        <v/>
      </c>
      <c r="Q897" s="83" t="str">
        <f>IF($D897="", "", IFERROR((VLOOKUP($D897,Ingredients!$A:$H,6,FALSE)*($F897/(VLOOKUP($D897,Ingredients!$A:$H,3,FALSE)))), "ingredient not in list"))</f>
        <v/>
      </c>
      <c r="R897" s="3" t="str">
        <f>IF(AND(I897&lt;&gt;"",I898=""),SUM(I$1:I898)-SUM(R$1:R896),"")</f>
        <v/>
      </c>
      <c r="S897" t="str">
        <f>IF(AND(Q897&lt;&gt;"",Q898=""),SUM(Q$1:Q898)-SUM(S$1:S896),"")</f>
        <v/>
      </c>
      <c r="T897" s="74" t="str">
        <f>IF(AND(K897&lt;&gt;"",K898=""),SUM(K$1:K898)-SUM(T$1:T896),"")</f>
        <v/>
      </c>
      <c r="U897" s="74" t="str">
        <f>IF(AND(M897&lt;&gt;"",M898=""),SUM(M$1:M898)-SUM(U$1:U896),"")</f>
        <v/>
      </c>
      <c r="V897" s="74" t="str">
        <f>IF(AND(O897&lt;&gt;"",O898=""),SUM(O$1:O898)-SUM(V$1:V896),"")</f>
        <v/>
      </c>
      <c r="X897" s="3" t="str">
        <f t="shared" si="155"/>
        <v/>
      </c>
      <c r="Y897" s="21" t="str">
        <f t="shared" si="156"/>
        <v/>
      </c>
      <c r="Z897" s="74" t="str">
        <f t="shared" si="157"/>
        <v/>
      </c>
      <c r="AA897" s="74" t="str">
        <f t="shared" si="158"/>
        <v/>
      </c>
      <c r="AB897" s="74" t="str">
        <f t="shared" si="159"/>
        <v/>
      </c>
    </row>
    <row r="898" spans="1:28" ht="12.75" x14ac:dyDescent="0.2">
      <c r="A898" t="str">
        <f>IF(B898="","", IF(ISNA(MATCH(B898,'Meal Planning'!$C$2:$C$6,0)), "N", "Y"))</f>
        <v/>
      </c>
      <c r="B898" t="str">
        <f t="array" ref="B898">IF(D898="","", INDEX($C898:C20896, MATCH(FALSE,ISBLANK($C898:C20896),0)))</f>
        <v/>
      </c>
      <c r="C898" s="10"/>
      <c r="E898" t="str">
        <f t="shared" si="149"/>
        <v/>
      </c>
      <c r="F898" s="10"/>
      <c r="G898" s="1" t="str">
        <f>IF(D898="","",IFERROR(VLOOKUP(D898,Ingredients!$A:$G,4,FALSE),"ingredient not in list"))</f>
        <v/>
      </c>
      <c r="H898" t="str">
        <f t="shared" si="150"/>
        <v/>
      </c>
      <c r="I898" s="3" t="str">
        <f>IF(D898="", "", IFERROR((VLOOKUP(D898,Ingredients!$A:$H,8,FALSE)*(F898/(VLOOKUP(D898,Ingredients!$A:$H,3,FALSE)))), "ingredient not in list"))</f>
        <v/>
      </c>
      <c r="J898" t="str">
        <f t="shared" si="151"/>
        <v/>
      </c>
      <c r="K898" s="77" t="str">
        <f>IF($D898="", "", IFERROR((VLOOKUP($D898,Ingredients!$A:$K,9,FALSE)*($F898/(VLOOKUP($D898,Ingredients!$A:$K,3,FALSE)))), "ingredient not in list"))</f>
        <v/>
      </c>
      <c r="L898" t="str">
        <f t="shared" si="152"/>
        <v/>
      </c>
      <c r="M898" s="77" t="str">
        <f>IF($D898="", "", IFERROR((VLOOKUP($D898,Ingredients!$A:$K,10,FALSE)*($F898/(VLOOKUP($D898,Ingredients!$A:$K,3,FALSE)))), "ingredient not in list"))</f>
        <v/>
      </c>
      <c r="N898" t="str">
        <f t="shared" si="153"/>
        <v/>
      </c>
      <c r="O898" s="77" t="str">
        <f>IF($D898="", "", IFERROR((VLOOKUP($D898,Ingredients!$A:$K,11,FALSE)*($F898/(VLOOKUP($D898,Ingredients!$A:$K,3,FALSE)))), "ingredient not in list"))</f>
        <v/>
      </c>
      <c r="P898" t="str">
        <f t="shared" si="154"/>
        <v/>
      </c>
      <c r="Q898" s="83" t="str">
        <f>IF($D898="", "", IFERROR((VLOOKUP($D898,Ingredients!$A:$H,6,FALSE)*($F898/(VLOOKUP($D898,Ingredients!$A:$H,3,FALSE)))), "ingredient not in list"))</f>
        <v/>
      </c>
      <c r="R898" s="3" t="str">
        <f>IF(AND(I898&lt;&gt;"",I899=""),SUM(I$1:I899)-SUM(R$1:R897),"")</f>
        <v/>
      </c>
      <c r="S898" t="str">
        <f>IF(AND(Q898&lt;&gt;"",Q899=""),SUM(Q$1:Q899)-SUM(S$1:S897),"")</f>
        <v/>
      </c>
      <c r="T898" s="74" t="str">
        <f>IF(AND(K898&lt;&gt;"",K899=""),SUM(K$1:K899)-SUM(T$1:T897),"")</f>
        <v/>
      </c>
      <c r="U898" s="74" t="str">
        <f>IF(AND(M898&lt;&gt;"",M899=""),SUM(M$1:M899)-SUM(U$1:U897),"")</f>
        <v/>
      </c>
      <c r="V898" s="74" t="str">
        <f>IF(AND(O898&lt;&gt;"",O899=""),SUM(O$1:O899)-SUM(V$1:V897),"")</f>
        <v/>
      </c>
      <c r="X898" s="3" t="str">
        <f t="shared" si="155"/>
        <v/>
      </c>
      <c r="Y898" s="21" t="str">
        <f t="shared" si="156"/>
        <v/>
      </c>
      <c r="Z898" s="74" t="str">
        <f t="shared" si="157"/>
        <v/>
      </c>
      <c r="AA898" s="74" t="str">
        <f t="shared" si="158"/>
        <v/>
      </c>
      <c r="AB898" s="74" t="str">
        <f t="shared" si="159"/>
        <v/>
      </c>
    </row>
    <row r="899" spans="1:28" ht="12.75" x14ac:dyDescent="0.2">
      <c r="A899" t="str">
        <f>IF(B899="","", IF(ISNA(MATCH(B899,'Meal Planning'!$C$2:$C$6,0)), "N", "Y"))</f>
        <v/>
      </c>
      <c r="B899" t="str">
        <f t="array" ref="B899">IF(D899="","", INDEX($C899:C20897, MATCH(FALSE,ISBLANK($C899:C20897),0)))</f>
        <v/>
      </c>
      <c r="C899" s="10"/>
      <c r="E899" t="str">
        <f t="shared" si="149"/>
        <v/>
      </c>
      <c r="F899" s="10"/>
      <c r="G899" s="1" t="str">
        <f>IF(D899="","",IFERROR(VLOOKUP(D899,Ingredients!$A:$G,4,FALSE),"ingredient not in list"))</f>
        <v/>
      </c>
      <c r="H899" t="str">
        <f t="shared" si="150"/>
        <v/>
      </c>
      <c r="I899" s="3" t="str">
        <f>IF(D899="", "", IFERROR((VLOOKUP(D899,Ingredients!$A:$H,8,FALSE)*(F899/(VLOOKUP(D899,Ingredients!$A:$H,3,FALSE)))), "ingredient not in list"))</f>
        <v/>
      </c>
      <c r="J899" t="str">
        <f t="shared" si="151"/>
        <v/>
      </c>
      <c r="K899" s="77" t="str">
        <f>IF($D899="", "", IFERROR((VLOOKUP($D899,Ingredients!$A:$K,9,FALSE)*($F899/(VLOOKUP($D899,Ingredients!$A:$K,3,FALSE)))), "ingredient not in list"))</f>
        <v/>
      </c>
      <c r="L899" t="str">
        <f t="shared" si="152"/>
        <v/>
      </c>
      <c r="M899" s="77" t="str">
        <f>IF($D899="", "", IFERROR((VLOOKUP($D899,Ingredients!$A:$K,10,FALSE)*($F899/(VLOOKUP($D899,Ingredients!$A:$K,3,FALSE)))), "ingredient not in list"))</f>
        <v/>
      </c>
      <c r="N899" t="str">
        <f t="shared" si="153"/>
        <v/>
      </c>
      <c r="O899" s="77" t="str">
        <f>IF($D899="", "", IFERROR((VLOOKUP($D899,Ingredients!$A:$K,11,FALSE)*($F899/(VLOOKUP($D899,Ingredients!$A:$K,3,FALSE)))), "ingredient not in list"))</f>
        <v/>
      </c>
      <c r="P899" t="str">
        <f t="shared" si="154"/>
        <v/>
      </c>
      <c r="Q899" s="83" t="str">
        <f>IF($D899="", "", IFERROR((VLOOKUP($D899,Ingredients!$A:$H,6,FALSE)*($F899/(VLOOKUP($D899,Ingredients!$A:$H,3,FALSE)))), "ingredient not in list"))</f>
        <v/>
      </c>
      <c r="R899" s="3" t="str">
        <f>IF(AND(I899&lt;&gt;"",I900=""),SUM(I$1:I900)-SUM(R$1:R898),"")</f>
        <v/>
      </c>
      <c r="S899" t="str">
        <f>IF(AND(Q899&lt;&gt;"",Q900=""),SUM(Q$1:Q900)-SUM(S$1:S898),"")</f>
        <v/>
      </c>
      <c r="T899" s="74" t="str">
        <f>IF(AND(K899&lt;&gt;"",K900=""),SUM(K$1:K900)-SUM(T$1:T898),"")</f>
        <v/>
      </c>
      <c r="U899" s="74" t="str">
        <f>IF(AND(M899&lt;&gt;"",M900=""),SUM(M$1:M900)-SUM(U$1:U898),"")</f>
        <v/>
      </c>
      <c r="V899" s="74" t="str">
        <f>IF(AND(O899&lt;&gt;"",O900=""),SUM(O$1:O900)-SUM(V$1:V898),"")</f>
        <v/>
      </c>
      <c r="X899" s="3" t="str">
        <f t="shared" si="155"/>
        <v/>
      </c>
      <c r="Y899" s="21" t="str">
        <f t="shared" si="156"/>
        <v/>
      </c>
      <c r="Z899" s="74" t="str">
        <f t="shared" si="157"/>
        <v/>
      </c>
      <c r="AA899" s="74" t="str">
        <f t="shared" si="158"/>
        <v/>
      </c>
      <c r="AB899" s="74" t="str">
        <f t="shared" si="159"/>
        <v/>
      </c>
    </row>
    <row r="900" spans="1:28" ht="12.75" x14ac:dyDescent="0.2">
      <c r="A900" t="str">
        <f>IF(B900="","", IF(ISNA(MATCH(B900,'Meal Planning'!$C$2:$C$6,0)), "N", "Y"))</f>
        <v/>
      </c>
      <c r="B900" t="str">
        <f t="array" ref="B900">IF(D900="","", INDEX($C900:C20898, MATCH(FALSE,ISBLANK($C900:C20898),0)))</f>
        <v/>
      </c>
      <c r="C900" s="10"/>
      <c r="E900" t="str">
        <f t="shared" si="149"/>
        <v/>
      </c>
      <c r="F900" s="10"/>
      <c r="G900" s="1" t="str">
        <f>IF(D900="","",IFERROR(VLOOKUP(D900,Ingredients!$A:$G,4,FALSE),"ingredient not in list"))</f>
        <v/>
      </c>
      <c r="H900" t="str">
        <f t="shared" si="150"/>
        <v/>
      </c>
      <c r="I900" s="3" t="str">
        <f>IF(D900="", "", IFERROR((VLOOKUP(D900,Ingredients!$A:$H,8,FALSE)*(F900/(VLOOKUP(D900,Ingredients!$A:$H,3,FALSE)))), "ingredient not in list"))</f>
        <v/>
      </c>
      <c r="J900" t="str">
        <f t="shared" si="151"/>
        <v/>
      </c>
      <c r="K900" s="77" t="str">
        <f>IF($D900="", "", IFERROR((VLOOKUP($D900,Ingredients!$A:$K,9,FALSE)*($F900/(VLOOKUP($D900,Ingredients!$A:$K,3,FALSE)))), "ingredient not in list"))</f>
        <v/>
      </c>
      <c r="L900" t="str">
        <f t="shared" si="152"/>
        <v/>
      </c>
      <c r="M900" s="77" t="str">
        <f>IF($D900="", "", IFERROR((VLOOKUP($D900,Ingredients!$A:$K,10,FALSE)*($F900/(VLOOKUP($D900,Ingredients!$A:$K,3,FALSE)))), "ingredient not in list"))</f>
        <v/>
      </c>
      <c r="N900" t="str">
        <f t="shared" si="153"/>
        <v/>
      </c>
      <c r="O900" s="77" t="str">
        <f>IF($D900="", "", IFERROR((VLOOKUP($D900,Ingredients!$A:$K,11,FALSE)*($F900/(VLOOKUP($D900,Ingredients!$A:$K,3,FALSE)))), "ingredient not in list"))</f>
        <v/>
      </c>
      <c r="P900" t="str">
        <f t="shared" si="154"/>
        <v/>
      </c>
      <c r="Q900" s="83" t="str">
        <f>IF($D900="", "", IFERROR((VLOOKUP($D900,Ingredients!$A:$H,6,FALSE)*($F900/(VLOOKUP($D900,Ingredients!$A:$H,3,FALSE)))), "ingredient not in list"))</f>
        <v/>
      </c>
      <c r="R900" s="3" t="str">
        <f>IF(AND(I900&lt;&gt;"",I901=""),SUM(I$1:I901)-SUM(R$1:R899),"")</f>
        <v/>
      </c>
      <c r="S900" t="str">
        <f>IF(AND(Q900&lt;&gt;"",Q901=""),SUM(Q$1:Q901)-SUM(S$1:S899),"")</f>
        <v/>
      </c>
      <c r="T900" s="74" t="str">
        <f>IF(AND(K900&lt;&gt;"",K901=""),SUM(K$1:K901)-SUM(T$1:T899),"")</f>
        <v/>
      </c>
      <c r="U900" s="74" t="str">
        <f>IF(AND(M900&lt;&gt;"",M901=""),SUM(M$1:M901)-SUM(U$1:U899),"")</f>
        <v/>
      </c>
      <c r="V900" s="74" t="str">
        <f>IF(AND(O900&lt;&gt;"",O901=""),SUM(O$1:O901)-SUM(V$1:V899),"")</f>
        <v/>
      </c>
      <c r="X900" s="3" t="str">
        <f t="shared" si="155"/>
        <v/>
      </c>
      <c r="Y900" s="21" t="str">
        <f t="shared" si="156"/>
        <v/>
      </c>
      <c r="Z900" s="74" t="str">
        <f t="shared" si="157"/>
        <v/>
      </c>
      <c r="AA900" s="74" t="str">
        <f t="shared" si="158"/>
        <v/>
      </c>
      <c r="AB900" s="74" t="str">
        <f t="shared" si="159"/>
        <v/>
      </c>
    </row>
    <row r="901" spans="1:28" ht="12.75" x14ac:dyDescent="0.2">
      <c r="A901" t="str">
        <f>IF(B901="","", IF(ISNA(MATCH(B901,'Meal Planning'!$C$2:$C$6,0)), "N", "Y"))</f>
        <v/>
      </c>
      <c r="B901" t="str">
        <f t="array" ref="B901">IF(D901="","", INDEX($C901:C20899, MATCH(FALSE,ISBLANK($C901:C20899),0)))</f>
        <v/>
      </c>
      <c r="C901" s="10"/>
      <c r="E901" t="str">
        <f t="shared" si="149"/>
        <v/>
      </c>
      <c r="F901" s="10"/>
      <c r="G901" s="1" t="str">
        <f>IF(D901="","",IFERROR(VLOOKUP(D901,Ingredients!$A:$G,4,FALSE),"ingredient not in list"))</f>
        <v/>
      </c>
      <c r="H901" t="str">
        <f t="shared" si="150"/>
        <v/>
      </c>
      <c r="I901" s="3" t="str">
        <f>IF(D901="", "", IFERROR((VLOOKUP(D901,Ingredients!$A:$H,8,FALSE)*(F901/(VLOOKUP(D901,Ingredients!$A:$H,3,FALSE)))), "ingredient not in list"))</f>
        <v/>
      </c>
      <c r="J901" t="str">
        <f t="shared" si="151"/>
        <v/>
      </c>
      <c r="K901" s="77" t="str">
        <f>IF($D901="", "", IFERROR((VLOOKUP($D901,Ingredients!$A:$K,9,FALSE)*($F901/(VLOOKUP($D901,Ingredients!$A:$K,3,FALSE)))), "ingredient not in list"))</f>
        <v/>
      </c>
      <c r="L901" t="str">
        <f t="shared" si="152"/>
        <v/>
      </c>
      <c r="M901" s="77" t="str">
        <f>IF($D901="", "", IFERROR((VLOOKUP($D901,Ingredients!$A:$K,10,FALSE)*($F901/(VLOOKUP($D901,Ingredients!$A:$K,3,FALSE)))), "ingredient not in list"))</f>
        <v/>
      </c>
      <c r="N901" t="str">
        <f t="shared" si="153"/>
        <v/>
      </c>
      <c r="O901" s="77" t="str">
        <f>IF($D901="", "", IFERROR((VLOOKUP($D901,Ingredients!$A:$K,11,FALSE)*($F901/(VLOOKUP($D901,Ingredients!$A:$K,3,FALSE)))), "ingredient not in list"))</f>
        <v/>
      </c>
      <c r="P901" t="str">
        <f t="shared" si="154"/>
        <v/>
      </c>
      <c r="Q901" s="83" t="str">
        <f>IF($D901="", "", IFERROR((VLOOKUP($D901,Ingredients!$A:$H,6,FALSE)*($F901/(VLOOKUP($D901,Ingredients!$A:$H,3,FALSE)))), "ingredient not in list"))</f>
        <v/>
      </c>
      <c r="R901" s="3" t="str">
        <f>IF(AND(I901&lt;&gt;"",I902=""),SUM(I$1:I902)-SUM(R$1:R900),"")</f>
        <v/>
      </c>
      <c r="S901" t="str">
        <f>IF(AND(Q901&lt;&gt;"",Q902=""),SUM(Q$1:Q902)-SUM(S$1:S900),"")</f>
        <v/>
      </c>
      <c r="T901" s="74" t="str">
        <f>IF(AND(K901&lt;&gt;"",K902=""),SUM(K$1:K902)-SUM(T$1:T900),"")</f>
        <v/>
      </c>
      <c r="U901" s="74" t="str">
        <f>IF(AND(M901&lt;&gt;"",M902=""),SUM(M$1:M902)-SUM(U$1:U900),"")</f>
        <v/>
      </c>
      <c r="V901" s="74" t="str">
        <f>IF(AND(O901&lt;&gt;"",O902=""),SUM(O$1:O902)-SUM(V$1:V900),"")</f>
        <v/>
      </c>
      <c r="X901" s="3" t="str">
        <f t="shared" si="155"/>
        <v/>
      </c>
      <c r="Y901" s="21" t="str">
        <f t="shared" si="156"/>
        <v/>
      </c>
      <c r="Z901" s="74" t="str">
        <f t="shared" si="157"/>
        <v/>
      </c>
      <c r="AA901" s="74" t="str">
        <f t="shared" si="158"/>
        <v/>
      </c>
      <c r="AB901" s="74" t="str">
        <f t="shared" si="159"/>
        <v/>
      </c>
    </row>
    <row r="902" spans="1:28" ht="12.75" x14ac:dyDescent="0.2">
      <c r="A902" t="str">
        <f>IF(B902="","", IF(ISNA(MATCH(B902,'Meal Planning'!$C$2:$C$6,0)), "N", "Y"))</f>
        <v/>
      </c>
      <c r="B902" t="str">
        <f t="array" ref="B902">IF(D902="","", INDEX($C902:C20900, MATCH(FALSE,ISBLANK($C902:C20900),0)))</f>
        <v/>
      </c>
      <c r="C902" s="10"/>
      <c r="E902" t="str">
        <f t="shared" si="149"/>
        <v/>
      </c>
      <c r="F902" s="10"/>
      <c r="G902" s="1" t="str">
        <f>IF(D902="","",IFERROR(VLOOKUP(D902,Ingredients!$A:$G,4,FALSE),"ingredient not in list"))</f>
        <v/>
      </c>
      <c r="H902" t="str">
        <f t="shared" si="150"/>
        <v/>
      </c>
      <c r="I902" s="3" t="str">
        <f>IF(D902="", "", IFERROR((VLOOKUP(D902,Ingredients!$A:$H,8,FALSE)*(F902/(VLOOKUP(D902,Ingredients!$A:$H,3,FALSE)))), "ingredient not in list"))</f>
        <v/>
      </c>
      <c r="J902" t="str">
        <f t="shared" si="151"/>
        <v/>
      </c>
      <c r="K902" s="77" t="str">
        <f>IF($D902="", "", IFERROR((VLOOKUP($D902,Ingredients!$A:$K,9,FALSE)*($F902/(VLOOKUP($D902,Ingredients!$A:$K,3,FALSE)))), "ingredient not in list"))</f>
        <v/>
      </c>
      <c r="L902" t="str">
        <f t="shared" si="152"/>
        <v/>
      </c>
      <c r="M902" s="77" t="str">
        <f>IF($D902="", "", IFERROR((VLOOKUP($D902,Ingredients!$A:$K,10,FALSE)*($F902/(VLOOKUP($D902,Ingredients!$A:$K,3,FALSE)))), "ingredient not in list"))</f>
        <v/>
      </c>
      <c r="N902" t="str">
        <f t="shared" si="153"/>
        <v/>
      </c>
      <c r="O902" s="77" t="str">
        <f>IF($D902="", "", IFERROR((VLOOKUP($D902,Ingredients!$A:$K,11,FALSE)*($F902/(VLOOKUP($D902,Ingredients!$A:$K,3,FALSE)))), "ingredient not in list"))</f>
        <v/>
      </c>
      <c r="P902" t="str">
        <f t="shared" si="154"/>
        <v/>
      </c>
      <c r="Q902" s="83" t="str">
        <f>IF($D902="", "", IFERROR((VLOOKUP($D902,Ingredients!$A:$H,6,FALSE)*($F902/(VLOOKUP($D902,Ingredients!$A:$H,3,FALSE)))), "ingredient not in list"))</f>
        <v/>
      </c>
      <c r="R902" s="3" t="str">
        <f>IF(AND(I902&lt;&gt;"",I903=""),SUM(I$1:I903)-SUM(R$1:R901),"")</f>
        <v/>
      </c>
      <c r="S902" t="str">
        <f>IF(AND(Q902&lt;&gt;"",Q903=""),SUM(Q$1:Q903)-SUM(S$1:S901),"")</f>
        <v/>
      </c>
      <c r="T902" s="74" t="str">
        <f>IF(AND(K902&lt;&gt;"",K903=""),SUM(K$1:K903)-SUM(T$1:T901),"")</f>
        <v/>
      </c>
      <c r="U902" s="74" t="str">
        <f>IF(AND(M902&lt;&gt;"",M903=""),SUM(M$1:M903)-SUM(U$1:U901),"")</f>
        <v/>
      </c>
      <c r="V902" s="74" t="str">
        <f>IF(AND(O902&lt;&gt;"",O903=""),SUM(O$1:O903)-SUM(V$1:V901),"")</f>
        <v/>
      </c>
      <c r="X902" s="3" t="str">
        <f t="shared" si="155"/>
        <v/>
      </c>
      <c r="Y902" s="21" t="str">
        <f t="shared" si="156"/>
        <v/>
      </c>
      <c r="Z902" s="74" t="str">
        <f t="shared" si="157"/>
        <v/>
      </c>
      <c r="AA902" s="74" t="str">
        <f t="shared" si="158"/>
        <v/>
      </c>
      <c r="AB902" s="74" t="str">
        <f t="shared" si="159"/>
        <v/>
      </c>
    </row>
    <row r="903" spans="1:28" ht="12.75" x14ac:dyDescent="0.2">
      <c r="A903" t="str">
        <f>IF(B903="","", IF(ISNA(MATCH(B903,'Meal Planning'!$C$2:$C$6,0)), "N", "Y"))</f>
        <v/>
      </c>
      <c r="B903" t="str">
        <f t="array" ref="B903">IF(D903="","", INDEX($C903:C20901, MATCH(FALSE,ISBLANK($C903:C20901),0)))</f>
        <v/>
      </c>
      <c r="C903" s="10"/>
      <c r="E903" t="str">
        <f t="shared" si="149"/>
        <v/>
      </c>
      <c r="F903" s="10"/>
      <c r="G903" s="1" t="str">
        <f>IF(D903="","",IFERROR(VLOOKUP(D903,Ingredients!$A:$G,4,FALSE),"ingredient not in list"))</f>
        <v/>
      </c>
      <c r="H903" t="str">
        <f t="shared" si="150"/>
        <v/>
      </c>
      <c r="I903" s="3" t="str">
        <f>IF(D903="", "", IFERROR((VLOOKUP(D903,Ingredients!$A:$H,8,FALSE)*(F903/(VLOOKUP(D903,Ingredients!$A:$H,3,FALSE)))), "ingredient not in list"))</f>
        <v/>
      </c>
      <c r="J903" t="str">
        <f t="shared" si="151"/>
        <v/>
      </c>
      <c r="K903" s="77" t="str">
        <f>IF($D903="", "", IFERROR((VLOOKUP($D903,Ingredients!$A:$K,9,FALSE)*($F903/(VLOOKUP($D903,Ingredients!$A:$K,3,FALSE)))), "ingredient not in list"))</f>
        <v/>
      </c>
      <c r="L903" t="str">
        <f t="shared" si="152"/>
        <v/>
      </c>
      <c r="M903" s="77" t="str">
        <f>IF($D903="", "", IFERROR((VLOOKUP($D903,Ingredients!$A:$K,10,FALSE)*($F903/(VLOOKUP($D903,Ingredients!$A:$K,3,FALSE)))), "ingredient not in list"))</f>
        <v/>
      </c>
      <c r="N903" t="str">
        <f t="shared" si="153"/>
        <v/>
      </c>
      <c r="O903" s="77" t="str">
        <f>IF($D903="", "", IFERROR((VLOOKUP($D903,Ingredients!$A:$K,11,FALSE)*($F903/(VLOOKUP($D903,Ingredients!$A:$K,3,FALSE)))), "ingredient not in list"))</f>
        <v/>
      </c>
      <c r="P903" t="str">
        <f t="shared" si="154"/>
        <v/>
      </c>
      <c r="Q903" s="83" t="str">
        <f>IF($D903="", "", IFERROR((VLOOKUP($D903,Ingredients!$A:$H,6,FALSE)*($F903/(VLOOKUP($D903,Ingredients!$A:$H,3,FALSE)))), "ingredient not in list"))</f>
        <v/>
      </c>
      <c r="R903" s="3" t="str">
        <f>IF(AND(I903&lt;&gt;"",I904=""),SUM(I$1:I904)-SUM(R$1:R902),"")</f>
        <v/>
      </c>
      <c r="S903" t="str">
        <f>IF(AND(Q903&lt;&gt;"",Q904=""),SUM(Q$1:Q904)-SUM(S$1:S902),"")</f>
        <v/>
      </c>
      <c r="T903" s="74" t="str">
        <f>IF(AND(K903&lt;&gt;"",K904=""),SUM(K$1:K904)-SUM(T$1:T902),"")</f>
        <v/>
      </c>
      <c r="U903" s="74" t="str">
        <f>IF(AND(M903&lt;&gt;"",M904=""),SUM(M$1:M904)-SUM(U$1:U902),"")</f>
        <v/>
      </c>
      <c r="V903" s="74" t="str">
        <f>IF(AND(O903&lt;&gt;"",O904=""),SUM(O$1:O904)-SUM(V$1:V902),"")</f>
        <v/>
      </c>
      <c r="X903" s="3" t="str">
        <f t="shared" si="155"/>
        <v/>
      </c>
      <c r="Y903" s="21" t="str">
        <f t="shared" si="156"/>
        <v/>
      </c>
      <c r="Z903" s="74" t="str">
        <f t="shared" si="157"/>
        <v/>
      </c>
      <c r="AA903" s="74" t="str">
        <f t="shared" si="158"/>
        <v/>
      </c>
      <c r="AB903" s="74" t="str">
        <f t="shared" si="159"/>
        <v/>
      </c>
    </row>
    <row r="904" spans="1:28" ht="12.75" x14ac:dyDescent="0.2">
      <c r="A904" t="str">
        <f>IF(B904="","", IF(ISNA(MATCH(B904,'Meal Planning'!$C$2:$C$6,0)), "N", "Y"))</f>
        <v/>
      </c>
      <c r="B904" t="str">
        <f t="array" ref="B904">IF(D904="","", INDEX($C904:C20902, MATCH(FALSE,ISBLANK($C904:C20902),0)))</f>
        <v/>
      </c>
      <c r="C904" s="10"/>
      <c r="E904" t="str">
        <f t="shared" si="149"/>
        <v/>
      </c>
      <c r="F904" s="10"/>
      <c r="G904" s="1" t="str">
        <f>IF(D904="","",IFERROR(VLOOKUP(D904,Ingredients!$A:$G,4,FALSE),"ingredient not in list"))</f>
        <v/>
      </c>
      <c r="H904" t="str">
        <f t="shared" si="150"/>
        <v/>
      </c>
      <c r="I904" s="3" t="str">
        <f>IF(D904="", "", IFERROR((VLOOKUP(D904,Ingredients!$A:$H,8,FALSE)*(F904/(VLOOKUP(D904,Ingredients!$A:$H,3,FALSE)))), "ingredient not in list"))</f>
        <v/>
      </c>
      <c r="J904" t="str">
        <f t="shared" si="151"/>
        <v/>
      </c>
      <c r="K904" s="77" t="str">
        <f>IF($D904="", "", IFERROR((VLOOKUP($D904,Ingredients!$A:$K,9,FALSE)*($F904/(VLOOKUP($D904,Ingredients!$A:$K,3,FALSE)))), "ingredient not in list"))</f>
        <v/>
      </c>
      <c r="L904" t="str">
        <f t="shared" si="152"/>
        <v/>
      </c>
      <c r="M904" s="77" t="str">
        <f>IF($D904="", "", IFERROR((VLOOKUP($D904,Ingredients!$A:$K,10,FALSE)*($F904/(VLOOKUP($D904,Ingredients!$A:$K,3,FALSE)))), "ingredient not in list"))</f>
        <v/>
      </c>
      <c r="N904" t="str">
        <f t="shared" si="153"/>
        <v/>
      </c>
      <c r="O904" s="77" t="str">
        <f>IF($D904="", "", IFERROR((VLOOKUP($D904,Ingredients!$A:$K,11,FALSE)*($F904/(VLOOKUP($D904,Ingredients!$A:$K,3,FALSE)))), "ingredient not in list"))</f>
        <v/>
      </c>
      <c r="P904" t="str">
        <f t="shared" si="154"/>
        <v/>
      </c>
      <c r="Q904" s="83" t="str">
        <f>IF($D904="", "", IFERROR((VLOOKUP($D904,Ingredients!$A:$H,6,FALSE)*($F904/(VLOOKUP($D904,Ingredients!$A:$H,3,FALSE)))), "ingredient not in list"))</f>
        <v/>
      </c>
      <c r="R904" s="3" t="str">
        <f>IF(AND(I904&lt;&gt;"",I905=""),SUM(I$1:I905)-SUM(R$1:R903),"")</f>
        <v/>
      </c>
      <c r="S904" t="str">
        <f>IF(AND(Q904&lt;&gt;"",Q905=""),SUM(Q$1:Q905)-SUM(S$1:S903),"")</f>
        <v/>
      </c>
      <c r="T904" s="74" t="str">
        <f>IF(AND(K904&lt;&gt;"",K905=""),SUM(K$1:K905)-SUM(T$1:T903),"")</f>
        <v/>
      </c>
      <c r="U904" s="74" t="str">
        <f>IF(AND(M904&lt;&gt;"",M905=""),SUM(M$1:M905)-SUM(U$1:U903),"")</f>
        <v/>
      </c>
      <c r="V904" s="74" t="str">
        <f>IF(AND(O904&lt;&gt;"",O905=""),SUM(O$1:O905)-SUM(V$1:V903),"")</f>
        <v/>
      </c>
      <c r="X904" s="3" t="str">
        <f t="shared" si="155"/>
        <v/>
      </c>
      <c r="Y904" s="21" t="str">
        <f t="shared" si="156"/>
        <v/>
      </c>
      <c r="Z904" s="74" t="str">
        <f t="shared" si="157"/>
        <v/>
      </c>
      <c r="AA904" s="74" t="str">
        <f t="shared" si="158"/>
        <v/>
      </c>
      <c r="AB904" s="74" t="str">
        <f t="shared" si="159"/>
        <v/>
      </c>
    </row>
    <row r="905" spans="1:28" ht="12.75" x14ac:dyDescent="0.2">
      <c r="A905" t="str">
        <f>IF(B905="","", IF(ISNA(MATCH(B905,'Meal Planning'!$C$2:$C$6,0)), "N", "Y"))</f>
        <v/>
      </c>
      <c r="B905" t="str">
        <f t="array" ref="B905">IF(D905="","", INDEX($C905:C20903, MATCH(FALSE,ISBLANK($C905:C20903),0)))</f>
        <v/>
      </c>
      <c r="C905" s="10"/>
      <c r="E905" t="str">
        <f t="shared" ref="E905:E968" si="160">IF($D905="","", "|")</f>
        <v/>
      </c>
      <c r="F905" s="10"/>
      <c r="G905" s="1" t="str">
        <f>IF(D905="","",IFERROR(VLOOKUP(D905,Ingredients!$A:$G,4,FALSE),"ingredient not in list"))</f>
        <v/>
      </c>
      <c r="H905" t="str">
        <f t="shared" ref="H905:H968" si="161">IF($D905="","", "|")</f>
        <v/>
      </c>
      <c r="I905" s="3" t="str">
        <f>IF(D905="", "", IFERROR((VLOOKUP(D905,Ingredients!$A:$H,8,FALSE)*(F905/(VLOOKUP(D905,Ingredients!$A:$H,3,FALSE)))), "ingredient not in list"))</f>
        <v/>
      </c>
      <c r="J905" t="str">
        <f t="shared" ref="J905:J968" si="162">IF($D905="","", "|")</f>
        <v/>
      </c>
      <c r="K905" s="77" t="str">
        <f>IF($D905="", "", IFERROR((VLOOKUP($D905,Ingredients!$A:$K,9,FALSE)*($F905/(VLOOKUP($D905,Ingredients!$A:$K,3,FALSE)))), "ingredient not in list"))</f>
        <v/>
      </c>
      <c r="L905" t="str">
        <f t="shared" ref="L905:L968" si="163">IF($D905="","", "|")</f>
        <v/>
      </c>
      <c r="M905" s="77" t="str">
        <f>IF($D905="", "", IFERROR((VLOOKUP($D905,Ingredients!$A:$K,10,FALSE)*($F905/(VLOOKUP($D905,Ingredients!$A:$K,3,FALSE)))), "ingredient not in list"))</f>
        <v/>
      </c>
      <c r="N905" t="str">
        <f t="shared" ref="N905:N968" si="164">IF($D905="","", "|")</f>
        <v/>
      </c>
      <c r="O905" s="77" t="str">
        <f>IF($D905="", "", IFERROR((VLOOKUP($D905,Ingredients!$A:$K,11,FALSE)*($F905/(VLOOKUP($D905,Ingredients!$A:$K,3,FALSE)))), "ingredient not in list"))</f>
        <v/>
      </c>
      <c r="P905" t="str">
        <f t="shared" ref="P905:P968" si="165">IF($D905="","", "|")</f>
        <v/>
      </c>
      <c r="Q905" s="83" t="str">
        <f>IF($D905="", "", IFERROR((VLOOKUP($D905,Ingredients!$A:$H,6,FALSE)*($F905/(VLOOKUP($D905,Ingredients!$A:$H,3,FALSE)))), "ingredient not in list"))</f>
        <v/>
      </c>
      <c r="R905" s="3" t="str">
        <f>IF(AND(I905&lt;&gt;"",I906=""),SUM(I$1:I906)-SUM(R$1:R904),"")</f>
        <v/>
      </c>
      <c r="S905" t="str">
        <f>IF(AND(Q905&lt;&gt;"",Q906=""),SUM(Q$1:Q906)-SUM(S$1:S904),"")</f>
        <v/>
      </c>
      <c r="T905" s="74" t="str">
        <f>IF(AND(K905&lt;&gt;"",K906=""),SUM(K$1:K906)-SUM(T$1:T904),"")</f>
        <v/>
      </c>
      <c r="U905" s="74" t="str">
        <f>IF(AND(M905&lt;&gt;"",M906=""),SUM(M$1:M906)-SUM(U$1:U904),"")</f>
        <v/>
      </c>
      <c r="V905" s="74" t="str">
        <f>IF(AND(O905&lt;&gt;"",O906=""),SUM(O$1:O906)-SUM(V$1:V904),"")</f>
        <v/>
      </c>
      <c r="X905" s="3" t="str">
        <f t="shared" si="155"/>
        <v/>
      </c>
      <c r="Y905" s="21" t="str">
        <f t="shared" si="156"/>
        <v/>
      </c>
      <c r="Z905" s="74" t="str">
        <f t="shared" si="157"/>
        <v/>
      </c>
      <c r="AA905" s="74" t="str">
        <f t="shared" si="158"/>
        <v/>
      </c>
      <c r="AB905" s="74" t="str">
        <f t="shared" si="159"/>
        <v/>
      </c>
    </row>
    <row r="906" spans="1:28" ht="12.75" x14ac:dyDescent="0.2">
      <c r="A906" t="str">
        <f>IF(B906="","", IF(ISNA(MATCH(B906,'Meal Planning'!$C$2:$C$6,0)), "N", "Y"))</f>
        <v/>
      </c>
      <c r="B906" t="str">
        <f t="array" ref="B906">IF(D906="","", INDEX($C906:C20904, MATCH(FALSE,ISBLANK($C906:C20904),0)))</f>
        <v/>
      </c>
      <c r="C906" s="10"/>
      <c r="E906" t="str">
        <f t="shared" si="160"/>
        <v/>
      </c>
      <c r="F906" s="10"/>
      <c r="G906" s="1" t="str">
        <f>IF(D906="","",IFERROR(VLOOKUP(D906,Ingredients!$A:$G,4,FALSE),"ingredient not in list"))</f>
        <v/>
      </c>
      <c r="H906" t="str">
        <f t="shared" si="161"/>
        <v/>
      </c>
      <c r="I906" s="3" t="str">
        <f>IF(D906="", "", IFERROR((VLOOKUP(D906,Ingredients!$A:$H,8,FALSE)*(F906/(VLOOKUP(D906,Ingredients!$A:$H,3,FALSE)))), "ingredient not in list"))</f>
        <v/>
      </c>
      <c r="J906" t="str">
        <f t="shared" si="162"/>
        <v/>
      </c>
      <c r="K906" s="77" t="str">
        <f>IF($D906="", "", IFERROR((VLOOKUP($D906,Ingredients!$A:$K,9,FALSE)*($F906/(VLOOKUP($D906,Ingredients!$A:$K,3,FALSE)))), "ingredient not in list"))</f>
        <v/>
      </c>
      <c r="L906" t="str">
        <f t="shared" si="163"/>
        <v/>
      </c>
      <c r="M906" s="77" t="str">
        <f>IF($D906="", "", IFERROR((VLOOKUP($D906,Ingredients!$A:$K,10,FALSE)*($F906/(VLOOKUP($D906,Ingredients!$A:$K,3,FALSE)))), "ingredient not in list"))</f>
        <v/>
      </c>
      <c r="N906" t="str">
        <f t="shared" si="164"/>
        <v/>
      </c>
      <c r="O906" s="77" t="str">
        <f>IF($D906="", "", IFERROR((VLOOKUP($D906,Ingredients!$A:$K,11,FALSE)*($F906/(VLOOKUP($D906,Ingredients!$A:$K,3,FALSE)))), "ingredient not in list"))</f>
        <v/>
      </c>
      <c r="P906" t="str">
        <f t="shared" si="165"/>
        <v/>
      </c>
      <c r="Q906" s="83" t="str">
        <f>IF($D906="", "", IFERROR((VLOOKUP($D906,Ingredients!$A:$H,6,FALSE)*($F906/(VLOOKUP($D906,Ingredients!$A:$H,3,FALSE)))), "ingredient not in list"))</f>
        <v/>
      </c>
      <c r="R906" s="3" t="str">
        <f>IF(AND(I906&lt;&gt;"",I907=""),SUM(I$1:I907)-SUM(R$1:R905),"")</f>
        <v/>
      </c>
      <c r="S906" t="str">
        <f>IF(AND(Q906&lt;&gt;"",Q907=""),SUM(Q$1:Q907)-SUM(S$1:S905),"")</f>
        <v/>
      </c>
      <c r="T906" s="74" t="str">
        <f>IF(AND(K906&lt;&gt;"",K907=""),SUM(K$1:K907)-SUM(T$1:T905),"")</f>
        <v/>
      </c>
      <c r="U906" s="74" t="str">
        <f>IF(AND(M906&lt;&gt;"",M907=""),SUM(M$1:M907)-SUM(U$1:U905),"")</f>
        <v/>
      </c>
      <c r="V906" s="74" t="str">
        <f>IF(AND(O906&lt;&gt;"",O907=""),SUM(O$1:O907)-SUM(V$1:V905),"")</f>
        <v/>
      </c>
      <c r="X906" s="3" t="str">
        <f t="shared" ref="X906:X969" si="166">IF(W906="","",R906/W906)</f>
        <v/>
      </c>
      <c r="Y906" s="21" t="str">
        <f t="shared" ref="Y906:Y969" si="167">IF(W906="","", S906/W906)</f>
        <v/>
      </c>
      <c r="Z906" s="74" t="str">
        <f t="shared" ref="Z906:Z969" si="168">IF(T906="","", T906/W906)</f>
        <v/>
      </c>
      <c r="AA906" s="74" t="str">
        <f t="shared" ref="AA906:AA969" si="169">IF(U906="","", U906/W906)</f>
        <v/>
      </c>
      <c r="AB906" s="74" t="str">
        <f t="shared" ref="AB906:AB969" si="170">IF(V906="","", V906/W906)</f>
        <v/>
      </c>
    </row>
    <row r="907" spans="1:28" ht="12.75" x14ac:dyDescent="0.2">
      <c r="A907" t="str">
        <f>IF(B907="","", IF(ISNA(MATCH(B907,'Meal Planning'!$C$2:$C$6,0)), "N", "Y"))</f>
        <v/>
      </c>
      <c r="B907" t="str">
        <f t="array" ref="B907">IF(D907="","", INDEX($C907:C20905, MATCH(FALSE,ISBLANK($C907:C20905),0)))</f>
        <v/>
      </c>
      <c r="C907" s="10"/>
      <c r="E907" t="str">
        <f t="shared" si="160"/>
        <v/>
      </c>
      <c r="F907" s="10"/>
      <c r="G907" s="1" t="str">
        <f>IF(D907="","",IFERROR(VLOOKUP(D907,Ingredients!$A:$G,4,FALSE),"ingredient not in list"))</f>
        <v/>
      </c>
      <c r="H907" t="str">
        <f t="shared" si="161"/>
        <v/>
      </c>
      <c r="I907" s="3" t="str">
        <f>IF(D907="", "", IFERROR((VLOOKUP(D907,Ingredients!$A:$H,8,FALSE)*(F907/(VLOOKUP(D907,Ingredients!$A:$H,3,FALSE)))), "ingredient not in list"))</f>
        <v/>
      </c>
      <c r="J907" t="str">
        <f t="shared" si="162"/>
        <v/>
      </c>
      <c r="K907" s="77" t="str">
        <f>IF($D907="", "", IFERROR((VLOOKUP($D907,Ingredients!$A:$K,9,FALSE)*($F907/(VLOOKUP($D907,Ingredients!$A:$K,3,FALSE)))), "ingredient not in list"))</f>
        <v/>
      </c>
      <c r="L907" t="str">
        <f t="shared" si="163"/>
        <v/>
      </c>
      <c r="M907" s="77" t="str">
        <f>IF($D907="", "", IFERROR((VLOOKUP($D907,Ingredients!$A:$K,10,FALSE)*($F907/(VLOOKUP($D907,Ingredients!$A:$K,3,FALSE)))), "ingredient not in list"))</f>
        <v/>
      </c>
      <c r="N907" t="str">
        <f t="shared" si="164"/>
        <v/>
      </c>
      <c r="O907" s="77" t="str">
        <f>IF($D907="", "", IFERROR((VLOOKUP($D907,Ingredients!$A:$K,11,FALSE)*($F907/(VLOOKUP($D907,Ingredients!$A:$K,3,FALSE)))), "ingredient not in list"))</f>
        <v/>
      </c>
      <c r="P907" t="str">
        <f t="shared" si="165"/>
        <v/>
      </c>
      <c r="Q907" s="83" t="str">
        <f>IF($D907="", "", IFERROR((VLOOKUP($D907,Ingredients!$A:$H,6,FALSE)*($F907/(VLOOKUP($D907,Ingredients!$A:$H,3,FALSE)))), "ingredient not in list"))</f>
        <v/>
      </c>
      <c r="R907" s="3" t="str">
        <f>IF(AND(I907&lt;&gt;"",I908=""),SUM(I$1:I908)-SUM(R$1:R906),"")</f>
        <v/>
      </c>
      <c r="S907" t="str">
        <f>IF(AND(Q907&lt;&gt;"",Q908=""),SUM(Q$1:Q908)-SUM(S$1:S906),"")</f>
        <v/>
      </c>
      <c r="T907" s="74" t="str">
        <f>IF(AND(K907&lt;&gt;"",K908=""),SUM(K$1:K908)-SUM(T$1:T906),"")</f>
        <v/>
      </c>
      <c r="U907" s="74" t="str">
        <f>IF(AND(M907&lt;&gt;"",M908=""),SUM(M$1:M908)-SUM(U$1:U906),"")</f>
        <v/>
      </c>
      <c r="V907" s="74" t="str">
        <f>IF(AND(O907&lt;&gt;"",O908=""),SUM(O$1:O908)-SUM(V$1:V906),"")</f>
        <v/>
      </c>
      <c r="X907" s="3" t="str">
        <f t="shared" si="166"/>
        <v/>
      </c>
      <c r="Y907" s="21" t="str">
        <f t="shared" si="167"/>
        <v/>
      </c>
      <c r="Z907" s="74" t="str">
        <f t="shared" si="168"/>
        <v/>
      </c>
      <c r="AA907" s="74" t="str">
        <f t="shared" si="169"/>
        <v/>
      </c>
      <c r="AB907" s="74" t="str">
        <f t="shared" si="170"/>
        <v/>
      </c>
    </row>
    <row r="908" spans="1:28" ht="12.75" x14ac:dyDescent="0.2">
      <c r="A908" t="str">
        <f>IF(B908="","", IF(ISNA(MATCH(B908,'Meal Planning'!$C$2:$C$6,0)), "N", "Y"))</f>
        <v/>
      </c>
      <c r="B908" t="str">
        <f t="array" ref="B908">IF(D908="","", INDEX($C908:C20906, MATCH(FALSE,ISBLANK($C908:C20906),0)))</f>
        <v/>
      </c>
      <c r="C908" s="10"/>
      <c r="E908" t="str">
        <f t="shared" si="160"/>
        <v/>
      </c>
      <c r="F908" s="10"/>
      <c r="G908" s="1" t="str">
        <f>IF(D908="","",IFERROR(VLOOKUP(D908,Ingredients!$A:$G,4,FALSE),"ingredient not in list"))</f>
        <v/>
      </c>
      <c r="H908" t="str">
        <f t="shared" si="161"/>
        <v/>
      </c>
      <c r="I908" s="3" t="str">
        <f>IF(D908="", "", IFERROR((VLOOKUP(D908,Ingredients!$A:$H,8,FALSE)*(F908/(VLOOKUP(D908,Ingredients!$A:$H,3,FALSE)))), "ingredient not in list"))</f>
        <v/>
      </c>
      <c r="J908" t="str">
        <f t="shared" si="162"/>
        <v/>
      </c>
      <c r="K908" s="77" t="str">
        <f>IF($D908="", "", IFERROR((VLOOKUP($D908,Ingredients!$A:$K,9,FALSE)*($F908/(VLOOKUP($D908,Ingredients!$A:$K,3,FALSE)))), "ingredient not in list"))</f>
        <v/>
      </c>
      <c r="L908" t="str">
        <f t="shared" si="163"/>
        <v/>
      </c>
      <c r="M908" s="77" t="str">
        <f>IF($D908="", "", IFERROR((VLOOKUP($D908,Ingredients!$A:$K,10,FALSE)*($F908/(VLOOKUP($D908,Ingredients!$A:$K,3,FALSE)))), "ingredient not in list"))</f>
        <v/>
      </c>
      <c r="N908" t="str">
        <f t="shared" si="164"/>
        <v/>
      </c>
      <c r="O908" s="77" t="str">
        <f>IF($D908="", "", IFERROR((VLOOKUP($D908,Ingredients!$A:$K,11,FALSE)*($F908/(VLOOKUP($D908,Ingredients!$A:$K,3,FALSE)))), "ingredient not in list"))</f>
        <v/>
      </c>
      <c r="P908" t="str">
        <f t="shared" si="165"/>
        <v/>
      </c>
      <c r="Q908" s="83" t="str">
        <f>IF($D908="", "", IFERROR((VLOOKUP($D908,Ingredients!$A:$H,6,FALSE)*($F908/(VLOOKUP($D908,Ingredients!$A:$H,3,FALSE)))), "ingredient not in list"))</f>
        <v/>
      </c>
      <c r="R908" s="3" t="str">
        <f>IF(AND(I908&lt;&gt;"",I909=""),SUM(I$1:I909)-SUM(R$1:R907),"")</f>
        <v/>
      </c>
      <c r="S908" t="str">
        <f>IF(AND(Q908&lt;&gt;"",Q909=""),SUM(Q$1:Q909)-SUM(S$1:S907),"")</f>
        <v/>
      </c>
      <c r="T908" s="74" t="str">
        <f>IF(AND(K908&lt;&gt;"",K909=""),SUM(K$1:K909)-SUM(T$1:T907),"")</f>
        <v/>
      </c>
      <c r="U908" s="74" t="str">
        <f>IF(AND(M908&lt;&gt;"",M909=""),SUM(M$1:M909)-SUM(U$1:U907),"")</f>
        <v/>
      </c>
      <c r="V908" s="74" t="str">
        <f>IF(AND(O908&lt;&gt;"",O909=""),SUM(O$1:O909)-SUM(V$1:V907),"")</f>
        <v/>
      </c>
      <c r="X908" s="3" t="str">
        <f t="shared" si="166"/>
        <v/>
      </c>
      <c r="Y908" s="21" t="str">
        <f t="shared" si="167"/>
        <v/>
      </c>
      <c r="Z908" s="74" t="str">
        <f t="shared" si="168"/>
        <v/>
      </c>
      <c r="AA908" s="74" t="str">
        <f t="shared" si="169"/>
        <v/>
      </c>
      <c r="AB908" s="74" t="str">
        <f t="shared" si="170"/>
        <v/>
      </c>
    </row>
    <row r="909" spans="1:28" ht="12.75" x14ac:dyDescent="0.2">
      <c r="A909" t="str">
        <f>IF(B909="","", IF(ISNA(MATCH(B909,'Meal Planning'!$C$2:$C$6,0)), "N", "Y"))</f>
        <v/>
      </c>
      <c r="B909" t="str">
        <f t="array" ref="B909">IF(D909="","", INDEX($C909:C20907, MATCH(FALSE,ISBLANK($C909:C20907),0)))</f>
        <v/>
      </c>
      <c r="C909" s="10"/>
      <c r="E909" t="str">
        <f t="shared" si="160"/>
        <v/>
      </c>
      <c r="F909" s="10"/>
      <c r="G909" s="1" t="str">
        <f>IF(D909="","",IFERROR(VLOOKUP(D909,Ingredients!$A:$G,4,FALSE),"ingredient not in list"))</f>
        <v/>
      </c>
      <c r="H909" t="str">
        <f t="shared" si="161"/>
        <v/>
      </c>
      <c r="I909" s="3" t="str">
        <f>IF(D909="", "", IFERROR((VLOOKUP(D909,Ingredients!$A:$H,8,FALSE)*(F909/(VLOOKUP(D909,Ingredients!$A:$H,3,FALSE)))), "ingredient not in list"))</f>
        <v/>
      </c>
      <c r="J909" t="str">
        <f t="shared" si="162"/>
        <v/>
      </c>
      <c r="K909" s="77" t="str">
        <f>IF($D909="", "", IFERROR((VLOOKUP($D909,Ingredients!$A:$K,9,FALSE)*($F909/(VLOOKUP($D909,Ingredients!$A:$K,3,FALSE)))), "ingredient not in list"))</f>
        <v/>
      </c>
      <c r="L909" t="str">
        <f t="shared" si="163"/>
        <v/>
      </c>
      <c r="M909" s="77" t="str">
        <f>IF($D909="", "", IFERROR((VLOOKUP($D909,Ingredients!$A:$K,10,FALSE)*($F909/(VLOOKUP($D909,Ingredients!$A:$K,3,FALSE)))), "ingredient not in list"))</f>
        <v/>
      </c>
      <c r="N909" t="str">
        <f t="shared" si="164"/>
        <v/>
      </c>
      <c r="O909" s="77" t="str">
        <f>IF($D909="", "", IFERROR((VLOOKUP($D909,Ingredients!$A:$K,11,FALSE)*($F909/(VLOOKUP($D909,Ingredients!$A:$K,3,FALSE)))), "ingredient not in list"))</f>
        <v/>
      </c>
      <c r="P909" t="str">
        <f t="shared" si="165"/>
        <v/>
      </c>
      <c r="Q909" s="83" t="str">
        <f>IF($D909="", "", IFERROR((VLOOKUP($D909,Ingredients!$A:$H,6,FALSE)*($F909/(VLOOKUP($D909,Ingredients!$A:$H,3,FALSE)))), "ingredient not in list"))</f>
        <v/>
      </c>
      <c r="R909" s="3" t="str">
        <f>IF(AND(I909&lt;&gt;"",I910=""),SUM(I$1:I910)-SUM(R$1:R908),"")</f>
        <v/>
      </c>
      <c r="S909" t="str">
        <f>IF(AND(Q909&lt;&gt;"",Q910=""),SUM(Q$1:Q910)-SUM(S$1:S908),"")</f>
        <v/>
      </c>
      <c r="T909" s="74" t="str">
        <f>IF(AND(K909&lt;&gt;"",K910=""),SUM(K$1:K910)-SUM(T$1:T908),"")</f>
        <v/>
      </c>
      <c r="U909" s="74" t="str">
        <f>IF(AND(M909&lt;&gt;"",M910=""),SUM(M$1:M910)-SUM(U$1:U908),"")</f>
        <v/>
      </c>
      <c r="V909" s="74" t="str">
        <f>IF(AND(O909&lt;&gt;"",O910=""),SUM(O$1:O910)-SUM(V$1:V908),"")</f>
        <v/>
      </c>
      <c r="X909" s="3" t="str">
        <f t="shared" si="166"/>
        <v/>
      </c>
      <c r="Y909" s="21" t="str">
        <f t="shared" si="167"/>
        <v/>
      </c>
      <c r="Z909" s="74" t="str">
        <f t="shared" si="168"/>
        <v/>
      </c>
      <c r="AA909" s="74" t="str">
        <f t="shared" si="169"/>
        <v/>
      </c>
      <c r="AB909" s="74" t="str">
        <f t="shared" si="170"/>
        <v/>
      </c>
    </row>
    <row r="910" spans="1:28" ht="12.75" x14ac:dyDescent="0.2">
      <c r="A910" t="str">
        <f>IF(B910="","", IF(ISNA(MATCH(B910,'Meal Planning'!$C$2:$C$6,0)), "N", "Y"))</f>
        <v/>
      </c>
      <c r="B910" t="str">
        <f t="array" ref="B910">IF(D910="","", INDEX($C910:C20908, MATCH(FALSE,ISBLANK($C910:C20908),0)))</f>
        <v/>
      </c>
      <c r="C910" s="10"/>
      <c r="E910" t="str">
        <f t="shared" si="160"/>
        <v/>
      </c>
      <c r="F910" s="10"/>
      <c r="G910" s="1" t="str">
        <f>IF(D910="","",IFERROR(VLOOKUP(D910,Ingredients!$A:$G,4,FALSE),"ingredient not in list"))</f>
        <v/>
      </c>
      <c r="H910" t="str">
        <f t="shared" si="161"/>
        <v/>
      </c>
      <c r="I910" s="3" t="str">
        <f>IF(D910="", "", IFERROR((VLOOKUP(D910,Ingredients!$A:$H,8,FALSE)*(F910/(VLOOKUP(D910,Ingredients!$A:$H,3,FALSE)))), "ingredient not in list"))</f>
        <v/>
      </c>
      <c r="J910" t="str">
        <f t="shared" si="162"/>
        <v/>
      </c>
      <c r="K910" s="77" t="str">
        <f>IF($D910="", "", IFERROR((VLOOKUP($D910,Ingredients!$A:$K,9,FALSE)*($F910/(VLOOKUP($D910,Ingredients!$A:$K,3,FALSE)))), "ingredient not in list"))</f>
        <v/>
      </c>
      <c r="L910" t="str">
        <f t="shared" si="163"/>
        <v/>
      </c>
      <c r="M910" s="77" t="str">
        <f>IF($D910="", "", IFERROR((VLOOKUP($D910,Ingredients!$A:$K,10,FALSE)*($F910/(VLOOKUP($D910,Ingredients!$A:$K,3,FALSE)))), "ingredient not in list"))</f>
        <v/>
      </c>
      <c r="N910" t="str">
        <f t="shared" si="164"/>
        <v/>
      </c>
      <c r="O910" s="77" t="str">
        <f>IF($D910="", "", IFERROR((VLOOKUP($D910,Ingredients!$A:$K,11,FALSE)*($F910/(VLOOKUP($D910,Ingredients!$A:$K,3,FALSE)))), "ingredient not in list"))</f>
        <v/>
      </c>
      <c r="P910" t="str">
        <f t="shared" si="165"/>
        <v/>
      </c>
      <c r="Q910" s="83" t="str">
        <f>IF($D910="", "", IFERROR((VLOOKUP($D910,Ingredients!$A:$H,6,FALSE)*($F910/(VLOOKUP($D910,Ingredients!$A:$H,3,FALSE)))), "ingredient not in list"))</f>
        <v/>
      </c>
      <c r="R910" s="3" t="str">
        <f>IF(AND(I910&lt;&gt;"",I911=""),SUM(I$1:I911)-SUM(R$1:R909),"")</f>
        <v/>
      </c>
      <c r="S910" t="str">
        <f>IF(AND(Q910&lt;&gt;"",Q911=""),SUM(Q$1:Q911)-SUM(S$1:S909),"")</f>
        <v/>
      </c>
      <c r="T910" s="74" t="str">
        <f>IF(AND(K910&lt;&gt;"",K911=""),SUM(K$1:K911)-SUM(T$1:T909),"")</f>
        <v/>
      </c>
      <c r="U910" s="74" t="str">
        <f>IF(AND(M910&lt;&gt;"",M911=""),SUM(M$1:M911)-SUM(U$1:U909),"")</f>
        <v/>
      </c>
      <c r="V910" s="74" t="str">
        <f>IF(AND(O910&lt;&gt;"",O911=""),SUM(O$1:O911)-SUM(V$1:V909),"")</f>
        <v/>
      </c>
      <c r="X910" s="3" t="str">
        <f t="shared" si="166"/>
        <v/>
      </c>
      <c r="Y910" s="21" t="str">
        <f t="shared" si="167"/>
        <v/>
      </c>
      <c r="Z910" s="74" t="str">
        <f t="shared" si="168"/>
        <v/>
      </c>
      <c r="AA910" s="74" t="str">
        <f t="shared" si="169"/>
        <v/>
      </c>
      <c r="AB910" s="74" t="str">
        <f t="shared" si="170"/>
        <v/>
      </c>
    </row>
    <row r="911" spans="1:28" ht="12.75" x14ac:dyDescent="0.2">
      <c r="A911" t="str">
        <f>IF(B911="","", IF(ISNA(MATCH(B911,'Meal Planning'!$C$2:$C$6,0)), "N", "Y"))</f>
        <v/>
      </c>
      <c r="B911" t="str">
        <f t="array" ref="B911">IF(D911="","", INDEX($C911:C20909, MATCH(FALSE,ISBLANK($C911:C20909),0)))</f>
        <v/>
      </c>
      <c r="C911" s="10"/>
      <c r="E911" t="str">
        <f t="shared" si="160"/>
        <v/>
      </c>
      <c r="F911" s="10"/>
      <c r="G911" s="1" t="str">
        <f>IF(D911="","",IFERROR(VLOOKUP(D911,Ingredients!$A:$G,4,FALSE),"ingredient not in list"))</f>
        <v/>
      </c>
      <c r="H911" t="str">
        <f t="shared" si="161"/>
        <v/>
      </c>
      <c r="I911" s="3" t="str">
        <f>IF(D911="", "", IFERROR((VLOOKUP(D911,Ingredients!$A:$H,8,FALSE)*(F911/(VLOOKUP(D911,Ingredients!$A:$H,3,FALSE)))), "ingredient not in list"))</f>
        <v/>
      </c>
      <c r="J911" t="str">
        <f t="shared" si="162"/>
        <v/>
      </c>
      <c r="K911" s="77" t="str">
        <f>IF($D911="", "", IFERROR((VLOOKUP($D911,Ingredients!$A:$K,9,FALSE)*($F911/(VLOOKUP($D911,Ingredients!$A:$K,3,FALSE)))), "ingredient not in list"))</f>
        <v/>
      </c>
      <c r="L911" t="str">
        <f t="shared" si="163"/>
        <v/>
      </c>
      <c r="M911" s="77" t="str">
        <f>IF($D911="", "", IFERROR((VLOOKUP($D911,Ingredients!$A:$K,10,FALSE)*($F911/(VLOOKUP($D911,Ingredients!$A:$K,3,FALSE)))), "ingredient not in list"))</f>
        <v/>
      </c>
      <c r="N911" t="str">
        <f t="shared" si="164"/>
        <v/>
      </c>
      <c r="O911" s="77" t="str">
        <f>IF($D911="", "", IFERROR((VLOOKUP($D911,Ingredients!$A:$K,11,FALSE)*($F911/(VLOOKUP($D911,Ingredients!$A:$K,3,FALSE)))), "ingredient not in list"))</f>
        <v/>
      </c>
      <c r="P911" t="str">
        <f t="shared" si="165"/>
        <v/>
      </c>
      <c r="Q911" s="83" t="str">
        <f>IF($D911="", "", IFERROR((VLOOKUP($D911,Ingredients!$A:$H,6,FALSE)*($F911/(VLOOKUP($D911,Ingredients!$A:$H,3,FALSE)))), "ingredient not in list"))</f>
        <v/>
      </c>
      <c r="R911" s="3" t="str">
        <f>IF(AND(I911&lt;&gt;"",I912=""),SUM(I$1:I912)-SUM(R$1:R910),"")</f>
        <v/>
      </c>
      <c r="S911" t="str">
        <f>IF(AND(Q911&lt;&gt;"",Q912=""),SUM(Q$1:Q912)-SUM(S$1:S910),"")</f>
        <v/>
      </c>
      <c r="T911" s="74" t="str">
        <f>IF(AND(K911&lt;&gt;"",K912=""),SUM(K$1:K912)-SUM(T$1:T910),"")</f>
        <v/>
      </c>
      <c r="U911" s="74" t="str">
        <f>IF(AND(M911&lt;&gt;"",M912=""),SUM(M$1:M912)-SUM(U$1:U910),"")</f>
        <v/>
      </c>
      <c r="V911" s="74" t="str">
        <f>IF(AND(O911&lt;&gt;"",O912=""),SUM(O$1:O912)-SUM(V$1:V910),"")</f>
        <v/>
      </c>
      <c r="X911" s="3" t="str">
        <f t="shared" si="166"/>
        <v/>
      </c>
      <c r="Y911" s="21" t="str">
        <f t="shared" si="167"/>
        <v/>
      </c>
      <c r="Z911" s="74" t="str">
        <f t="shared" si="168"/>
        <v/>
      </c>
      <c r="AA911" s="74" t="str">
        <f t="shared" si="169"/>
        <v/>
      </c>
      <c r="AB911" s="74" t="str">
        <f t="shared" si="170"/>
        <v/>
      </c>
    </row>
    <row r="912" spans="1:28" ht="12.75" x14ac:dyDescent="0.2">
      <c r="A912" t="str">
        <f>IF(B912="","", IF(ISNA(MATCH(B912,'Meal Planning'!$C$2:$C$6,0)), "N", "Y"))</f>
        <v/>
      </c>
      <c r="B912" t="str">
        <f t="array" ref="B912">IF(D912="","", INDEX($C912:C20910, MATCH(FALSE,ISBLANK($C912:C20910),0)))</f>
        <v/>
      </c>
      <c r="C912" s="10"/>
      <c r="E912" t="str">
        <f t="shared" si="160"/>
        <v/>
      </c>
      <c r="F912" s="10"/>
      <c r="G912" s="1" t="str">
        <f>IF(D912="","",IFERROR(VLOOKUP(D912,Ingredients!$A:$G,4,FALSE),"ingredient not in list"))</f>
        <v/>
      </c>
      <c r="H912" t="str">
        <f t="shared" si="161"/>
        <v/>
      </c>
      <c r="I912" s="3" t="str">
        <f>IF(D912="", "", IFERROR((VLOOKUP(D912,Ingredients!$A:$H,8,FALSE)*(F912/(VLOOKUP(D912,Ingredients!$A:$H,3,FALSE)))), "ingredient not in list"))</f>
        <v/>
      </c>
      <c r="J912" t="str">
        <f t="shared" si="162"/>
        <v/>
      </c>
      <c r="K912" s="77" t="str">
        <f>IF($D912="", "", IFERROR((VLOOKUP($D912,Ingredients!$A:$K,9,FALSE)*($F912/(VLOOKUP($D912,Ingredients!$A:$K,3,FALSE)))), "ingredient not in list"))</f>
        <v/>
      </c>
      <c r="L912" t="str">
        <f t="shared" si="163"/>
        <v/>
      </c>
      <c r="M912" s="77" t="str">
        <f>IF($D912="", "", IFERROR((VLOOKUP($D912,Ingredients!$A:$K,10,FALSE)*($F912/(VLOOKUP($D912,Ingredients!$A:$K,3,FALSE)))), "ingredient not in list"))</f>
        <v/>
      </c>
      <c r="N912" t="str">
        <f t="shared" si="164"/>
        <v/>
      </c>
      <c r="O912" s="77" t="str">
        <f>IF($D912="", "", IFERROR((VLOOKUP($D912,Ingredients!$A:$K,11,FALSE)*($F912/(VLOOKUP($D912,Ingredients!$A:$K,3,FALSE)))), "ingredient not in list"))</f>
        <v/>
      </c>
      <c r="P912" t="str">
        <f t="shared" si="165"/>
        <v/>
      </c>
      <c r="Q912" s="83" t="str">
        <f>IF($D912="", "", IFERROR((VLOOKUP($D912,Ingredients!$A:$H,6,FALSE)*($F912/(VLOOKUP($D912,Ingredients!$A:$H,3,FALSE)))), "ingredient not in list"))</f>
        <v/>
      </c>
      <c r="R912" s="3" t="str">
        <f>IF(AND(I912&lt;&gt;"",I913=""),SUM(I$1:I913)-SUM(R$1:R911),"")</f>
        <v/>
      </c>
      <c r="S912" t="str">
        <f>IF(AND(Q912&lt;&gt;"",Q913=""),SUM(Q$1:Q913)-SUM(S$1:S911),"")</f>
        <v/>
      </c>
      <c r="T912" s="74" t="str">
        <f>IF(AND(K912&lt;&gt;"",K913=""),SUM(K$1:K913)-SUM(T$1:T911),"")</f>
        <v/>
      </c>
      <c r="U912" s="74" t="str">
        <f>IF(AND(M912&lt;&gt;"",M913=""),SUM(M$1:M913)-SUM(U$1:U911),"")</f>
        <v/>
      </c>
      <c r="V912" s="74" t="str">
        <f>IF(AND(O912&lt;&gt;"",O913=""),SUM(O$1:O913)-SUM(V$1:V911),"")</f>
        <v/>
      </c>
      <c r="X912" s="3" t="str">
        <f t="shared" si="166"/>
        <v/>
      </c>
      <c r="Y912" s="21" t="str">
        <f t="shared" si="167"/>
        <v/>
      </c>
      <c r="Z912" s="74" t="str">
        <f t="shared" si="168"/>
        <v/>
      </c>
      <c r="AA912" s="74" t="str">
        <f t="shared" si="169"/>
        <v/>
      </c>
      <c r="AB912" s="74" t="str">
        <f t="shared" si="170"/>
        <v/>
      </c>
    </row>
    <row r="913" spans="1:28" ht="12.75" x14ac:dyDescent="0.2">
      <c r="A913" t="str">
        <f>IF(B913="","", IF(ISNA(MATCH(B913,'Meal Planning'!$C$2:$C$6,0)), "N", "Y"))</f>
        <v/>
      </c>
      <c r="B913" t="str">
        <f t="array" ref="B913">IF(D913="","", INDEX($C913:C20911, MATCH(FALSE,ISBLANK($C913:C20911),0)))</f>
        <v/>
      </c>
      <c r="C913" s="10"/>
      <c r="E913" t="str">
        <f t="shared" si="160"/>
        <v/>
      </c>
      <c r="F913" s="10"/>
      <c r="G913" s="1" t="str">
        <f>IF(D913="","",IFERROR(VLOOKUP(D913,Ingredients!$A:$G,4,FALSE),"ingredient not in list"))</f>
        <v/>
      </c>
      <c r="H913" t="str">
        <f t="shared" si="161"/>
        <v/>
      </c>
      <c r="I913" s="3" t="str">
        <f>IF(D913="", "", IFERROR((VLOOKUP(D913,Ingredients!$A:$H,8,FALSE)*(F913/(VLOOKUP(D913,Ingredients!$A:$H,3,FALSE)))), "ingredient not in list"))</f>
        <v/>
      </c>
      <c r="J913" t="str">
        <f t="shared" si="162"/>
        <v/>
      </c>
      <c r="K913" s="77" t="str">
        <f>IF($D913="", "", IFERROR((VLOOKUP($D913,Ingredients!$A:$K,9,FALSE)*($F913/(VLOOKUP($D913,Ingredients!$A:$K,3,FALSE)))), "ingredient not in list"))</f>
        <v/>
      </c>
      <c r="L913" t="str">
        <f t="shared" si="163"/>
        <v/>
      </c>
      <c r="M913" s="77" t="str">
        <f>IF($D913="", "", IFERROR((VLOOKUP($D913,Ingredients!$A:$K,10,FALSE)*($F913/(VLOOKUP($D913,Ingredients!$A:$K,3,FALSE)))), "ingredient not in list"))</f>
        <v/>
      </c>
      <c r="N913" t="str">
        <f t="shared" si="164"/>
        <v/>
      </c>
      <c r="O913" s="77" t="str">
        <f>IF($D913="", "", IFERROR((VLOOKUP($D913,Ingredients!$A:$K,11,FALSE)*($F913/(VLOOKUP($D913,Ingredients!$A:$K,3,FALSE)))), "ingredient not in list"))</f>
        <v/>
      </c>
      <c r="P913" t="str">
        <f t="shared" si="165"/>
        <v/>
      </c>
      <c r="Q913" s="83" t="str">
        <f>IF($D913="", "", IFERROR((VLOOKUP($D913,Ingredients!$A:$H,6,FALSE)*($F913/(VLOOKUP($D913,Ingredients!$A:$H,3,FALSE)))), "ingredient not in list"))</f>
        <v/>
      </c>
      <c r="R913" s="3" t="str">
        <f>IF(AND(I913&lt;&gt;"",I914=""),SUM(I$1:I914)-SUM(R$1:R912),"")</f>
        <v/>
      </c>
      <c r="S913" t="str">
        <f>IF(AND(Q913&lt;&gt;"",Q914=""),SUM(Q$1:Q914)-SUM(S$1:S912),"")</f>
        <v/>
      </c>
      <c r="T913" s="74" t="str">
        <f>IF(AND(K913&lt;&gt;"",K914=""),SUM(K$1:K914)-SUM(T$1:T912),"")</f>
        <v/>
      </c>
      <c r="U913" s="74" t="str">
        <f>IF(AND(M913&lt;&gt;"",M914=""),SUM(M$1:M914)-SUM(U$1:U912),"")</f>
        <v/>
      </c>
      <c r="V913" s="74" t="str">
        <f>IF(AND(O913&lt;&gt;"",O914=""),SUM(O$1:O914)-SUM(V$1:V912),"")</f>
        <v/>
      </c>
      <c r="X913" s="3" t="str">
        <f t="shared" si="166"/>
        <v/>
      </c>
      <c r="Y913" s="21" t="str">
        <f t="shared" si="167"/>
        <v/>
      </c>
      <c r="Z913" s="74" t="str">
        <f t="shared" si="168"/>
        <v/>
      </c>
      <c r="AA913" s="74" t="str">
        <f t="shared" si="169"/>
        <v/>
      </c>
      <c r="AB913" s="74" t="str">
        <f t="shared" si="170"/>
        <v/>
      </c>
    </row>
    <row r="914" spans="1:28" ht="12.75" x14ac:dyDescent="0.2">
      <c r="A914" t="str">
        <f>IF(B914="","", IF(ISNA(MATCH(B914,'Meal Planning'!$C$2:$C$6,0)), "N", "Y"))</f>
        <v/>
      </c>
      <c r="B914" t="str">
        <f t="array" ref="B914">IF(D914="","", INDEX($C914:C20912, MATCH(FALSE,ISBLANK($C914:C20912),0)))</f>
        <v/>
      </c>
      <c r="C914" s="10"/>
      <c r="E914" t="str">
        <f t="shared" si="160"/>
        <v/>
      </c>
      <c r="F914" s="10"/>
      <c r="G914" s="1" t="str">
        <f>IF(D914="","",IFERROR(VLOOKUP(D914,Ingredients!$A:$G,4,FALSE),"ingredient not in list"))</f>
        <v/>
      </c>
      <c r="H914" t="str">
        <f t="shared" si="161"/>
        <v/>
      </c>
      <c r="I914" s="3" t="str">
        <f>IF(D914="", "", IFERROR((VLOOKUP(D914,Ingredients!$A:$H,8,FALSE)*(F914/(VLOOKUP(D914,Ingredients!$A:$H,3,FALSE)))), "ingredient not in list"))</f>
        <v/>
      </c>
      <c r="J914" t="str">
        <f t="shared" si="162"/>
        <v/>
      </c>
      <c r="K914" s="77" t="str">
        <f>IF($D914="", "", IFERROR((VLOOKUP($D914,Ingredients!$A:$K,9,FALSE)*($F914/(VLOOKUP($D914,Ingredients!$A:$K,3,FALSE)))), "ingredient not in list"))</f>
        <v/>
      </c>
      <c r="L914" t="str">
        <f t="shared" si="163"/>
        <v/>
      </c>
      <c r="M914" s="77" t="str">
        <f>IF($D914="", "", IFERROR((VLOOKUP($D914,Ingredients!$A:$K,10,FALSE)*($F914/(VLOOKUP($D914,Ingredients!$A:$K,3,FALSE)))), "ingredient not in list"))</f>
        <v/>
      </c>
      <c r="N914" t="str">
        <f t="shared" si="164"/>
        <v/>
      </c>
      <c r="O914" s="77" t="str">
        <f>IF($D914="", "", IFERROR((VLOOKUP($D914,Ingredients!$A:$K,11,FALSE)*($F914/(VLOOKUP($D914,Ingredients!$A:$K,3,FALSE)))), "ingredient not in list"))</f>
        <v/>
      </c>
      <c r="P914" t="str">
        <f t="shared" si="165"/>
        <v/>
      </c>
      <c r="Q914" s="83" t="str">
        <f>IF($D914="", "", IFERROR((VLOOKUP($D914,Ingredients!$A:$H,6,FALSE)*($F914/(VLOOKUP($D914,Ingredients!$A:$H,3,FALSE)))), "ingredient not in list"))</f>
        <v/>
      </c>
      <c r="R914" s="3" t="str">
        <f>IF(AND(I914&lt;&gt;"",I915=""),SUM(I$1:I915)-SUM(R$1:R913),"")</f>
        <v/>
      </c>
      <c r="S914" t="str">
        <f>IF(AND(Q914&lt;&gt;"",Q915=""),SUM(Q$1:Q915)-SUM(S$1:S913),"")</f>
        <v/>
      </c>
      <c r="T914" s="74" t="str">
        <f>IF(AND(K914&lt;&gt;"",K915=""),SUM(K$1:K915)-SUM(T$1:T913),"")</f>
        <v/>
      </c>
      <c r="U914" s="74" t="str">
        <f>IF(AND(M914&lt;&gt;"",M915=""),SUM(M$1:M915)-SUM(U$1:U913),"")</f>
        <v/>
      </c>
      <c r="V914" s="74" t="str">
        <f>IF(AND(O914&lt;&gt;"",O915=""),SUM(O$1:O915)-SUM(V$1:V913),"")</f>
        <v/>
      </c>
      <c r="X914" s="3" t="str">
        <f t="shared" si="166"/>
        <v/>
      </c>
      <c r="Y914" s="21" t="str">
        <f t="shared" si="167"/>
        <v/>
      </c>
      <c r="Z914" s="74" t="str">
        <f t="shared" si="168"/>
        <v/>
      </c>
      <c r="AA914" s="74" t="str">
        <f t="shared" si="169"/>
        <v/>
      </c>
      <c r="AB914" s="74" t="str">
        <f t="shared" si="170"/>
        <v/>
      </c>
    </row>
    <row r="915" spans="1:28" ht="12.75" x14ac:dyDescent="0.2">
      <c r="A915" t="str">
        <f>IF(B915="","", IF(ISNA(MATCH(B915,'Meal Planning'!$C$2:$C$6,0)), "N", "Y"))</f>
        <v/>
      </c>
      <c r="B915" t="str">
        <f t="array" ref="B915">IF(D915="","", INDEX($C915:C20913, MATCH(FALSE,ISBLANK($C915:C20913),0)))</f>
        <v/>
      </c>
      <c r="C915" s="10"/>
      <c r="E915" t="str">
        <f t="shared" si="160"/>
        <v/>
      </c>
      <c r="F915" s="10"/>
      <c r="G915" s="1" t="str">
        <f>IF(D915="","",IFERROR(VLOOKUP(D915,Ingredients!$A:$G,4,FALSE),"ingredient not in list"))</f>
        <v/>
      </c>
      <c r="H915" t="str">
        <f t="shared" si="161"/>
        <v/>
      </c>
      <c r="I915" s="3" t="str">
        <f>IF(D915="", "", IFERROR((VLOOKUP(D915,Ingredients!$A:$H,8,FALSE)*(F915/(VLOOKUP(D915,Ingredients!$A:$H,3,FALSE)))), "ingredient not in list"))</f>
        <v/>
      </c>
      <c r="J915" t="str">
        <f t="shared" si="162"/>
        <v/>
      </c>
      <c r="K915" s="77" t="str">
        <f>IF($D915="", "", IFERROR((VLOOKUP($D915,Ingredients!$A:$K,9,FALSE)*($F915/(VLOOKUP($D915,Ingredients!$A:$K,3,FALSE)))), "ingredient not in list"))</f>
        <v/>
      </c>
      <c r="L915" t="str">
        <f t="shared" si="163"/>
        <v/>
      </c>
      <c r="M915" s="77" t="str">
        <f>IF($D915="", "", IFERROR((VLOOKUP($D915,Ingredients!$A:$K,10,FALSE)*($F915/(VLOOKUP($D915,Ingredients!$A:$K,3,FALSE)))), "ingredient not in list"))</f>
        <v/>
      </c>
      <c r="N915" t="str">
        <f t="shared" si="164"/>
        <v/>
      </c>
      <c r="O915" s="77" t="str">
        <f>IF($D915="", "", IFERROR((VLOOKUP($D915,Ingredients!$A:$K,11,FALSE)*($F915/(VLOOKUP($D915,Ingredients!$A:$K,3,FALSE)))), "ingredient not in list"))</f>
        <v/>
      </c>
      <c r="P915" t="str">
        <f t="shared" si="165"/>
        <v/>
      </c>
      <c r="Q915" s="83" t="str">
        <f>IF($D915="", "", IFERROR((VLOOKUP($D915,Ingredients!$A:$H,6,FALSE)*($F915/(VLOOKUP($D915,Ingredients!$A:$H,3,FALSE)))), "ingredient not in list"))</f>
        <v/>
      </c>
      <c r="R915" s="3" t="str">
        <f>IF(AND(I915&lt;&gt;"",I916=""),SUM(I$1:I916)-SUM(R$1:R914),"")</f>
        <v/>
      </c>
      <c r="S915" t="str">
        <f>IF(AND(Q915&lt;&gt;"",Q916=""),SUM(Q$1:Q916)-SUM(S$1:S914),"")</f>
        <v/>
      </c>
      <c r="T915" s="74" t="str">
        <f>IF(AND(K915&lt;&gt;"",K916=""),SUM(K$1:K916)-SUM(T$1:T914),"")</f>
        <v/>
      </c>
      <c r="U915" s="74" t="str">
        <f>IF(AND(M915&lt;&gt;"",M916=""),SUM(M$1:M916)-SUM(U$1:U914),"")</f>
        <v/>
      </c>
      <c r="V915" s="74" t="str">
        <f>IF(AND(O915&lt;&gt;"",O916=""),SUM(O$1:O916)-SUM(V$1:V914),"")</f>
        <v/>
      </c>
      <c r="X915" s="3" t="str">
        <f t="shared" si="166"/>
        <v/>
      </c>
      <c r="Y915" s="21" t="str">
        <f t="shared" si="167"/>
        <v/>
      </c>
      <c r="Z915" s="74" t="str">
        <f t="shared" si="168"/>
        <v/>
      </c>
      <c r="AA915" s="74" t="str">
        <f t="shared" si="169"/>
        <v/>
      </c>
      <c r="AB915" s="74" t="str">
        <f t="shared" si="170"/>
        <v/>
      </c>
    </row>
    <row r="916" spans="1:28" ht="12.75" x14ac:dyDescent="0.2">
      <c r="A916" t="str">
        <f>IF(B916="","", IF(ISNA(MATCH(B916,'Meal Planning'!$C$2:$C$6,0)), "N", "Y"))</f>
        <v/>
      </c>
      <c r="B916" t="str">
        <f t="array" ref="B916">IF(D916="","", INDEX($C916:C20914, MATCH(FALSE,ISBLANK($C916:C20914),0)))</f>
        <v/>
      </c>
      <c r="C916" s="10"/>
      <c r="E916" t="str">
        <f t="shared" si="160"/>
        <v/>
      </c>
      <c r="F916" s="10"/>
      <c r="G916" s="1" t="str">
        <f>IF(D916="","",IFERROR(VLOOKUP(D916,Ingredients!$A:$G,4,FALSE),"ingredient not in list"))</f>
        <v/>
      </c>
      <c r="H916" t="str">
        <f t="shared" si="161"/>
        <v/>
      </c>
      <c r="I916" s="3" t="str">
        <f>IF(D916="", "", IFERROR((VLOOKUP(D916,Ingredients!$A:$H,8,FALSE)*(F916/(VLOOKUP(D916,Ingredients!$A:$H,3,FALSE)))), "ingredient not in list"))</f>
        <v/>
      </c>
      <c r="J916" t="str">
        <f t="shared" si="162"/>
        <v/>
      </c>
      <c r="K916" s="77" t="str">
        <f>IF($D916="", "", IFERROR((VLOOKUP($D916,Ingredients!$A:$K,9,FALSE)*($F916/(VLOOKUP($D916,Ingredients!$A:$K,3,FALSE)))), "ingredient not in list"))</f>
        <v/>
      </c>
      <c r="L916" t="str">
        <f t="shared" si="163"/>
        <v/>
      </c>
      <c r="M916" s="77" t="str">
        <f>IF($D916="", "", IFERROR((VLOOKUP($D916,Ingredients!$A:$K,10,FALSE)*($F916/(VLOOKUP($D916,Ingredients!$A:$K,3,FALSE)))), "ingredient not in list"))</f>
        <v/>
      </c>
      <c r="N916" t="str">
        <f t="shared" si="164"/>
        <v/>
      </c>
      <c r="O916" s="77" t="str">
        <f>IF($D916="", "", IFERROR((VLOOKUP($D916,Ingredients!$A:$K,11,FALSE)*($F916/(VLOOKUP($D916,Ingredients!$A:$K,3,FALSE)))), "ingredient not in list"))</f>
        <v/>
      </c>
      <c r="P916" t="str">
        <f t="shared" si="165"/>
        <v/>
      </c>
      <c r="Q916" s="83" t="str">
        <f>IF($D916="", "", IFERROR((VLOOKUP($D916,Ingredients!$A:$H,6,FALSE)*($F916/(VLOOKUP($D916,Ingredients!$A:$H,3,FALSE)))), "ingredient not in list"))</f>
        <v/>
      </c>
      <c r="R916" s="3" t="str">
        <f>IF(AND(I916&lt;&gt;"",I917=""),SUM(I$1:I917)-SUM(R$1:R915),"")</f>
        <v/>
      </c>
      <c r="S916" t="str">
        <f>IF(AND(Q916&lt;&gt;"",Q917=""),SUM(Q$1:Q917)-SUM(S$1:S915),"")</f>
        <v/>
      </c>
      <c r="T916" s="74" t="str">
        <f>IF(AND(K916&lt;&gt;"",K917=""),SUM(K$1:K917)-SUM(T$1:T915),"")</f>
        <v/>
      </c>
      <c r="U916" s="74" t="str">
        <f>IF(AND(M916&lt;&gt;"",M917=""),SUM(M$1:M917)-SUM(U$1:U915),"")</f>
        <v/>
      </c>
      <c r="V916" s="74" t="str">
        <f>IF(AND(O916&lt;&gt;"",O917=""),SUM(O$1:O917)-SUM(V$1:V915),"")</f>
        <v/>
      </c>
      <c r="X916" s="3" t="str">
        <f t="shared" si="166"/>
        <v/>
      </c>
      <c r="Y916" s="21" t="str">
        <f t="shared" si="167"/>
        <v/>
      </c>
      <c r="Z916" s="74" t="str">
        <f t="shared" si="168"/>
        <v/>
      </c>
      <c r="AA916" s="74" t="str">
        <f t="shared" si="169"/>
        <v/>
      </c>
      <c r="AB916" s="74" t="str">
        <f t="shared" si="170"/>
        <v/>
      </c>
    </row>
    <row r="917" spans="1:28" ht="12.75" x14ac:dyDescent="0.2">
      <c r="A917" t="str">
        <f>IF(B917="","", IF(ISNA(MATCH(B917,'Meal Planning'!$C$2:$C$6,0)), "N", "Y"))</f>
        <v/>
      </c>
      <c r="B917" t="str">
        <f t="array" ref="B917">IF(D917="","", INDEX($C917:C20915, MATCH(FALSE,ISBLANK($C917:C20915),0)))</f>
        <v/>
      </c>
      <c r="C917" s="10"/>
      <c r="E917" t="str">
        <f t="shared" si="160"/>
        <v/>
      </c>
      <c r="F917" s="10"/>
      <c r="G917" s="1" t="str">
        <f>IF(D917="","",IFERROR(VLOOKUP(D917,Ingredients!$A:$G,4,FALSE),"ingredient not in list"))</f>
        <v/>
      </c>
      <c r="H917" t="str">
        <f t="shared" si="161"/>
        <v/>
      </c>
      <c r="I917" s="3" t="str">
        <f>IF(D917="", "", IFERROR((VLOOKUP(D917,Ingredients!$A:$H,8,FALSE)*(F917/(VLOOKUP(D917,Ingredients!$A:$H,3,FALSE)))), "ingredient not in list"))</f>
        <v/>
      </c>
      <c r="J917" t="str">
        <f t="shared" si="162"/>
        <v/>
      </c>
      <c r="K917" s="77" t="str">
        <f>IF($D917="", "", IFERROR((VLOOKUP($D917,Ingredients!$A:$K,9,FALSE)*($F917/(VLOOKUP($D917,Ingredients!$A:$K,3,FALSE)))), "ingredient not in list"))</f>
        <v/>
      </c>
      <c r="L917" t="str">
        <f t="shared" si="163"/>
        <v/>
      </c>
      <c r="M917" s="77" t="str">
        <f>IF($D917="", "", IFERROR((VLOOKUP($D917,Ingredients!$A:$K,10,FALSE)*($F917/(VLOOKUP($D917,Ingredients!$A:$K,3,FALSE)))), "ingredient not in list"))</f>
        <v/>
      </c>
      <c r="N917" t="str">
        <f t="shared" si="164"/>
        <v/>
      </c>
      <c r="O917" s="77" t="str">
        <f>IF($D917="", "", IFERROR((VLOOKUP($D917,Ingredients!$A:$K,11,FALSE)*($F917/(VLOOKUP($D917,Ingredients!$A:$K,3,FALSE)))), "ingredient not in list"))</f>
        <v/>
      </c>
      <c r="P917" t="str">
        <f t="shared" si="165"/>
        <v/>
      </c>
      <c r="Q917" s="83" t="str">
        <f>IF($D917="", "", IFERROR((VLOOKUP($D917,Ingredients!$A:$H,6,FALSE)*($F917/(VLOOKUP($D917,Ingredients!$A:$H,3,FALSE)))), "ingredient not in list"))</f>
        <v/>
      </c>
      <c r="R917" s="3" t="str">
        <f>IF(AND(I917&lt;&gt;"",I918=""),SUM(I$1:I918)-SUM(R$1:R916),"")</f>
        <v/>
      </c>
      <c r="S917" t="str">
        <f>IF(AND(Q917&lt;&gt;"",Q918=""),SUM(Q$1:Q918)-SUM(S$1:S916),"")</f>
        <v/>
      </c>
      <c r="T917" s="74" t="str">
        <f>IF(AND(K917&lt;&gt;"",K918=""),SUM(K$1:K918)-SUM(T$1:T916),"")</f>
        <v/>
      </c>
      <c r="U917" s="74" t="str">
        <f>IF(AND(M917&lt;&gt;"",M918=""),SUM(M$1:M918)-SUM(U$1:U916),"")</f>
        <v/>
      </c>
      <c r="V917" s="74" t="str">
        <f>IF(AND(O917&lt;&gt;"",O918=""),SUM(O$1:O918)-SUM(V$1:V916),"")</f>
        <v/>
      </c>
      <c r="X917" s="3" t="str">
        <f t="shared" si="166"/>
        <v/>
      </c>
      <c r="Y917" s="21" t="str">
        <f t="shared" si="167"/>
        <v/>
      </c>
      <c r="Z917" s="74" t="str">
        <f t="shared" si="168"/>
        <v/>
      </c>
      <c r="AA917" s="74" t="str">
        <f t="shared" si="169"/>
        <v/>
      </c>
      <c r="AB917" s="74" t="str">
        <f t="shared" si="170"/>
        <v/>
      </c>
    </row>
    <row r="918" spans="1:28" ht="12.75" x14ac:dyDescent="0.2">
      <c r="A918" t="str">
        <f>IF(B918="","", IF(ISNA(MATCH(B918,'Meal Planning'!$C$2:$C$6,0)), "N", "Y"))</f>
        <v/>
      </c>
      <c r="B918" t="str">
        <f t="array" ref="B918">IF(D918="","", INDEX($C918:C20916, MATCH(FALSE,ISBLANK($C918:C20916),0)))</f>
        <v/>
      </c>
      <c r="C918" s="10"/>
      <c r="E918" t="str">
        <f t="shared" si="160"/>
        <v/>
      </c>
      <c r="F918" s="10"/>
      <c r="G918" s="1" t="str">
        <f>IF(D918="","",IFERROR(VLOOKUP(D918,Ingredients!$A:$G,4,FALSE),"ingredient not in list"))</f>
        <v/>
      </c>
      <c r="H918" t="str">
        <f t="shared" si="161"/>
        <v/>
      </c>
      <c r="I918" s="3" t="str">
        <f>IF(D918="", "", IFERROR((VLOOKUP(D918,Ingredients!$A:$H,8,FALSE)*(F918/(VLOOKUP(D918,Ingredients!$A:$H,3,FALSE)))), "ingredient not in list"))</f>
        <v/>
      </c>
      <c r="J918" t="str">
        <f t="shared" si="162"/>
        <v/>
      </c>
      <c r="K918" s="77" t="str">
        <f>IF($D918="", "", IFERROR((VLOOKUP($D918,Ingredients!$A:$K,9,FALSE)*($F918/(VLOOKUP($D918,Ingredients!$A:$K,3,FALSE)))), "ingredient not in list"))</f>
        <v/>
      </c>
      <c r="L918" t="str">
        <f t="shared" si="163"/>
        <v/>
      </c>
      <c r="M918" s="77" t="str">
        <f>IF($D918="", "", IFERROR((VLOOKUP($D918,Ingredients!$A:$K,10,FALSE)*($F918/(VLOOKUP($D918,Ingredients!$A:$K,3,FALSE)))), "ingredient not in list"))</f>
        <v/>
      </c>
      <c r="N918" t="str">
        <f t="shared" si="164"/>
        <v/>
      </c>
      <c r="O918" s="77" t="str">
        <f>IF($D918="", "", IFERROR((VLOOKUP($D918,Ingredients!$A:$K,11,FALSE)*($F918/(VLOOKUP($D918,Ingredients!$A:$K,3,FALSE)))), "ingredient not in list"))</f>
        <v/>
      </c>
      <c r="P918" t="str">
        <f t="shared" si="165"/>
        <v/>
      </c>
      <c r="Q918" s="83" t="str">
        <f>IF($D918="", "", IFERROR((VLOOKUP($D918,Ingredients!$A:$H,6,FALSE)*($F918/(VLOOKUP($D918,Ingredients!$A:$H,3,FALSE)))), "ingredient not in list"))</f>
        <v/>
      </c>
      <c r="R918" s="3" t="str">
        <f>IF(AND(I918&lt;&gt;"",I919=""),SUM(I$1:I919)-SUM(R$1:R917),"")</f>
        <v/>
      </c>
      <c r="S918" t="str">
        <f>IF(AND(Q918&lt;&gt;"",Q919=""),SUM(Q$1:Q919)-SUM(S$1:S917),"")</f>
        <v/>
      </c>
      <c r="T918" s="74" t="str">
        <f>IF(AND(K918&lt;&gt;"",K919=""),SUM(K$1:K919)-SUM(T$1:T917),"")</f>
        <v/>
      </c>
      <c r="U918" s="74" t="str">
        <f>IF(AND(M918&lt;&gt;"",M919=""),SUM(M$1:M919)-SUM(U$1:U917),"")</f>
        <v/>
      </c>
      <c r="V918" s="74" t="str">
        <f>IF(AND(O918&lt;&gt;"",O919=""),SUM(O$1:O919)-SUM(V$1:V917),"")</f>
        <v/>
      </c>
      <c r="X918" s="3" t="str">
        <f t="shared" si="166"/>
        <v/>
      </c>
      <c r="Y918" s="21" t="str">
        <f t="shared" si="167"/>
        <v/>
      </c>
      <c r="Z918" s="74" t="str">
        <f t="shared" si="168"/>
        <v/>
      </c>
      <c r="AA918" s="74" t="str">
        <f t="shared" si="169"/>
        <v/>
      </c>
      <c r="AB918" s="74" t="str">
        <f t="shared" si="170"/>
        <v/>
      </c>
    </row>
    <row r="919" spans="1:28" ht="12.75" x14ac:dyDescent="0.2">
      <c r="A919" t="str">
        <f>IF(B919="","", IF(ISNA(MATCH(B919,'Meal Planning'!$C$2:$C$6,0)), "N", "Y"))</f>
        <v/>
      </c>
      <c r="B919" t="str">
        <f t="array" ref="B919">IF(D919="","", INDEX($C919:C20917, MATCH(FALSE,ISBLANK($C919:C20917),0)))</f>
        <v/>
      </c>
      <c r="C919" s="10"/>
      <c r="E919" t="str">
        <f t="shared" si="160"/>
        <v/>
      </c>
      <c r="F919" s="10"/>
      <c r="G919" s="1" t="str">
        <f>IF(D919="","",IFERROR(VLOOKUP(D919,Ingredients!$A:$G,4,FALSE),"ingredient not in list"))</f>
        <v/>
      </c>
      <c r="H919" t="str">
        <f t="shared" si="161"/>
        <v/>
      </c>
      <c r="I919" s="3" t="str">
        <f>IF(D919="", "", IFERROR((VLOOKUP(D919,Ingredients!$A:$H,8,FALSE)*(F919/(VLOOKUP(D919,Ingredients!$A:$H,3,FALSE)))), "ingredient not in list"))</f>
        <v/>
      </c>
      <c r="J919" t="str">
        <f t="shared" si="162"/>
        <v/>
      </c>
      <c r="K919" s="77" t="str">
        <f>IF($D919="", "", IFERROR((VLOOKUP($D919,Ingredients!$A:$K,9,FALSE)*($F919/(VLOOKUP($D919,Ingredients!$A:$K,3,FALSE)))), "ingredient not in list"))</f>
        <v/>
      </c>
      <c r="L919" t="str">
        <f t="shared" si="163"/>
        <v/>
      </c>
      <c r="M919" s="77" t="str">
        <f>IF($D919="", "", IFERROR((VLOOKUP($D919,Ingredients!$A:$K,10,FALSE)*($F919/(VLOOKUP($D919,Ingredients!$A:$K,3,FALSE)))), "ingredient not in list"))</f>
        <v/>
      </c>
      <c r="N919" t="str">
        <f t="shared" si="164"/>
        <v/>
      </c>
      <c r="O919" s="77" t="str">
        <f>IF($D919="", "", IFERROR((VLOOKUP($D919,Ingredients!$A:$K,11,FALSE)*($F919/(VLOOKUP($D919,Ingredients!$A:$K,3,FALSE)))), "ingredient not in list"))</f>
        <v/>
      </c>
      <c r="P919" t="str">
        <f t="shared" si="165"/>
        <v/>
      </c>
      <c r="Q919" s="83" t="str">
        <f>IF($D919="", "", IFERROR((VLOOKUP($D919,Ingredients!$A:$H,6,FALSE)*($F919/(VLOOKUP($D919,Ingredients!$A:$H,3,FALSE)))), "ingredient not in list"))</f>
        <v/>
      </c>
      <c r="R919" s="3" t="str">
        <f>IF(AND(I919&lt;&gt;"",I920=""),SUM(I$1:I920)-SUM(R$1:R918),"")</f>
        <v/>
      </c>
      <c r="S919" t="str">
        <f>IF(AND(Q919&lt;&gt;"",Q920=""),SUM(Q$1:Q920)-SUM(S$1:S918),"")</f>
        <v/>
      </c>
      <c r="T919" s="74" t="str">
        <f>IF(AND(K919&lt;&gt;"",K920=""),SUM(K$1:K920)-SUM(T$1:T918),"")</f>
        <v/>
      </c>
      <c r="U919" s="74" t="str">
        <f>IF(AND(M919&lt;&gt;"",M920=""),SUM(M$1:M920)-SUM(U$1:U918),"")</f>
        <v/>
      </c>
      <c r="V919" s="74" t="str">
        <f>IF(AND(O919&lt;&gt;"",O920=""),SUM(O$1:O920)-SUM(V$1:V918),"")</f>
        <v/>
      </c>
      <c r="X919" s="3" t="str">
        <f t="shared" si="166"/>
        <v/>
      </c>
      <c r="Y919" s="21" t="str">
        <f t="shared" si="167"/>
        <v/>
      </c>
      <c r="Z919" s="74" t="str">
        <f t="shared" si="168"/>
        <v/>
      </c>
      <c r="AA919" s="74" t="str">
        <f t="shared" si="169"/>
        <v/>
      </c>
      <c r="AB919" s="74" t="str">
        <f t="shared" si="170"/>
        <v/>
      </c>
    </row>
    <row r="920" spans="1:28" ht="12.75" x14ac:dyDescent="0.2">
      <c r="A920" t="str">
        <f>IF(B920="","", IF(ISNA(MATCH(B920,'Meal Planning'!$C$2:$C$6,0)), "N", "Y"))</f>
        <v/>
      </c>
      <c r="B920" t="str">
        <f t="array" ref="B920">IF(D920="","", INDEX($C920:C20918, MATCH(FALSE,ISBLANK($C920:C20918),0)))</f>
        <v/>
      </c>
      <c r="C920" s="10"/>
      <c r="E920" t="str">
        <f t="shared" si="160"/>
        <v/>
      </c>
      <c r="F920" s="10"/>
      <c r="G920" s="1" t="str">
        <f>IF(D920="","",IFERROR(VLOOKUP(D920,Ingredients!$A:$G,4,FALSE),"ingredient not in list"))</f>
        <v/>
      </c>
      <c r="H920" t="str">
        <f t="shared" si="161"/>
        <v/>
      </c>
      <c r="I920" s="3" t="str">
        <f>IF(D920="", "", IFERROR((VLOOKUP(D920,Ingredients!$A:$H,8,FALSE)*(F920/(VLOOKUP(D920,Ingredients!$A:$H,3,FALSE)))), "ingredient not in list"))</f>
        <v/>
      </c>
      <c r="J920" t="str">
        <f t="shared" si="162"/>
        <v/>
      </c>
      <c r="K920" s="77" t="str">
        <f>IF($D920="", "", IFERROR((VLOOKUP($D920,Ingredients!$A:$K,9,FALSE)*($F920/(VLOOKUP($D920,Ingredients!$A:$K,3,FALSE)))), "ingredient not in list"))</f>
        <v/>
      </c>
      <c r="L920" t="str">
        <f t="shared" si="163"/>
        <v/>
      </c>
      <c r="M920" s="77" t="str">
        <f>IF($D920="", "", IFERROR((VLOOKUP($D920,Ingredients!$A:$K,10,FALSE)*($F920/(VLOOKUP($D920,Ingredients!$A:$K,3,FALSE)))), "ingredient not in list"))</f>
        <v/>
      </c>
      <c r="N920" t="str">
        <f t="shared" si="164"/>
        <v/>
      </c>
      <c r="O920" s="77" t="str">
        <f>IF($D920="", "", IFERROR((VLOOKUP($D920,Ingredients!$A:$K,11,FALSE)*($F920/(VLOOKUP($D920,Ingredients!$A:$K,3,FALSE)))), "ingredient not in list"))</f>
        <v/>
      </c>
      <c r="P920" t="str">
        <f t="shared" si="165"/>
        <v/>
      </c>
      <c r="Q920" s="83" t="str">
        <f>IF($D920="", "", IFERROR((VLOOKUP($D920,Ingredients!$A:$H,6,FALSE)*($F920/(VLOOKUP($D920,Ingredients!$A:$H,3,FALSE)))), "ingredient not in list"))</f>
        <v/>
      </c>
      <c r="R920" s="3" t="str">
        <f>IF(AND(I920&lt;&gt;"",I921=""),SUM(I$1:I921)-SUM(R$1:R919),"")</f>
        <v/>
      </c>
      <c r="S920" t="str">
        <f>IF(AND(Q920&lt;&gt;"",Q921=""),SUM(Q$1:Q921)-SUM(S$1:S919),"")</f>
        <v/>
      </c>
      <c r="T920" s="74" t="str">
        <f>IF(AND(K920&lt;&gt;"",K921=""),SUM(K$1:K921)-SUM(T$1:T919),"")</f>
        <v/>
      </c>
      <c r="U920" s="74" t="str">
        <f>IF(AND(M920&lt;&gt;"",M921=""),SUM(M$1:M921)-SUM(U$1:U919),"")</f>
        <v/>
      </c>
      <c r="V920" s="74" t="str">
        <f>IF(AND(O920&lt;&gt;"",O921=""),SUM(O$1:O921)-SUM(V$1:V919),"")</f>
        <v/>
      </c>
      <c r="X920" s="3" t="str">
        <f t="shared" si="166"/>
        <v/>
      </c>
      <c r="Y920" s="21" t="str">
        <f t="shared" si="167"/>
        <v/>
      </c>
      <c r="Z920" s="74" t="str">
        <f t="shared" si="168"/>
        <v/>
      </c>
      <c r="AA920" s="74" t="str">
        <f t="shared" si="169"/>
        <v/>
      </c>
      <c r="AB920" s="74" t="str">
        <f t="shared" si="170"/>
        <v/>
      </c>
    </row>
    <row r="921" spans="1:28" ht="12.75" x14ac:dyDescent="0.2">
      <c r="A921" t="str">
        <f>IF(B921="","", IF(ISNA(MATCH(B921,'Meal Planning'!$C$2:$C$6,0)), "N", "Y"))</f>
        <v/>
      </c>
      <c r="B921" t="str">
        <f t="array" ref="B921">IF(D921="","", INDEX($C921:C20919, MATCH(FALSE,ISBLANK($C921:C20919),0)))</f>
        <v/>
      </c>
      <c r="C921" s="10"/>
      <c r="E921" t="str">
        <f t="shared" si="160"/>
        <v/>
      </c>
      <c r="F921" s="10"/>
      <c r="G921" s="1" t="str">
        <f>IF(D921="","",IFERROR(VLOOKUP(D921,Ingredients!$A:$G,4,FALSE),"ingredient not in list"))</f>
        <v/>
      </c>
      <c r="H921" t="str">
        <f t="shared" si="161"/>
        <v/>
      </c>
      <c r="I921" s="3" t="str">
        <f>IF(D921="", "", IFERROR((VLOOKUP(D921,Ingredients!$A:$H,8,FALSE)*(F921/(VLOOKUP(D921,Ingredients!$A:$H,3,FALSE)))), "ingredient not in list"))</f>
        <v/>
      </c>
      <c r="J921" t="str">
        <f t="shared" si="162"/>
        <v/>
      </c>
      <c r="K921" s="77" t="str">
        <f>IF($D921="", "", IFERROR((VLOOKUP($D921,Ingredients!$A:$K,9,FALSE)*($F921/(VLOOKUP($D921,Ingredients!$A:$K,3,FALSE)))), "ingredient not in list"))</f>
        <v/>
      </c>
      <c r="L921" t="str">
        <f t="shared" si="163"/>
        <v/>
      </c>
      <c r="M921" s="77" t="str">
        <f>IF($D921="", "", IFERROR((VLOOKUP($D921,Ingredients!$A:$K,10,FALSE)*($F921/(VLOOKUP($D921,Ingredients!$A:$K,3,FALSE)))), "ingredient not in list"))</f>
        <v/>
      </c>
      <c r="N921" t="str">
        <f t="shared" si="164"/>
        <v/>
      </c>
      <c r="O921" s="77" t="str">
        <f>IF($D921="", "", IFERROR((VLOOKUP($D921,Ingredients!$A:$K,11,FALSE)*($F921/(VLOOKUP($D921,Ingredients!$A:$K,3,FALSE)))), "ingredient not in list"))</f>
        <v/>
      </c>
      <c r="P921" t="str">
        <f t="shared" si="165"/>
        <v/>
      </c>
      <c r="Q921" s="83" t="str">
        <f>IF($D921="", "", IFERROR((VLOOKUP($D921,Ingredients!$A:$H,6,FALSE)*($F921/(VLOOKUP($D921,Ingredients!$A:$H,3,FALSE)))), "ingredient not in list"))</f>
        <v/>
      </c>
      <c r="R921" s="3" t="str">
        <f>IF(AND(I921&lt;&gt;"",I922=""),SUM(I$1:I922)-SUM(R$1:R920),"")</f>
        <v/>
      </c>
      <c r="S921" t="str">
        <f>IF(AND(Q921&lt;&gt;"",Q922=""),SUM(Q$1:Q922)-SUM(S$1:S920),"")</f>
        <v/>
      </c>
      <c r="T921" s="74" t="str">
        <f>IF(AND(K921&lt;&gt;"",K922=""),SUM(K$1:K922)-SUM(T$1:T920),"")</f>
        <v/>
      </c>
      <c r="U921" s="74" t="str">
        <f>IF(AND(M921&lt;&gt;"",M922=""),SUM(M$1:M922)-SUM(U$1:U920),"")</f>
        <v/>
      </c>
      <c r="V921" s="74" t="str">
        <f>IF(AND(O921&lt;&gt;"",O922=""),SUM(O$1:O922)-SUM(V$1:V920),"")</f>
        <v/>
      </c>
      <c r="X921" s="3" t="str">
        <f t="shared" si="166"/>
        <v/>
      </c>
      <c r="Y921" s="21" t="str">
        <f t="shared" si="167"/>
        <v/>
      </c>
      <c r="Z921" s="74" t="str">
        <f t="shared" si="168"/>
        <v/>
      </c>
      <c r="AA921" s="74" t="str">
        <f t="shared" si="169"/>
        <v/>
      </c>
      <c r="AB921" s="74" t="str">
        <f t="shared" si="170"/>
        <v/>
      </c>
    </row>
    <row r="922" spans="1:28" ht="12.75" x14ac:dyDescent="0.2">
      <c r="A922" t="str">
        <f>IF(B922="","", IF(ISNA(MATCH(B922,'Meal Planning'!$C$2:$C$6,0)), "N", "Y"))</f>
        <v/>
      </c>
      <c r="B922" t="str">
        <f t="array" ref="B922">IF(D922="","", INDEX($C922:C20920, MATCH(FALSE,ISBLANK($C922:C20920),0)))</f>
        <v/>
      </c>
      <c r="C922" s="10"/>
      <c r="E922" t="str">
        <f t="shared" si="160"/>
        <v/>
      </c>
      <c r="F922" s="10"/>
      <c r="G922" s="1" t="str">
        <f>IF(D922="","",IFERROR(VLOOKUP(D922,Ingredients!$A:$G,4,FALSE),"ingredient not in list"))</f>
        <v/>
      </c>
      <c r="H922" t="str">
        <f t="shared" si="161"/>
        <v/>
      </c>
      <c r="I922" s="3" t="str">
        <f>IF(D922="", "", IFERROR((VLOOKUP(D922,Ingredients!$A:$H,8,FALSE)*(F922/(VLOOKUP(D922,Ingredients!$A:$H,3,FALSE)))), "ingredient not in list"))</f>
        <v/>
      </c>
      <c r="J922" t="str">
        <f t="shared" si="162"/>
        <v/>
      </c>
      <c r="K922" s="77" t="str">
        <f>IF($D922="", "", IFERROR((VLOOKUP($D922,Ingredients!$A:$K,9,FALSE)*($F922/(VLOOKUP($D922,Ingredients!$A:$K,3,FALSE)))), "ingredient not in list"))</f>
        <v/>
      </c>
      <c r="L922" t="str">
        <f t="shared" si="163"/>
        <v/>
      </c>
      <c r="M922" s="77" t="str">
        <f>IF($D922="", "", IFERROR((VLOOKUP($D922,Ingredients!$A:$K,10,FALSE)*($F922/(VLOOKUP($D922,Ingredients!$A:$K,3,FALSE)))), "ingredient not in list"))</f>
        <v/>
      </c>
      <c r="N922" t="str">
        <f t="shared" si="164"/>
        <v/>
      </c>
      <c r="O922" s="77" t="str">
        <f>IF($D922="", "", IFERROR((VLOOKUP($D922,Ingredients!$A:$K,11,FALSE)*($F922/(VLOOKUP($D922,Ingredients!$A:$K,3,FALSE)))), "ingredient not in list"))</f>
        <v/>
      </c>
      <c r="P922" t="str">
        <f t="shared" si="165"/>
        <v/>
      </c>
      <c r="Q922" s="83" t="str">
        <f>IF($D922="", "", IFERROR((VLOOKUP($D922,Ingredients!$A:$H,6,FALSE)*($F922/(VLOOKUP($D922,Ingredients!$A:$H,3,FALSE)))), "ingredient not in list"))</f>
        <v/>
      </c>
      <c r="R922" s="3" t="str">
        <f>IF(AND(I922&lt;&gt;"",I923=""),SUM(I$1:I923)-SUM(R$1:R921),"")</f>
        <v/>
      </c>
      <c r="S922" t="str">
        <f>IF(AND(Q922&lt;&gt;"",Q923=""),SUM(Q$1:Q923)-SUM(S$1:S921),"")</f>
        <v/>
      </c>
      <c r="T922" s="74" t="str">
        <f>IF(AND(K922&lt;&gt;"",K923=""),SUM(K$1:K923)-SUM(T$1:T921),"")</f>
        <v/>
      </c>
      <c r="U922" s="74" t="str">
        <f>IF(AND(M922&lt;&gt;"",M923=""),SUM(M$1:M923)-SUM(U$1:U921),"")</f>
        <v/>
      </c>
      <c r="V922" s="74" t="str">
        <f>IF(AND(O922&lt;&gt;"",O923=""),SUM(O$1:O923)-SUM(V$1:V921),"")</f>
        <v/>
      </c>
      <c r="X922" s="3" t="str">
        <f t="shared" si="166"/>
        <v/>
      </c>
      <c r="Y922" s="21" t="str">
        <f t="shared" si="167"/>
        <v/>
      </c>
      <c r="Z922" s="74" t="str">
        <f t="shared" si="168"/>
        <v/>
      </c>
      <c r="AA922" s="74" t="str">
        <f t="shared" si="169"/>
        <v/>
      </c>
      <c r="AB922" s="74" t="str">
        <f t="shared" si="170"/>
        <v/>
      </c>
    </row>
    <row r="923" spans="1:28" ht="12.75" x14ac:dyDescent="0.2">
      <c r="A923" t="str">
        <f>IF(B923="","", IF(ISNA(MATCH(B923,'Meal Planning'!$C$2:$C$6,0)), "N", "Y"))</f>
        <v/>
      </c>
      <c r="B923" t="str">
        <f t="array" ref="B923">IF(D923="","", INDEX($C923:C20921, MATCH(FALSE,ISBLANK($C923:C20921),0)))</f>
        <v/>
      </c>
      <c r="C923" s="10"/>
      <c r="E923" t="str">
        <f t="shared" si="160"/>
        <v/>
      </c>
      <c r="F923" s="10"/>
      <c r="G923" s="1" t="str">
        <f>IF(D923="","",IFERROR(VLOOKUP(D923,Ingredients!$A:$G,4,FALSE),"ingredient not in list"))</f>
        <v/>
      </c>
      <c r="H923" t="str">
        <f t="shared" si="161"/>
        <v/>
      </c>
      <c r="I923" s="3" t="str">
        <f>IF(D923="", "", IFERROR((VLOOKUP(D923,Ingredients!$A:$H,8,FALSE)*(F923/(VLOOKUP(D923,Ingredients!$A:$H,3,FALSE)))), "ingredient not in list"))</f>
        <v/>
      </c>
      <c r="J923" t="str">
        <f t="shared" si="162"/>
        <v/>
      </c>
      <c r="K923" s="77" t="str">
        <f>IF($D923="", "", IFERROR((VLOOKUP($D923,Ingredients!$A:$K,9,FALSE)*($F923/(VLOOKUP($D923,Ingredients!$A:$K,3,FALSE)))), "ingredient not in list"))</f>
        <v/>
      </c>
      <c r="L923" t="str">
        <f t="shared" si="163"/>
        <v/>
      </c>
      <c r="M923" s="77" t="str">
        <f>IF($D923="", "", IFERROR((VLOOKUP($D923,Ingredients!$A:$K,10,FALSE)*($F923/(VLOOKUP($D923,Ingredients!$A:$K,3,FALSE)))), "ingredient not in list"))</f>
        <v/>
      </c>
      <c r="N923" t="str">
        <f t="shared" si="164"/>
        <v/>
      </c>
      <c r="O923" s="77" t="str">
        <f>IF($D923="", "", IFERROR((VLOOKUP($D923,Ingredients!$A:$K,11,FALSE)*($F923/(VLOOKUP($D923,Ingredients!$A:$K,3,FALSE)))), "ingredient not in list"))</f>
        <v/>
      </c>
      <c r="P923" t="str">
        <f t="shared" si="165"/>
        <v/>
      </c>
      <c r="Q923" s="83" t="str">
        <f>IF($D923="", "", IFERROR((VLOOKUP($D923,Ingredients!$A:$H,6,FALSE)*($F923/(VLOOKUP($D923,Ingredients!$A:$H,3,FALSE)))), "ingredient not in list"))</f>
        <v/>
      </c>
      <c r="R923" s="3" t="str">
        <f>IF(AND(I923&lt;&gt;"",I924=""),SUM(I$1:I924)-SUM(R$1:R922),"")</f>
        <v/>
      </c>
      <c r="S923" t="str">
        <f>IF(AND(Q923&lt;&gt;"",Q924=""),SUM(Q$1:Q924)-SUM(S$1:S922),"")</f>
        <v/>
      </c>
      <c r="T923" s="74" t="str">
        <f>IF(AND(K923&lt;&gt;"",K924=""),SUM(K$1:K924)-SUM(T$1:T922),"")</f>
        <v/>
      </c>
      <c r="U923" s="74" t="str">
        <f>IF(AND(M923&lt;&gt;"",M924=""),SUM(M$1:M924)-SUM(U$1:U922),"")</f>
        <v/>
      </c>
      <c r="V923" s="74" t="str">
        <f>IF(AND(O923&lt;&gt;"",O924=""),SUM(O$1:O924)-SUM(V$1:V922),"")</f>
        <v/>
      </c>
      <c r="X923" s="3" t="str">
        <f t="shared" si="166"/>
        <v/>
      </c>
      <c r="Y923" s="21" t="str">
        <f t="shared" si="167"/>
        <v/>
      </c>
      <c r="Z923" s="74" t="str">
        <f t="shared" si="168"/>
        <v/>
      </c>
      <c r="AA923" s="74" t="str">
        <f t="shared" si="169"/>
        <v/>
      </c>
      <c r="AB923" s="74" t="str">
        <f t="shared" si="170"/>
        <v/>
      </c>
    </row>
    <row r="924" spans="1:28" ht="12.75" x14ac:dyDescent="0.2">
      <c r="A924" t="str">
        <f>IF(B924="","", IF(ISNA(MATCH(B924,'Meal Planning'!$C$2:$C$6,0)), "N", "Y"))</f>
        <v/>
      </c>
      <c r="B924" t="str">
        <f t="array" ref="B924">IF(D924="","", INDEX($C924:C20922, MATCH(FALSE,ISBLANK($C924:C20922),0)))</f>
        <v/>
      </c>
      <c r="C924" s="10"/>
      <c r="E924" t="str">
        <f t="shared" si="160"/>
        <v/>
      </c>
      <c r="F924" s="10"/>
      <c r="G924" s="1" t="str">
        <f>IF(D924="","",IFERROR(VLOOKUP(D924,Ingredients!$A:$G,4,FALSE),"ingredient not in list"))</f>
        <v/>
      </c>
      <c r="H924" t="str">
        <f t="shared" si="161"/>
        <v/>
      </c>
      <c r="I924" s="3" t="str">
        <f>IF(D924="", "", IFERROR((VLOOKUP(D924,Ingredients!$A:$H,8,FALSE)*(F924/(VLOOKUP(D924,Ingredients!$A:$H,3,FALSE)))), "ingredient not in list"))</f>
        <v/>
      </c>
      <c r="J924" t="str">
        <f t="shared" si="162"/>
        <v/>
      </c>
      <c r="K924" s="77" t="str">
        <f>IF($D924="", "", IFERROR((VLOOKUP($D924,Ingredients!$A:$K,9,FALSE)*($F924/(VLOOKUP($D924,Ingredients!$A:$K,3,FALSE)))), "ingredient not in list"))</f>
        <v/>
      </c>
      <c r="L924" t="str">
        <f t="shared" si="163"/>
        <v/>
      </c>
      <c r="M924" s="77" t="str">
        <f>IF($D924="", "", IFERROR((VLOOKUP($D924,Ingredients!$A:$K,10,FALSE)*($F924/(VLOOKUP($D924,Ingredients!$A:$K,3,FALSE)))), "ingredient not in list"))</f>
        <v/>
      </c>
      <c r="N924" t="str">
        <f t="shared" si="164"/>
        <v/>
      </c>
      <c r="O924" s="77" t="str">
        <f>IF($D924="", "", IFERROR((VLOOKUP($D924,Ingredients!$A:$K,11,FALSE)*($F924/(VLOOKUP($D924,Ingredients!$A:$K,3,FALSE)))), "ingredient not in list"))</f>
        <v/>
      </c>
      <c r="P924" t="str">
        <f t="shared" si="165"/>
        <v/>
      </c>
      <c r="Q924" s="83" t="str">
        <f>IF($D924="", "", IFERROR((VLOOKUP($D924,Ingredients!$A:$H,6,FALSE)*($F924/(VLOOKUP($D924,Ingredients!$A:$H,3,FALSE)))), "ingredient not in list"))</f>
        <v/>
      </c>
      <c r="R924" s="3" t="str">
        <f>IF(AND(I924&lt;&gt;"",I925=""),SUM(I$1:I925)-SUM(R$1:R923),"")</f>
        <v/>
      </c>
      <c r="S924" t="str">
        <f>IF(AND(Q924&lt;&gt;"",Q925=""),SUM(Q$1:Q925)-SUM(S$1:S923),"")</f>
        <v/>
      </c>
      <c r="T924" s="74" t="str">
        <f>IF(AND(K924&lt;&gt;"",K925=""),SUM(K$1:K925)-SUM(T$1:T923),"")</f>
        <v/>
      </c>
      <c r="U924" s="74" t="str">
        <f>IF(AND(M924&lt;&gt;"",M925=""),SUM(M$1:M925)-SUM(U$1:U923),"")</f>
        <v/>
      </c>
      <c r="V924" s="74" t="str">
        <f>IF(AND(O924&lt;&gt;"",O925=""),SUM(O$1:O925)-SUM(V$1:V923),"")</f>
        <v/>
      </c>
      <c r="X924" s="3" t="str">
        <f t="shared" si="166"/>
        <v/>
      </c>
      <c r="Y924" s="21" t="str">
        <f t="shared" si="167"/>
        <v/>
      </c>
      <c r="Z924" s="74" t="str">
        <f t="shared" si="168"/>
        <v/>
      </c>
      <c r="AA924" s="74" t="str">
        <f t="shared" si="169"/>
        <v/>
      </c>
      <c r="AB924" s="74" t="str">
        <f t="shared" si="170"/>
        <v/>
      </c>
    </row>
    <row r="925" spans="1:28" ht="12.75" x14ac:dyDescent="0.2">
      <c r="A925" t="str">
        <f>IF(B925="","", IF(ISNA(MATCH(B925,'Meal Planning'!$C$2:$C$6,0)), "N", "Y"))</f>
        <v/>
      </c>
      <c r="B925" t="str">
        <f t="array" ref="B925">IF(D925="","", INDEX($C925:C20923, MATCH(FALSE,ISBLANK($C925:C20923),0)))</f>
        <v/>
      </c>
      <c r="C925" s="10"/>
      <c r="E925" t="str">
        <f t="shared" si="160"/>
        <v/>
      </c>
      <c r="F925" s="10"/>
      <c r="G925" s="1" t="str">
        <f>IF(D925="","",IFERROR(VLOOKUP(D925,Ingredients!$A:$G,4,FALSE),"ingredient not in list"))</f>
        <v/>
      </c>
      <c r="H925" t="str">
        <f t="shared" si="161"/>
        <v/>
      </c>
      <c r="I925" s="3" t="str">
        <f>IF(D925="", "", IFERROR((VLOOKUP(D925,Ingredients!$A:$H,8,FALSE)*(F925/(VLOOKUP(D925,Ingredients!$A:$H,3,FALSE)))), "ingredient not in list"))</f>
        <v/>
      </c>
      <c r="J925" t="str">
        <f t="shared" si="162"/>
        <v/>
      </c>
      <c r="K925" s="77" t="str">
        <f>IF($D925="", "", IFERROR((VLOOKUP($D925,Ingredients!$A:$K,9,FALSE)*($F925/(VLOOKUP($D925,Ingredients!$A:$K,3,FALSE)))), "ingredient not in list"))</f>
        <v/>
      </c>
      <c r="L925" t="str">
        <f t="shared" si="163"/>
        <v/>
      </c>
      <c r="M925" s="77" t="str">
        <f>IF($D925="", "", IFERROR((VLOOKUP($D925,Ingredients!$A:$K,10,FALSE)*($F925/(VLOOKUP($D925,Ingredients!$A:$K,3,FALSE)))), "ingredient not in list"))</f>
        <v/>
      </c>
      <c r="N925" t="str">
        <f t="shared" si="164"/>
        <v/>
      </c>
      <c r="O925" s="77" t="str">
        <f>IF($D925="", "", IFERROR((VLOOKUP($D925,Ingredients!$A:$K,11,FALSE)*($F925/(VLOOKUP($D925,Ingredients!$A:$K,3,FALSE)))), "ingredient not in list"))</f>
        <v/>
      </c>
      <c r="P925" t="str">
        <f t="shared" si="165"/>
        <v/>
      </c>
      <c r="Q925" s="83" t="str">
        <f>IF($D925="", "", IFERROR((VLOOKUP($D925,Ingredients!$A:$H,6,FALSE)*($F925/(VLOOKUP($D925,Ingredients!$A:$H,3,FALSE)))), "ingredient not in list"))</f>
        <v/>
      </c>
      <c r="R925" s="3" t="str">
        <f>IF(AND(I925&lt;&gt;"",I926=""),SUM(I$1:I926)-SUM(R$1:R924),"")</f>
        <v/>
      </c>
      <c r="S925" t="str">
        <f>IF(AND(Q925&lt;&gt;"",Q926=""),SUM(Q$1:Q926)-SUM(S$1:S924),"")</f>
        <v/>
      </c>
      <c r="T925" s="74" t="str">
        <f>IF(AND(K925&lt;&gt;"",K926=""),SUM(K$1:K926)-SUM(T$1:T924),"")</f>
        <v/>
      </c>
      <c r="U925" s="74" t="str">
        <f>IF(AND(M925&lt;&gt;"",M926=""),SUM(M$1:M926)-SUM(U$1:U924),"")</f>
        <v/>
      </c>
      <c r="V925" s="74" t="str">
        <f>IF(AND(O925&lt;&gt;"",O926=""),SUM(O$1:O926)-SUM(V$1:V924),"")</f>
        <v/>
      </c>
      <c r="X925" s="3" t="str">
        <f t="shared" si="166"/>
        <v/>
      </c>
      <c r="Y925" s="21" t="str">
        <f t="shared" si="167"/>
        <v/>
      </c>
      <c r="Z925" s="74" t="str">
        <f t="shared" si="168"/>
        <v/>
      </c>
      <c r="AA925" s="74" t="str">
        <f t="shared" si="169"/>
        <v/>
      </c>
      <c r="AB925" s="74" t="str">
        <f t="shared" si="170"/>
        <v/>
      </c>
    </row>
    <row r="926" spans="1:28" ht="12.75" x14ac:dyDescent="0.2">
      <c r="A926" t="str">
        <f>IF(B926="","", IF(ISNA(MATCH(B926,'Meal Planning'!$C$2:$C$6,0)), "N", "Y"))</f>
        <v/>
      </c>
      <c r="B926" t="str">
        <f t="array" ref="B926">IF(D926="","", INDEX($C926:C20924, MATCH(FALSE,ISBLANK($C926:C20924),0)))</f>
        <v/>
      </c>
      <c r="C926" s="10"/>
      <c r="E926" t="str">
        <f t="shared" si="160"/>
        <v/>
      </c>
      <c r="F926" s="10"/>
      <c r="G926" s="1" t="str">
        <f>IF(D926="","",IFERROR(VLOOKUP(D926,Ingredients!$A:$G,4,FALSE),"ingredient not in list"))</f>
        <v/>
      </c>
      <c r="H926" t="str">
        <f t="shared" si="161"/>
        <v/>
      </c>
      <c r="I926" s="3" t="str">
        <f>IF(D926="", "", IFERROR((VLOOKUP(D926,Ingredients!$A:$H,8,FALSE)*(F926/(VLOOKUP(D926,Ingredients!$A:$H,3,FALSE)))), "ingredient not in list"))</f>
        <v/>
      </c>
      <c r="J926" t="str">
        <f t="shared" si="162"/>
        <v/>
      </c>
      <c r="K926" s="77" t="str">
        <f>IF($D926="", "", IFERROR((VLOOKUP($D926,Ingredients!$A:$K,9,FALSE)*($F926/(VLOOKUP($D926,Ingredients!$A:$K,3,FALSE)))), "ingredient not in list"))</f>
        <v/>
      </c>
      <c r="L926" t="str">
        <f t="shared" si="163"/>
        <v/>
      </c>
      <c r="M926" s="77" t="str">
        <f>IF($D926="", "", IFERROR((VLOOKUP($D926,Ingredients!$A:$K,10,FALSE)*($F926/(VLOOKUP($D926,Ingredients!$A:$K,3,FALSE)))), "ingredient not in list"))</f>
        <v/>
      </c>
      <c r="N926" t="str">
        <f t="shared" si="164"/>
        <v/>
      </c>
      <c r="O926" s="77" t="str">
        <f>IF($D926="", "", IFERROR((VLOOKUP($D926,Ingredients!$A:$K,11,FALSE)*($F926/(VLOOKUP($D926,Ingredients!$A:$K,3,FALSE)))), "ingredient not in list"))</f>
        <v/>
      </c>
      <c r="P926" t="str">
        <f t="shared" si="165"/>
        <v/>
      </c>
      <c r="Q926" s="83" t="str">
        <f>IF($D926="", "", IFERROR((VLOOKUP($D926,Ingredients!$A:$H,6,FALSE)*($F926/(VLOOKUP($D926,Ingredients!$A:$H,3,FALSE)))), "ingredient not in list"))</f>
        <v/>
      </c>
      <c r="R926" s="3" t="str">
        <f>IF(AND(I926&lt;&gt;"",I927=""),SUM(I$1:I927)-SUM(R$1:R925),"")</f>
        <v/>
      </c>
      <c r="S926" t="str">
        <f>IF(AND(Q926&lt;&gt;"",Q927=""),SUM(Q$1:Q927)-SUM(S$1:S925),"")</f>
        <v/>
      </c>
      <c r="T926" s="74" t="str">
        <f>IF(AND(K926&lt;&gt;"",K927=""),SUM(K$1:K927)-SUM(T$1:T925),"")</f>
        <v/>
      </c>
      <c r="U926" s="74" t="str">
        <f>IF(AND(M926&lt;&gt;"",M927=""),SUM(M$1:M927)-SUM(U$1:U925),"")</f>
        <v/>
      </c>
      <c r="V926" s="74" t="str">
        <f>IF(AND(O926&lt;&gt;"",O927=""),SUM(O$1:O927)-SUM(V$1:V925),"")</f>
        <v/>
      </c>
      <c r="X926" s="3" t="str">
        <f t="shared" si="166"/>
        <v/>
      </c>
      <c r="Y926" s="21" t="str">
        <f t="shared" si="167"/>
        <v/>
      </c>
      <c r="Z926" s="74" t="str">
        <f t="shared" si="168"/>
        <v/>
      </c>
      <c r="AA926" s="74" t="str">
        <f t="shared" si="169"/>
        <v/>
      </c>
      <c r="AB926" s="74" t="str">
        <f t="shared" si="170"/>
        <v/>
      </c>
    </row>
    <row r="927" spans="1:28" ht="12.75" x14ac:dyDescent="0.2">
      <c r="A927" t="str">
        <f>IF(B927="","", IF(ISNA(MATCH(B927,'Meal Planning'!$C$2:$C$6,0)), "N", "Y"))</f>
        <v/>
      </c>
      <c r="B927" t="str">
        <f t="array" ref="B927">IF(D927="","", INDEX($C927:C20925, MATCH(FALSE,ISBLANK($C927:C20925),0)))</f>
        <v/>
      </c>
      <c r="C927" s="10"/>
      <c r="E927" t="str">
        <f t="shared" si="160"/>
        <v/>
      </c>
      <c r="F927" s="10"/>
      <c r="G927" s="1" t="str">
        <f>IF(D927="","",IFERROR(VLOOKUP(D927,Ingredients!$A:$G,4,FALSE),"ingredient not in list"))</f>
        <v/>
      </c>
      <c r="H927" t="str">
        <f t="shared" si="161"/>
        <v/>
      </c>
      <c r="I927" s="3" t="str">
        <f>IF(D927="", "", IFERROR((VLOOKUP(D927,Ingredients!$A:$H,8,FALSE)*(F927/(VLOOKUP(D927,Ingredients!$A:$H,3,FALSE)))), "ingredient not in list"))</f>
        <v/>
      </c>
      <c r="J927" t="str">
        <f t="shared" si="162"/>
        <v/>
      </c>
      <c r="K927" s="77" t="str">
        <f>IF($D927="", "", IFERROR((VLOOKUP($D927,Ingredients!$A:$K,9,FALSE)*($F927/(VLOOKUP($D927,Ingredients!$A:$K,3,FALSE)))), "ingredient not in list"))</f>
        <v/>
      </c>
      <c r="L927" t="str">
        <f t="shared" si="163"/>
        <v/>
      </c>
      <c r="M927" s="77" t="str">
        <f>IF($D927="", "", IFERROR((VLOOKUP($D927,Ingredients!$A:$K,10,FALSE)*($F927/(VLOOKUP($D927,Ingredients!$A:$K,3,FALSE)))), "ingredient not in list"))</f>
        <v/>
      </c>
      <c r="N927" t="str">
        <f t="shared" si="164"/>
        <v/>
      </c>
      <c r="O927" s="77" t="str">
        <f>IF($D927="", "", IFERROR((VLOOKUP($D927,Ingredients!$A:$K,11,FALSE)*($F927/(VLOOKUP($D927,Ingredients!$A:$K,3,FALSE)))), "ingredient not in list"))</f>
        <v/>
      </c>
      <c r="P927" t="str">
        <f t="shared" si="165"/>
        <v/>
      </c>
      <c r="Q927" s="83" t="str">
        <f>IF($D927="", "", IFERROR((VLOOKUP($D927,Ingredients!$A:$H,6,FALSE)*($F927/(VLOOKUP($D927,Ingredients!$A:$H,3,FALSE)))), "ingredient not in list"))</f>
        <v/>
      </c>
      <c r="R927" s="3" t="str">
        <f>IF(AND(I927&lt;&gt;"",I928=""),SUM(I$1:I928)-SUM(R$1:R926),"")</f>
        <v/>
      </c>
      <c r="S927" t="str">
        <f>IF(AND(Q927&lt;&gt;"",Q928=""),SUM(Q$1:Q928)-SUM(S$1:S926),"")</f>
        <v/>
      </c>
      <c r="T927" s="74" t="str">
        <f>IF(AND(K927&lt;&gt;"",K928=""),SUM(K$1:K928)-SUM(T$1:T926),"")</f>
        <v/>
      </c>
      <c r="U927" s="74" t="str">
        <f>IF(AND(M927&lt;&gt;"",M928=""),SUM(M$1:M928)-SUM(U$1:U926),"")</f>
        <v/>
      </c>
      <c r="V927" s="74" t="str">
        <f>IF(AND(O927&lt;&gt;"",O928=""),SUM(O$1:O928)-SUM(V$1:V926),"")</f>
        <v/>
      </c>
      <c r="X927" s="3" t="str">
        <f t="shared" si="166"/>
        <v/>
      </c>
      <c r="Y927" s="21" t="str">
        <f t="shared" si="167"/>
        <v/>
      </c>
      <c r="Z927" s="74" t="str">
        <f t="shared" si="168"/>
        <v/>
      </c>
      <c r="AA927" s="74" t="str">
        <f t="shared" si="169"/>
        <v/>
      </c>
      <c r="AB927" s="74" t="str">
        <f t="shared" si="170"/>
        <v/>
      </c>
    </row>
    <row r="928" spans="1:28" ht="12.75" x14ac:dyDescent="0.2">
      <c r="A928" t="str">
        <f>IF(B928="","", IF(ISNA(MATCH(B928,'Meal Planning'!$C$2:$C$6,0)), "N", "Y"))</f>
        <v/>
      </c>
      <c r="B928" t="str">
        <f t="array" ref="B928">IF(D928="","", INDEX($C928:C20926, MATCH(FALSE,ISBLANK($C928:C20926),0)))</f>
        <v/>
      </c>
      <c r="C928" s="10"/>
      <c r="E928" t="str">
        <f t="shared" si="160"/>
        <v/>
      </c>
      <c r="F928" s="10"/>
      <c r="G928" s="1" t="str">
        <f>IF(D928="","",IFERROR(VLOOKUP(D928,Ingredients!$A:$G,4,FALSE),"ingredient not in list"))</f>
        <v/>
      </c>
      <c r="H928" t="str">
        <f t="shared" si="161"/>
        <v/>
      </c>
      <c r="I928" s="3" t="str">
        <f>IF(D928="", "", IFERROR((VLOOKUP(D928,Ingredients!$A:$H,8,FALSE)*(F928/(VLOOKUP(D928,Ingredients!$A:$H,3,FALSE)))), "ingredient not in list"))</f>
        <v/>
      </c>
      <c r="J928" t="str">
        <f t="shared" si="162"/>
        <v/>
      </c>
      <c r="K928" s="77" t="str">
        <f>IF($D928="", "", IFERROR((VLOOKUP($D928,Ingredients!$A:$K,9,FALSE)*($F928/(VLOOKUP($D928,Ingredients!$A:$K,3,FALSE)))), "ingredient not in list"))</f>
        <v/>
      </c>
      <c r="L928" t="str">
        <f t="shared" si="163"/>
        <v/>
      </c>
      <c r="M928" s="77" t="str">
        <f>IF($D928="", "", IFERROR((VLOOKUP($D928,Ingredients!$A:$K,10,FALSE)*($F928/(VLOOKUP($D928,Ingredients!$A:$K,3,FALSE)))), "ingredient not in list"))</f>
        <v/>
      </c>
      <c r="N928" t="str">
        <f t="shared" si="164"/>
        <v/>
      </c>
      <c r="O928" s="77" t="str">
        <f>IF($D928="", "", IFERROR((VLOOKUP($D928,Ingredients!$A:$K,11,FALSE)*($F928/(VLOOKUP($D928,Ingredients!$A:$K,3,FALSE)))), "ingredient not in list"))</f>
        <v/>
      </c>
      <c r="P928" t="str">
        <f t="shared" si="165"/>
        <v/>
      </c>
      <c r="Q928" s="83" t="str">
        <f>IF($D928="", "", IFERROR((VLOOKUP($D928,Ingredients!$A:$H,6,FALSE)*($F928/(VLOOKUP($D928,Ingredients!$A:$H,3,FALSE)))), "ingredient not in list"))</f>
        <v/>
      </c>
      <c r="R928" s="3" t="str">
        <f>IF(AND(I928&lt;&gt;"",I929=""),SUM(I$1:I929)-SUM(R$1:R927),"")</f>
        <v/>
      </c>
      <c r="S928" t="str">
        <f>IF(AND(Q928&lt;&gt;"",Q929=""),SUM(Q$1:Q929)-SUM(S$1:S927),"")</f>
        <v/>
      </c>
      <c r="T928" s="74" t="str">
        <f>IF(AND(K928&lt;&gt;"",K929=""),SUM(K$1:K929)-SUM(T$1:T927),"")</f>
        <v/>
      </c>
      <c r="U928" s="74" t="str">
        <f>IF(AND(M928&lt;&gt;"",M929=""),SUM(M$1:M929)-SUM(U$1:U927),"")</f>
        <v/>
      </c>
      <c r="V928" s="74" t="str">
        <f>IF(AND(O928&lt;&gt;"",O929=""),SUM(O$1:O929)-SUM(V$1:V927),"")</f>
        <v/>
      </c>
      <c r="X928" s="3" t="str">
        <f t="shared" si="166"/>
        <v/>
      </c>
      <c r="Y928" s="21" t="str">
        <f t="shared" si="167"/>
        <v/>
      </c>
      <c r="Z928" s="74" t="str">
        <f t="shared" si="168"/>
        <v/>
      </c>
      <c r="AA928" s="74" t="str">
        <f t="shared" si="169"/>
        <v/>
      </c>
      <c r="AB928" s="74" t="str">
        <f t="shared" si="170"/>
        <v/>
      </c>
    </row>
    <row r="929" spans="1:28" ht="12.75" x14ac:dyDescent="0.2">
      <c r="A929" t="str">
        <f>IF(B929="","", IF(ISNA(MATCH(B929,'Meal Planning'!$C$2:$C$6,0)), "N", "Y"))</f>
        <v/>
      </c>
      <c r="B929" t="str">
        <f t="array" ref="B929">IF(D929="","", INDEX($C929:C20927, MATCH(FALSE,ISBLANK($C929:C20927),0)))</f>
        <v/>
      </c>
      <c r="C929" s="10"/>
      <c r="E929" t="str">
        <f t="shared" si="160"/>
        <v/>
      </c>
      <c r="F929" s="10"/>
      <c r="G929" s="1" t="str">
        <f>IF(D929="","",IFERROR(VLOOKUP(D929,Ingredients!$A:$G,4,FALSE),"ingredient not in list"))</f>
        <v/>
      </c>
      <c r="H929" t="str">
        <f t="shared" si="161"/>
        <v/>
      </c>
      <c r="I929" s="3" t="str">
        <f>IF(D929="", "", IFERROR((VLOOKUP(D929,Ingredients!$A:$H,8,FALSE)*(F929/(VLOOKUP(D929,Ingredients!$A:$H,3,FALSE)))), "ingredient not in list"))</f>
        <v/>
      </c>
      <c r="J929" t="str">
        <f t="shared" si="162"/>
        <v/>
      </c>
      <c r="K929" s="77" t="str">
        <f>IF($D929="", "", IFERROR((VLOOKUP($D929,Ingredients!$A:$K,9,FALSE)*($F929/(VLOOKUP($D929,Ingredients!$A:$K,3,FALSE)))), "ingredient not in list"))</f>
        <v/>
      </c>
      <c r="L929" t="str">
        <f t="shared" si="163"/>
        <v/>
      </c>
      <c r="M929" s="77" t="str">
        <f>IF($D929="", "", IFERROR((VLOOKUP($D929,Ingredients!$A:$K,10,FALSE)*($F929/(VLOOKUP($D929,Ingredients!$A:$K,3,FALSE)))), "ingredient not in list"))</f>
        <v/>
      </c>
      <c r="N929" t="str">
        <f t="shared" si="164"/>
        <v/>
      </c>
      <c r="O929" s="77" t="str">
        <f>IF($D929="", "", IFERROR((VLOOKUP($D929,Ingredients!$A:$K,11,FALSE)*($F929/(VLOOKUP($D929,Ingredients!$A:$K,3,FALSE)))), "ingredient not in list"))</f>
        <v/>
      </c>
      <c r="P929" t="str">
        <f t="shared" si="165"/>
        <v/>
      </c>
      <c r="Q929" s="83" t="str">
        <f>IF($D929="", "", IFERROR((VLOOKUP($D929,Ingredients!$A:$H,6,FALSE)*($F929/(VLOOKUP($D929,Ingredients!$A:$H,3,FALSE)))), "ingredient not in list"))</f>
        <v/>
      </c>
      <c r="R929" s="3" t="str">
        <f>IF(AND(I929&lt;&gt;"",I930=""),SUM(I$1:I930)-SUM(R$1:R928),"")</f>
        <v/>
      </c>
      <c r="S929" t="str">
        <f>IF(AND(Q929&lt;&gt;"",Q930=""),SUM(Q$1:Q930)-SUM(S$1:S928),"")</f>
        <v/>
      </c>
      <c r="T929" s="74" t="str">
        <f>IF(AND(K929&lt;&gt;"",K930=""),SUM(K$1:K930)-SUM(T$1:T928),"")</f>
        <v/>
      </c>
      <c r="U929" s="74" t="str">
        <f>IF(AND(M929&lt;&gt;"",M930=""),SUM(M$1:M930)-SUM(U$1:U928),"")</f>
        <v/>
      </c>
      <c r="V929" s="74" t="str">
        <f>IF(AND(O929&lt;&gt;"",O930=""),SUM(O$1:O930)-SUM(V$1:V928),"")</f>
        <v/>
      </c>
      <c r="X929" s="3" t="str">
        <f t="shared" si="166"/>
        <v/>
      </c>
      <c r="Y929" s="21" t="str">
        <f t="shared" si="167"/>
        <v/>
      </c>
      <c r="Z929" s="74" t="str">
        <f t="shared" si="168"/>
        <v/>
      </c>
      <c r="AA929" s="74" t="str">
        <f t="shared" si="169"/>
        <v/>
      </c>
      <c r="AB929" s="74" t="str">
        <f t="shared" si="170"/>
        <v/>
      </c>
    </row>
    <row r="930" spans="1:28" ht="12.75" x14ac:dyDescent="0.2">
      <c r="A930" t="str">
        <f>IF(B930="","", IF(ISNA(MATCH(B930,'Meal Planning'!$C$2:$C$6,0)), "N", "Y"))</f>
        <v/>
      </c>
      <c r="B930" t="str">
        <f t="array" ref="B930">IF(D930="","", INDEX($C930:C20928, MATCH(FALSE,ISBLANK($C930:C20928),0)))</f>
        <v/>
      </c>
      <c r="C930" s="10"/>
      <c r="E930" t="str">
        <f t="shared" si="160"/>
        <v/>
      </c>
      <c r="F930" s="10"/>
      <c r="G930" s="1" t="str">
        <f>IF(D930="","",IFERROR(VLOOKUP(D930,Ingredients!$A:$G,4,FALSE),"ingredient not in list"))</f>
        <v/>
      </c>
      <c r="H930" t="str">
        <f t="shared" si="161"/>
        <v/>
      </c>
      <c r="I930" s="3" t="str">
        <f>IF(D930="", "", IFERROR((VLOOKUP(D930,Ingredients!$A:$H,8,FALSE)*(F930/(VLOOKUP(D930,Ingredients!$A:$H,3,FALSE)))), "ingredient not in list"))</f>
        <v/>
      </c>
      <c r="J930" t="str">
        <f t="shared" si="162"/>
        <v/>
      </c>
      <c r="K930" s="77" t="str">
        <f>IF($D930="", "", IFERROR((VLOOKUP($D930,Ingredients!$A:$K,9,FALSE)*($F930/(VLOOKUP($D930,Ingredients!$A:$K,3,FALSE)))), "ingredient not in list"))</f>
        <v/>
      </c>
      <c r="L930" t="str">
        <f t="shared" si="163"/>
        <v/>
      </c>
      <c r="M930" s="77" t="str">
        <f>IF($D930="", "", IFERROR((VLOOKUP($D930,Ingredients!$A:$K,10,FALSE)*($F930/(VLOOKUP($D930,Ingredients!$A:$K,3,FALSE)))), "ingredient not in list"))</f>
        <v/>
      </c>
      <c r="N930" t="str">
        <f t="shared" si="164"/>
        <v/>
      </c>
      <c r="O930" s="77" t="str">
        <f>IF($D930="", "", IFERROR((VLOOKUP($D930,Ingredients!$A:$K,11,FALSE)*($F930/(VLOOKUP($D930,Ingredients!$A:$K,3,FALSE)))), "ingredient not in list"))</f>
        <v/>
      </c>
      <c r="P930" t="str">
        <f t="shared" si="165"/>
        <v/>
      </c>
      <c r="Q930" s="83" t="str">
        <f>IF($D930="", "", IFERROR((VLOOKUP($D930,Ingredients!$A:$H,6,FALSE)*($F930/(VLOOKUP($D930,Ingredients!$A:$H,3,FALSE)))), "ingredient not in list"))</f>
        <v/>
      </c>
      <c r="R930" s="3" t="str">
        <f>IF(AND(I930&lt;&gt;"",I931=""),SUM(I$1:I931)-SUM(R$1:R929),"")</f>
        <v/>
      </c>
      <c r="S930" t="str">
        <f>IF(AND(Q930&lt;&gt;"",Q931=""),SUM(Q$1:Q931)-SUM(S$1:S929),"")</f>
        <v/>
      </c>
      <c r="T930" s="74" t="str">
        <f>IF(AND(K930&lt;&gt;"",K931=""),SUM(K$1:K931)-SUM(T$1:T929),"")</f>
        <v/>
      </c>
      <c r="U930" s="74" t="str">
        <f>IF(AND(M930&lt;&gt;"",M931=""),SUM(M$1:M931)-SUM(U$1:U929),"")</f>
        <v/>
      </c>
      <c r="V930" s="74" t="str">
        <f>IF(AND(O930&lt;&gt;"",O931=""),SUM(O$1:O931)-SUM(V$1:V929),"")</f>
        <v/>
      </c>
      <c r="X930" s="3" t="str">
        <f t="shared" si="166"/>
        <v/>
      </c>
      <c r="Y930" s="21" t="str">
        <f t="shared" si="167"/>
        <v/>
      </c>
      <c r="Z930" s="74" t="str">
        <f t="shared" si="168"/>
        <v/>
      </c>
      <c r="AA930" s="74" t="str">
        <f t="shared" si="169"/>
        <v/>
      </c>
      <c r="AB930" s="74" t="str">
        <f t="shared" si="170"/>
        <v/>
      </c>
    </row>
    <row r="931" spans="1:28" ht="12.75" x14ac:dyDescent="0.2">
      <c r="A931" t="str">
        <f>IF(B931="","", IF(ISNA(MATCH(B931,'Meal Planning'!$C$2:$C$6,0)), "N", "Y"))</f>
        <v/>
      </c>
      <c r="B931" t="str">
        <f t="array" ref="B931">IF(D931="","", INDEX($C931:C20929, MATCH(FALSE,ISBLANK($C931:C20929),0)))</f>
        <v/>
      </c>
      <c r="C931" s="10"/>
      <c r="E931" t="str">
        <f t="shared" si="160"/>
        <v/>
      </c>
      <c r="F931" s="10"/>
      <c r="G931" s="1" t="str">
        <f>IF(D931="","",IFERROR(VLOOKUP(D931,Ingredients!$A:$G,4,FALSE),"ingredient not in list"))</f>
        <v/>
      </c>
      <c r="H931" t="str">
        <f t="shared" si="161"/>
        <v/>
      </c>
      <c r="I931" s="3" t="str">
        <f>IF(D931="", "", IFERROR((VLOOKUP(D931,Ingredients!$A:$H,8,FALSE)*(F931/(VLOOKUP(D931,Ingredients!$A:$H,3,FALSE)))), "ingredient not in list"))</f>
        <v/>
      </c>
      <c r="J931" t="str">
        <f t="shared" si="162"/>
        <v/>
      </c>
      <c r="K931" s="77" t="str">
        <f>IF($D931="", "", IFERROR((VLOOKUP($D931,Ingredients!$A:$K,9,FALSE)*($F931/(VLOOKUP($D931,Ingredients!$A:$K,3,FALSE)))), "ingredient not in list"))</f>
        <v/>
      </c>
      <c r="L931" t="str">
        <f t="shared" si="163"/>
        <v/>
      </c>
      <c r="M931" s="77" t="str">
        <f>IF($D931="", "", IFERROR((VLOOKUP($D931,Ingredients!$A:$K,10,FALSE)*($F931/(VLOOKUP($D931,Ingredients!$A:$K,3,FALSE)))), "ingredient not in list"))</f>
        <v/>
      </c>
      <c r="N931" t="str">
        <f t="shared" si="164"/>
        <v/>
      </c>
      <c r="O931" s="77" t="str">
        <f>IF($D931="", "", IFERROR((VLOOKUP($D931,Ingredients!$A:$K,11,FALSE)*($F931/(VLOOKUP($D931,Ingredients!$A:$K,3,FALSE)))), "ingredient not in list"))</f>
        <v/>
      </c>
      <c r="P931" t="str">
        <f t="shared" si="165"/>
        <v/>
      </c>
      <c r="Q931" s="83" t="str">
        <f>IF($D931="", "", IFERROR((VLOOKUP($D931,Ingredients!$A:$H,6,FALSE)*($F931/(VLOOKUP($D931,Ingredients!$A:$H,3,FALSE)))), "ingredient not in list"))</f>
        <v/>
      </c>
      <c r="R931" s="3" t="str">
        <f>IF(AND(I931&lt;&gt;"",I932=""),SUM(I$1:I932)-SUM(R$1:R930),"")</f>
        <v/>
      </c>
      <c r="S931" t="str">
        <f>IF(AND(Q931&lt;&gt;"",Q932=""),SUM(Q$1:Q932)-SUM(S$1:S930),"")</f>
        <v/>
      </c>
      <c r="T931" s="74" t="str">
        <f>IF(AND(K931&lt;&gt;"",K932=""),SUM(K$1:K932)-SUM(T$1:T930),"")</f>
        <v/>
      </c>
      <c r="U931" s="74" t="str">
        <f>IF(AND(M931&lt;&gt;"",M932=""),SUM(M$1:M932)-SUM(U$1:U930),"")</f>
        <v/>
      </c>
      <c r="V931" s="74" t="str">
        <f>IF(AND(O931&lt;&gt;"",O932=""),SUM(O$1:O932)-SUM(V$1:V930),"")</f>
        <v/>
      </c>
      <c r="X931" s="3" t="str">
        <f t="shared" si="166"/>
        <v/>
      </c>
      <c r="Y931" s="21" t="str">
        <f t="shared" si="167"/>
        <v/>
      </c>
      <c r="Z931" s="74" t="str">
        <f t="shared" si="168"/>
        <v/>
      </c>
      <c r="AA931" s="74" t="str">
        <f t="shared" si="169"/>
        <v/>
      </c>
      <c r="AB931" s="74" t="str">
        <f t="shared" si="170"/>
        <v/>
      </c>
    </row>
    <row r="932" spans="1:28" ht="12.75" x14ac:dyDescent="0.2">
      <c r="A932" t="str">
        <f>IF(B932="","", IF(ISNA(MATCH(B932,'Meal Planning'!$C$2:$C$6,0)), "N", "Y"))</f>
        <v/>
      </c>
      <c r="B932" t="str">
        <f t="array" ref="B932">IF(D932="","", INDEX($C932:C20930, MATCH(FALSE,ISBLANK($C932:C20930),0)))</f>
        <v/>
      </c>
      <c r="C932" s="10"/>
      <c r="E932" t="str">
        <f t="shared" si="160"/>
        <v/>
      </c>
      <c r="F932" s="10"/>
      <c r="G932" s="1" t="str">
        <f>IF(D932="","",IFERROR(VLOOKUP(D932,Ingredients!$A:$G,4,FALSE),"ingredient not in list"))</f>
        <v/>
      </c>
      <c r="H932" t="str">
        <f t="shared" si="161"/>
        <v/>
      </c>
      <c r="I932" s="3" t="str">
        <f>IF(D932="", "", IFERROR((VLOOKUP(D932,Ingredients!$A:$H,8,FALSE)*(F932/(VLOOKUP(D932,Ingredients!$A:$H,3,FALSE)))), "ingredient not in list"))</f>
        <v/>
      </c>
      <c r="J932" t="str">
        <f t="shared" si="162"/>
        <v/>
      </c>
      <c r="K932" s="77" t="str">
        <f>IF($D932="", "", IFERROR((VLOOKUP($D932,Ingredients!$A:$K,9,FALSE)*($F932/(VLOOKUP($D932,Ingredients!$A:$K,3,FALSE)))), "ingredient not in list"))</f>
        <v/>
      </c>
      <c r="L932" t="str">
        <f t="shared" si="163"/>
        <v/>
      </c>
      <c r="M932" s="77" t="str">
        <f>IF($D932="", "", IFERROR((VLOOKUP($D932,Ingredients!$A:$K,10,FALSE)*($F932/(VLOOKUP($D932,Ingredients!$A:$K,3,FALSE)))), "ingredient not in list"))</f>
        <v/>
      </c>
      <c r="N932" t="str">
        <f t="shared" si="164"/>
        <v/>
      </c>
      <c r="O932" s="77" t="str">
        <f>IF($D932="", "", IFERROR((VLOOKUP($D932,Ingredients!$A:$K,11,FALSE)*($F932/(VLOOKUP($D932,Ingredients!$A:$K,3,FALSE)))), "ingredient not in list"))</f>
        <v/>
      </c>
      <c r="P932" t="str">
        <f t="shared" si="165"/>
        <v/>
      </c>
      <c r="Q932" s="83" t="str">
        <f>IF($D932="", "", IFERROR((VLOOKUP($D932,Ingredients!$A:$H,6,FALSE)*($F932/(VLOOKUP($D932,Ingredients!$A:$H,3,FALSE)))), "ingredient not in list"))</f>
        <v/>
      </c>
      <c r="R932" s="3" t="str">
        <f>IF(AND(I932&lt;&gt;"",I933=""),SUM(I$1:I933)-SUM(R$1:R931),"")</f>
        <v/>
      </c>
      <c r="S932" t="str">
        <f>IF(AND(Q932&lt;&gt;"",Q933=""),SUM(Q$1:Q933)-SUM(S$1:S931),"")</f>
        <v/>
      </c>
      <c r="T932" s="74" t="str">
        <f>IF(AND(K932&lt;&gt;"",K933=""),SUM(K$1:K933)-SUM(T$1:T931),"")</f>
        <v/>
      </c>
      <c r="U932" s="74" t="str">
        <f>IF(AND(M932&lt;&gt;"",M933=""),SUM(M$1:M933)-SUM(U$1:U931),"")</f>
        <v/>
      </c>
      <c r="V932" s="74" t="str">
        <f>IF(AND(O932&lt;&gt;"",O933=""),SUM(O$1:O933)-SUM(V$1:V931),"")</f>
        <v/>
      </c>
      <c r="X932" s="3" t="str">
        <f t="shared" si="166"/>
        <v/>
      </c>
      <c r="Y932" s="21" t="str">
        <f t="shared" si="167"/>
        <v/>
      </c>
      <c r="Z932" s="74" t="str">
        <f t="shared" si="168"/>
        <v/>
      </c>
      <c r="AA932" s="74" t="str">
        <f t="shared" si="169"/>
        <v/>
      </c>
      <c r="AB932" s="74" t="str">
        <f t="shared" si="170"/>
        <v/>
      </c>
    </row>
    <row r="933" spans="1:28" ht="12.75" x14ac:dyDescent="0.2">
      <c r="A933" t="str">
        <f>IF(B933="","", IF(ISNA(MATCH(B933,'Meal Planning'!$C$2:$C$6,0)), "N", "Y"))</f>
        <v/>
      </c>
      <c r="B933" t="str">
        <f t="array" ref="B933">IF(D933="","", INDEX($C933:C20931, MATCH(FALSE,ISBLANK($C933:C20931),0)))</f>
        <v/>
      </c>
      <c r="C933" s="10"/>
      <c r="E933" t="str">
        <f t="shared" si="160"/>
        <v/>
      </c>
      <c r="F933" s="10"/>
      <c r="G933" s="1" t="str">
        <f>IF(D933="","",IFERROR(VLOOKUP(D933,Ingredients!$A:$G,4,FALSE),"ingredient not in list"))</f>
        <v/>
      </c>
      <c r="H933" t="str">
        <f t="shared" si="161"/>
        <v/>
      </c>
      <c r="I933" s="3" t="str">
        <f>IF(D933="", "", IFERROR((VLOOKUP(D933,Ingredients!$A:$H,8,FALSE)*(F933/(VLOOKUP(D933,Ingredients!$A:$H,3,FALSE)))), "ingredient not in list"))</f>
        <v/>
      </c>
      <c r="J933" t="str">
        <f t="shared" si="162"/>
        <v/>
      </c>
      <c r="K933" s="77" t="str">
        <f>IF($D933="", "", IFERROR((VLOOKUP($D933,Ingredients!$A:$K,9,FALSE)*($F933/(VLOOKUP($D933,Ingredients!$A:$K,3,FALSE)))), "ingredient not in list"))</f>
        <v/>
      </c>
      <c r="L933" t="str">
        <f t="shared" si="163"/>
        <v/>
      </c>
      <c r="M933" s="77" t="str">
        <f>IF($D933="", "", IFERROR((VLOOKUP($D933,Ingredients!$A:$K,10,FALSE)*($F933/(VLOOKUP($D933,Ingredients!$A:$K,3,FALSE)))), "ingredient not in list"))</f>
        <v/>
      </c>
      <c r="N933" t="str">
        <f t="shared" si="164"/>
        <v/>
      </c>
      <c r="O933" s="77" t="str">
        <f>IF($D933="", "", IFERROR((VLOOKUP($D933,Ingredients!$A:$K,11,FALSE)*($F933/(VLOOKUP($D933,Ingredients!$A:$K,3,FALSE)))), "ingredient not in list"))</f>
        <v/>
      </c>
      <c r="P933" t="str">
        <f t="shared" si="165"/>
        <v/>
      </c>
      <c r="Q933" s="83" t="str">
        <f>IF($D933="", "", IFERROR((VLOOKUP($D933,Ingredients!$A:$H,6,FALSE)*($F933/(VLOOKUP($D933,Ingredients!$A:$H,3,FALSE)))), "ingredient not in list"))</f>
        <v/>
      </c>
      <c r="R933" s="3" t="str">
        <f>IF(AND(I933&lt;&gt;"",I934=""),SUM(I$1:I934)-SUM(R$1:R932),"")</f>
        <v/>
      </c>
      <c r="S933" t="str">
        <f>IF(AND(Q933&lt;&gt;"",Q934=""),SUM(Q$1:Q934)-SUM(S$1:S932),"")</f>
        <v/>
      </c>
      <c r="T933" s="74" t="str">
        <f>IF(AND(K933&lt;&gt;"",K934=""),SUM(K$1:K934)-SUM(T$1:T932),"")</f>
        <v/>
      </c>
      <c r="U933" s="74" t="str">
        <f>IF(AND(M933&lt;&gt;"",M934=""),SUM(M$1:M934)-SUM(U$1:U932),"")</f>
        <v/>
      </c>
      <c r="V933" s="74" t="str">
        <f>IF(AND(O933&lt;&gt;"",O934=""),SUM(O$1:O934)-SUM(V$1:V932),"")</f>
        <v/>
      </c>
      <c r="X933" s="3" t="str">
        <f t="shared" si="166"/>
        <v/>
      </c>
      <c r="Y933" s="21" t="str">
        <f t="shared" si="167"/>
        <v/>
      </c>
      <c r="Z933" s="74" t="str">
        <f t="shared" si="168"/>
        <v/>
      </c>
      <c r="AA933" s="74" t="str">
        <f t="shared" si="169"/>
        <v/>
      </c>
      <c r="AB933" s="74" t="str">
        <f t="shared" si="170"/>
        <v/>
      </c>
    </row>
    <row r="934" spans="1:28" ht="12.75" x14ac:dyDescent="0.2">
      <c r="A934" t="str">
        <f>IF(B934="","", IF(ISNA(MATCH(B934,'Meal Planning'!$C$2:$C$6,0)), "N", "Y"))</f>
        <v/>
      </c>
      <c r="B934" t="str">
        <f t="array" ref="B934">IF(D934="","", INDEX($C934:C20932, MATCH(FALSE,ISBLANK($C934:C20932),0)))</f>
        <v/>
      </c>
      <c r="C934" s="10"/>
      <c r="E934" t="str">
        <f t="shared" si="160"/>
        <v/>
      </c>
      <c r="F934" s="10"/>
      <c r="G934" s="1" t="str">
        <f>IF(D934="","",IFERROR(VLOOKUP(D934,Ingredients!$A:$G,4,FALSE),"ingredient not in list"))</f>
        <v/>
      </c>
      <c r="H934" t="str">
        <f t="shared" si="161"/>
        <v/>
      </c>
      <c r="I934" s="3" t="str">
        <f>IF(D934="", "", IFERROR((VLOOKUP(D934,Ingredients!$A:$H,8,FALSE)*(F934/(VLOOKUP(D934,Ingredients!$A:$H,3,FALSE)))), "ingredient not in list"))</f>
        <v/>
      </c>
      <c r="J934" t="str">
        <f t="shared" si="162"/>
        <v/>
      </c>
      <c r="K934" s="77" t="str">
        <f>IF($D934="", "", IFERROR((VLOOKUP($D934,Ingredients!$A:$K,9,FALSE)*($F934/(VLOOKUP($D934,Ingredients!$A:$K,3,FALSE)))), "ingredient not in list"))</f>
        <v/>
      </c>
      <c r="L934" t="str">
        <f t="shared" si="163"/>
        <v/>
      </c>
      <c r="M934" s="77" t="str">
        <f>IF($D934="", "", IFERROR((VLOOKUP($D934,Ingredients!$A:$K,10,FALSE)*($F934/(VLOOKUP($D934,Ingredients!$A:$K,3,FALSE)))), "ingredient not in list"))</f>
        <v/>
      </c>
      <c r="N934" t="str">
        <f t="shared" si="164"/>
        <v/>
      </c>
      <c r="O934" s="77" t="str">
        <f>IF($D934="", "", IFERROR((VLOOKUP($D934,Ingredients!$A:$K,11,FALSE)*($F934/(VLOOKUP($D934,Ingredients!$A:$K,3,FALSE)))), "ingredient not in list"))</f>
        <v/>
      </c>
      <c r="P934" t="str">
        <f t="shared" si="165"/>
        <v/>
      </c>
      <c r="Q934" s="83" t="str">
        <f>IF($D934="", "", IFERROR((VLOOKUP($D934,Ingredients!$A:$H,6,FALSE)*($F934/(VLOOKUP($D934,Ingredients!$A:$H,3,FALSE)))), "ingredient not in list"))</f>
        <v/>
      </c>
      <c r="R934" s="3" t="str">
        <f>IF(AND(I934&lt;&gt;"",I935=""),SUM(I$1:I935)-SUM(R$1:R933),"")</f>
        <v/>
      </c>
      <c r="S934" t="str">
        <f>IF(AND(Q934&lt;&gt;"",Q935=""),SUM(Q$1:Q935)-SUM(S$1:S933),"")</f>
        <v/>
      </c>
      <c r="T934" s="74" t="str">
        <f>IF(AND(K934&lt;&gt;"",K935=""),SUM(K$1:K935)-SUM(T$1:T933),"")</f>
        <v/>
      </c>
      <c r="U934" s="74" t="str">
        <f>IF(AND(M934&lt;&gt;"",M935=""),SUM(M$1:M935)-SUM(U$1:U933),"")</f>
        <v/>
      </c>
      <c r="V934" s="74" t="str">
        <f>IF(AND(O934&lt;&gt;"",O935=""),SUM(O$1:O935)-SUM(V$1:V933),"")</f>
        <v/>
      </c>
      <c r="X934" s="3" t="str">
        <f t="shared" si="166"/>
        <v/>
      </c>
      <c r="Y934" s="21" t="str">
        <f t="shared" si="167"/>
        <v/>
      </c>
      <c r="Z934" s="74" t="str">
        <f t="shared" si="168"/>
        <v/>
      </c>
      <c r="AA934" s="74" t="str">
        <f t="shared" si="169"/>
        <v/>
      </c>
      <c r="AB934" s="74" t="str">
        <f t="shared" si="170"/>
        <v/>
      </c>
    </row>
    <row r="935" spans="1:28" ht="12.75" x14ac:dyDescent="0.2">
      <c r="A935" t="str">
        <f>IF(B935="","", IF(ISNA(MATCH(B935,'Meal Planning'!$C$2:$C$6,0)), "N", "Y"))</f>
        <v/>
      </c>
      <c r="B935" t="str">
        <f t="array" ref="B935">IF(D935="","", INDEX($C935:C20933, MATCH(FALSE,ISBLANK($C935:C20933),0)))</f>
        <v/>
      </c>
      <c r="C935" s="10"/>
      <c r="E935" t="str">
        <f t="shared" si="160"/>
        <v/>
      </c>
      <c r="F935" s="10"/>
      <c r="G935" s="1" t="str">
        <f>IF(D935="","",IFERROR(VLOOKUP(D935,Ingredients!$A:$G,4,FALSE),"ingredient not in list"))</f>
        <v/>
      </c>
      <c r="H935" t="str">
        <f t="shared" si="161"/>
        <v/>
      </c>
      <c r="I935" s="3" t="str">
        <f>IF(D935="", "", IFERROR((VLOOKUP(D935,Ingredients!$A:$H,8,FALSE)*(F935/(VLOOKUP(D935,Ingredients!$A:$H,3,FALSE)))), "ingredient not in list"))</f>
        <v/>
      </c>
      <c r="J935" t="str">
        <f t="shared" si="162"/>
        <v/>
      </c>
      <c r="K935" s="77" t="str">
        <f>IF($D935="", "", IFERROR((VLOOKUP($D935,Ingredients!$A:$K,9,FALSE)*($F935/(VLOOKUP($D935,Ingredients!$A:$K,3,FALSE)))), "ingredient not in list"))</f>
        <v/>
      </c>
      <c r="L935" t="str">
        <f t="shared" si="163"/>
        <v/>
      </c>
      <c r="M935" s="77" t="str">
        <f>IF($D935="", "", IFERROR((VLOOKUP($D935,Ingredients!$A:$K,10,FALSE)*($F935/(VLOOKUP($D935,Ingredients!$A:$K,3,FALSE)))), "ingredient not in list"))</f>
        <v/>
      </c>
      <c r="N935" t="str">
        <f t="shared" si="164"/>
        <v/>
      </c>
      <c r="O935" s="77" t="str">
        <f>IF($D935="", "", IFERROR((VLOOKUP($D935,Ingredients!$A:$K,11,FALSE)*($F935/(VLOOKUP($D935,Ingredients!$A:$K,3,FALSE)))), "ingredient not in list"))</f>
        <v/>
      </c>
      <c r="P935" t="str">
        <f t="shared" si="165"/>
        <v/>
      </c>
      <c r="Q935" s="83" t="str">
        <f>IF($D935="", "", IFERROR((VLOOKUP($D935,Ingredients!$A:$H,6,FALSE)*($F935/(VLOOKUP($D935,Ingredients!$A:$H,3,FALSE)))), "ingredient not in list"))</f>
        <v/>
      </c>
      <c r="R935" s="3" t="str">
        <f>IF(AND(I935&lt;&gt;"",I936=""),SUM(I$1:I936)-SUM(R$1:R934),"")</f>
        <v/>
      </c>
      <c r="S935" t="str">
        <f>IF(AND(Q935&lt;&gt;"",Q936=""),SUM(Q$1:Q936)-SUM(S$1:S934),"")</f>
        <v/>
      </c>
      <c r="T935" s="74" t="str">
        <f>IF(AND(K935&lt;&gt;"",K936=""),SUM(K$1:K936)-SUM(T$1:T934),"")</f>
        <v/>
      </c>
      <c r="U935" s="74" t="str">
        <f>IF(AND(M935&lt;&gt;"",M936=""),SUM(M$1:M936)-SUM(U$1:U934),"")</f>
        <v/>
      </c>
      <c r="V935" s="74" t="str">
        <f>IF(AND(O935&lt;&gt;"",O936=""),SUM(O$1:O936)-SUM(V$1:V934),"")</f>
        <v/>
      </c>
      <c r="X935" s="3" t="str">
        <f t="shared" si="166"/>
        <v/>
      </c>
      <c r="Y935" s="21" t="str">
        <f t="shared" si="167"/>
        <v/>
      </c>
      <c r="Z935" s="74" t="str">
        <f t="shared" si="168"/>
        <v/>
      </c>
      <c r="AA935" s="74" t="str">
        <f t="shared" si="169"/>
        <v/>
      </c>
      <c r="AB935" s="74" t="str">
        <f t="shared" si="170"/>
        <v/>
      </c>
    </row>
    <row r="936" spans="1:28" ht="12.75" x14ac:dyDescent="0.2">
      <c r="A936" t="str">
        <f>IF(B936="","", IF(ISNA(MATCH(B936,'Meal Planning'!$C$2:$C$6,0)), "N", "Y"))</f>
        <v/>
      </c>
      <c r="B936" t="str">
        <f t="array" ref="B936">IF(D936="","", INDEX($C936:C20934, MATCH(FALSE,ISBLANK($C936:C20934),0)))</f>
        <v/>
      </c>
      <c r="C936" s="10"/>
      <c r="E936" t="str">
        <f t="shared" si="160"/>
        <v/>
      </c>
      <c r="F936" s="10"/>
      <c r="G936" s="1" t="str">
        <f>IF(D936="","",IFERROR(VLOOKUP(D936,Ingredients!$A:$G,4,FALSE),"ingredient not in list"))</f>
        <v/>
      </c>
      <c r="H936" t="str">
        <f t="shared" si="161"/>
        <v/>
      </c>
      <c r="I936" s="3" t="str">
        <f>IF(D936="", "", IFERROR((VLOOKUP(D936,Ingredients!$A:$H,8,FALSE)*(F936/(VLOOKUP(D936,Ingredients!$A:$H,3,FALSE)))), "ingredient not in list"))</f>
        <v/>
      </c>
      <c r="J936" t="str">
        <f t="shared" si="162"/>
        <v/>
      </c>
      <c r="K936" s="77" t="str">
        <f>IF($D936="", "", IFERROR((VLOOKUP($D936,Ingredients!$A:$K,9,FALSE)*($F936/(VLOOKUP($D936,Ingredients!$A:$K,3,FALSE)))), "ingredient not in list"))</f>
        <v/>
      </c>
      <c r="L936" t="str">
        <f t="shared" si="163"/>
        <v/>
      </c>
      <c r="M936" s="77" t="str">
        <f>IF($D936="", "", IFERROR((VLOOKUP($D936,Ingredients!$A:$K,10,FALSE)*($F936/(VLOOKUP($D936,Ingredients!$A:$K,3,FALSE)))), "ingredient not in list"))</f>
        <v/>
      </c>
      <c r="N936" t="str">
        <f t="shared" si="164"/>
        <v/>
      </c>
      <c r="O936" s="77" t="str">
        <f>IF($D936="", "", IFERROR((VLOOKUP($D936,Ingredients!$A:$K,11,FALSE)*($F936/(VLOOKUP($D936,Ingredients!$A:$K,3,FALSE)))), "ingredient not in list"))</f>
        <v/>
      </c>
      <c r="P936" t="str">
        <f t="shared" si="165"/>
        <v/>
      </c>
      <c r="Q936" s="83" t="str">
        <f>IF($D936="", "", IFERROR((VLOOKUP($D936,Ingredients!$A:$H,6,FALSE)*($F936/(VLOOKUP($D936,Ingredients!$A:$H,3,FALSE)))), "ingredient not in list"))</f>
        <v/>
      </c>
      <c r="R936" s="3" t="str">
        <f>IF(AND(I936&lt;&gt;"",I937=""),SUM(I$1:I937)-SUM(R$1:R935),"")</f>
        <v/>
      </c>
      <c r="S936" t="str">
        <f>IF(AND(Q936&lt;&gt;"",Q937=""),SUM(Q$1:Q937)-SUM(S$1:S935),"")</f>
        <v/>
      </c>
      <c r="T936" s="74" t="str">
        <f>IF(AND(K936&lt;&gt;"",K937=""),SUM(K$1:K937)-SUM(T$1:T935),"")</f>
        <v/>
      </c>
      <c r="U936" s="74" t="str">
        <f>IF(AND(M936&lt;&gt;"",M937=""),SUM(M$1:M937)-SUM(U$1:U935),"")</f>
        <v/>
      </c>
      <c r="V936" s="74" t="str">
        <f>IF(AND(O936&lt;&gt;"",O937=""),SUM(O$1:O937)-SUM(V$1:V935),"")</f>
        <v/>
      </c>
      <c r="X936" s="3" t="str">
        <f t="shared" si="166"/>
        <v/>
      </c>
      <c r="Y936" s="21" t="str">
        <f t="shared" si="167"/>
        <v/>
      </c>
      <c r="Z936" s="74" t="str">
        <f t="shared" si="168"/>
        <v/>
      </c>
      <c r="AA936" s="74" t="str">
        <f t="shared" si="169"/>
        <v/>
      </c>
      <c r="AB936" s="74" t="str">
        <f t="shared" si="170"/>
        <v/>
      </c>
    </row>
    <row r="937" spans="1:28" ht="12.75" x14ac:dyDescent="0.2">
      <c r="A937" t="str">
        <f>IF(B937="","", IF(ISNA(MATCH(B937,'Meal Planning'!$C$2:$C$6,0)), "N", "Y"))</f>
        <v/>
      </c>
      <c r="B937" t="str">
        <f t="array" ref="B937">IF(D937="","", INDEX($C937:C20935, MATCH(FALSE,ISBLANK($C937:C20935),0)))</f>
        <v/>
      </c>
      <c r="C937" s="10"/>
      <c r="E937" t="str">
        <f t="shared" si="160"/>
        <v/>
      </c>
      <c r="F937" s="10"/>
      <c r="G937" s="1" t="str">
        <f>IF(D937="","",IFERROR(VLOOKUP(D937,Ingredients!$A:$G,4,FALSE),"ingredient not in list"))</f>
        <v/>
      </c>
      <c r="H937" t="str">
        <f t="shared" si="161"/>
        <v/>
      </c>
      <c r="I937" s="3" t="str">
        <f>IF(D937="", "", IFERROR((VLOOKUP(D937,Ingredients!$A:$H,8,FALSE)*(F937/(VLOOKUP(D937,Ingredients!$A:$H,3,FALSE)))), "ingredient not in list"))</f>
        <v/>
      </c>
      <c r="J937" t="str">
        <f t="shared" si="162"/>
        <v/>
      </c>
      <c r="K937" s="77" t="str">
        <f>IF($D937="", "", IFERROR((VLOOKUP($D937,Ingredients!$A:$K,9,FALSE)*($F937/(VLOOKUP($D937,Ingredients!$A:$K,3,FALSE)))), "ingredient not in list"))</f>
        <v/>
      </c>
      <c r="L937" t="str">
        <f t="shared" si="163"/>
        <v/>
      </c>
      <c r="M937" s="77" t="str">
        <f>IF($D937="", "", IFERROR((VLOOKUP($D937,Ingredients!$A:$K,10,FALSE)*($F937/(VLOOKUP($D937,Ingredients!$A:$K,3,FALSE)))), "ingredient not in list"))</f>
        <v/>
      </c>
      <c r="N937" t="str">
        <f t="shared" si="164"/>
        <v/>
      </c>
      <c r="O937" s="77" t="str">
        <f>IF($D937="", "", IFERROR((VLOOKUP($D937,Ingredients!$A:$K,11,FALSE)*($F937/(VLOOKUP($D937,Ingredients!$A:$K,3,FALSE)))), "ingredient not in list"))</f>
        <v/>
      </c>
      <c r="P937" t="str">
        <f t="shared" si="165"/>
        <v/>
      </c>
      <c r="Q937" s="83" t="str">
        <f>IF($D937="", "", IFERROR((VLOOKUP($D937,Ingredients!$A:$H,6,FALSE)*($F937/(VLOOKUP($D937,Ingredients!$A:$H,3,FALSE)))), "ingredient not in list"))</f>
        <v/>
      </c>
      <c r="R937" s="3" t="str">
        <f>IF(AND(I937&lt;&gt;"",I938=""),SUM(I$1:I938)-SUM(R$1:R936),"")</f>
        <v/>
      </c>
      <c r="S937" t="str">
        <f>IF(AND(Q937&lt;&gt;"",Q938=""),SUM(Q$1:Q938)-SUM(S$1:S936),"")</f>
        <v/>
      </c>
      <c r="T937" s="74" t="str">
        <f>IF(AND(K937&lt;&gt;"",K938=""),SUM(K$1:K938)-SUM(T$1:T936),"")</f>
        <v/>
      </c>
      <c r="U937" s="74" t="str">
        <f>IF(AND(M937&lt;&gt;"",M938=""),SUM(M$1:M938)-SUM(U$1:U936),"")</f>
        <v/>
      </c>
      <c r="V937" s="74" t="str">
        <f>IF(AND(O937&lt;&gt;"",O938=""),SUM(O$1:O938)-SUM(V$1:V936),"")</f>
        <v/>
      </c>
      <c r="X937" s="3" t="str">
        <f t="shared" si="166"/>
        <v/>
      </c>
      <c r="Y937" s="21" t="str">
        <f t="shared" si="167"/>
        <v/>
      </c>
      <c r="Z937" s="74" t="str">
        <f t="shared" si="168"/>
        <v/>
      </c>
      <c r="AA937" s="74" t="str">
        <f t="shared" si="169"/>
        <v/>
      </c>
      <c r="AB937" s="74" t="str">
        <f t="shared" si="170"/>
        <v/>
      </c>
    </row>
    <row r="938" spans="1:28" ht="12.75" x14ac:dyDescent="0.2">
      <c r="A938" t="str">
        <f>IF(B938="","", IF(ISNA(MATCH(B938,'Meal Planning'!$C$2:$C$6,0)), "N", "Y"))</f>
        <v/>
      </c>
      <c r="B938" t="str">
        <f t="array" ref="B938">IF(D938="","", INDEX($C938:C20936, MATCH(FALSE,ISBLANK($C938:C20936),0)))</f>
        <v/>
      </c>
      <c r="C938" s="10"/>
      <c r="E938" t="str">
        <f t="shared" si="160"/>
        <v/>
      </c>
      <c r="F938" s="10"/>
      <c r="G938" s="1" t="str">
        <f>IF(D938="","",IFERROR(VLOOKUP(D938,Ingredients!$A:$G,4,FALSE),"ingredient not in list"))</f>
        <v/>
      </c>
      <c r="H938" t="str">
        <f t="shared" si="161"/>
        <v/>
      </c>
      <c r="I938" s="3" t="str">
        <f>IF(D938="", "", IFERROR((VLOOKUP(D938,Ingredients!$A:$H,8,FALSE)*(F938/(VLOOKUP(D938,Ingredients!$A:$H,3,FALSE)))), "ingredient not in list"))</f>
        <v/>
      </c>
      <c r="J938" t="str">
        <f t="shared" si="162"/>
        <v/>
      </c>
      <c r="K938" s="77" t="str">
        <f>IF($D938="", "", IFERROR((VLOOKUP($D938,Ingredients!$A:$K,9,FALSE)*($F938/(VLOOKUP($D938,Ingredients!$A:$K,3,FALSE)))), "ingredient not in list"))</f>
        <v/>
      </c>
      <c r="L938" t="str">
        <f t="shared" si="163"/>
        <v/>
      </c>
      <c r="M938" s="77" t="str">
        <f>IF($D938="", "", IFERROR((VLOOKUP($D938,Ingredients!$A:$K,10,FALSE)*($F938/(VLOOKUP($D938,Ingredients!$A:$K,3,FALSE)))), "ingredient not in list"))</f>
        <v/>
      </c>
      <c r="N938" t="str">
        <f t="shared" si="164"/>
        <v/>
      </c>
      <c r="O938" s="77" t="str">
        <f>IF($D938="", "", IFERROR((VLOOKUP($D938,Ingredients!$A:$K,11,FALSE)*($F938/(VLOOKUP($D938,Ingredients!$A:$K,3,FALSE)))), "ingredient not in list"))</f>
        <v/>
      </c>
      <c r="P938" t="str">
        <f t="shared" si="165"/>
        <v/>
      </c>
      <c r="Q938" s="83" t="str">
        <f>IF($D938="", "", IFERROR((VLOOKUP($D938,Ingredients!$A:$H,6,FALSE)*($F938/(VLOOKUP($D938,Ingredients!$A:$H,3,FALSE)))), "ingredient not in list"))</f>
        <v/>
      </c>
      <c r="R938" s="3" t="str">
        <f>IF(AND(I938&lt;&gt;"",I939=""),SUM(I$1:I939)-SUM(R$1:R937),"")</f>
        <v/>
      </c>
      <c r="S938" t="str">
        <f>IF(AND(Q938&lt;&gt;"",Q939=""),SUM(Q$1:Q939)-SUM(S$1:S937),"")</f>
        <v/>
      </c>
      <c r="T938" s="74" t="str">
        <f>IF(AND(K938&lt;&gt;"",K939=""),SUM(K$1:K939)-SUM(T$1:T937),"")</f>
        <v/>
      </c>
      <c r="U938" s="74" t="str">
        <f>IF(AND(M938&lt;&gt;"",M939=""),SUM(M$1:M939)-SUM(U$1:U937),"")</f>
        <v/>
      </c>
      <c r="V938" s="74" t="str">
        <f>IF(AND(O938&lt;&gt;"",O939=""),SUM(O$1:O939)-SUM(V$1:V937),"")</f>
        <v/>
      </c>
      <c r="X938" s="3" t="str">
        <f t="shared" si="166"/>
        <v/>
      </c>
      <c r="Y938" s="21" t="str">
        <f t="shared" si="167"/>
        <v/>
      </c>
      <c r="Z938" s="74" t="str">
        <f t="shared" si="168"/>
        <v/>
      </c>
      <c r="AA938" s="74" t="str">
        <f t="shared" si="169"/>
        <v/>
      </c>
      <c r="AB938" s="74" t="str">
        <f t="shared" si="170"/>
        <v/>
      </c>
    </row>
    <row r="939" spans="1:28" ht="12.75" x14ac:dyDescent="0.2">
      <c r="A939" t="str">
        <f>IF(B939="","", IF(ISNA(MATCH(B939,'Meal Planning'!$C$2:$C$6,0)), "N", "Y"))</f>
        <v/>
      </c>
      <c r="B939" t="str">
        <f t="array" ref="B939">IF(D939="","", INDEX($C939:C20937, MATCH(FALSE,ISBLANK($C939:C20937),0)))</f>
        <v/>
      </c>
      <c r="C939" s="10"/>
      <c r="E939" t="str">
        <f t="shared" si="160"/>
        <v/>
      </c>
      <c r="F939" s="10"/>
      <c r="G939" s="1" t="str">
        <f>IF(D939="","",IFERROR(VLOOKUP(D939,Ingredients!$A:$G,4,FALSE),"ingredient not in list"))</f>
        <v/>
      </c>
      <c r="H939" t="str">
        <f t="shared" si="161"/>
        <v/>
      </c>
      <c r="I939" s="3" t="str">
        <f>IF(D939="", "", IFERROR((VLOOKUP(D939,Ingredients!$A:$H,8,FALSE)*(F939/(VLOOKUP(D939,Ingredients!$A:$H,3,FALSE)))), "ingredient not in list"))</f>
        <v/>
      </c>
      <c r="J939" t="str">
        <f t="shared" si="162"/>
        <v/>
      </c>
      <c r="K939" s="77" t="str">
        <f>IF($D939="", "", IFERROR((VLOOKUP($D939,Ingredients!$A:$K,9,FALSE)*($F939/(VLOOKUP($D939,Ingredients!$A:$K,3,FALSE)))), "ingredient not in list"))</f>
        <v/>
      </c>
      <c r="L939" t="str">
        <f t="shared" si="163"/>
        <v/>
      </c>
      <c r="M939" s="77" t="str">
        <f>IF($D939="", "", IFERROR((VLOOKUP($D939,Ingredients!$A:$K,10,FALSE)*($F939/(VLOOKUP($D939,Ingredients!$A:$K,3,FALSE)))), "ingredient not in list"))</f>
        <v/>
      </c>
      <c r="N939" t="str">
        <f t="shared" si="164"/>
        <v/>
      </c>
      <c r="O939" s="77" t="str">
        <f>IF($D939="", "", IFERROR((VLOOKUP($D939,Ingredients!$A:$K,11,FALSE)*($F939/(VLOOKUP($D939,Ingredients!$A:$K,3,FALSE)))), "ingredient not in list"))</f>
        <v/>
      </c>
      <c r="P939" t="str">
        <f t="shared" si="165"/>
        <v/>
      </c>
      <c r="Q939" s="83" t="str">
        <f>IF($D939="", "", IFERROR((VLOOKUP($D939,Ingredients!$A:$H,6,FALSE)*($F939/(VLOOKUP($D939,Ingredients!$A:$H,3,FALSE)))), "ingredient not in list"))</f>
        <v/>
      </c>
      <c r="R939" s="3" t="str">
        <f>IF(AND(I939&lt;&gt;"",I940=""),SUM(I$1:I940)-SUM(R$1:R938),"")</f>
        <v/>
      </c>
      <c r="S939" t="str">
        <f>IF(AND(Q939&lt;&gt;"",Q940=""),SUM(Q$1:Q940)-SUM(S$1:S938),"")</f>
        <v/>
      </c>
      <c r="T939" s="74" t="str">
        <f>IF(AND(K939&lt;&gt;"",K940=""),SUM(K$1:K940)-SUM(T$1:T938),"")</f>
        <v/>
      </c>
      <c r="U939" s="74" t="str">
        <f>IF(AND(M939&lt;&gt;"",M940=""),SUM(M$1:M940)-SUM(U$1:U938),"")</f>
        <v/>
      </c>
      <c r="V939" s="74" t="str">
        <f>IF(AND(O939&lt;&gt;"",O940=""),SUM(O$1:O940)-SUM(V$1:V938),"")</f>
        <v/>
      </c>
      <c r="X939" s="3" t="str">
        <f t="shared" si="166"/>
        <v/>
      </c>
      <c r="Y939" s="21" t="str">
        <f t="shared" si="167"/>
        <v/>
      </c>
      <c r="Z939" s="74" t="str">
        <f t="shared" si="168"/>
        <v/>
      </c>
      <c r="AA939" s="74" t="str">
        <f t="shared" si="169"/>
        <v/>
      </c>
      <c r="AB939" s="74" t="str">
        <f t="shared" si="170"/>
        <v/>
      </c>
    </row>
    <row r="940" spans="1:28" ht="12.75" x14ac:dyDescent="0.2">
      <c r="A940" t="str">
        <f>IF(B940="","", IF(ISNA(MATCH(B940,'Meal Planning'!$C$2:$C$6,0)), "N", "Y"))</f>
        <v/>
      </c>
      <c r="B940" t="str">
        <f t="array" ref="B940">IF(D940="","", INDEX($C940:C20938, MATCH(FALSE,ISBLANK($C940:C20938),0)))</f>
        <v/>
      </c>
      <c r="C940" s="10"/>
      <c r="E940" t="str">
        <f t="shared" si="160"/>
        <v/>
      </c>
      <c r="F940" s="10"/>
      <c r="G940" s="1" t="str">
        <f>IF(D940="","",IFERROR(VLOOKUP(D940,Ingredients!$A:$G,4,FALSE),"ingredient not in list"))</f>
        <v/>
      </c>
      <c r="H940" t="str">
        <f t="shared" si="161"/>
        <v/>
      </c>
      <c r="I940" s="3" t="str">
        <f>IF(D940="", "", IFERROR((VLOOKUP(D940,Ingredients!$A:$H,8,FALSE)*(F940/(VLOOKUP(D940,Ingredients!$A:$H,3,FALSE)))), "ingredient not in list"))</f>
        <v/>
      </c>
      <c r="J940" t="str">
        <f t="shared" si="162"/>
        <v/>
      </c>
      <c r="K940" s="77" t="str">
        <f>IF($D940="", "", IFERROR((VLOOKUP($D940,Ingredients!$A:$K,9,FALSE)*($F940/(VLOOKUP($D940,Ingredients!$A:$K,3,FALSE)))), "ingredient not in list"))</f>
        <v/>
      </c>
      <c r="L940" t="str">
        <f t="shared" si="163"/>
        <v/>
      </c>
      <c r="M940" s="77" t="str">
        <f>IF($D940="", "", IFERROR((VLOOKUP($D940,Ingredients!$A:$K,10,FALSE)*($F940/(VLOOKUP($D940,Ingredients!$A:$K,3,FALSE)))), "ingredient not in list"))</f>
        <v/>
      </c>
      <c r="N940" t="str">
        <f t="shared" si="164"/>
        <v/>
      </c>
      <c r="O940" s="77" t="str">
        <f>IF($D940="", "", IFERROR((VLOOKUP($D940,Ingredients!$A:$K,11,FALSE)*($F940/(VLOOKUP($D940,Ingredients!$A:$K,3,FALSE)))), "ingredient not in list"))</f>
        <v/>
      </c>
      <c r="P940" t="str">
        <f t="shared" si="165"/>
        <v/>
      </c>
      <c r="Q940" s="83" t="str">
        <f>IF($D940="", "", IFERROR((VLOOKUP($D940,Ingredients!$A:$H,6,FALSE)*($F940/(VLOOKUP($D940,Ingredients!$A:$H,3,FALSE)))), "ingredient not in list"))</f>
        <v/>
      </c>
      <c r="R940" s="3" t="str">
        <f>IF(AND(I940&lt;&gt;"",I941=""),SUM(I$1:I941)-SUM(R$1:R939),"")</f>
        <v/>
      </c>
      <c r="S940" t="str">
        <f>IF(AND(Q940&lt;&gt;"",Q941=""),SUM(Q$1:Q941)-SUM(S$1:S939),"")</f>
        <v/>
      </c>
      <c r="T940" s="74" t="str">
        <f>IF(AND(K940&lt;&gt;"",K941=""),SUM(K$1:K941)-SUM(T$1:T939),"")</f>
        <v/>
      </c>
      <c r="U940" s="74" t="str">
        <f>IF(AND(M940&lt;&gt;"",M941=""),SUM(M$1:M941)-SUM(U$1:U939),"")</f>
        <v/>
      </c>
      <c r="V940" s="74" t="str">
        <f>IF(AND(O940&lt;&gt;"",O941=""),SUM(O$1:O941)-SUM(V$1:V939),"")</f>
        <v/>
      </c>
      <c r="X940" s="3" t="str">
        <f t="shared" si="166"/>
        <v/>
      </c>
      <c r="Y940" s="21" t="str">
        <f t="shared" si="167"/>
        <v/>
      </c>
      <c r="Z940" s="74" t="str">
        <f t="shared" si="168"/>
        <v/>
      </c>
      <c r="AA940" s="74" t="str">
        <f t="shared" si="169"/>
        <v/>
      </c>
      <c r="AB940" s="74" t="str">
        <f t="shared" si="170"/>
        <v/>
      </c>
    </row>
    <row r="941" spans="1:28" ht="12.75" x14ac:dyDescent="0.2">
      <c r="A941" t="str">
        <f>IF(B941="","", IF(ISNA(MATCH(B941,'Meal Planning'!$C$2:$C$6,0)), "N", "Y"))</f>
        <v/>
      </c>
      <c r="B941" t="str">
        <f t="array" ref="B941">IF(D941="","", INDEX($C941:C20939, MATCH(FALSE,ISBLANK($C941:C20939),0)))</f>
        <v/>
      </c>
      <c r="C941" s="10"/>
      <c r="E941" t="str">
        <f t="shared" si="160"/>
        <v/>
      </c>
      <c r="F941" s="10"/>
      <c r="G941" s="1" t="str">
        <f>IF(D941="","",IFERROR(VLOOKUP(D941,Ingredients!$A:$G,4,FALSE),"ingredient not in list"))</f>
        <v/>
      </c>
      <c r="H941" t="str">
        <f t="shared" si="161"/>
        <v/>
      </c>
      <c r="I941" s="3" t="str">
        <f>IF(D941="", "", IFERROR((VLOOKUP(D941,Ingredients!$A:$H,8,FALSE)*(F941/(VLOOKUP(D941,Ingredients!$A:$H,3,FALSE)))), "ingredient not in list"))</f>
        <v/>
      </c>
      <c r="J941" t="str">
        <f t="shared" si="162"/>
        <v/>
      </c>
      <c r="K941" s="77" t="str">
        <f>IF($D941="", "", IFERROR((VLOOKUP($D941,Ingredients!$A:$K,9,FALSE)*($F941/(VLOOKUP($D941,Ingredients!$A:$K,3,FALSE)))), "ingredient not in list"))</f>
        <v/>
      </c>
      <c r="L941" t="str">
        <f t="shared" si="163"/>
        <v/>
      </c>
      <c r="M941" s="77" t="str">
        <f>IF($D941="", "", IFERROR((VLOOKUP($D941,Ingredients!$A:$K,10,FALSE)*($F941/(VLOOKUP($D941,Ingredients!$A:$K,3,FALSE)))), "ingredient not in list"))</f>
        <v/>
      </c>
      <c r="N941" t="str">
        <f t="shared" si="164"/>
        <v/>
      </c>
      <c r="O941" s="77" t="str">
        <f>IF($D941="", "", IFERROR((VLOOKUP($D941,Ingredients!$A:$K,11,FALSE)*($F941/(VLOOKUP($D941,Ingredients!$A:$K,3,FALSE)))), "ingredient not in list"))</f>
        <v/>
      </c>
      <c r="P941" t="str">
        <f t="shared" si="165"/>
        <v/>
      </c>
      <c r="Q941" s="83" t="str">
        <f>IF($D941="", "", IFERROR((VLOOKUP($D941,Ingredients!$A:$H,6,FALSE)*($F941/(VLOOKUP($D941,Ingredients!$A:$H,3,FALSE)))), "ingredient not in list"))</f>
        <v/>
      </c>
      <c r="R941" s="3" t="str">
        <f>IF(AND(I941&lt;&gt;"",I942=""),SUM(I$1:I942)-SUM(R$1:R940),"")</f>
        <v/>
      </c>
      <c r="S941" t="str">
        <f>IF(AND(Q941&lt;&gt;"",Q942=""),SUM(Q$1:Q942)-SUM(S$1:S940),"")</f>
        <v/>
      </c>
      <c r="T941" s="74" t="str">
        <f>IF(AND(K941&lt;&gt;"",K942=""),SUM(K$1:K942)-SUM(T$1:T940),"")</f>
        <v/>
      </c>
      <c r="U941" s="74" t="str">
        <f>IF(AND(M941&lt;&gt;"",M942=""),SUM(M$1:M942)-SUM(U$1:U940),"")</f>
        <v/>
      </c>
      <c r="V941" s="74" t="str">
        <f>IF(AND(O941&lt;&gt;"",O942=""),SUM(O$1:O942)-SUM(V$1:V940),"")</f>
        <v/>
      </c>
      <c r="X941" s="3" t="str">
        <f t="shared" si="166"/>
        <v/>
      </c>
      <c r="Y941" s="21" t="str">
        <f t="shared" si="167"/>
        <v/>
      </c>
      <c r="Z941" s="74" t="str">
        <f t="shared" si="168"/>
        <v/>
      </c>
      <c r="AA941" s="74" t="str">
        <f t="shared" si="169"/>
        <v/>
      </c>
      <c r="AB941" s="74" t="str">
        <f t="shared" si="170"/>
        <v/>
      </c>
    </row>
    <row r="942" spans="1:28" ht="12.75" x14ac:dyDescent="0.2">
      <c r="A942" t="str">
        <f>IF(B942="","", IF(ISNA(MATCH(B942,'Meal Planning'!$C$2:$C$6,0)), "N", "Y"))</f>
        <v/>
      </c>
      <c r="B942" t="str">
        <f t="array" ref="B942">IF(D942="","", INDEX($C942:C20940, MATCH(FALSE,ISBLANK($C942:C20940),0)))</f>
        <v/>
      </c>
      <c r="C942" s="10"/>
      <c r="E942" t="str">
        <f t="shared" si="160"/>
        <v/>
      </c>
      <c r="F942" s="10"/>
      <c r="G942" s="1" t="str">
        <f>IF(D942="","",IFERROR(VLOOKUP(D942,Ingredients!$A:$G,4,FALSE),"ingredient not in list"))</f>
        <v/>
      </c>
      <c r="H942" t="str">
        <f t="shared" si="161"/>
        <v/>
      </c>
      <c r="I942" s="3" t="str">
        <f>IF(D942="", "", IFERROR((VLOOKUP(D942,Ingredients!$A:$H,8,FALSE)*(F942/(VLOOKUP(D942,Ingredients!$A:$H,3,FALSE)))), "ingredient not in list"))</f>
        <v/>
      </c>
      <c r="J942" t="str">
        <f t="shared" si="162"/>
        <v/>
      </c>
      <c r="K942" s="77" t="str">
        <f>IF($D942="", "", IFERROR((VLOOKUP($D942,Ingredients!$A:$K,9,FALSE)*($F942/(VLOOKUP($D942,Ingredients!$A:$K,3,FALSE)))), "ingredient not in list"))</f>
        <v/>
      </c>
      <c r="L942" t="str">
        <f t="shared" si="163"/>
        <v/>
      </c>
      <c r="M942" s="77" t="str">
        <f>IF($D942="", "", IFERROR((VLOOKUP($D942,Ingredients!$A:$K,10,FALSE)*($F942/(VLOOKUP($D942,Ingredients!$A:$K,3,FALSE)))), "ingredient not in list"))</f>
        <v/>
      </c>
      <c r="N942" t="str">
        <f t="shared" si="164"/>
        <v/>
      </c>
      <c r="O942" s="77" t="str">
        <f>IF($D942="", "", IFERROR((VLOOKUP($D942,Ingredients!$A:$K,11,FALSE)*($F942/(VLOOKUP($D942,Ingredients!$A:$K,3,FALSE)))), "ingredient not in list"))</f>
        <v/>
      </c>
      <c r="P942" t="str">
        <f t="shared" si="165"/>
        <v/>
      </c>
      <c r="Q942" s="83" t="str">
        <f>IF($D942="", "", IFERROR((VLOOKUP($D942,Ingredients!$A:$H,6,FALSE)*($F942/(VLOOKUP($D942,Ingredients!$A:$H,3,FALSE)))), "ingredient not in list"))</f>
        <v/>
      </c>
      <c r="R942" s="3" t="str">
        <f>IF(AND(I942&lt;&gt;"",I943=""),SUM(I$1:I943)-SUM(R$1:R941),"")</f>
        <v/>
      </c>
      <c r="S942" t="str">
        <f>IF(AND(Q942&lt;&gt;"",Q943=""),SUM(Q$1:Q943)-SUM(S$1:S941),"")</f>
        <v/>
      </c>
      <c r="T942" s="74" t="str">
        <f>IF(AND(K942&lt;&gt;"",K943=""),SUM(K$1:K943)-SUM(T$1:T941),"")</f>
        <v/>
      </c>
      <c r="U942" s="74" t="str">
        <f>IF(AND(M942&lt;&gt;"",M943=""),SUM(M$1:M943)-SUM(U$1:U941),"")</f>
        <v/>
      </c>
      <c r="V942" s="74" t="str">
        <f>IF(AND(O942&lt;&gt;"",O943=""),SUM(O$1:O943)-SUM(V$1:V941),"")</f>
        <v/>
      </c>
      <c r="X942" s="3" t="str">
        <f t="shared" si="166"/>
        <v/>
      </c>
      <c r="Y942" s="21" t="str">
        <f t="shared" si="167"/>
        <v/>
      </c>
      <c r="Z942" s="74" t="str">
        <f t="shared" si="168"/>
        <v/>
      </c>
      <c r="AA942" s="74" t="str">
        <f t="shared" si="169"/>
        <v/>
      </c>
      <c r="AB942" s="74" t="str">
        <f t="shared" si="170"/>
        <v/>
      </c>
    </row>
    <row r="943" spans="1:28" ht="12.75" x14ac:dyDescent="0.2">
      <c r="A943" t="str">
        <f>IF(B943="","", IF(ISNA(MATCH(B943,'Meal Planning'!$C$2:$C$6,0)), "N", "Y"))</f>
        <v/>
      </c>
      <c r="B943" t="str">
        <f t="array" ref="B943">IF(D943="","", INDEX($C943:C20941, MATCH(FALSE,ISBLANK($C943:C20941),0)))</f>
        <v/>
      </c>
      <c r="C943" s="10"/>
      <c r="E943" t="str">
        <f t="shared" si="160"/>
        <v/>
      </c>
      <c r="F943" s="10"/>
      <c r="G943" s="1" t="str">
        <f>IF(D943="","",IFERROR(VLOOKUP(D943,Ingredients!$A:$G,4,FALSE),"ingredient not in list"))</f>
        <v/>
      </c>
      <c r="H943" t="str">
        <f t="shared" si="161"/>
        <v/>
      </c>
      <c r="I943" s="3" t="str">
        <f>IF(D943="", "", IFERROR((VLOOKUP(D943,Ingredients!$A:$H,8,FALSE)*(F943/(VLOOKUP(D943,Ingredients!$A:$H,3,FALSE)))), "ingredient not in list"))</f>
        <v/>
      </c>
      <c r="J943" t="str">
        <f t="shared" si="162"/>
        <v/>
      </c>
      <c r="K943" s="77" t="str">
        <f>IF($D943="", "", IFERROR((VLOOKUP($D943,Ingredients!$A:$K,9,FALSE)*($F943/(VLOOKUP($D943,Ingredients!$A:$K,3,FALSE)))), "ingredient not in list"))</f>
        <v/>
      </c>
      <c r="L943" t="str">
        <f t="shared" si="163"/>
        <v/>
      </c>
      <c r="M943" s="77" t="str">
        <f>IF($D943="", "", IFERROR((VLOOKUP($D943,Ingredients!$A:$K,10,FALSE)*($F943/(VLOOKUP($D943,Ingredients!$A:$K,3,FALSE)))), "ingredient not in list"))</f>
        <v/>
      </c>
      <c r="N943" t="str">
        <f t="shared" si="164"/>
        <v/>
      </c>
      <c r="O943" s="77" t="str">
        <f>IF($D943="", "", IFERROR((VLOOKUP($D943,Ingredients!$A:$K,11,FALSE)*($F943/(VLOOKUP($D943,Ingredients!$A:$K,3,FALSE)))), "ingredient not in list"))</f>
        <v/>
      </c>
      <c r="P943" t="str">
        <f t="shared" si="165"/>
        <v/>
      </c>
      <c r="Q943" s="83" t="str">
        <f>IF($D943="", "", IFERROR((VLOOKUP($D943,Ingredients!$A:$H,6,FALSE)*($F943/(VLOOKUP($D943,Ingredients!$A:$H,3,FALSE)))), "ingredient not in list"))</f>
        <v/>
      </c>
      <c r="R943" s="3" t="str">
        <f>IF(AND(I943&lt;&gt;"",I944=""),SUM(I$1:I944)-SUM(R$1:R942),"")</f>
        <v/>
      </c>
      <c r="S943" t="str">
        <f>IF(AND(Q943&lt;&gt;"",Q944=""),SUM(Q$1:Q944)-SUM(S$1:S942),"")</f>
        <v/>
      </c>
      <c r="T943" s="74" t="str">
        <f>IF(AND(K943&lt;&gt;"",K944=""),SUM(K$1:K944)-SUM(T$1:T942),"")</f>
        <v/>
      </c>
      <c r="U943" s="74" t="str">
        <f>IF(AND(M943&lt;&gt;"",M944=""),SUM(M$1:M944)-SUM(U$1:U942),"")</f>
        <v/>
      </c>
      <c r="V943" s="74" t="str">
        <f>IF(AND(O943&lt;&gt;"",O944=""),SUM(O$1:O944)-SUM(V$1:V942),"")</f>
        <v/>
      </c>
      <c r="X943" s="3" t="str">
        <f t="shared" si="166"/>
        <v/>
      </c>
      <c r="Y943" s="21" t="str">
        <f t="shared" si="167"/>
        <v/>
      </c>
      <c r="Z943" s="74" t="str">
        <f t="shared" si="168"/>
        <v/>
      </c>
      <c r="AA943" s="74" t="str">
        <f t="shared" si="169"/>
        <v/>
      </c>
      <c r="AB943" s="74" t="str">
        <f t="shared" si="170"/>
        <v/>
      </c>
    </row>
    <row r="944" spans="1:28" ht="12.75" x14ac:dyDescent="0.2">
      <c r="A944" t="str">
        <f>IF(B944="","", IF(ISNA(MATCH(B944,'Meal Planning'!$C$2:$C$6,0)), "N", "Y"))</f>
        <v/>
      </c>
      <c r="B944" t="str">
        <f t="array" ref="B944">IF(D944="","", INDEX($C944:C20942, MATCH(FALSE,ISBLANK($C944:C20942),0)))</f>
        <v/>
      </c>
      <c r="C944" s="10"/>
      <c r="E944" t="str">
        <f t="shared" si="160"/>
        <v/>
      </c>
      <c r="F944" s="10"/>
      <c r="G944" s="1" t="str">
        <f>IF(D944="","",IFERROR(VLOOKUP(D944,Ingredients!$A:$G,4,FALSE),"ingredient not in list"))</f>
        <v/>
      </c>
      <c r="H944" t="str">
        <f t="shared" si="161"/>
        <v/>
      </c>
      <c r="I944" s="3" t="str">
        <f>IF(D944="", "", IFERROR((VLOOKUP(D944,Ingredients!$A:$H,8,FALSE)*(F944/(VLOOKUP(D944,Ingredients!$A:$H,3,FALSE)))), "ingredient not in list"))</f>
        <v/>
      </c>
      <c r="J944" t="str">
        <f t="shared" si="162"/>
        <v/>
      </c>
      <c r="K944" s="77" t="str">
        <f>IF($D944="", "", IFERROR((VLOOKUP($D944,Ingredients!$A:$K,9,FALSE)*($F944/(VLOOKUP($D944,Ingredients!$A:$K,3,FALSE)))), "ingredient not in list"))</f>
        <v/>
      </c>
      <c r="L944" t="str">
        <f t="shared" si="163"/>
        <v/>
      </c>
      <c r="M944" s="77" t="str">
        <f>IF($D944="", "", IFERROR((VLOOKUP($D944,Ingredients!$A:$K,10,FALSE)*($F944/(VLOOKUP($D944,Ingredients!$A:$K,3,FALSE)))), "ingredient not in list"))</f>
        <v/>
      </c>
      <c r="N944" t="str">
        <f t="shared" si="164"/>
        <v/>
      </c>
      <c r="O944" s="77" t="str">
        <f>IF($D944="", "", IFERROR((VLOOKUP($D944,Ingredients!$A:$K,11,FALSE)*($F944/(VLOOKUP($D944,Ingredients!$A:$K,3,FALSE)))), "ingredient not in list"))</f>
        <v/>
      </c>
      <c r="P944" t="str">
        <f t="shared" si="165"/>
        <v/>
      </c>
      <c r="Q944" s="83" t="str">
        <f>IF($D944="", "", IFERROR((VLOOKUP($D944,Ingredients!$A:$H,6,FALSE)*($F944/(VLOOKUP($D944,Ingredients!$A:$H,3,FALSE)))), "ingredient not in list"))</f>
        <v/>
      </c>
      <c r="R944" s="3" t="str">
        <f>IF(AND(I944&lt;&gt;"",I945=""),SUM(I$1:I945)-SUM(R$1:R943),"")</f>
        <v/>
      </c>
      <c r="S944" t="str">
        <f>IF(AND(Q944&lt;&gt;"",Q945=""),SUM(Q$1:Q945)-SUM(S$1:S943),"")</f>
        <v/>
      </c>
      <c r="T944" s="74" t="str">
        <f>IF(AND(K944&lt;&gt;"",K945=""),SUM(K$1:K945)-SUM(T$1:T943),"")</f>
        <v/>
      </c>
      <c r="U944" s="74" t="str">
        <f>IF(AND(M944&lt;&gt;"",M945=""),SUM(M$1:M945)-SUM(U$1:U943),"")</f>
        <v/>
      </c>
      <c r="V944" s="74" t="str">
        <f>IF(AND(O944&lt;&gt;"",O945=""),SUM(O$1:O945)-SUM(V$1:V943),"")</f>
        <v/>
      </c>
      <c r="X944" s="3" t="str">
        <f t="shared" si="166"/>
        <v/>
      </c>
      <c r="Y944" s="21" t="str">
        <f t="shared" si="167"/>
        <v/>
      </c>
      <c r="Z944" s="74" t="str">
        <f t="shared" si="168"/>
        <v/>
      </c>
      <c r="AA944" s="74" t="str">
        <f t="shared" si="169"/>
        <v/>
      </c>
      <c r="AB944" s="74" t="str">
        <f t="shared" si="170"/>
        <v/>
      </c>
    </row>
    <row r="945" spans="1:28" ht="12.75" x14ac:dyDescent="0.2">
      <c r="A945" t="str">
        <f>IF(B945="","", IF(ISNA(MATCH(B945,'Meal Planning'!$C$2:$C$6,0)), "N", "Y"))</f>
        <v/>
      </c>
      <c r="B945" t="str">
        <f t="array" ref="B945">IF(D945="","", INDEX($C945:C20943, MATCH(FALSE,ISBLANK($C945:C20943),0)))</f>
        <v/>
      </c>
      <c r="C945" s="10"/>
      <c r="E945" t="str">
        <f t="shared" si="160"/>
        <v/>
      </c>
      <c r="F945" s="10"/>
      <c r="G945" s="1" t="str">
        <f>IF(D945="","",IFERROR(VLOOKUP(D945,Ingredients!$A:$G,4,FALSE),"ingredient not in list"))</f>
        <v/>
      </c>
      <c r="H945" t="str">
        <f t="shared" si="161"/>
        <v/>
      </c>
      <c r="I945" s="3" t="str">
        <f>IF(D945="", "", IFERROR((VLOOKUP(D945,Ingredients!$A:$H,8,FALSE)*(F945/(VLOOKUP(D945,Ingredients!$A:$H,3,FALSE)))), "ingredient not in list"))</f>
        <v/>
      </c>
      <c r="J945" t="str">
        <f t="shared" si="162"/>
        <v/>
      </c>
      <c r="K945" s="77" t="str">
        <f>IF($D945="", "", IFERROR((VLOOKUP($D945,Ingredients!$A:$K,9,FALSE)*($F945/(VLOOKUP($D945,Ingredients!$A:$K,3,FALSE)))), "ingredient not in list"))</f>
        <v/>
      </c>
      <c r="L945" t="str">
        <f t="shared" si="163"/>
        <v/>
      </c>
      <c r="M945" s="77" t="str">
        <f>IF($D945="", "", IFERROR((VLOOKUP($D945,Ingredients!$A:$K,10,FALSE)*($F945/(VLOOKUP($D945,Ingredients!$A:$K,3,FALSE)))), "ingredient not in list"))</f>
        <v/>
      </c>
      <c r="N945" t="str">
        <f t="shared" si="164"/>
        <v/>
      </c>
      <c r="O945" s="77" t="str">
        <f>IF($D945="", "", IFERROR((VLOOKUP($D945,Ingredients!$A:$K,11,FALSE)*($F945/(VLOOKUP($D945,Ingredients!$A:$K,3,FALSE)))), "ingredient not in list"))</f>
        <v/>
      </c>
      <c r="P945" t="str">
        <f t="shared" si="165"/>
        <v/>
      </c>
      <c r="Q945" s="83" t="str">
        <f>IF($D945="", "", IFERROR((VLOOKUP($D945,Ingredients!$A:$H,6,FALSE)*($F945/(VLOOKUP($D945,Ingredients!$A:$H,3,FALSE)))), "ingredient not in list"))</f>
        <v/>
      </c>
      <c r="R945" s="3" t="str">
        <f>IF(AND(I945&lt;&gt;"",I946=""),SUM(I$1:I946)-SUM(R$1:R944),"")</f>
        <v/>
      </c>
      <c r="S945" t="str">
        <f>IF(AND(Q945&lt;&gt;"",Q946=""),SUM(Q$1:Q946)-SUM(S$1:S944),"")</f>
        <v/>
      </c>
      <c r="T945" s="74" t="str">
        <f>IF(AND(K945&lt;&gt;"",K946=""),SUM(K$1:K946)-SUM(T$1:T944),"")</f>
        <v/>
      </c>
      <c r="U945" s="74" t="str">
        <f>IF(AND(M945&lt;&gt;"",M946=""),SUM(M$1:M946)-SUM(U$1:U944),"")</f>
        <v/>
      </c>
      <c r="V945" s="74" t="str">
        <f>IF(AND(O945&lt;&gt;"",O946=""),SUM(O$1:O946)-SUM(V$1:V944),"")</f>
        <v/>
      </c>
      <c r="X945" s="3" t="str">
        <f t="shared" si="166"/>
        <v/>
      </c>
      <c r="Y945" s="21" t="str">
        <f t="shared" si="167"/>
        <v/>
      </c>
      <c r="Z945" s="74" t="str">
        <f t="shared" si="168"/>
        <v/>
      </c>
      <c r="AA945" s="74" t="str">
        <f t="shared" si="169"/>
        <v/>
      </c>
      <c r="AB945" s="74" t="str">
        <f t="shared" si="170"/>
        <v/>
      </c>
    </row>
    <row r="946" spans="1:28" ht="12.75" x14ac:dyDescent="0.2">
      <c r="A946" t="str">
        <f>IF(B946="","", IF(ISNA(MATCH(B946,'Meal Planning'!$C$2:$C$6,0)), "N", "Y"))</f>
        <v/>
      </c>
      <c r="B946" t="str">
        <f t="array" ref="B946">IF(D946="","", INDEX($C946:C20944, MATCH(FALSE,ISBLANK($C946:C20944),0)))</f>
        <v/>
      </c>
      <c r="C946" s="10"/>
      <c r="E946" t="str">
        <f t="shared" si="160"/>
        <v/>
      </c>
      <c r="F946" s="10"/>
      <c r="G946" s="1" t="str">
        <f>IF(D946="","",IFERROR(VLOOKUP(D946,Ingredients!$A:$G,4,FALSE),"ingredient not in list"))</f>
        <v/>
      </c>
      <c r="H946" t="str">
        <f t="shared" si="161"/>
        <v/>
      </c>
      <c r="I946" s="3" t="str">
        <f>IF(D946="", "", IFERROR((VLOOKUP(D946,Ingredients!$A:$H,8,FALSE)*(F946/(VLOOKUP(D946,Ingredients!$A:$H,3,FALSE)))), "ingredient not in list"))</f>
        <v/>
      </c>
      <c r="J946" t="str">
        <f t="shared" si="162"/>
        <v/>
      </c>
      <c r="K946" s="77" t="str">
        <f>IF($D946="", "", IFERROR((VLOOKUP($D946,Ingredients!$A:$K,9,FALSE)*($F946/(VLOOKUP($D946,Ingredients!$A:$K,3,FALSE)))), "ingredient not in list"))</f>
        <v/>
      </c>
      <c r="L946" t="str">
        <f t="shared" si="163"/>
        <v/>
      </c>
      <c r="M946" s="77" t="str">
        <f>IF($D946="", "", IFERROR((VLOOKUP($D946,Ingredients!$A:$K,10,FALSE)*($F946/(VLOOKUP($D946,Ingredients!$A:$K,3,FALSE)))), "ingredient not in list"))</f>
        <v/>
      </c>
      <c r="N946" t="str">
        <f t="shared" si="164"/>
        <v/>
      </c>
      <c r="O946" s="77" t="str">
        <f>IF($D946="", "", IFERROR((VLOOKUP($D946,Ingredients!$A:$K,11,FALSE)*($F946/(VLOOKUP($D946,Ingredients!$A:$K,3,FALSE)))), "ingredient not in list"))</f>
        <v/>
      </c>
      <c r="P946" t="str">
        <f t="shared" si="165"/>
        <v/>
      </c>
      <c r="Q946" s="83" t="str">
        <f>IF($D946="", "", IFERROR((VLOOKUP($D946,Ingredients!$A:$H,6,FALSE)*($F946/(VLOOKUP($D946,Ingredients!$A:$H,3,FALSE)))), "ingredient not in list"))</f>
        <v/>
      </c>
      <c r="R946" s="3" t="str">
        <f>IF(AND(I946&lt;&gt;"",I947=""),SUM(I$1:I947)-SUM(R$1:R945),"")</f>
        <v/>
      </c>
      <c r="S946" t="str">
        <f>IF(AND(Q946&lt;&gt;"",Q947=""),SUM(Q$1:Q947)-SUM(S$1:S945),"")</f>
        <v/>
      </c>
      <c r="T946" s="74" t="str">
        <f>IF(AND(K946&lt;&gt;"",K947=""),SUM(K$1:K947)-SUM(T$1:T945),"")</f>
        <v/>
      </c>
      <c r="U946" s="74" t="str">
        <f>IF(AND(M946&lt;&gt;"",M947=""),SUM(M$1:M947)-SUM(U$1:U945),"")</f>
        <v/>
      </c>
      <c r="V946" s="74" t="str">
        <f>IF(AND(O946&lt;&gt;"",O947=""),SUM(O$1:O947)-SUM(V$1:V945),"")</f>
        <v/>
      </c>
      <c r="X946" s="3" t="str">
        <f t="shared" si="166"/>
        <v/>
      </c>
      <c r="Y946" s="21" t="str">
        <f t="shared" si="167"/>
        <v/>
      </c>
      <c r="Z946" s="74" t="str">
        <f t="shared" si="168"/>
        <v/>
      </c>
      <c r="AA946" s="74" t="str">
        <f t="shared" si="169"/>
        <v/>
      </c>
      <c r="AB946" s="74" t="str">
        <f t="shared" si="170"/>
        <v/>
      </c>
    </row>
    <row r="947" spans="1:28" ht="12.75" x14ac:dyDescent="0.2">
      <c r="A947" t="str">
        <f>IF(B947="","", IF(ISNA(MATCH(B947,'Meal Planning'!$C$2:$C$6,0)), "N", "Y"))</f>
        <v/>
      </c>
      <c r="B947" t="str">
        <f t="array" ref="B947">IF(D947="","", INDEX($C947:C20945, MATCH(FALSE,ISBLANK($C947:C20945),0)))</f>
        <v/>
      </c>
      <c r="C947" s="10"/>
      <c r="E947" t="str">
        <f t="shared" si="160"/>
        <v/>
      </c>
      <c r="F947" s="10"/>
      <c r="G947" s="1" t="str">
        <f>IF(D947="","",IFERROR(VLOOKUP(D947,Ingredients!$A:$G,4,FALSE),"ingredient not in list"))</f>
        <v/>
      </c>
      <c r="H947" t="str">
        <f t="shared" si="161"/>
        <v/>
      </c>
      <c r="I947" s="3" t="str">
        <f>IF(D947="", "", IFERROR((VLOOKUP(D947,Ingredients!$A:$H,8,FALSE)*(F947/(VLOOKUP(D947,Ingredients!$A:$H,3,FALSE)))), "ingredient not in list"))</f>
        <v/>
      </c>
      <c r="J947" t="str">
        <f t="shared" si="162"/>
        <v/>
      </c>
      <c r="K947" s="77" t="str">
        <f>IF($D947="", "", IFERROR((VLOOKUP($D947,Ingredients!$A:$K,9,FALSE)*($F947/(VLOOKUP($D947,Ingredients!$A:$K,3,FALSE)))), "ingredient not in list"))</f>
        <v/>
      </c>
      <c r="L947" t="str">
        <f t="shared" si="163"/>
        <v/>
      </c>
      <c r="M947" s="77" t="str">
        <f>IF($D947="", "", IFERROR((VLOOKUP($D947,Ingredients!$A:$K,10,FALSE)*($F947/(VLOOKUP($D947,Ingredients!$A:$K,3,FALSE)))), "ingredient not in list"))</f>
        <v/>
      </c>
      <c r="N947" t="str">
        <f t="shared" si="164"/>
        <v/>
      </c>
      <c r="O947" s="77" t="str">
        <f>IF($D947="", "", IFERROR((VLOOKUP($D947,Ingredients!$A:$K,11,FALSE)*($F947/(VLOOKUP($D947,Ingredients!$A:$K,3,FALSE)))), "ingredient not in list"))</f>
        <v/>
      </c>
      <c r="P947" t="str">
        <f t="shared" si="165"/>
        <v/>
      </c>
      <c r="Q947" s="83" t="str">
        <f>IF($D947="", "", IFERROR((VLOOKUP($D947,Ingredients!$A:$H,6,FALSE)*($F947/(VLOOKUP($D947,Ingredients!$A:$H,3,FALSE)))), "ingredient not in list"))</f>
        <v/>
      </c>
      <c r="R947" s="3" t="str">
        <f>IF(AND(I947&lt;&gt;"",I948=""),SUM(I$1:I948)-SUM(R$1:R946),"")</f>
        <v/>
      </c>
      <c r="S947" t="str">
        <f>IF(AND(Q947&lt;&gt;"",Q948=""),SUM(Q$1:Q948)-SUM(S$1:S946),"")</f>
        <v/>
      </c>
      <c r="T947" s="74" t="str">
        <f>IF(AND(K947&lt;&gt;"",K948=""),SUM(K$1:K948)-SUM(T$1:T946),"")</f>
        <v/>
      </c>
      <c r="U947" s="74" t="str">
        <f>IF(AND(M947&lt;&gt;"",M948=""),SUM(M$1:M948)-SUM(U$1:U946),"")</f>
        <v/>
      </c>
      <c r="V947" s="74" t="str">
        <f>IF(AND(O947&lt;&gt;"",O948=""),SUM(O$1:O948)-SUM(V$1:V946),"")</f>
        <v/>
      </c>
      <c r="X947" s="3" t="str">
        <f t="shared" si="166"/>
        <v/>
      </c>
      <c r="Y947" s="21" t="str">
        <f t="shared" si="167"/>
        <v/>
      </c>
      <c r="Z947" s="74" t="str">
        <f t="shared" si="168"/>
        <v/>
      </c>
      <c r="AA947" s="74" t="str">
        <f t="shared" si="169"/>
        <v/>
      </c>
      <c r="AB947" s="74" t="str">
        <f t="shared" si="170"/>
        <v/>
      </c>
    </row>
    <row r="948" spans="1:28" ht="12.75" x14ac:dyDescent="0.2">
      <c r="A948" t="str">
        <f>IF(B948="","", IF(ISNA(MATCH(B948,'Meal Planning'!$C$2:$C$6,0)), "N", "Y"))</f>
        <v/>
      </c>
      <c r="B948" t="str">
        <f t="array" ref="B948">IF(D948="","", INDEX($C948:C20946, MATCH(FALSE,ISBLANK($C948:C20946),0)))</f>
        <v/>
      </c>
      <c r="C948" s="10"/>
      <c r="E948" t="str">
        <f t="shared" si="160"/>
        <v/>
      </c>
      <c r="F948" s="10"/>
      <c r="G948" s="1" t="str">
        <f>IF(D948="","",IFERROR(VLOOKUP(D948,Ingredients!$A:$G,4,FALSE),"ingredient not in list"))</f>
        <v/>
      </c>
      <c r="H948" t="str">
        <f t="shared" si="161"/>
        <v/>
      </c>
      <c r="I948" s="3" t="str">
        <f>IF(D948="", "", IFERROR((VLOOKUP(D948,Ingredients!$A:$H,8,FALSE)*(F948/(VLOOKUP(D948,Ingredients!$A:$H,3,FALSE)))), "ingredient not in list"))</f>
        <v/>
      </c>
      <c r="J948" t="str">
        <f t="shared" si="162"/>
        <v/>
      </c>
      <c r="K948" s="77" t="str">
        <f>IF($D948="", "", IFERROR((VLOOKUP($D948,Ingredients!$A:$K,9,FALSE)*($F948/(VLOOKUP($D948,Ingredients!$A:$K,3,FALSE)))), "ingredient not in list"))</f>
        <v/>
      </c>
      <c r="L948" t="str">
        <f t="shared" si="163"/>
        <v/>
      </c>
      <c r="M948" s="77" t="str">
        <f>IF($D948="", "", IFERROR((VLOOKUP($D948,Ingredients!$A:$K,10,FALSE)*($F948/(VLOOKUP($D948,Ingredients!$A:$K,3,FALSE)))), "ingredient not in list"))</f>
        <v/>
      </c>
      <c r="N948" t="str">
        <f t="shared" si="164"/>
        <v/>
      </c>
      <c r="O948" s="77" t="str">
        <f>IF($D948="", "", IFERROR((VLOOKUP($D948,Ingredients!$A:$K,11,FALSE)*($F948/(VLOOKUP($D948,Ingredients!$A:$K,3,FALSE)))), "ingredient not in list"))</f>
        <v/>
      </c>
      <c r="P948" t="str">
        <f t="shared" si="165"/>
        <v/>
      </c>
      <c r="Q948" s="83" t="str">
        <f>IF($D948="", "", IFERROR((VLOOKUP($D948,Ingredients!$A:$H,6,FALSE)*($F948/(VLOOKUP($D948,Ingredients!$A:$H,3,FALSE)))), "ingredient not in list"))</f>
        <v/>
      </c>
      <c r="R948" s="3" t="str">
        <f>IF(AND(I948&lt;&gt;"",I949=""),SUM(I$1:I949)-SUM(R$1:R947),"")</f>
        <v/>
      </c>
      <c r="S948" t="str">
        <f>IF(AND(Q948&lt;&gt;"",Q949=""),SUM(Q$1:Q949)-SUM(S$1:S947),"")</f>
        <v/>
      </c>
      <c r="T948" s="74" t="str">
        <f>IF(AND(K948&lt;&gt;"",K949=""),SUM(K$1:K949)-SUM(T$1:T947),"")</f>
        <v/>
      </c>
      <c r="U948" s="74" t="str">
        <f>IF(AND(M948&lt;&gt;"",M949=""),SUM(M$1:M949)-SUM(U$1:U947),"")</f>
        <v/>
      </c>
      <c r="V948" s="74" t="str">
        <f>IF(AND(O948&lt;&gt;"",O949=""),SUM(O$1:O949)-SUM(V$1:V947),"")</f>
        <v/>
      </c>
      <c r="X948" s="3" t="str">
        <f t="shared" si="166"/>
        <v/>
      </c>
      <c r="Y948" s="21" t="str">
        <f t="shared" si="167"/>
        <v/>
      </c>
      <c r="Z948" s="74" t="str">
        <f t="shared" si="168"/>
        <v/>
      </c>
      <c r="AA948" s="74" t="str">
        <f t="shared" si="169"/>
        <v/>
      </c>
      <c r="AB948" s="74" t="str">
        <f t="shared" si="170"/>
        <v/>
      </c>
    </row>
    <row r="949" spans="1:28" ht="12.75" x14ac:dyDescent="0.2">
      <c r="A949" t="str">
        <f>IF(B949="","", IF(ISNA(MATCH(B949,'Meal Planning'!$C$2:$C$6,0)), "N", "Y"))</f>
        <v/>
      </c>
      <c r="B949" t="str">
        <f t="array" ref="B949">IF(D949="","", INDEX($C949:C20947, MATCH(FALSE,ISBLANK($C949:C20947),0)))</f>
        <v/>
      </c>
      <c r="C949" s="10"/>
      <c r="E949" t="str">
        <f t="shared" si="160"/>
        <v/>
      </c>
      <c r="F949" s="10"/>
      <c r="G949" s="1" t="str">
        <f>IF(D949="","",IFERROR(VLOOKUP(D949,Ingredients!$A:$G,4,FALSE),"ingredient not in list"))</f>
        <v/>
      </c>
      <c r="H949" t="str">
        <f t="shared" si="161"/>
        <v/>
      </c>
      <c r="I949" s="3" t="str">
        <f>IF(D949="", "", IFERROR((VLOOKUP(D949,Ingredients!$A:$H,8,FALSE)*(F949/(VLOOKUP(D949,Ingredients!$A:$H,3,FALSE)))), "ingredient not in list"))</f>
        <v/>
      </c>
      <c r="J949" t="str">
        <f t="shared" si="162"/>
        <v/>
      </c>
      <c r="K949" s="77" t="str">
        <f>IF($D949="", "", IFERROR((VLOOKUP($D949,Ingredients!$A:$K,9,FALSE)*($F949/(VLOOKUP($D949,Ingredients!$A:$K,3,FALSE)))), "ingredient not in list"))</f>
        <v/>
      </c>
      <c r="L949" t="str">
        <f t="shared" si="163"/>
        <v/>
      </c>
      <c r="M949" s="77" t="str">
        <f>IF($D949="", "", IFERROR((VLOOKUP($D949,Ingredients!$A:$K,10,FALSE)*($F949/(VLOOKUP($D949,Ingredients!$A:$K,3,FALSE)))), "ingredient not in list"))</f>
        <v/>
      </c>
      <c r="N949" t="str">
        <f t="shared" si="164"/>
        <v/>
      </c>
      <c r="O949" s="77" t="str">
        <f>IF($D949="", "", IFERROR((VLOOKUP($D949,Ingredients!$A:$K,11,FALSE)*($F949/(VLOOKUP($D949,Ingredients!$A:$K,3,FALSE)))), "ingredient not in list"))</f>
        <v/>
      </c>
      <c r="P949" t="str">
        <f t="shared" si="165"/>
        <v/>
      </c>
      <c r="Q949" s="83" t="str">
        <f>IF($D949="", "", IFERROR((VLOOKUP($D949,Ingredients!$A:$H,6,FALSE)*($F949/(VLOOKUP($D949,Ingredients!$A:$H,3,FALSE)))), "ingredient not in list"))</f>
        <v/>
      </c>
      <c r="R949" s="3" t="str">
        <f>IF(AND(I949&lt;&gt;"",I950=""),SUM(I$1:I950)-SUM(R$1:R948),"")</f>
        <v/>
      </c>
      <c r="S949" t="str">
        <f>IF(AND(Q949&lt;&gt;"",Q950=""),SUM(Q$1:Q950)-SUM(S$1:S948),"")</f>
        <v/>
      </c>
      <c r="T949" s="74" t="str">
        <f>IF(AND(K949&lt;&gt;"",K950=""),SUM(K$1:K950)-SUM(T$1:T948),"")</f>
        <v/>
      </c>
      <c r="U949" s="74" t="str">
        <f>IF(AND(M949&lt;&gt;"",M950=""),SUM(M$1:M950)-SUM(U$1:U948),"")</f>
        <v/>
      </c>
      <c r="V949" s="74" t="str">
        <f>IF(AND(O949&lt;&gt;"",O950=""),SUM(O$1:O950)-SUM(V$1:V948),"")</f>
        <v/>
      </c>
      <c r="X949" s="3" t="str">
        <f t="shared" si="166"/>
        <v/>
      </c>
      <c r="Y949" s="21" t="str">
        <f t="shared" si="167"/>
        <v/>
      </c>
      <c r="Z949" s="74" t="str">
        <f t="shared" si="168"/>
        <v/>
      </c>
      <c r="AA949" s="74" t="str">
        <f t="shared" si="169"/>
        <v/>
      </c>
      <c r="AB949" s="74" t="str">
        <f t="shared" si="170"/>
        <v/>
      </c>
    </row>
    <row r="950" spans="1:28" ht="12.75" x14ac:dyDescent="0.2">
      <c r="A950" t="str">
        <f>IF(B950="","", IF(ISNA(MATCH(B950,'Meal Planning'!$C$2:$C$6,0)), "N", "Y"))</f>
        <v/>
      </c>
      <c r="B950" t="str">
        <f t="array" ref="B950">IF(D950="","", INDEX($C950:C20948, MATCH(FALSE,ISBLANK($C950:C20948),0)))</f>
        <v/>
      </c>
      <c r="C950" s="10"/>
      <c r="E950" t="str">
        <f t="shared" si="160"/>
        <v/>
      </c>
      <c r="F950" s="10"/>
      <c r="G950" s="1" t="str">
        <f>IF(D950="","",IFERROR(VLOOKUP(D950,Ingredients!$A:$G,4,FALSE),"ingredient not in list"))</f>
        <v/>
      </c>
      <c r="H950" t="str">
        <f t="shared" si="161"/>
        <v/>
      </c>
      <c r="I950" s="3" t="str">
        <f>IF(D950="", "", IFERROR((VLOOKUP(D950,Ingredients!$A:$H,8,FALSE)*(F950/(VLOOKUP(D950,Ingredients!$A:$H,3,FALSE)))), "ingredient not in list"))</f>
        <v/>
      </c>
      <c r="J950" t="str">
        <f t="shared" si="162"/>
        <v/>
      </c>
      <c r="K950" s="77" t="str">
        <f>IF($D950="", "", IFERROR((VLOOKUP($D950,Ingredients!$A:$K,9,FALSE)*($F950/(VLOOKUP($D950,Ingredients!$A:$K,3,FALSE)))), "ingredient not in list"))</f>
        <v/>
      </c>
      <c r="L950" t="str">
        <f t="shared" si="163"/>
        <v/>
      </c>
      <c r="M950" s="77" t="str">
        <f>IF($D950="", "", IFERROR((VLOOKUP($D950,Ingredients!$A:$K,10,FALSE)*($F950/(VLOOKUP($D950,Ingredients!$A:$K,3,FALSE)))), "ingredient not in list"))</f>
        <v/>
      </c>
      <c r="N950" t="str">
        <f t="shared" si="164"/>
        <v/>
      </c>
      <c r="O950" s="77" t="str">
        <f>IF($D950="", "", IFERROR((VLOOKUP($D950,Ingredients!$A:$K,11,FALSE)*($F950/(VLOOKUP($D950,Ingredients!$A:$K,3,FALSE)))), "ingredient not in list"))</f>
        <v/>
      </c>
      <c r="P950" t="str">
        <f t="shared" si="165"/>
        <v/>
      </c>
      <c r="Q950" s="83" t="str">
        <f>IF($D950="", "", IFERROR((VLOOKUP($D950,Ingredients!$A:$H,6,FALSE)*($F950/(VLOOKUP($D950,Ingredients!$A:$H,3,FALSE)))), "ingredient not in list"))</f>
        <v/>
      </c>
      <c r="R950" s="3" t="str">
        <f>IF(AND(I950&lt;&gt;"",I951=""),SUM(I$1:I951)-SUM(R$1:R949),"")</f>
        <v/>
      </c>
      <c r="S950" t="str">
        <f>IF(AND(Q950&lt;&gt;"",Q951=""),SUM(Q$1:Q951)-SUM(S$1:S949),"")</f>
        <v/>
      </c>
      <c r="T950" s="74" t="str">
        <f>IF(AND(K950&lt;&gt;"",K951=""),SUM(K$1:K951)-SUM(T$1:T949),"")</f>
        <v/>
      </c>
      <c r="U950" s="74" t="str">
        <f>IF(AND(M950&lt;&gt;"",M951=""),SUM(M$1:M951)-SUM(U$1:U949),"")</f>
        <v/>
      </c>
      <c r="V950" s="74" t="str">
        <f>IF(AND(O950&lt;&gt;"",O951=""),SUM(O$1:O951)-SUM(V$1:V949),"")</f>
        <v/>
      </c>
      <c r="X950" s="3" t="str">
        <f t="shared" si="166"/>
        <v/>
      </c>
      <c r="Y950" s="21" t="str">
        <f t="shared" si="167"/>
        <v/>
      </c>
      <c r="Z950" s="74" t="str">
        <f t="shared" si="168"/>
        <v/>
      </c>
      <c r="AA950" s="74" t="str">
        <f t="shared" si="169"/>
        <v/>
      </c>
      <c r="AB950" s="74" t="str">
        <f t="shared" si="170"/>
        <v/>
      </c>
    </row>
    <row r="951" spans="1:28" ht="12.75" x14ac:dyDescent="0.2">
      <c r="A951" t="str">
        <f>IF(B951="","", IF(ISNA(MATCH(B951,'Meal Planning'!$C$2:$C$6,0)), "N", "Y"))</f>
        <v/>
      </c>
      <c r="B951" t="str">
        <f t="array" ref="B951">IF(D951="","", INDEX($C951:C20949, MATCH(FALSE,ISBLANK($C951:C20949),0)))</f>
        <v/>
      </c>
      <c r="C951" s="10"/>
      <c r="E951" t="str">
        <f t="shared" si="160"/>
        <v/>
      </c>
      <c r="F951" s="10"/>
      <c r="G951" s="1" t="str">
        <f>IF(D951="","",IFERROR(VLOOKUP(D951,Ingredients!$A:$G,4,FALSE),"ingredient not in list"))</f>
        <v/>
      </c>
      <c r="H951" t="str">
        <f t="shared" si="161"/>
        <v/>
      </c>
      <c r="I951" s="3" t="str">
        <f>IF(D951="", "", IFERROR((VLOOKUP(D951,Ingredients!$A:$H,8,FALSE)*(F951/(VLOOKUP(D951,Ingredients!$A:$H,3,FALSE)))), "ingredient not in list"))</f>
        <v/>
      </c>
      <c r="J951" t="str">
        <f t="shared" si="162"/>
        <v/>
      </c>
      <c r="K951" s="77" t="str">
        <f>IF($D951="", "", IFERROR((VLOOKUP($D951,Ingredients!$A:$K,9,FALSE)*($F951/(VLOOKUP($D951,Ingredients!$A:$K,3,FALSE)))), "ingredient not in list"))</f>
        <v/>
      </c>
      <c r="L951" t="str">
        <f t="shared" si="163"/>
        <v/>
      </c>
      <c r="M951" s="77" t="str">
        <f>IF($D951="", "", IFERROR((VLOOKUP($D951,Ingredients!$A:$K,10,FALSE)*($F951/(VLOOKUP($D951,Ingredients!$A:$K,3,FALSE)))), "ingredient not in list"))</f>
        <v/>
      </c>
      <c r="N951" t="str">
        <f t="shared" si="164"/>
        <v/>
      </c>
      <c r="O951" s="77" t="str">
        <f>IF($D951="", "", IFERROR((VLOOKUP($D951,Ingredients!$A:$K,11,FALSE)*($F951/(VLOOKUP($D951,Ingredients!$A:$K,3,FALSE)))), "ingredient not in list"))</f>
        <v/>
      </c>
      <c r="P951" t="str">
        <f t="shared" si="165"/>
        <v/>
      </c>
      <c r="Q951" s="83" t="str">
        <f>IF($D951="", "", IFERROR((VLOOKUP($D951,Ingredients!$A:$H,6,FALSE)*($F951/(VLOOKUP($D951,Ingredients!$A:$H,3,FALSE)))), "ingredient not in list"))</f>
        <v/>
      </c>
      <c r="R951" s="3" t="str">
        <f>IF(AND(I951&lt;&gt;"",I952=""),SUM(I$1:I952)-SUM(R$1:R950),"")</f>
        <v/>
      </c>
      <c r="S951" t="str">
        <f>IF(AND(Q951&lt;&gt;"",Q952=""),SUM(Q$1:Q952)-SUM(S$1:S950),"")</f>
        <v/>
      </c>
      <c r="T951" s="74" t="str">
        <f>IF(AND(K951&lt;&gt;"",K952=""),SUM(K$1:K952)-SUM(T$1:T950),"")</f>
        <v/>
      </c>
      <c r="U951" s="74" t="str">
        <f>IF(AND(M951&lt;&gt;"",M952=""),SUM(M$1:M952)-SUM(U$1:U950),"")</f>
        <v/>
      </c>
      <c r="V951" s="74" t="str">
        <f>IF(AND(O951&lt;&gt;"",O952=""),SUM(O$1:O952)-SUM(V$1:V950),"")</f>
        <v/>
      </c>
      <c r="X951" s="3" t="str">
        <f t="shared" si="166"/>
        <v/>
      </c>
      <c r="Y951" s="21" t="str">
        <f t="shared" si="167"/>
        <v/>
      </c>
      <c r="Z951" s="74" t="str">
        <f t="shared" si="168"/>
        <v/>
      </c>
      <c r="AA951" s="74" t="str">
        <f t="shared" si="169"/>
        <v/>
      </c>
      <c r="AB951" s="74" t="str">
        <f t="shared" si="170"/>
        <v/>
      </c>
    </row>
    <row r="952" spans="1:28" ht="12.75" x14ac:dyDescent="0.2">
      <c r="A952" t="str">
        <f>IF(B952="","", IF(ISNA(MATCH(B952,'Meal Planning'!$C$2:$C$6,0)), "N", "Y"))</f>
        <v/>
      </c>
      <c r="B952" t="str">
        <f t="array" ref="B952">IF(D952="","", INDEX($C952:C20950, MATCH(FALSE,ISBLANK($C952:C20950),0)))</f>
        <v/>
      </c>
      <c r="C952" s="10"/>
      <c r="E952" t="str">
        <f t="shared" si="160"/>
        <v/>
      </c>
      <c r="F952" s="10"/>
      <c r="G952" s="1" t="str">
        <f>IF(D952="","",IFERROR(VLOOKUP(D952,Ingredients!$A:$G,4,FALSE),"ingredient not in list"))</f>
        <v/>
      </c>
      <c r="H952" t="str">
        <f t="shared" si="161"/>
        <v/>
      </c>
      <c r="I952" s="3" t="str">
        <f>IF(D952="", "", IFERROR((VLOOKUP(D952,Ingredients!$A:$H,8,FALSE)*(F952/(VLOOKUP(D952,Ingredients!$A:$H,3,FALSE)))), "ingredient not in list"))</f>
        <v/>
      </c>
      <c r="J952" t="str">
        <f t="shared" si="162"/>
        <v/>
      </c>
      <c r="K952" s="77" t="str">
        <f>IF($D952="", "", IFERROR((VLOOKUP($D952,Ingredients!$A:$K,9,FALSE)*($F952/(VLOOKUP($D952,Ingredients!$A:$K,3,FALSE)))), "ingredient not in list"))</f>
        <v/>
      </c>
      <c r="L952" t="str">
        <f t="shared" si="163"/>
        <v/>
      </c>
      <c r="M952" s="77" t="str">
        <f>IF($D952="", "", IFERROR((VLOOKUP($D952,Ingredients!$A:$K,10,FALSE)*($F952/(VLOOKUP($D952,Ingredients!$A:$K,3,FALSE)))), "ingredient not in list"))</f>
        <v/>
      </c>
      <c r="N952" t="str">
        <f t="shared" si="164"/>
        <v/>
      </c>
      <c r="O952" s="77" t="str">
        <f>IF($D952="", "", IFERROR((VLOOKUP($D952,Ingredients!$A:$K,11,FALSE)*($F952/(VLOOKUP($D952,Ingredients!$A:$K,3,FALSE)))), "ingredient not in list"))</f>
        <v/>
      </c>
      <c r="P952" t="str">
        <f t="shared" si="165"/>
        <v/>
      </c>
      <c r="Q952" s="83" t="str">
        <f>IF($D952="", "", IFERROR((VLOOKUP($D952,Ingredients!$A:$H,6,FALSE)*($F952/(VLOOKUP($D952,Ingredients!$A:$H,3,FALSE)))), "ingredient not in list"))</f>
        <v/>
      </c>
      <c r="R952" s="3" t="str">
        <f>IF(AND(I952&lt;&gt;"",I953=""),SUM(I$1:I953)-SUM(R$1:R951),"")</f>
        <v/>
      </c>
      <c r="S952" t="str">
        <f>IF(AND(Q952&lt;&gt;"",Q953=""),SUM(Q$1:Q953)-SUM(S$1:S951),"")</f>
        <v/>
      </c>
      <c r="T952" s="74" t="str">
        <f>IF(AND(K952&lt;&gt;"",K953=""),SUM(K$1:K953)-SUM(T$1:T951),"")</f>
        <v/>
      </c>
      <c r="U952" s="74" t="str">
        <f>IF(AND(M952&lt;&gt;"",M953=""),SUM(M$1:M953)-SUM(U$1:U951),"")</f>
        <v/>
      </c>
      <c r="V952" s="74" t="str">
        <f>IF(AND(O952&lt;&gt;"",O953=""),SUM(O$1:O953)-SUM(V$1:V951),"")</f>
        <v/>
      </c>
      <c r="X952" s="3" t="str">
        <f t="shared" si="166"/>
        <v/>
      </c>
      <c r="Y952" s="21" t="str">
        <f t="shared" si="167"/>
        <v/>
      </c>
      <c r="Z952" s="74" t="str">
        <f t="shared" si="168"/>
        <v/>
      </c>
      <c r="AA952" s="74" t="str">
        <f t="shared" si="169"/>
        <v/>
      </c>
      <c r="AB952" s="74" t="str">
        <f t="shared" si="170"/>
        <v/>
      </c>
    </row>
    <row r="953" spans="1:28" ht="12.75" x14ac:dyDescent="0.2">
      <c r="A953" t="str">
        <f>IF(B953="","", IF(ISNA(MATCH(B953,'Meal Planning'!$C$2:$C$6,0)), "N", "Y"))</f>
        <v/>
      </c>
      <c r="B953" t="str">
        <f t="array" ref="B953">IF(D953="","", INDEX($C953:C20951, MATCH(FALSE,ISBLANK($C953:C20951),0)))</f>
        <v/>
      </c>
      <c r="C953" s="10"/>
      <c r="E953" t="str">
        <f t="shared" si="160"/>
        <v/>
      </c>
      <c r="F953" s="10"/>
      <c r="G953" s="1" t="str">
        <f>IF(D953="","",IFERROR(VLOOKUP(D953,Ingredients!$A:$G,4,FALSE),"ingredient not in list"))</f>
        <v/>
      </c>
      <c r="H953" t="str">
        <f t="shared" si="161"/>
        <v/>
      </c>
      <c r="I953" s="3" t="str">
        <f>IF(D953="", "", IFERROR((VLOOKUP(D953,Ingredients!$A:$H,8,FALSE)*(F953/(VLOOKUP(D953,Ingredients!$A:$H,3,FALSE)))), "ingredient not in list"))</f>
        <v/>
      </c>
      <c r="J953" t="str">
        <f t="shared" si="162"/>
        <v/>
      </c>
      <c r="K953" s="77" t="str">
        <f>IF($D953="", "", IFERROR((VLOOKUP($D953,Ingredients!$A:$K,9,FALSE)*($F953/(VLOOKUP($D953,Ingredients!$A:$K,3,FALSE)))), "ingredient not in list"))</f>
        <v/>
      </c>
      <c r="L953" t="str">
        <f t="shared" si="163"/>
        <v/>
      </c>
      <c r="M953" s="77" t="str">
        <f>IF($D953="", "", IFERROR((VLOOKUP($D953,Ingredients!$A:$K,10,FALSE)*($F953/(VLOOKUP($D953,Ingredients!$A:$K,3,FALSE)))), "ingredient not in list"))</f>
        <v/>
      </c>
      <c r="N953" t="str">
        <f t="shared" si="164"/>
        <v/>
      </c>
      <c r="O953" s="77" t="str">
        <f>IF($D953="", "", IFERROR((VLOOKUP($D953,Ingredients!$A:$K,11,FALSE)*($F953/(VLOOKUP($D953,Ingredients!$A:$K,3,FALSE)))), "ingredient not in list"))</f>
        <v/>
      </c>
      <c r="P953" t="str">
        <f t="shared" si="165"/>
        <v/>
      </c>
      <c r="Q953" s="83" t="str">
        <f>IF($D953="", "", IFERROR((VLOOKUP($D953,Ingredients!$A:$H,6,FALSE)*($F953/(VLOOKUP($D953,Ingredients!$A:$H,3,FALSE)))), "ingredient not in list"))</f>
        <v/>
      </c>
      <c r="R953" s="3" t="str">
        <f>IF(AND(I953&lt;&gt;"",I954=""),SUM(I$1:I954)-SUM(R$1:R952),"")</f>
        <v/>
      </c>
      <c r="S953" t="str">
        <f>IF(AND(Q953&lt;&gt;"",Q954=""),SUM(Q$1:Q954)-SUM(S$1:S952),"")</f>
        <v/>
      </c>
      <c r="T953" s="74" t="str">
        <f>IF(AND(K953&lt;&gt;"",K954=""),SUM(K$1:K954)-SUM(T$1:T952),"")</f>
        <v/>
      </c>
      <c r="U953" s="74" t="str">
        <f>IF(AND(M953&lt;&gt;"",M954=""),SUM(M$1:M954)-SUM(U$1:U952),"")</f>
        <v/>
      </c>
      <c r="V953" s="74" t="str">
        <f>IF(AND(O953&lt;&gt;"",O954=""),SUM(O$1:O954)-SUM(V$1:V952),"")</f>
        <v/>
      </c>
      <c r="X953" s="3" t="str">
        <f t="shared" si="166"/>
        <v/>
      </c>
      <c r="Y953" s="21" t="str">
        <f t="shared" si="167"/>
        <v/>
      </c>
      <c r="Z953" s="74" t="str">
        <f t="shared" si="168"/>
        <v/>
      </c>
      <c r="AA953" s="74" t="str">
        <f t="shared" si="169"/>
        <v/>
      </c>
      <c r="AB953" s="74" t="str">
        <f t="shared" si="170"/>
        <v/>
      </c>
    </row>
    <row r="954" spans="1:28" ht="12.75" x14ac:dyDescent="0.2">
      <c r="A954" t="str">
        <f>IF(B954="","", IF(ISNA(MATCH(B954,'Meal Planning'!$C$2:$C$6,0)), "N", "Y"))</f>
        <v/>
      </c>
      <c r="B954" t="str">
        <f t="array" ref="B954">IF(D954="","", INDEX($C954:C20952, MATCH(FALSE,ISBLANK($C954:C20952),0)))</f>
        <v/>
      </c>
      <c r="C954" s="10"/>
      <c r="E954" t="str">
        <f t="shared" si="160"/>
        <v/>
      </c>
      <c r="F954" s="10"/>
      <c r="G954" s="1" t="str">
        <f>IF(D954="","",IFERROR(VLOOKUP(D954,Ingredients!$A:$G,4,FALSE),"ingredient not in list"))</f>
        <v/>
      </c>
      <c r="H954" t="str">
        <f t="shared" si="161"/>
        <v/>
      </c>
      <c r="I954" s="3" t="str">
        <f>IF(D954="", "", IFERROR((VLOOKUP(D954,Ingredients!$A:$H,8,FALSE)*(F954/(VLOOKUP(D954,Ingredients!$A:$H,3,FALSE)))), "ingredient not in list"))</f>
        <v/>
      </c>
      <c r="J954" t="str">
        <f t="shared" si="162"/>
        <v/>
      </c>
      <c r="K954" s="77" t="str">
        <f>IF($D954="", "", IFERROR((VLOOKUP($D954,Ingredients!$A:$K,9,FALSE)*($F954/(VLOOKUP($D954,Ingredients!$A:$K,3,FALSE)))), "ingredient not in list"))</f>
        <v/>
      </c>
      <c r="L954" t="str">
        <f t="shared" si="163"/>
        <v/>
      </c>
      <c r="M954" s="77" t="str">
        <f>IF($D954="", "", IFERROR((VLOOKUP($D954,Ingredients!$A:$K,10,FALSE)*($F954/(VLOOKUP($D954,Ingredients!$A:$K,3,FALSE)))), "ingredient not in list"))</f>
        <v/>
      </c>
      <c r="N954" t="str">
        <f t="shared" si="164"/>
        <v/>
      </c>
      <c r="O954" s="77" t="str">
        <f>IF($D954="", "", IFERROR((VLOOKUP($D954,Ingredients!$A:$K,11,FALSE)*($F954/(VLOOKUP($D954,Ingredients!$A:$K,3,FALSE)))), "ingredient not in list"))</f>
        <v/>
      </c>
      <c r="P954" t="str">
        <f t="shared" si="165"/>
        <v/>
      </c>
      <c r="Q954" s="83" t="str">
        <f>IF($D954="", "", IFERROR((VLOOKUP($D954,Ingredients!$A:$H,6,FALSE)*($F954/(VLOOKUP($D954,Ingredients!$A:$H,3,FALSE)))), "ingredient not in list"))</f>
        <v/>
      </c>
      <c r="R954" s="3" t="str">
        <f>IF(AND(I954&lt;&gt;"",I955=""),SUM(I$1:I955)-SUM(R$1:R953),"")</f>
        <v/>
      </c>
      <c r="S954" t="str">
        <f>IF(AND(Q954&lt;&gt;"",Q955=""),SUM(Q$1:Q955)-SUM(S$1:S953),"")</f>
        <v/>
      </c>
      <c r="T954" s="74" t="str">
        <f>IF(AND(K954&lt;&gt;"",K955=""),SUM(K$1:K955)-SUM(T$1:T953),"")</f>
        <v/>
      </c>
      <c r="U954" s="74" t="str">
        <f>IF(AND(M954&lt;&gt;"",M955=""),SUM(M$1:M955)-SUM(U$1:U953),"")</f>
        <v/>
      </c>
      <c r="V954" s="74" t="str">
        <f>IF(AND(O954&lt;&gt;"",O955=""),SUM(O$1:O955)-SUM(V$1:V953),"")</f>
        <v/>
      </c>
      <c r="X954" s="3" t="str">
        <f t="shared" si="166"/>
        <v/>
      </c>
      <c r="Y954" s="21" t="str">
        <f t="shared" si="167"/>
        <v/>
      </c>
      <c r="Z954" s="74" t="str">
        <f t="shared" si="168"/>
        <v/>
      </c>
      <c r="AA954" s="74" t="str">
        <f t="shared" si="169"/>
        <v/>
      </c>
      <c r="AB954" s="74" t="str">
        <f t="shared" si="170"/>
        <v/>
      </c>
    </row>
    <row r="955" spans="1:28" ht="12.75" x14ac:dyDescent="0.2">
      <c r="A955" t="str">
        <f>IF(B955="","", IF(ISNA(MATCH(B955,'Meal Planning'!$C$2:$C$6,0)), "N", "Y"))</f>
        <v/>
      </c>
      <c r="B955" t="str">
        <f t="array" ref="B955">IF(D955="","", INDEX($C955:C20953, MATCH(FALSE,ISBLANK($C955:C20953),0)))</f>
        <v/>
      </c>
      <c r="C955" s="10"/>
      <c r="E955" t="str">
        <f t="shared" si="160"/>
        <v/>
      </c>
      <c r="F955" s="10"/>
      <c r="G955" s="1" t="str">
        <f>IF(D955="","",IFERROR(VLOOKUP(D955,Ingredients!$A:$G,4,FALSE),"ingredient not in list"))</f>
        <v/>
      </c>
      <c r="H955" t="str">
        <f t="shared" si="161"/>
        <v/>
      </c>
      <c r="I955" s="3" t="str">
        <f>IF(D955="", "", IFERROR((VLOOKUP(D955,Ingredients!$A:$H,8,FALSE)*(F955/(VLOOKUP(D955,Ingredients!$A:$H,3,FALSE)))), "ingredient not in list"))</f>
        <v/>
      </c>
      <c r="J955" t="str">
        <f t="shared" si="162"/>
        <v/>
      </c>
      <c r="K955" s="77" t="str">
        <f>IF($D955="", "", IFERROR((VLOOKUP($D955,Ingredients!$A:$K,9,FALSE)*($F955/(VLOOKUP($D955,Ingredients!$A:$K,3,FALSE)))), "ingredient not in list"))</f>
        <v/>
      </c>
      <c r="L955" t="str">
        <f t="shared" si="163"/>
        <v/>
      </c>
      <c r="M955" s="77" t="str">
        <f>IF($D955="", "", IFERROR((VLOOKUP($D955,Ingredients!$A:$K,10,FALSE)*($F955/(VLOOKUP($D955,Ingredients!$A:$K,3,FALSE)))), "ingredient not in list"))</f>
        <v/>
      </c>
      <c r="N955" t="str">
        <f t="shared" si="164"/>
        <v/>
      </c>
      <c r="O955" s="77" t="str">
        <f>IF($D955="", "", IFERROR((VLOOKUP($D955,Ingredients!$A:$K,11,FALSE)*($F955/(VLOOKUP($D955,Ingredients!$A:$K,3,FALSE)))), "ingredient not in list"))</f>
        <v/>
      </c>
      <c r="P955" t="str">
        <f t="shared" si="165"/>
        <v/>
      </c>
      <c r="Q955" s="83" t="str">
        <f>IF($D955="", "", IFERROR((VLOOKUP($D955,Ingredients!$A:$H,6,FALSE)*($F955/(VLOOKUP($D955,Ingredients!$A:$H,3,FALSE)))), "ingredient not in list"))</f>
        <v/>
      </c>
      <c r="R955" s="3" t="str">
        <f>IF(AND(I955&lt;&gt;"",I956=""),SUM(I$1:I956)-SUM(R$1:R954),"")</f>
        <v/>
      </c>
      <c r="S955" t="str">
        <f>IF(AND(Q955&lt;&gt;"",Q956=""),SUM(Q$1:Q956)-SUM(S$1:S954),"")</f>
        <v/>
      </c>
      <c r="T955" s="74" t="str">
        <f>IF(AND(K955&lt;&gt;"",K956=""),SUM(K$1:K956)-SUM(T$1:T954),"")</f>
        <v/>
      </c>
      <c r="U955" s="74" t="str">
        <f>IF(AND(M955&lt;&gt;"",M956=""),SUM(M$1:M956)-SUM(U$1:U954),"")</f>
        <v/>
      </c>
      <c r="V955" s="74" t="str">
        <f>IF(AND(O955&lt;&gt;"",O956=""),SUM(O$1:O956)-SUM(V$1:V954),"")</f>
        <v/>
      </c>
      <c r="X955" s="3" t="str">
        <f t="shared" si="166"/>
        <v/>
      </c>
      <c r="Y955" s="21" t="str">
        <f t="shared" si="167"/>
        <v/>
      </c>
      <c r="Z955" s="74" t="str">
        <f t="shared" si="168"/>
        <v/>
      </c>
      <c r="AA955" s="74" t="str">
        <f t="shared" si="169"/>
        <v/>
      </c>
      <c r="AB955" s="74" t="str">
        <f t="shared" si="170"/>
        <v/>
      </c>
    </row>
    <row r="956" spans="1:28" ht="12.75" x14ac:dyDescent="0.2">
      <c r="A956" t="str">
        <f>IF(B956="","", IF(ISNA(MATCH(B956,'Meal Planning'!$C$2:$C$6,0)), "N", "Y"))</f>
        <v/>
      </c>
      <c r="B956" t="str">
        <f t="array" ref="B956">IF(D956="","", INDEX($C956:C20954, MATCH(FALSE,ISBLANK($C956:C20954),0)))</f>
        <v/>
      </c>
      <c r="C956" s="10"/>
      <c r="E956" t="str">
        <f t="shared" si="160"/>
        <v/>
      </c>
      <c r="F956" s="10"/>
      <c r="G956" s="1" t="str">
        <f>IF(D956="","",IFERROR(VLOOKUP(D956,Ingredients!$A:$G,4,FALSE),"ingredient not in list"))</f>
        <v/>
      </c>
      <c r="H956" t="str">
        <f t="shared" si="161"/>
        <v/>
      </c>
      <c r="I956" s="3" t="str">
        <f>IF(D956="", "", IFERROR((VLOOKUP(D956,Ingredients!$A:$H,8,FALSE)*(F956/(VLOOKUP(D956,Ingredients!$A:$H,3,FALSE)))), "ingredient not in list"))</f>
        <v/>
      </c>
      <c r="J956" t="str">
        <f t="shared" si="162"/>
        <v/>
      </c>
      <c r="K956" s="77" t="str">
        <f>IF($D956="", "", IFERROR((VLOOKUP($D956,Ingredients!$A:$K,9,FALSE)*($F956/(VLOOKUP($D956,Ingredients!$A:$K,3,FALSE)))), "ingredient not in list"))</f>
        <v/>
      </c>
      <c r="L956" t="str">
        <f t="shared" si="163"/>
        <v/>
      </c>
      <c r="M956" s="77" t="str">
        <f>IF($D956="", "", IFERROR((VLOOKUP($D956,Ingredients!$A:$K,10,FALSE)*($F956/(VLOOKUP($D956,Ingredients!$A:$K,3,FALSE)))), "ingredient not in list"))</f>
        <v/>
      </c>
      <c r="N956" t="str">
        <f t="shared" si="164"/>
        <v/>
      </c>
      <c r="O956" s="77" t="str">
        <f>IF($D956="", "", IFERROR((VLOOKUP($D956,Ingredients!$A:$K,11,FALSE)*($F956/(VLOOKUP($D956,Ingredients!$A:$K,3,FALSE)))), "ingredient not in list"))</f>
        <v/>
      </c>
      <c r="P956" t="str">
        <f t="shared" si="165"/>
        <v/>
      </c>
      <c r="Q956" s="83" t="str">
        <f>IF($D956="", "", IFERROR((VLOOKUP($D956,Ingredients!$A:$H,6,FALSE)*($F956/(VLOOKUP($D956,Ingredients!$A:$H,3,FALSE)))), "ingredient not in list"))</f>
        <v/>
      </c>
      <c r="R956" s="3" t="str">
        <f>IF(AND(I956&lt;&gt;"",I957=""),SUM(I$1:I957)-SUM(R$1:R955),"")</f>
        <v/>
      </c>
      <c r="S956" t="str">
        <f>IF(AND(Q956&lt;&gt;"",Q957=""),SUM(Q$1:Q957)-SUM(S$1:S955),"")</f>
        <v/>
      </c>
      <c r="T956" s="74" t="str">
        <f>IF(AND(K956&lt;&gt;"",K957=""),SUM(K$1:K957)-SUM(T$1:T955),"")</f>
        <v/>
      </c>
      <c r="U956" s="74" t="str">
        <f>IF(AND(M956&lt;&gt;"",M957=""),SUM(M$1:M957)-SUM(U$1:U955),"")</f>
        <v/>
      </c>
      <c r="V956" s="74" t="str">
        <f>IF(AND(O956&lt;&gt;"",O957=""),SUM(O$1:O957)-SUM(V$1:V955),"")</f>
        <v/>
      </c>
      <c r="X956" s="3" t="str">
        <f t="shared" si="166"/>
        <v/>
      </c>
      <c r="Y956" s="21" t="str">
        <f t="shared" si="167"/>
        <v/>
      </c>
      <c r="Z956" s="74" t="str">
        <f t="shared" si="168"/>
        <v/>
      </c>
      <c r="AA956" s="74" t="str">
        <f t="shared" si="169"/>
        <v/>
      </c>
      <c r="AB956" s="74" t="str">
        <f t="shared" si="170"/>
        <v/>
      </c>
    </row>
    <row r="957" spans="1:28" ht="12.75" x14ac:dyDescent="0.2">
      <c r="A957" t="str">
        <f>IF(B957="","", IF(ISNA(MATCH(B957,'Meal Planning'!$C$2:$C$6,0)), "N", "Y"))</f>
        <v/>
      </c>
      <c r="B957" t="str">
        <f t="array" ref="B957">IF(D957="","", INDEX($C957:C20955, MATCH(FALSE,ISBLANK($C957:C20955),0)))</f>
        <v/>
      </c>
      <c r="C957" s="10"/>
      <c r="E957" t="str">
        <f t="shared" si="160"/>
        <v/>
      </c>
      <c r="F957" s="10"/>
      <c r="G957" s="1" t="str">
        <f>IF(D957="","",IFERROR(VLOOKUP(D957,Ingredients!$A:$G,4,FALSE),"ingredient not in list"))</f>
        <v/>
      </c>
      <c r="H957" t="str">
        <f t="shared" si="161"/>
        <v/>
      </c>
      <c r="I957" s="3" t="str">
        <f>IF(D957="", "", IFERROR((VLOOKUP(D957,Ingredients!$A:$H,8,FALSE)*(F957/(VLOOKUP(D957,Ingredients!$A:$H,3,FALSE)))), "ingredient not in list"))</f>
        <v/>
      </c>
      <c r="J957" t="str">
        <f t="shared" si="162"/>
        <v/>
      </c>
      <c r="K957" s="77" t="str">
        <f>IF($D957="", "", IFERROR((VLOOKUP($D957,Ingredients!$A:$K,9,FALSE)*($F957/(VLOOKUP($D957,Ingredients!$A:$K,3,FALSE)))), "ingredient not in list"))</f>
        <v/>
      </c>
      <c r="L957" t="str">
        <f t="shared" si="163"/>
        <v/>
      </c>
      <c r="M957" s="77" t="str">
        <f>IF($D957="", "", IFERROR((VLOOKUP($D957,Ingredients!$A:$K,10,FALSE)*($F957/(VLOOKUP($D957,Ingredients!$A:$K,3,FALSE)))), "ingredient not in list"))</f>
        <v/>
      </c>
      <c r="N957" t="str">
        <f t="shared" si="164"/>
        <v/>
      </c>
      <c r="O957" s="77" t="str">
        <f>IF($D957="", "", IFERROR((VLOOKUP($D957,Ingredients!$A:$K,11,FALSE)*($F957/(VLOOKUP($D957,Ingredients!$A:$K,3,FALSE)))), "ingredient not in list"))</f>
        <v/>
      </c>
      <c r="P957" t="str">
        <f t="shared" si="165"/>
        <v/>
      </c>
      <c r="Q957" s="83" t="str">
        <f>IF($D957="", "", IFERROR((VLOOKUP($D957,Ingredients!$A:$H,6,FALSE)*($F957/(VLOOKUP($D957,Ingredients!$A:$H,3,FALSE)))), "ingredient not in list"))</f>
        <v/>
      </c>
      <c r="R957" s="3" t="str">
        <f>IF(AND(I957&lt;&gt;"",I958=""),SUM(I$1:I958)-SUM(R$1:R956),"")</f>
        <v/>
      </c>
      <c r="S957" t="str">
        <f>IF(AND(Q957&lt;&gt;"",Q958=""),SUM(Q$1:Q958)-SUM(S$1:S956),"")</f>
        <v/>
      </c>
      <c r="T957" s="74" t="str">
        <f>IF(AND(K957&lt;&gt;"",K958=""),SUM(K$1:K958)-SUM(T$1:T956),"")</f>
        <v/>
      </c>
      <c r="U957" s="74" t="str">
        <f>IF(AND(M957&lt;&gt;"",M958=""),SUM(M$1:M958)-SUM(U$1:U956),"")</f>
        <v/>
      </c>
      <c r="V957" s="74" t="str">
        <f>IF(AND(O957&lt;&gt;"",O958=""),SUM(O$1:O958)-SUM(V$1:V956),"")</f>
        <v/>
      </c>
      <c r="X957" s="3" t="str">
        <f t="shared" si="166"/>
        <v/>
      </c>
      <c r="Y957" s="21" t="str">
        <f t="shared" si="167"/>
        <v/>
      </c>
      <c r="Z957" s="74" t="str">
        <f t="shared" si="168"/>
        <v/>
      </c>
      <c r="AA957" s="74" t="str">
        <f t="shared" si="169"/>
        <v/>
      </c>
      <c r="AB957" s="74" t="str">
        <f t="shared" si="170"/>
        <v/>
      </c>
    </row>
    <row r="958" spans="1:28" ht="12.75" x14ac:dyDescent="0.2">
      <c r="A958" t="str">
        <f>IF(B958="","", IF(ISNA(MATCH(B958,'Meal Planning'!$C$2:$C$6,0)), "N", "Y"))</f>
        <v/>
      </c>
      <c r="B958" t="str">
        <f t="array" ref="B958">IF(D958="","", INDEX($C958:C20956, MATCH(FALSE,ISBLANK($C958:C20956),0)))</f>
        <v/>
      </c>
      <c r="C958" s="10"/>
      <c r="E958" t="str">
        <f t="shared" si="160"/>
        <v/>
      </c>
      <c r="F958" s="10"/>
      <c r="G958" s="1" t="str">
        <f>IF(D958="","",IFERROR(VLOOKUP(D958,Ingredients!$A:$G,4,FALSE),"ingredient not in list"))</f>
        <v/>
      </c>
      <c r="H958" t="str">
        <f t="shared" si="161"/>
        <v/>
      </c>
      <c r="I958" s="3" t="str">
        <f>IF(D958="", "", IFERROR((VLOOKUP(D958,Ingredients!$A:$H,8,FALSE)*(F958/(VLOOKUP(D958,Ingredients!$A:$H,3,FALSE)))), "ingredient not in list"))</f>
        <v/>
      </c>
      <c r="J958" t="str">
        <f t="shared" si="162"/>
        <v/>
      </c>
      <c r="K958" s="77" t="str">
        <f>IF($D958="", "", IFERROR((VLOOKUP($D958,Ingredients!$A:$K,9,FALSE)*($F958/(VLOOKUP($D958,Ingredients!$A:$K,3,FALSE)))), "ingredient not in list"))</f>
        <v/>
      </c>
      <c r="L958" t="str">
        <f t="shared" si="163"/>
        <v/>
      </c>
      <c r="M958" s="77" t="str">
        <f>IF($D958="", "", IFERROR((VLOOKUP($D958,Ingredients!$A:$K,10,FALSE)*($F958/(VLOOKUP($D958,Ingredients!$A:$K,3,FALSE)))), "ingredient not in list"))</f>
        <v/>
      </c>
      <c r="N958" t="str">
        <f t="shared" si="164"/>
        <v/>
      </c>
      <c r="O958" s="77" t="str">
        <f>IF($D958="", "", IFERROR((VLOOKUP($D958,Ingredients!$A:$K,11,FALSE)*($F958/(VLOOKUP($D958,Ingredients!$A:$K,3,FALSE)))), "ingredient not in list"))</f>
        <v/>
      </c>
      <c r="P958" t="str">
        <f t="shared" si="165"/>
        <v/>
      </c>
      <c r="Q958" s="83" t="str">
        <f>IF($D958="", "", IFERROR((VLOOKUP($D958,Ingredients!$A:$H,6,FALSE)*($F958/(VLOOKUP($D958,Ingredients!$A:$H,3,FALSE)))), "ingredient not in list"))</f>
        <v/>
      </c>
      <c r="R958" s="3" t="str">
        <f>IF(AND(I958&lt;&gt;"",I959=""),SUM(I$1:I959)-SUM(R$1:R957),"")</f>
        <v/>
      </c>
      <c r="S958" t="str">
        <f>IF(AND(Q958&lt;&gt;"",Q959=""),SUM(Q$1:Q959)-SUM(S$1:S957),"")</f>
        <v/>
      </c>
      <c r="T958" s="74" t="str">
        <f>IF(AND(K958&lt;&gt;"",K959=""),SUM(K$1:K959)-SUM(T$1:T957),"")</f>
        <v/>
      </c>
      <c r="U958" s="74" t="str">
        <f>IF(AND(M958&lt;&gt;"",M959=""),SUM(M$1:M959)-SUM(U$1:U957),"")</f>
        <v/>
      </c>
      <c r="V958" s="74" t="str">
        <f>IF(AND(O958&lt;&gt;"",O959=""),SUM(O$1:O959)-SUM(V$1:V957),"")</f>
        <v/>
      </c>
      <c r="X958" s="3" t="str">
        <f t="shared" si="166"/>
        <v/>
      </c>
      <c r="Y958" s="21" t="str">
        <f t="shared" si="167"/>
        <v/>
      </c>
      <c r="Z958" s="74" t="str">
        <f t="shared" si="168"/>
        <v/>
      </c>
      <c r="AA958" s="74" t="str">
        <f t="shared" si="169"/>
        <v/>
      </c>
      <c r="AB958" s="74" t="str">
        <f t="shared" si="170"/>
        <v/>
      </c>
    </row>
    <row r="959" spans="1:28" ht="12.75" x14ac:dyDescent="0.2">
      <c r="A959" t="str">
        <f>IF(B959="","", IF(ISNA(MATCH(B959,'Meal Planning'!$C$2:$C$6,0)), "N", "Y"))</f>
        <v/>
      </c>
      <c r="B959" t="str">
        <f t="array" ref="B959">IF(D959="","", INDEX($C959:C20957, MATCH(FALSE,ISBLANK($C959:C20957),0)))</f>
        <v/>
      </c>
      <c r="C959" s="10"/>
      <c r="E959" t="str">
        <f t="shared" si="160"/>
        <v/>
      </c>
      <c r="F959" s="10"/>
      <c r="G959" s="1" t="str">
        <f>IF(D959="","",IFERROR(VLOOKUP(D959,Ingredients!$A:$G,4,FALSE),"ingredient not in list"))</f>
        <v/>
      </c>
      <c r="H959" t="str">
        <f t="shared" si="161"/>
        <v/>
      </c>
      <c r="I959" s="3" t="str">
        <f>IF(D959="", "", IFERROR((VLOOKUP(D959,Ingredients!$A:$H,8,FALSE)*(F959/(VLOOKUP(D959,Ingredients!$A:$H,3,FALSE)))), "ingredient not in list"))</f>
        <v/>
      </c>
      <c r="J959" t="str">
        <f t="shared" si="162"/>
        <v/>
      </c>
      <c r="K959" s="77" t="str">
        <f>IF($D959="", "", IFERROR((VLOOKUP($D959,Ingredients!$A:$K,9,FALSE)*($F959/(VLOOKUP($D959,Ingredients!$A:$K,3,FALSE)))), "ingredient not in list"))</f>
        <v/>
      </c>
      <c r="L959" t="str">
        <f t="shared" si="163"/>
        <v/>
      </c>
      <c r="M959" s="77" t="str">
        <f>IF($D959="", "", IFERROR((VLOOKUP($D959,Ingredients!$A:$K,10,FALSE)*($F959/(VLOOKUP($D959,Ingredients!$A:$K,3,FALSE)))), "ingredient not in list"))</f>
        <v/>
      </c>
      <c r="N959" t="str">
        <f t="shared" si="164"/>
        <v/>
      </c>
      <c r="O959" s="77" t="str">
        <f>IF($D959="", "", IFERROR((VLOOKUP($D959,Ingredients!$A:$K,11,FALSE)*($F959/(VLOOKUP($D959,Ingredients!$A:$K,3,FALSE)))), "ingredient not in list"))</f>
        <v/>
      </c>
      <c r="P959" t="str">
        <f t="shared" si="165"/>
        <v/>
      </c>
      <c r="Q959" s="83" t="str">
        <f>IF($D959="", "", IFERROR((VLOOKUP($D959,Ingredients!$A:$H,6,FALSE)*($F959/(VLOOKUP($D959,Ingredients!$A:$H,3,FALSE)))), "ingredient not in list"))</f>
        <v/>
      </c>
      <c r="R959" s="3" t="str">
        <f>IF(AND(I959&lt;&gt;"",I960=""),SUM(I$1:I960)-SUM(R$1:R958),"")</f>
        <v/>
      </c>
      <c r="S959" t="str">
        <f>IF(AND(Q959&lt;&gt;"",Q960=""),SUM(Q$1:Q960)-SUM(S$1:S958),"")</f>
        <v/>
      </c>
      <c r="T959" s="74" t="str">
        <f>IF(AND(K959&lt;&gt;"",K960=""),SUM(K$1:K960)-SUM(T$1:T958),"")</f>
        <v/>
      </c>
      <c r="U959" s="74" t="str">
        <f>IF(AND(M959&lt;&gt;"",M960=""),SUM(M$1:M960)-SUM(U$1:U958),"")</f>
        <v/>
      </c>
      <c r="V959" s="74" t="str">
        <f>IF(AND(O959&lt;&gt;"",O960=""),SUM(O$1:O960)-SUM(V$1:V958),"")</f>
        <v/>
      </c>
      <c r="X959" s="3" t="str">
        <f t="shared" si="166"/>
        <v/>
      </c>
      <c r="Y959" s="21" t="str">
        <f t="shared" si="167"/>
        <v/>
      </c>
      <c r="Z959" s="74" t="str">
        <f t="shared" si="168"/>
        <v/>
      </c>
      <c r="AA959" s="74" t="str">
        <f t="shared" si="169"/>
        <v/>
      </c>
      <c r="AB959" s="74" t="str">
        <f t="shared" si="170"/>
        <v/>
      </c>
    </row>
    <row r="960" spans="1:28" ht="12.75" x14ac:dyDescent="0.2">
      <c r="A960" t="str">
        <f>IF(B960="","", IF(ISNA(MATCH(B960,'Meal Planning'!$C$2:$C$6,0)), "N", "Y"))</f>
        <v/>
      </c>
      <c r="B960" t="str">
        <f t="array" ref="B960">IF(D960="","", INDEX($C960:C20958, MATCH(FALSE,ISBLANK($C960:C20958),0)))</f>
        <v/>
      </c>
      <c r="C960" s="10"/>
      <c r="E960" t="str">
        <f t="shared" si="160"/>
        <v/>
      </c>
      <c r="F960" s="10"/>
      <c r="G960" s="1" t="str">
        <f>IF(D960="","",IFERROR(VLOOKUP(D960,Ingredients!$A:$G,4,FALSE),"ingredient not in list"))</f>
        <v/>
      </c>
      <c r="H960" t="str">
        <f t="shared" si="161"/>
        <v/>
      </c>
      <c r="I960" s="3" t="str">
        <f>IF(D960="", "", IFERROR((VLOOKUP(D960,Ingredients!$A:$H,8,FALSE)*(F960/(VLOOKUP(D960,Ingredients!$A:$H,3,FALSE)))), "ingredient not in list"))</f>
        <v/>
      </c>
      <c r="J960" t="str">
        <f t="shared" si="162"/>
        <v/>
      </c>
      <c r="K960" s="77" t="str">
        <f>IF($D960="", "", IFERROR((VLOOKUP($D960,Ingredients!$A:$K,9,FALSE)*($F960/(VLOOKUP($D960,Ingredients!$A:$K,3,FALSE)))), "ingredient not in list"))</f>
        <v/>
      </c>
      <c r="L960" t="str">
        <f t="shared" si="163"/>
        <v/>
      </c>
      <c r="M960" s="77" t="str">
        <f>IF($D960="", "", IFERROR((VLOOKUP($D960,Ingredients!$A:$K,10,FALSE)*($F960/(VLOOKUP($D960,Ingredients!$A:$K,3,FALSE)))), "ingredient not in list"))</f>
        <v/>
      </c>
      <c r="N960" t="str">
        <f t="shared" si="164"/>
        <v/>
      </c>
      <c r="O960" s="77" t="str">
        <f>IF($D960="", "", IFERROR((VLOOKUP($D960,Ingredients!$A:$K,11,FALSE)*($F960/(VLOOKUP($D960,Ingredients!$A:$K,3,FALSE)))), "ingredient not in list"))</f>
        <v/>
      </c>
      <c r="P960" t="str">
        <f t="shared" si="165"/>
        <v/>
      </c>
      <c r="Q960" s="83" t="str">
        <f>IF($D960="", "", IFERROR((VLOOKUP($D960,Ingredients!$A:$H,6,FALSE)*($F960/(VLOOKUP($D960,Ingredients!$A:$H,3,FALSE)))), "ingredient not in list"))</f>
        <v/>
      </c>
      <c r="R960" s="3" t="str">
        <f>IF(AND(I960&lt;&gt;"",I961=""),SUM(I$1:I961)-SUM(R$1:R959),"")</f>
        <v/>
      </c>
      <c r="S960" t="str">
        <f>IF(AND(Q960&lt;&gt;"",Q961=""),SUM(Q$1:Q961)-SUM(S$1:S959),"")</f>
        <v/>
      </c>
      <c r="T960" s="74" t="str">
        <f>IF(AND(K960&lt;&gt;"",K961=""),SUM(K$1:K961)-SUM(T$1:T959),"")</f>
        <v/>
      </c>
      <c r="U960" s="74" t="str">
        <f>IF(AND(M960&lt;&gt;"",M961=""),SUM(M$1:M961)-SUM(U$1:U959),"")</f>
        <v/>
      </c>
      <c r="V960" s="74" t="str">
        <f>IF(AND(O960&lt;&gt;"",O961=""),SUM(O$1:O961)-SUM(V$1:V959),"")</f>
        <v/>
      </c>
      <c r="X960" s="3" t="str">
        <f t="shared" si="166"/>
        <v/>
      </c>
      <c r="Y960" s="21" t="str">
        <f t="shared" si="167"/>
        <v/>
      </c>
      <c r="Z960" s="74" t="str">
        <f t="shared" si="168"/>
        <v/>
      </c>
      <c r="AA960" s="74" t="str">
        <f t="shared" si="169"/>
        <v/>
      </c>
      <c r="AB960" s="74" t="str">
        <f t="shared" si="170"/>
        <v/>
      </c>
    </row>
    <row r="961" spans="1:28" ht="12.75" x14ac:dyDescent="0.2">
      <c r="A961" t="str">
        <f>IF(B961="","", IF(ISNA(MATCH(B961,'Meal Planning'!$C$2:$C$6,0)), "N", "Y"))</f>
        <v/>
      </c>
      <c r="B961" t="str">
        <f t="array" ref="B961">IF(D961="","", INDEX($C961:C20959, MATCH(FALSE,ISBLANK($C961:C20959),0)))</f>
        <v/>
      </c>
      <c r="C961" s="10"/>
      <c r="E961" t="str">
        <f t="shared" si="160"/>
        <v/>
      </c>
      <c r="F961" s="10"/>
      <c r="G961" s="1" t="str">
        <f>IF(D961="","",IFERROR(VLOOKUP(D961,Ingredients!$A:$G,4,FALSE),"ingredient not in list"))</f>
        <v/>
      </c>
      <c r="H961" t="str">
        <f t="shared" si="161"/>
        <v/>
      </c>
      <c r="I961" s="3" t="str">
        <f>IF(D961="", "", IFERROR((VLOOKUP(D961,Ingredients!$A:$H,8,FALSE)*(F961/(VLOOKUP(D961,Ingredients!$A:$H,3,FALSE)))), "ingredient not in list"))</f>
        <v/>
      </c>
      <c r="J961" t="str">
        <f t="shared" si="162"/>
        <v/>
      </c>
      <c r="K961" s="77" t="str">
        <f>IF($D961="", "", IFERROR((VLOOKUP($D961,Ingredients!$A:$K,9,FALSE)*($F961/(VLOOKUP($D961,Ingredients!$A:$K,3,FALSE)))), "ingredient not in list"))</f>
        <v/>
      </c>
      <c r="L961" t="str">
        <f t="shared" si="163"/>
        <v/>
      </c>
      <c r="M961" s="77" t="str">
        <f>IF($D961="", "", IFERROR((VLOOKUP($D961,Ingredients!$A:$K,10,FALSE)*($F961/(VLOOKUP($D961,Ingredients!$A:$K,3,FALSE)))), "ingredient not in list"))</f>
        <v/>
      </c>
      <c r="N961" t="str">
        <f t="shared" si="164"/>
        <v/>
      </c>
      <c r="O961" s="77" t="str">
        <f>IF($D961="", "", IFERROR((VLOOKUP($D961,Ingredients!$A:$K,11,FALSE)*($F961/(VLOOKUP($D961,Ingredients!$A:$K,3,FALSE)))), "ingredient not in list"))</f>
        <v/>
      </c>
      <c r="P961" t="str">
        <f t="shared" si="165"/>
        <v/>
      </c>
      <c r="Q961" s="83" t="str">
        <f>IF($D961="", "", IFERROR((VLOOKUP($D961,Ingredients!$A:$H,6,FALSE)*($F961/(VLOOKUP($D961,Ingredients!$A:$H,3,FALSE)))), "ingredient not in list"))</f>
        <v/>
      </c>
      <c r="R961" s="3" t="str">
        <f>IF(AND(I961&lt;&gt;"",I962=""),SUM(I$1:I962)-SUM(R$1:R960),"")</f>
        <v/>
      </c>
      <c r="S961" t="str">
        <f>IF(AND(Q961&lt;&gt;"",Q962=""),SUM(Q$1:Q962)-SUM(S$1:S960),"")</f>
        <v/>
      </c>
      <c r="T961" s="74" t="str">
        <f>IF(AND(K961&lt;&gt;"",K962=""),SUM(K$1:K962)-SUM(T$1:T960),"")</f>
        <v/>
      </c>
      <c r="U961" s="74" t="str">
        <f>IF(AND(M961&lt;&gt;"",M962=""),SUM(M$1:M962)-SUM(U$1:U960),"")</f>
        <v/>
      </c>
      <c r="V961" s="74" t="str">
        <f>IF(AND(O961&lt;&gt;"",O962=""),SUM(O$1:O962)-SUM(V$1:V960),"")</f>
        <v/>
      </c>
      <c r="X961" s="3" t="str">
        <f t="shared" si="166"/>
        <v/>
      </c>
      <c r="Y961" s="21" t="str">
        <f t="shared" si="167"/>
        <v/>
      </c>
      <c r="Z961" s="74" t="str">
        <f t="shared" si="168"/>
        <v/>
      </c>
      <c r="AA961" s="74" t="str">
        <f t="shared" si="169"/>
        <v/>
      </c>
      <c r="AB961" s="74" t="str">
        <f t="shared" si="170"/>
        <v/>
      </c>
    </row>
    <row r="962" spans="1:28" ht="12.75" x14ac:dyDescent="0.2">
      <c r="A962" t="str">
        <f>IF(B962="","", IF(ISNA(MATCH(B962,'Meal Planning'!$C$2:$C$6,0)), "N", "Y"))</f>
        <v/>
      </c>
      <c r="B962" t="str">
        <f t="array" ref="B962">IF(D962="","", INDEX($C962:C20960, MATCH(FALSE,ISBLANK($C962:C20960),0)))</f>
        <v/>
      </c>
      <c r="C962" s="10"/>
      <c r="E962" t="str">
        <f t="shared" si="160"/>
        <v/>
      </c>
      <c r="F962" s="10"/>
      <c r="G962" s="1" t="str">
        <f>IF(D962="","",IFERROR(VLOOKUP(D962,Ingredients!$A:$G,4,FALSE),"ingredient not in list"))</f>
        <v/>
      </c>
      <c r="H962" t="str">
        <f t="shared" si="161"/>
        <v/>
      </c>
      <c r="I962" s="3" t="str">
        <f>IF(D962="", "", IFERROR((VLOOKUP(D962,Ingredients!$A:$H,8,FALSE)*(F962/(VLOOKUP(D962,Ingredients!$A:$H,3,FALSE)))), "ingredient not in list"))</f>
        <v/>
      </c>
      <c r="J962" t="str">
        <f t="shared" si="162"/>
        <v/>
      </c>
      <c r="K962" s="77" t="str">
        <f>IF($D962="", "", IFERROR((VLOOKUP($D962,Ingredients!$A:$K,9,FALSE)*($F962/(VLOOKUP($D962,Ingredients!$A:$K,3,FALSE)))), "ingredient not in list"))</f>
        <v/>
      </c>
      <c r="L962" t="str">
        <f t="shared" si="163"/>
        <v/>
      </c>
      <c r="M962" s="77" t="str">
        <f>IF($D962="", "", IFERROR((VLOOKUP($D962,Ingredients!$A:$K,10,FALSE)*($F962/(VLOOKUP($D962,Ingredients!$A:$K,3,FALSE)))), "ingredient not in list"))</f>
        <v/>
      </c>
      <c r="N962" t="str">
        <f t="shared" si="164"/>
        <v/>
      </c>
      <c r="O962" s="77" t="str">
        <f>IF($D962="", "", IFERROR((VLOOKUP($D962,Ingredients!$A:$K,11,FALSE)*($F962/(VLOOKUP($D962,Ingredients!$A:$K,3,FALSE)))), "ingredient not in list"))</f>
        <v/>
      </c>
      <c r="P962" t="str">
        <f t="shared" si="165"/>
        <v/>
      </c>
      <c r="Q962" s="83" t="str">
        <f>IF($D962="", "", IFERROR((VLOOKUP($D962,Ingredients!$A:$H,6,FALSE)*($F962/(VLOOKUP($D962,Ingredients!$A:$H,3,FALSE)))), "ingredient not in list"))</f>
        <v/>
      </c>
      <c r="R962" s="3" t="str">
        <f>IF(AND(I962&lt;&gt;"",I963=""),SUM(I$1:I963)-SUM(R$1:R961),"")</f>
        <v/>
      </c>
      <c r="S962" t="str">
        <f>IF(AND(Q962&lt;&gt;"",Q963=""),SUM(Q$1:Q963)-SUM(S$1:S961),"")</f>
        <v/>
      </c>
      <c r="T962" s="74" t="str">
        <f>IF(AND(K962&lt;&gt;"",K963=""),SUM(K$1:K963)-SUM(T$1:T961),"")</f>
        <v/>
      </c>
      <c r="U962" s="74" t="str">
        <f>IF(AND(M962&lt;&gt;"",M963=""),SUM(M$1:M963)-SUM(U$1:U961),"")</f>
        <v/>
      </c>
      <c r="V962" s="74" t="str">
        <f>IF(AND(O962&lt;&gt;"",O963=""),SUM(O$1:O963)-SUM(V$1:V961),"")</f>
        <v/>
      </c>
      <c r="X962" s="3" t="str">
        <f t="shared" si="166"/>
        <v/>
      </c>
      <c r="Y962" s="21" t="str">
        <f t="shared" si="167"/>
        <v/>
      </c>
      <c r="Z962" s="74" t="str">
        <f t="shared" si="168"/>
        <v/>
      </c>
      <c r="AA962" s="74" t="str">
        <f t="shared" si="169"/>
        <v/>
      </c>
      <c r="AB962" s="74" t="str">
        <f t="shared" si="170"/>
        <v/>
      </c>
    </row>
    <row r="963" spans="1:28" ht="12.75" x14ac:dyDescent="0.2">
      <c r="A963" t="str">
        <f>IF(B963="","", IF(ISNA(MATCH(B963,'Meal Planning'!$C$2:$C$6,0)), "N", "Y"))</f>
        <v/>
      </c>
      <c r="B963" t="str">
        <f t="array" ref="B963">IF(D963="","", INDEX($C963:C20961, MATCH(FALSE,ISBLANK($C963:C20961),0)))</f>
        <v/>
      </c>
      <c r="C963" s="10"/>
      <c r="E963" t="str">
        <f t="shared" si="160"/>
        <v/>
      </c>
      <c r="F963" s="10"/>
      <c r="G963" s="1" t="str">
        <f>IF(D963="","",IFERROR(VLOOKUP(D963,Ingredients!$A:$G,4,FALSE),"ingredient not in list"))</f>
        <v/>
      </c>
      <c r="H963" t="str">
        <f t="shared" si="161"/>
        <v/>
      </c>
      <c r="I963" s="3" t="str">
        <f>IF(D963="", "", IFERROR((VLOOKUP(D963,Ingredients!$A:$H,8,FALSE)*(F963/(VLOOKUP(D963,Ingredients!$A:$H,3,FALSE)))), "ingredient not in list"))</f>
        <v/>
      </c>
      <c r="J963" t="str">
        <f t="shared" si="162"/>
        <v/>
      </c>
      <c r="K963" s="77" t="str">
        <f>IF($D963="", "", IFERROR((VLOOKUP($D963,Ingredients!$A:$K,9,FALSE)*($F963/(VLOOKUP($D963,Ingredients!$A:$K,3,FALSE)))), "ingredient not in list"))</f>
        <v/>
      </c>
      <c r="L963" t="str">
        <f t="shared" si="163"/>
        <v/>
      </c>
      <c r="M963" s="77" t="str">
        <f>IF($D963="", "", IFERROR((VLOOKUP($D963,Ingredients!$A:$K,10,FALSE)*($F963/(VLOOKUP($D963,Ingredients!$A:$K,3,FALSE)))), "ingredient not in list"))</f>
        <v/>
      </c>
      <c r="N963" t="str">
        <f t="shared" si="164"/>
        <v/>
      </c>
      <c r="O963" s="77" t="str">
        <f>IF($D963="", "", IFERROR((VLOOKUP($D963,Ingredients!$A:$K,11,FALSE)*($F963/(VLOOKUP($D963,Ingredients!$A:$K,3,FALSE)))), "ingredient not in list"))</f>
        <v/>
      </c>
      <c r="P963" t="str">
        <f t="shared" si="165"/>
        <v/>
      </c>
      <c r="Q963" s="83" t="str">
        <f>IF($D963="", "", IFERROR((VLOOKUP($D963,Ingredients!$A:$H,6,FALSE)*($F963/(VLOOKUP($D963,Ingredients!$A:$H,3,FALSE)))), "ingredient not in list"))</f>
        <v/>
      </c>
      <c r="R963" s="3" t="str">
        <f>IF(AND(I963&lt;&gt;"",I964=""),SUM(I$1:I964)-SUM(R$1:R962),"")</f>
        <v/>
      </c>
      <c r="S963" t="str">
        <f>IF(AND(Q963&lt;&gt;"",Q964=""),SUM(Q$1:Q964)-SUM(S$1:S962),"")</f>
        <v/>
      </c>
      <c r="T963" s="74" t="str">
        <f>IF(AND(K963&lt;&gt;"",K964=""),SUM(K$1:K964)-SUM(T$1:T962),"")</f>
        <v/>
      </c>
      <c r="U963" s="74" t="str">
        <f>IF(AND(M963&lt;&gt;"",M964=""),SUM(M$1:M964)-SUM(U$1:U962),"")</f>
        <v/>
      </c>
      <c r="V963" s="74" t="str">
        <f>IF(AND(O963&lt;&gt;"",O964=""),SUM(O$1:O964)-SUM(V$1:V962),"")</f>
        <v/>
      </c>
      <c r="X963" s="3" t="str">
        <f t="shared" si="166"/>
        <v/>
      </c>
      <c r="Y963" s="21" t="str">
        <f t="shared" si="167"/>
        <v/>
      </c>
      <c r="Z963" s="74" t="str">
        <f t="shared" si="168"/>
        <v/>
      </c>
      <c r="AA963" s="74" t="str">
        <f t="shared" si="169"/>
        <v/>
      </c>
      <c r="AB963" s="74" t="str">
        <f t="shared" si="170"/>
        <v/>
      </c>
    </row>
    <row r="964" spans="1:28" ht="12.75" x14ac:dyDescent="0.2">
      <c r="A964" t="str">
        <f>IF(B964="","", IF(ISNA(MATCH(B964,'Meal Planning'!$C$2:$C$6,0)), "N", "Y"))</f>
        <v/>
      </c>
      <c r="B964" t="str">
        <f t="array" ref="B964">IF(D964="","", INDEX($C964:C20962, MATCH(FALSE,ISBLANK($C964:C20962),0)))</f>
        <v/>
      </c>
      <c r="C964" s="10"/>
      <c r="E964" t="str">
        <f t="shared" si="160"/>
        <v/>
      </c>
      <c r="F964" s="10"/>
      <c r="G964" s="1" t="str">
        <f>IF(D964="","",IFERROR(VLOOKUP(D964,Ingredients!$A:$G,4,FALSE),"ingredient not in list"))</f>
        <v/>
      </c>
      <c r="H964" t="str">
        <f t="shared" si="161"/>
        <v/>
      </c>
      <c r="I964" s="3" t="str">
        <f>IF(D964="", "", IFERROR((VLOOKUP(D964,Ingredients!$A:$H,8,FALSE)*(F964/(VLOOKUP(D964,Ingredients!$A:$H,3,FALSE)))), "ingredient not in list"))</f>
        <v/>
      </c>
      <c r="J964" t="str">
        <f t="shared" si="162"/>
        <v/>
      </c>
      <c r="K964" s="77" t="str">
        <f>IF($D964="", "", IFERROR((VLOOKUP($D964,Ingredients!$A:$K,9,FALSE)*($F964/(VLOOKUP($D964,Ingredients!$A:$K,3,FALSE)))), "ingredient not in list"))</f>
        <v/>
      </c>
      <c r="L964" t="str">
        <f t="shared" si="163"/>
        <v/>
      </c>
      <c r="M964" s="77" t="str">
        <f>IF($D964="", "", IFERROR((VLOOKUP($D964,Ingredients!$A:$K,10,FALSE)*($F964/(VLOOKUP($D964,Ingredients!$A:$K,3,FALSE)))), "ingredient not in list"))</f>
        <v/>
      </c>
      <c r="N964" t="str">
        <f t="shared" si="164"/>
        <v/>
      </c>
      <c r="O964" s="77" t="str">
        <f>IF($D964="", "", IFERROR((VLOOKUP($D964,Ingredients!$A:$K,11,FALSE)*($F964/(VLOOKUP($D964,Ingredients!$A:$K,3,FALSE)))), "ingredient not in list"))</f>
        <v/>
      </c>
      <c r="P964" t="str">
        <f t="shared" si="165"/>
        <v/>
      </c>
      <c r="Q964" s="83" t="str">
        <f>IF($D964="", "", IFERROR((VLOOKUP($D964,Ingredients!$A:$H,6,FALSE)*($F964/(VLOOKUP($D964,Ingredients!$A:$H,3,FALSE)))), "ingredient not in list"))</f>
        <v/>
      </c>
      <c r="R964" s="3" t="str">
        <f>IF(AND(I964&lt;&gt;"",I965=""),SUM(I$1:I965)-SUM(R$1:R963),"")</f>
        <v/>
      </c>
      <c r="S964" t="str">
        <f>IF(AND(Q964&lt;&gt;"",Q965=""),SUM(Q$1:Q965)-SUM(S$1:S963),"")</f>
        <v/>
      </c>
      <c r="T964" s="74" t="str">
        <f>IF(AND(K964&lt;&gt;"",K965=""),SUM(K$1:K965)-SUM(T$1:T963),"")</f>
        <v/>
      </c>
      <c r="U964" s="74" t="str">
        <f>IF(AND(M964&lt;&gt;"",M965=""),SUM(M$1:M965)-SUM(U$1:U963),"")</f>
        <v/>
      </c>
      <c r="V964" s="74" t="str">
        <f>IF(AND(O964&lt;&gt;"",O965=""),SUM(O$1:O965)-SUM(V$1:V963),"")</f>
        <v/>
      </c>
      <c r="X964" s="3" t="str">
        <f t="shared" si="166"/>
        <v/>
      </c>
      <c r="Y964" s="21" t="str">
        <f t="shared" si="167"/>
        <v/>
      </c>
      <c r="Z964" s="74" t="str">
        <f t="shared" si="168"/>
        <v/>
      </c>
      <c r="AA964" s="74" t="str">
        <f t="shared" si="169"/>
        <v/>
      </c>
      <c r="AB964" s="74" t="str">
        <f t="shared" si="170"/>
        <v/>
      </c>
    </row>
    <row r="965" spans="1:28" ht="12.75" x14ac:dyDescent="0.2">
      <c r="A965" t="str">
        <f>IF(B965="","", IF(ISNA(MATCH(B965,'Meal Planning'!$C$2:$C$6,0)), "N", "Y"))</f>
        <v/>
      </c>
      <c r="B965" t="str">
        <f t="array" ref="B965">IF(D965="","", INDEX($C965:C20963, MATCH(FALSE,ISBLANK($C965:C20963),0)))</f>
        <v/>
      </c>
      <c r="C965" s="10"/>
      <c r="E965" t="str">
        <f t="shared" si="160"/>
        <v/>
      </c>
      <c r="F965" s="10"/>
      <c r="G965" s="1" t="str">
        <f>IF(D965="","",IFERROR(VLOOKUP(D965,Ingredients!$A:$G,4,FALSE),"ingredient not in list"))</f>
        <v/>
      </c>
      <c r="H965" t="str">
        <f t="shared" si="161"/>
        <v/>
      </c>
      <c r="I965" s="3" t="str">
        <f>IF(D965="", "", IFERROR((VLOOKUP(D965,Ingredients!$A:$H,8,FALSE)*(F965/(VLOOKUP(D965,Ingredients!$A:$H,3,FALSE)))), "ingredient not in list"))</f>
        <v/>
      </c>
      <c r="J965" t="str">
        <f t="shared" si="162"/>
        <v/>
      </c>
      <c r="K965" s="77" t="str">
        <f>IF($D965="", "", IFERROR((VLOOKUP($D965,Ingredients!$A:$K,9,FALSE)*($F965/(VLOOKUP($D965,Ingredients!$A:$K,3,FALSE)))), "ingredient not in list"))</f>
        <v/>
      </c>
      <c r="L965" t="str">
        <f t="shared" si="163"/>
        <v/>
      </c>
      <c r="M965" s="77" t="str">
        <f>IF($D965="", "", IFERROR((VLOOKUP($D965,Ingredients!$A:$K,10,FALSE)*($F965/(VLOOKUP($D965,Ingredients!$A:$K,3,FALSE)))), "ingredient not in list"))</f>
        <v/>
      </c>
      <c r="N965" t="str">
        <f t="shared" si="164"/>
        <v/>
      </c>
      <c r="O965" s="77" t="str">
        <f>IF($D965="", "", IFERROR((VLOOKUP($D965,Ingredients!$A:$K,11,FALSE)*($F965/(VLOOKUP($D965,Ingredients!$A:$K,3,FALSE)))), "ingredient not in list"))</f>
        <v/>
      </c>
      <c r="P965" t="str">
        <f t="shared" si="165"/>
        <v/>
      </c>
      <c r="Q965" s="83" t="str">
        <f>IF($D965="", "", IFERROR((VLOOKUP($D965,Ingredients!$A:$H,6,FALSE)*($F965/(VLOOKUP($D965,Ingredients!$A:$H,3,FALSE)))), "ingredient not in list"))</f>
        <v/>
      </c>
      <c r="R965" s="3" t="str">
        <f>IF(AND(I965&lt;&gt;"",I966=""),SUM(I$1:I966)-SUM(R$1:R964),"")</f>
        <v/>
      </c>
      <c r="S965" t="str">
        <f>IF(AND(Q965&lt;&gt;"",Q966=""),SUM(Q$1:Q966)-SUM(S$1:S964),"")</f>
        <v/>
      </c>
      <c r="T965" s="74" t="str">
        <f>IF(AND(K965&lt;&gt;"",K966=""),SUM(K$1:K966)-SUM(T$1:T964),"")</f>
        <v/>
      </c>
      <c r="U965" s="74" t="str">
        <f>IF(AND(M965&lt;&gt;"",M966=""),SUM(M$1:M966)-SUM(U$1:U964),"")</f>
        <v/>
      </c>
      <c r="V965" s="74" t="str">
        <f>IF(AND(O965&lt;&gt;"",O966=""),SUM(O$1:O966)-SUM(V$1:V964),"")</f>
        <v/>
      </c>
      <c r="X965" s="3" t="str">
        <f t="shared" si="166"/>
        <v/>
      </c>
      <c r="Y965" s="21" t="str">
        <f t="shared" si="167"/>
        <v/>
      </c>
      <c r="Z965" s="74" t="str">
        <f t="shared" si="168"/>
        <v/>
      </c>
      <c r="AA965" s="74" t="str">
        <f t="shared" si="169"/>
        <v/>
      </c>
      <c r="AB965" s="74" t="str">
        <f t="shared" si="170"/>
        <v/>
      </c>
    </row>
    <row r="966" spans="1:28" ht="12.75" x14ac:dyDescent="0.2">
      <c r="A966" t="str">
        <f>IF(B966="","", IF(ISNA(MATCH(B966,'Meal Planning'!$C$2:$C$6,0)), "N", "Y"))</f>
        <v/>
      </c>
      <c r="B966" t="str">
        <f t="array" ref="B966">IF(D966="","", INDEX($C966:C20964, MATCH(FALSE,ISBLANK($C966:C20964),0)))</f>
        <v/>
      </c>
      <c r="C966" s="10"/>
      <c r="E966" t="str">
        <f t="shared" si="160"/>
        <v/>
      </c>
      <c r="F966" s="10"/>
      <c r="G966" s="1" t="str">
        <f>IF(D966="","",IFERROR(VLOOKUP(D966,Ingredients!$A:$G,4,FALSE),"ingredient not in list"))</f>
        <v/>
      </c>
      <c r="H966" t="str">
        <f t="shared" si="161"/>
        <v/>
      </c>
      <c r="I966" s="3" t="str">
        <f>IF(D966="", "", IFERROR((VLOOKUP(D966,Ingredients!$A:$H,8,FALSE)*(F966/(VLOOKUP(D966,Ingredients!$A:$H,3,FALSE)))), "ingredient not in list"))</f>
        <v/>
      </c>
      <c r="J966" t="str">
        <f t="shared" si="162"/>
        <v/>
      </c>
      <c r="K966" s="77" t="str">
        <f>IF($D966="", "", IFERROR((VLOOKUP($D966,Ingredients!$A:$K,9,FALSE)*($F966/(VLOOKUP($D966,Ingredients!$A:$K,3,FALSE)))), "ingredient not in list"))</f>
        <v/>
      </c>
      <c r="L966" t="str">
        <f t="shared" si="163"/>
        <v/>
      </c>
      <c r="M966" s="77" t="str">
        <f>IF($D966="", "", IFERROR((VLOOKUP($D966,Ingredients!$A:$K,10,FALSE)*($F966/(VLOOKUP($D966,Ingredients!$A:$K,3,FALSE)))), "ingredient not in list"))</f>
        <v/>
      </c>
      <c r="N966" t="str">
        <f t="shared" si="164"/>
        <v/>
      </c>
      <c r="O966" s="77" t="str">
        <f>IF($D966="", "", IFERROR((VLOOKUP($D966,Ingredients!$A:$K,11,FALSE)*($F966/(VLOOKUP($D966,Ingredients!$A:$K,3,FALSE)))), "ingredient not in list"))</f>
        <v/>
      </c>
      <c r="P966" t="str">
        <f t="shared" si="165"/>
        <v/>
      </c>
      <c r="Q966" s="83" t="str">
        <f>IF($D966="", "", IFERROR((VLOOKUP($D966,Ingredients!$A:$H,6,FALSE)*($F966/(VLOOKUP($D966,Ingredients!$A:$H,3,FALSE)))), "ingredient not in list"))</f>
        <v/>
      </c>
      <c r="R966" s="3" t="str">
        <f>IF(AND(I966&lt;&gt;"",I967=""),SUM(I$1:I967)-SUM(R$1:R965),"")</f>
        <v/>
      </c>
      <c r="S966" t="str">
        <f>IF(AND(Q966&lt;&gt;"",Q967=""),SUM(Q$1:Q967)-SUM(S$1:S965),"")</f>
        <v/>
      </c>
      <c r="T966" s="74" t="str">
        <f>IF(AND(K966&lt;&gt;"",K967=""),SUM(K$1:K967)-SUM(T$1:T965),"")</f>
        <v/>
      </c>
      <c r="U966" s="74" t="str">
        <f>IF(AND(M966&lt;&gt;"",M967=""),SUM(M$1:M967)-SUM(U$1:U965),"")</f>
        <v/>
      </c>
      <c r="V966" s="74" t="str">
        <f>IF(AND(O966&lt;&gt;"",O967=""),SUM(O$1:O967)-SUM(V$1:V965),"")</f>
        <v/>
      </c>
      <c r="X966" s="3" t="str">
        <f t="shared" si="166"/>
        <v/>
      </c>
      <c r="Y966" s="21" t="str">
        <f t="shared" si="167"/>
        <v/>
      </c>
      <c r="Z966" s="74" t="str">
        <f t="shared" si="168"/>
        <v/>
      </c>
      <c r="AA966" s="74" t="str">
        <f t="shared" si="169"/>
        <v/>
      </c>
      <c r="AB966" s="74" t="str">
        <f t="shared" si="170"/>
        <v/>
      </c>
    </row>
    <row r="967" spans="1:28" ht="12.75" x14ac:dyDescent="0.2">
      <c r="A967" t="str">
        <f>IF(B967="","", IF(ISNA(MATCH(B967,'Meal Planning'!$C$2:$C$6,0)), "N", "Y"))</f>
        <v/>
      </c>
      <c r="B967" t="str">
        <f t="array" ref="B967">IF(D967="","", INDEX($C967:C20965, MATCH(FALSE,ISBLANK($C967:C20965),0)))</f>
        <v/>
      </c>
      <c r="C967" s="10"/>
      <c r="E967" t="str">
        <f t="shared" si="160"/>
        <v/>
      </c>
      <c r="F967" s="10"/>
      <c r="G967" s="1" t="str">
        <f>IF(D967="","",IFERROR(VLOOKUP(D967,Ingredients!$A:$G,4,FALSE),"ingredient not in list"))</f>
        <v/>
      </c>
      <c r="H967" t="str">
        <f t="shared" si="161"/>
        <v/>
      </c>
      <c r="I967" s="3" t="str">
        <f>IF(D967="", "", IFERROR((VLOOKUP(D967,Ingredients!$A:$H,8,FALSE)*(F967/(VLOOKUP(D967,Ingredients!$A:$H,3,FALSE)))), "ingredient not in list"))</f>
        <v/>
      </c>
      <c r="J967" t="str">
        <f t="shared" si="162"/>
        <v/>
      </c>
      <c r="K967" s="77" t="str">
        <f>IF($D967="", "", IFERROR((VLOOKUP($D967,Ingredients!$A:$K,9,FALSE)*($F967/(VLOOKUP($D967,Ingredients!$A:$K,3,FALSE)))), "ingredient not in list"))</f>
        <v/>
      </c>
      <c r="L967" t="str">
        <f t="shared" si="163"/>
        <v/>
      </c>
      <c r="M967" s="77" t="str">
        <f>IF($D967="", "", IFERROR((VLOOKUP($D967,Ingredients!$A:$K,10,FALSE)*($F967/(VLOOKUP($D967,Ingredients!$A:$K,3,FALSE)))), "ingredient not in list"))</f>
        <v/>
      </c>
      <c r="N967" t="str">
        <f t="shared" si="164"/>
        <v/>
      </c>
      <c r="O967" s="77" t="str">
        <f>IF($D967="", "", IFERROR((VLOOKUP($D967,Ingredients!$A:$K,11,FALSE)*($F967/(VLOOKUP($D967,Ingredients!$A:$K,3,FALSE)))), "ingredient not in list"))</f>
        <v/>
      </c>
      <c r="P967" t="str">
        <f t="shared" si="165"/>
        <v/>
      </c>
      <c r="Q967" s="83" t="str">
        <f>IF($D967="", "", IFERROR((VLOOKUP($D967,Ingredients!$A:$H,6,FALSE)*($F967/(VLOOKUP($D967,Ingredients!$A:$H,3,FALSE)))), "ingredient not in list"))</f>
        <v/>
      </c>
      <c r="R967" s="3" t="str">
        <f>IF(AND(I967&lt;&gt;"",I968=""),SUM(I$1:I968)-SUM(R$1:R966),"")</f>
        <v/>
      </c>
      <c r="S967" t="str">
        <f>IF(AND(Q967&lt;&gt;"",Q968=""),SUM(Q$1:Q968)-SUM(S$1:S966),"")</f>
        <v/>
      </c>
      <c r="T967" s="74" t="str">
        <f>IF(AND(K967&lt;&gt;"",K968=""),SUM(K$1:K968)-SUM(T$1:T966),"")</f>
        <v/>
      </c>
      <c r="U967" s="74" t="str">
        <f>IF(AND(M967&lt;&gt;"",M968=""),SUM(M$1:M968)-SUM(U$1:U966),"")</f>
        <v/>
      </c>
      <c r="V967" s="74" t="str">
        <f>IF(AND(O967&lt;&gt;"",O968=""),SUM(O$1:O968)-SUM(V$1:V966),"")</f>
        <v/>
      </c>
      <c r="X967" s="3" t="str">
        <f t="shared" si="166"/>
        <v/>
      </c>
      <c r="Y967" s="21" t="str">
        <f t="shared" si="167"/>
        <v/>
      </c>
      <c r="Z967" s="74" t="str">
        <f t="shared" si="168"/>
        <v/>
      </c>
      <c r="AA967" s="74" t="str">
        <f t="shared" si="169"/>
        <v/>
      </c>
      <c r="AB967" s="74" t="str">
        <f t="shared" si="170"/>
        <v/>
      </c>
    </row>
    <row r="968" spans="1:28" ht="12.75" x14ac:dyDescent="0.2">
      <c r="A968" t="str">
        <f>IF(B968="","", IF(ISNA(MATCH(B968,'Meal Planning'!$C$2:$C$6,0)), "N", "Y"))</f>
        <v/>
      </c>
      <c r="B968" t="str">
        <f t="array" ref="B968">IF(D968="","", INDEX($C968:C20966, MATCH(FALSE,ISBLANK($C968:C20966),0)))</f>
        <v/>
      </c>
      <c r="C968" s="10"/>
      <c r="E968" t="str">
        <f t="shared" si="160"/>
        <v/>
      </c>
      <c r="F968" s="10"/>
      <c r="G968" s="1" t="str">
        <f>IF(D968="","",IFERROR(VLOOKUP(D968,Ingredients!$A:$G,4,FALSE),"ingredient not in list"))</f>
        <v/>
      </c>
      <c r="H968" t="str">
        <f t="shared" si="161"/>
        <v/>
      </c>
      <c r="I968" s="3" t="str">
        <f>IF(D968="", "", IFERROR((VLOOKUP(D968,Ingredients!$A:$H,8,FALSE)*(F968/(VLOOKUP(D968,Ingredients!$A:$H,3,FALSE)))), "ingredient not in list"))</f>
        <v/>
      </c>
      <c r="J968" t="str">
        <f t="shared" si="162"/>
        <v/>
      </c>
      <c r="K968" s="77" t="str">
        <f>IF($D968="", "", IFERROR((VLOOKUP($D968,Ingredients!$A:$K,9,FALSE)*($F968/(VLOOKUP($D968,Ingredients!$A:$K,3,FALSE)))), "ingredient not in list"))</f>
        <v/>
      </c>
      <c r="L968" t="str">
        <f t="shared" si="163"/>
        <v/>
      </c>
      <c r="M968" s="77" t="str">
        <f>IF($D968="", "", IFERROR((VLOOKUP($D968,Ingredients!$A:$K,10,FALSE)*($F968/(VLOOKUP($D968,Ingredients!$A:$K,3,FALSE)))), "ingredient not in list"))</f>
        <v/>
      </c>
      <c r="N968" t="str">
        <f t="shared" si="164"/>
        <v/>
      </c>
      <c r="O968" s="77" t="str">
        <f>IF($D968="", "", IFERROR((VLOOKUP($D968,Ingredients!$A:$K,11,FALSE)*($F968/(VLOOKUP($D968,Ingredients!$A:$K,3,FALSE)))), "ingredient not in list"))</f>
        <v/>
      </c>
      <c r="P968" t="str">
        <f t="shared" si="165"/>
        <v/>
      </c>
      <c r="Q968" s="83" t="str">
        <f>IF($D968="", "", IFERROR((VLOOKUP($D968,Ingredients!$A:$H,6,FALSE)*($F968/(VLOOKUP($D968,Ingredients!$A:$H,3,FALSE)))), "ingredient not in list"))</f>
        <v/>
      </c>
      <c r="R968" s="3" t="str">
        <f>IF(AND(I968&lt;&gt;"",I969=""),SUM(I$1:I969)-SUM(R$1:R967),"")</f>
        <v/>
      </c>
      <c r="S968" t="str">
        <f>IF(AND(Q968&lt;&gt;"",Q969=""),SUM(Q$1:Q969)-SUM(S$1:S967),"")</f>
        <v/>
      </c>
      <c r="T968" s="74" t="str">
        <f>IF(AND(K968&lt;&gt;"",K969=""),SUM(K$1:K969)-SUM(T$1:T967),"")</f>
        <v/>
      </c>
      <c r="U968" s="74" t="str">
        <f>IF(AND(M968&lt;&gt;"",M969=""),SUM(M$1:M969)-SUM(U$1:U967),"")</f>
        <v/>
      </c>
      <c r="V968" s="74" t="str">
        <f>IF(AND(O968&lt;&gt;"",O969=""),SUM(O$1:O969)-SUM(V$1:V967),"")</f>
        <v/>
      </c>
      <c r="X968" s="3" t="str">
        <f t="shared" si="166"/>
        <v/>
      </c>
      <c r="Y968" s="21" t="str">
        <f t="shared" si="167"/>
        <v/>
      </c>
      <c r="Z968" s="74" t="str">
        <f t="shared" si="168"/>
        <v/>
      </c>
      <c r="AA968" s="74" t="str">
        <f t="shared" si="169"/>
        <v/>
      </c>
      <c r="AB968" s="74" t="str">
        <f t="shared" si="170"/>
        <v/>
      </c>
    </row>
    <row r="969" spans="1:28" ht="12.75" x14ac:dyDescent="0.2">
      <c r="A969" t="str">
        <f>IF(B969="","", IF(ISNA(MATCH(B969,'Meal Planning'!$C$2:$C$6,0)), "N", "Y"))</f>
        <v/>
      </c>
      <c r="B969" t="str">
        <f t="array" ref="B969">IF(D969="","", INDEX($C969:C20967, MATCH(FALSE,ISBLANK($C969:C20967),0)))</f>
        <v/>
      </c>
      <c r="C969" s="10"/>
      <c r="E969" t="str">
        <f t="shared" ref="E969:E1032" si="171">IF($D969="","", "|")</f>
        <v/>
      </c>
      <c r="F969" s="10"/>
      <c r="G969" s="1" t="str">
        <f>IF(D969="","",IFERROR(VLOOKUP(D969,Ingredients!$A:$G,4,FALSE),"ingredient not in list"))</f>
        <v/>
      </c>
      <c r="H969" t="str">
        <f t="shared" ref="H969:H1032" si="172">IF($D969="","", "|")</f>
        <v/>
      </c>
      <c r="I969" s="3" t="str">
        <f>IF(D969="", "", IFERROR((VLOOKUP(D969,Ingredients!$A:$H,8,FALSE)*(F969/(VLOOKUP(D969,Ingredients!$A:$H,3,FALSE)))), "ingredient not in list"))</f>
        <v/>
      </c>
      <c r="J969" t="str">
        <f t="shared" ref="J969:J1032" si="173">IF($D969="","", "|")</f>
        <v/>
      </c>
      <c r="K969" s="77" t="str">
        <f>IF($D969="", "", IFERROR((VLOOKUP($D969,Ingredients!$A:$K,9,FALSE)*($F969/(VLOOKUP($D969,Ingredients!$A:$K,3,FALSE)))), "ingredient not in list"))</f>
        <v/>
      </c>
      <c r="L969" t="str">
        <f t="shared" ref="L969:L1032" si="174">IF($D969="","", "|")</f>
        <v/>
      </c>
      <c r="M969" s="77" t="str">
        <f>IF($D969="", "", IFERROR((VLOOKUP($D969,Ingredients!$A:$K,10,FALSE)*($F969/(VLOOKUP($D969,Ingredients!$A:$K,3,FALSE)))), "ingredient not in list"))</f>
        <v/>
      </c>
      <c r="N969" t="str">
        <f t="shared" ref="N969:N1032" si="175">IF($D969="","", "|")</f>
        <v/>
      </c>
      <c r="O969" s="77" t="str">
        <f>IF($D969="", "", IFERROR((VLOOKUP($D969,Ingredients!$A:$K,11,FALSE)*($F969/(VLOOKUP($D969,Ingredients!$A:$K,3,FALSE)))), "ingredient not in list"))</f>
        <v/>
      </c>
      <c r="P969" t="str">
        <f t="shared" ref="P969:P1032" si="176">IF($D969="","", "|")</f>
        <v/>
      </c>
      <c r="Q969" s="83" t="str">
        <f>IF($D969="", "", IFERROR((VLOOKUP($D969,Ingredients!$A:$H,6,FALSE)*($F969/(VLOOKUP($D969,Ingredients!$A:$H,3,FALSE)))), "ingredient not in list"))</f>
        <v/>
      </c>
      <c r="R969" s="3" t="str">
        <f>IF(AND(I969&lt;&gt;"",I970=""),SUM(I$1:I970)-SUM(R$1:R968),"")</f>
        <v/>
      </c>
      <c r="S969" t="str">
        <f>IF(AND(Q969&lt;&gt;"",Q970=""),SUM(Q$1:Q970)-SUM(S$1:S968),"")</f>
        <v/>
      </c>
      <c r="T969" s="74" t="str">
        <f>IF(AND(K969&lt;&gt;"",K970=""),SUM(K$1:K970)-SUM(T$1:T968),"")</f>
        <v/>
      </c>
      <c r="U969" s="74" t="str">
        <f>IF(AND(M969&lt;&gt;"",M970=""),SUM(M$1:M970)-SUM(U$1:U968),"")</f>
        <v/>
      </c>
      <c r="V969" s="74" t="str">
        <f>IF(AND(O969&lt;&gt;"",O970=""),SUM(O$1:O970)-SUM(V$1:V968),"")</f>
        <v/>
      </c>
      <c r="X969" s="3" t="str">
        <f t="shared" si="166"/>
        <v/>
      </c>
      <c r="Y969" s="21" t="str">
        <f t="shared" si="167"/>
        <v/>
      </c>
      <c r="Z969" s="74" t="str">
        <f t="shared" si="168"/>
        <v/>
      </c>
      <c r="AA969" s="74" t="str">
        <f t="shared" si="169"/>
        <v/>
      </c>
      <c r="AB969" s="74" t="str">
        <f t="shared" si="170"/>
        <v/>
      </c>
    </row>
    <row r="970" spans="1:28" ht="12.75" x14ac:dyDescent="0.2">
      <c r="A970" t="str">
        <f>IF(B970="","", IF(ISNA(MATCH(B970,'Meal Planning'!$C$2:$C$6,0)), "N", "Y"))</f>
        <v/>
      </c>
      <c r="B970" t="str">
        <f t="array" ref="B970">IF(D970="","", INDEX($C970:C20968, MATCH(FALSE,ISBLANK($C970:C20968),0)))</f>
        <v/>
      </c>
      <c r="C970" s="10"/>
      <c r="E970" t="str">
        <f t="shared" si="171"/>
        <v/>
      </c>
      <c r="F970" s="10"/>
      <c r="G970" s="1" t="str">
        <f>IF(D970="","",IFERROR(VLOOKUP(D970,Ingredients!$A:$G,4,FALSE),"ingredient not in list"))</f>
        <v/>
      </c>
      <c r="H970" t="str">
        <f t="shared" si="172"/>
        <v/>
      </c>
      <c r="I970" s="3" t="str">
        <f>IF(D970="", "", IFERROR((VLOOKUP(D970,Ingredients!$A:$H,8,FALSE)*(F970/(VLOOKUP(D970,Ingredients!$A:$H,3,FALSE)))), "ingredient not in list"))</f>
        <v/>
      </c>
      <c r="J970" t="str">
        <f t="shared" si="173"/>
        <v/>
      </c>
      <c r="K970" s="77" t="str">
        <f>IF($D970="", "", IFERROR((VLOOKUP($D970,Ingredients!$A:$K,9,FALSE)*($F970/(VLOOKUP($D970,Ingredients!$A:$K,3,FALSE)))), "ingredient not in list"))</f>
        <v/>
      </c>
      <c r="L970" t="str">
        <f t="shared" si="174"/>
        <v/>
      </c>
      <c r="M970" s="77" t="str">
        <f>IF($D970="", "", IFERROR((VLOOKUP($D970,Ingredients!$A:$K,10,FALSE)*($F970/(VLOOKUP($D970,Ingredients!$A:$K,3,FALSE)))), "ingredient not in list"))</f>
        <v/>
      </c>
      <c r="N970" t="str">
        <f t="shared" si="175"/>
        <v/>
      </c>
      <c r="O970" s="77" t="str">
        <f>IF($D970="", "", IFERROR((VLOOKUP($D970,Ingredients!$A:$K,11,FALSE)*($F970/(VLOOKUP($D970,Ingredients!$A:$K,3,FALSE)))), "ingredient not in list"))</f>
        <v/>
      </c>
      <c r="P970" t="str">
        <f t="shared" si="176"/>
        <v/>
      </c>
      <c r="Q970" s="83" t="str">
        <f>IF($D970="", "", IFERROR((VLOOKUP($D970,Ingredients!$A:$H,6,FALSE)*($F970/(VLOOKUP($D970,Ingredients!$A:$H,3,FALSE)))), "ingredient not in list"))</f>
        <v/>
      </c>
      <c r="R970" s="3" t="str">
        <f>IF(AND(I970&lt;&gt;"",I971=""),SUM(I$1:I971)-SUM(R$1:R969),"")</f>
        <v/>
      </c>
      <c r="S970" t="str">
        <f>IF(AND(Q970&lt;&gt;"",Q971=""),SUM(Q$1:Q971)-SUM(S$1:S969),"")</f>
        <v/>
      </c>
      <c r="T970" s="74" t="str">
        <f>IF(AND(K970&lt;&gt;"",K971=""),SUM(K$1:K971)-SUM(T$1:T969),"")</f>
        <v/>
      </c>
      <c r="U970" s="74" t="str">
        <f>IF(AND(M970&lt;&gt;"",M971=""),SUM(M$1:M971)-SUM(U$1:U969),"")</f>
        <v/>
      </c>
      <c r="V970" s="74" t="str">
        <f>IF(AND(O970&lt;&gt;"",O971=""),SUM(O$1:O971)-SUM(V$1:V969),"")</f>
        <v/>
      </c>
      <c r="X970" s="3" t="str">
        <f t="shared" ref="X970:X1033" si="177">IF(W970="","",R970/W970)</f>
        <v/>
      </c>
      <c r="Y970" s="21" t="str">
        <f t="shared" ref="Y970:Y1033" si="178">IF(W970="","", S970/W970)</f>
        <v/>
      </c>
      <c r="Z970" s="74" t="str">
        <f t="shared" ref="Z970:Z1033" si="179">IF(T970="","", T970/W970)</f>
        <v/>
      </c>
      <c r="AA970" s="74" t="str">
        <f t="shared" ref="AA970:AA1033" si="180">IF(U970="","", U970/W970)</f>
        <v/>
      </c>
      <c r="AB970" s="74" t="str">
        <f t="shared" ref="AB970:AB1033" si="181">IF(V970="","", V970/W970)</f>
        <v/>
      </c>
    </row>
    <row r="971" spans="1:28" ht="12.75" x14ac:dyDescent="0.2">
      <c r="A971" t="str">
        <f>IF(B971="","", IF(ISNA(MATCH(B971,'Meal Planning'!$C$2:$C$6,0)), "N", "Y"))</f>
        <v/>
      </c>
      <c r="B971" t="str">
        <f t="array" ref="B971">IF(D971="","", INDEX($C971:C20969, MATCH(FALSE,ISBLANK($C971:C20969),0)))</f>
        <v/>
      </c>
      <c r="C971" s="10"/>
      <c r="E971" t="str">
        <f t="shared" si="171"/>
        <v/>
      </c>
      <c r="F971" s="10"/>
      <c r="G971" s="1" t="str">
        <f>IF(D971="","",IFERROR(VLOOKUP(D971,Ingredients!$A:$G,4,FALSE),"ingredient not in list"))</f>
        <v/>
      </c>
      <c r="H971" t="str">
        <f t="shared" si="172"/>
        <v/>
      </c>
      <c r="I971" s="3" t="str">
        <f>IF(D971="", "", IFERROR((VLOOKUP(D971,Ingredients!$A:$H,8,FALSE)*(F971/(VLOOKUP(D971,Ingredients!$A:$H,3,FALSE)))), "ingredient not in list"))</f>
        <v/>
      </c>
      <c r="J971" t="str">
        <f t="shared" si="173"/>
        <v/>
      </c>
      <c r="K971" s="77" t="str">
        <f>IF($D971="", "", IFERROR((VLOOKUP($D971,Ingredients!$A:$K,9,FALSE)*($F971/(VLOOKUP($D971,Ingredients!$A:$K,3,FALSE)))), "ingredient not in list"))</f>
        <v/>
      </c>
      <c r="L971" t="str">
        <f t="shared" si="174"/>
        <v/>
      </c>
      <c r="M971" s="77" t="str">
        <f>IF($D971="", "", IFERROR((VLOOKUP($D971,Ingredients!$A:$K,10,FALSE)*($F971/(VLOOKUP($D971,Ingredients!$A:$K,3,FALSE)))), "ingredient not in list"))</f>
        <v/>
      </c>
      <c r="N971" t="str">
        <f t="shared" si="175"/>
        <v/>
      </c>
      <c r="O971" s="77" t="str">
        <f>IF($D971="", "", IFERROR((VLOOKUP($D971,Ingredients!$A:$K,11,FALSE)*($F971/(VLOOKUP($D971,Ingredients!$A:$K,3,FALSE)))), "ingredient not in list"))</f>
        <v/>
      </c>
      <c r="P971" t="str">
        <f t="shared" si="176"/>
        <v/>
      </c>
      <c r="Q971" s="83" t="str">
        <f>IF($D971="", "", IFERROR((VLOOKUP($D971,Ingredients!$A:$H,6,FALSE)*($F971/(VLOOKUP($D971,Ingredients!$A:$H,3,FALSE)))), "ingredient not in list"))</f>
        <v/>
      </c>
      <c r="R971" s="3" t="str">
        <f>IF(AND(I971&lt;&gt;"",I972=""),SUM(I$1:I972)-SUM(R$1:R970),"")</f>
        <v/>
      </c>
      <c r="S971" t="str">
        <f>IF(AND(Q971&lt;&gt;"",Q972=""),SUM(Q$1:Q972)-SUM(S$1:S970),"")</f>
        <v/>
      </c>
      <c r="T971" s="74" t="str">
        <f>IF(AND(K971&lt;&gt;"",K972=""),SUM(K$1:K972)-SUM(T$1:T970),"")</f>
        <v/>
      </c>
      <c r="U971" s="74" t="str">
        <f>IF(AND(M971&lt;&gt;"",M972=""),SUM(M$1:M972)-SUM(U$1:U970),"")</f>
        <v/>
      </c>
      <c r="V971" s="74" t="str">
        <f>IF(AND(O971&lt;&gt;"",O972=""),SUM(O$1:O972)-SUM(V$1:V970),"")</f>
        <v/>
      </c>
      <c r="X971" s="3" t="str">
        <f t="shared" si="177"/>
        <v/>
      </c>
      <c r="Y971" s="21" t="str">
        <f t="shared" si="178"/>
        <v/>
      </c>
      <c r="Z971" s="74" t="str">
        <f t="shared" si="179"/>
        <v/>
      </c>
      <c r="AA971" s="74" t="str">
        <f t="shared" si="180"/>
        <v/>
      </c>
      <c r="AB971" s="74" t="str">
        <f t="shared" si="181"/>
        <v/>
      </c>
    </row>
    <row r="972" spans="1:28" ht="12.75" x14ac:dyDescent="0.2">
      <c r="A972" t="str">
        <f>IF(B972="","", IF(ISNA(MATCH(B972,'Meal Planning'!$C$2:$C$6,0)), "N", "Y"))</f>
        <v/>
      </c>
      <c r="B972" t="str">
        <f t="array" ref="B972">IF(D972="","", INDEX($C972:C20970, MATCH(FALSE,ISBLANK($C972:C20970),0)))</f>
        <v/>
      </c>
      <c r="C972" s="10"/>
      <c r="E972" t="str">
        <f t="shared" si="171"/>
        <v/>
      </c>
      <c r="F972" s="10"/>
      <c r="G972" s="1" t="str">
        <f>IF(D972="","",IFERROR(VLOOKUP(D972,Ingredients!$A:$G,4,FALSE),"ingredient not in list"))</f>
        <v/>
      </c>
      <c r="H972" t="str">
        <f t="shared" si="172"/>
        <v/>
      </c>
      <c r="I972" s="3" t="str">
        <f>IF(D972="", "", IFERROR((VLOOKUP(D972,Ingredients!$A:$H,8,FALSE)*(F972/(VLOOKUP(D972,Ingredients!$A:$H,3,FALSE)))), "ingredient not in list"))</f>
        <v/>
      </c>
      <c r="J972" t="str">
        <f t="shared" si="173"/>
        <v/>
      </c>
      <c r="K972" s="77" t="str">
        <f>IF($D972="", "", IFERROR((VLOOKUP($D972,Ingredients!$A:$K,9,FALSE)*($F972/(VLOOKUP($D972,Ingredients!$A:$K,3,FALSE)))), "ingredient not in list"))</f>
        <v/>
      </c>
      <c r="L972" t="str">
        <f t="shared" si="174"/>
        <v/>
      </c>
      <c r="M972" s="77" t="str">
        <f>IF($D972="", "", IFERROR((VLOOKUP($D972,Ingredients!$A:$K,10,FALSE)*($F972/(VLOOKUP($D972,Ingredients!$A:$K,3,FALSE)))), "ingredient not in list"))</f>
        <v/>
      </c>
      <c r="N972" t="str">
        <f t="shared" si="175"/>
        <v/>
      </c>
      <c r="O972" s="77" t="str">
        <f>IF($D972="", "", IFERROR((VLOOKUP($D972,Ingredients!$A:$K,11,FALSE)*($F972/(VLOOKUP($D972,Ingredients!$A:$K,3,FALSE)))), "ingredient not in list"))</f>
        <v/>
      </c>
      <c r="P972" t="str">
        <f t="shared" si="176"/>
        <v/>
      </c>
      <c r="Q972" s="83" t="str">
        <f>IF($D972="", "", IFERROR((VLOOKUP($D972,Ingredients!$A:$H,6,FALSE)*($F972/(VLOOKUP($D972,Ingredients!$A:$H,3,FALSE)))), "ingredient not in list"))</f>
        <v/>
      </c>
      <c r="R972" s="3" t="str">
        <f>IF(AND(I972&lt;&gt;"",I973=""),SUM(I$1:I973)-SUM(R$1:R971),"")</f>
        <v/>
      </c>
      <c r="S972" t="str">
        <f>IF(AND(Q972&lt;&gt;"",Q973=""),SUM(Q$1:Q973)-SUM(S$1:S971),"")</f>
        <v/>
      </c>
      <c r="T972" s="74" t="str">
        <f>IF(AND(K972&lt;&gt;"",K973=""),SUM(K$1:K973)-SUM(T$1:T971),"")</f>
        <v/>
      </c>
      <c r="U972" s="74" t="str">
        <f>IF(AND(M972&lt;&gt;"",M973=""),SUM(M$1:M973)-SUM(U$1:U971),"")</f>
        <v/>
      </c>
      <c r="V972" s="74" t="str">
        <f>IF(AND(O972&lt;&gt;"",O973=""),SUM(O$1:O973)-SUM(V$1:V971),"")</f>
        <v/>
      </c>
      <c r="X972" s="3" t="str">
        <f t="shared" si="177"/>
        <v/>
      </c>
      <c r="Y972" s="21" t="str">
        <f t="shared" si="178"/>
        <v/>
      </c>
      <c r="Z972" s="74" t="str">
        <f t="shared" si="179"/>
        <v/>
      </c>
      <c r="AA972" s="74" t="str">
        <f t="shared" si="180"/>
        <v/>
      </c>
      <c r="AB972" s="74" t="str">
        <f t="shared" si="181"/>
        <v/>
      </c>
    </row>
    <row r="973" spans="1:28" ht="12.75" x14ac:dyDescent="0.2">
      <c r="A973" t="str">
        <f>IF(B973="","", IF(ISNA(MATCH(B973,'Meal Planning'!$C$2:$C$6,0)), "N", "Y"))</f>
        <v/>
      </c>
      <c r="B973" t="str">
        <f t="array" ref="B973">IF(D973="","", INDEX($C973:C20971, MATCH(FALSE,ISBLANK($C973:C20971),0)))</f>
        <v/>
      </c>
      <c r="C973" s="10"/>
      <c r="E973" t="str">
        <f t="shared" si="171"/>
        <v/>
      </c>
      <c r="F973" s="10"/>
      <c r="G973" s="1" t="str">
        <f>IF(D973="","",IFERROR(VLOOKUP(D973,Ingredients!$A:$G,4,FALSE),"ingredient not in list"))</f>
        <v/>
      </c>
      <c r="H973" t="str">
        <f t="shared" si="172"/>
        <v/>
      </c>
      <c r="I973" s="3" t="str">
        <f>IF(D973="", "", IFERROR((VLOOKUP(D973,Ingredients!$A:$H,8,FALSE)*(F973/(VLOOKUP(D973,Ingredients!$A:$H,3,FALSE)))), "ingredient not in list"))</f>
        <v/>
      </c>
      <c r="J973" t="str">
        <f t="shared" si="173"/>
        <v/>
      </c>
      <c r="K973" s="77" t="str">
        <f>IF($D973="", "", IFERROR((VLOOKUP($D973,Ingredients!$A:$K,9,FALSE)*($F973/(VLOOKUP($D973,Ingredients!$A:$K,3,FALSE)))), "ingredient not in list"))</f>
        <v/>
      </c>
      <c r="L973" t="str">
        <f t="shared" si="174"/>
        <v/>
      </c>
      <c r="M973" s="77" t="str">
        <f>IF($D973="", "", IFERROR((VLOOKUP($D973,Ingredients!$A:$K,10,FALSE)*($F973/(VLOOKUP($D973,Ingredients!$A:$K,3,FALSE)))), "ingredient not in list"))</f>
        <v/>
      </c>
      <c r="N973" t="str">
        <f t="shared" si="175"/>
        <v/>
      </c>
      <c r="O973" s="77" t="str">
        <f>IF($D973="", "", IFERROR((VLOOKUP($D973,Ingredients!$A:$K,11,FALSE)*($F973/(VLOOKUP($D973,Ingredients!$A:$K,3,FALSE)))), "ingredient not in list"))</f>
        <v/>
      </c>
      <c r="P973" t="str">
        <f t="shared" si="176"/>
        <v/>
      </c>
      <c r="Q973" s="83" t="str">
        <f>IF($D973="", "", IFERROR((VLOOKUP($D973,Ingredients!$A:$H,6,FALSE)*($F973/(VLOOKUP($D973,Ingredients!$A:$H,3,FALSE)))), "ingredient not in list"))</f>
        <v/>
      </c>
      <c r="R973" s="3" t="str">
        <f>IF(AND(I973&lt;&gt;"",I974=""),SUM(I$1:I974)-SUM(R$1:R972),"")</f>
        <v/>
      </c>
      <c r="S973" t="str">
        <f>IF(AND(Q973&lt;&gt;"",Q974=""),SUM(Q$1:Q974)-SUM(S$1:S972),"")</f>
        <v/>
      </c>
      <c r="T973" s="74" t="str">
        <f>IF(AND(K973&lt;&gt;"",K974=""),SUM(K$1:K974)-SUM(T$1:T972),"")</f>
        <v/>
      </c>
      <c r="U973" s="74" t="str">
        <f>IF(AND(M973&lt;&gt;"",M974=""),SUM(M$1:M974)-SUM(U$1:U972),"")</f>
        <v/>
      </c>
      <c r="V973" s="74" t="str">
        <f>IF(AND(O973&lt;&gt;"",O974=""),SUM(O$1:O974)-SUM(V$1:V972),"")</f>
        <v/>
      </c>
      <c r="X973" s="3" t="str">
        <f t="shared" si="177"/>
        <v/>
      </c>
      <c r="Y973" s="21" t="str">
        <f t="shared" si="178"/>
        <v/>
      </c>
      <c r="Z973" s="74" t="str">
        <f t="shared" si="179"/>
        <v/>
      </c>
      <c r="AA973" s="74" t="str">
        <f t="shared" si="180"/>
        <v/>
      </c>
      <c r="AB973" s="74" t="str">
        <f t="shared" si="181"/>
        <v/>
      </c>
    </row>
    <row r="974" spans="1:28" ht="12.75" x14ac:dyDescent="0.2">
      <c r="A974" t="str">
        <f>IF(B974="","", IF(ISNA(MATCH(B974,'Meal Planning'!$C$2:$C$6,0)), "N", "Y"))</f>
        <v/>
      </c>
      <c r="B974" t="str">
        <f t="array" ref="B974">IF(D974="","", INDEX($C974:C20972, MATCH(FALSE,ISBLANK($C974:C20972),0)))</f>
        <v/>
      </c>
      <c r="C974" s="10"/>
      <c r="E974" t="str">
        <f t="shared" si="171"/>
        <v/>
      </c>
      <c r="F974" s="10"/>
      <c r="G974" s="1" t="str">
        <f>IF(D974="","",IFERROR(VLOOKUP(D974,Ingredients!$A:$G,4,FALSE),"ingredient not in list"))</f>
        <v/>
      </c>
      <c r="H974" t="str">
        <f t="shared" si="172"/>
        <v/>
      </c>
      <c r="I974" s="3" t="str">
        <f>IF(D974="", "", IFERROR((VLOOKUP(D974,Ingredients!$A:$H,8,FALSE)*(F974/(VLOOKUP(D974,Ingredients!$A:$H,3,FALSE)))), "ingredient not in list"))</f>
        <v/>
      </c>
      <c r="J974" t="str">
        <f t="shared" si="173"/>
        <v/>
      </c>
      <c r="K974" s="77" t="str">
        <f>IF($D974="", "", IFERROR((VLOOKUP($D974,Ingredients!$A:$K,9,FALSE)*($F974/(VLOOKUP($D974,Ingredients!$A:$K,3,FALSE)))), "ingredient not in list"))</f>
        <v/>
      </c>
      <c r="L974" t="str">
        <f t="shared" si="174"/>
        <v/>
      </c>
      <c r="M974" s="77" t="str">
        <f>IF($D974="", "", IFERROR((VLOOKUP($D974,Ingredients!$A:$K,10,FALSE)*($F974/(VLOOKUP($D974,Ingredients!$A:$K,3,FALSE)))), "ingredient not in list"))</f>
        <v/>
      </c>
      <c r="N974" t="str">
        <f t="shared" si="175"/>
        <v/>
      </c>
      <c r="O974" s="77" t="str">
        <f>IF($D974="", "", IFERROR((VLOOKUP($D974,Ingredients!$A:$K,11,FALSE)*($F974/(VLOOKUP($D974,Ingredients!$A:$K,3,FALSE)))), "ingredient not in list"))</f>
        <v/>
      </c>
      <c r="P974" t="str">
        <f t="shared" si="176"/>
        <v/>
      </c>
      <c r="Q974" s="83" t="str">
        <f>IF($D974="", "", IFERROR((VLOOKUP($D974,Ingredients!$A:$H,6,FALSE)*($F974/(VLOOKUP($D974,Ingredients!$A:$H,3,FALSE)))), "ingredient not in list"))</f>
        <v/>
      </c>
      <c r="R974" s="3" t="str">
        <f>IF(AND(I974&lt;&gt;"",I975=""),SUM(I$1:I975)-SUM(R$1:R973),"")</f>
        <v/>
      </c>
      <c r="S974" t="str">
        <f>IF(AND(Q974&lt;&gt;"",Q975=""),SUM(Q$1:Q975)-SUM(S$1:S973),"")</f>
        <v/>
      </c>
      <c r="T974" s="74" t="str">
        <f>IF(AND(K974&lt;&gt;"",K975=""),SUM(K$1:K975)-SUM(T$1:T973),"")</f>
        <v/>
      </c>
      <c r="U974" s="74" t="str">
        <f>IF(AND(M974&lt;&gt;"",M975=""),SUM(M$1:M975)-SUM(U$1:U973),"")</f>
        <v/>
      </c>
      <c r="V974" s="74" t="str">
        <f>IF(AND(O974&lt;&gt;"",O975=""),SUM(O$1:O975)-SUM(V$1:V973),"")</f>
        <v/>
      </c>
      <c r="X974" s="3" t="str">
        <f t="shared" si="177"/>
        <v/>
      </c>
      <c r="Y974" s="21" t="str">
        <f t="shared" si="178"/>
        <v/>
      </c>
      <c r="Z974" s="74" t="str">
        <f t="shared" si="179"/>
        <v/>
      </c>
      <c r="AA974" s="74" t="str">
        <f t="shared" si="180"/>
        <v/>
      </c>
      <c r="AB974" s="74" t="str">
        <f t="shared" si="181"/>
        <v/>
      </c>
    </row>
    <row r="975" spans="1:28" ht="12.75" x14ac:dyDescent="0.2">
      <c r="A975" t="str">
        <f>IF(B975="","", IF(ISNA(MATCH(B975,'Meal Planning'!$C$2:$C$6,0)), "N", "Y"))</f>
        <v/>
      </c>
      <c r="B975" t="str">
        <f t="array" ref="B975">IF(D975="","", INDEX($C975:C20973, MATCH(FALSE,ISBLANK($C975:C20973),0)))</f>
        <v/>
      </c>
      <c r="C975" s="10"/>
      <c r="E975" t="str">
        <f t="shared" si="171"/>
        <v/>
      </c>
      <c r="F975" s="10"/>
      <c r="G975" s="1" t="str">
        <f>IF(D975="","",IFERROR(VLOOKUP(D975,Ingredients!$A:$G,4,FALSE),"ingredient not in list"))</f>
        <v/>
      </c>
      <c r="H975" t="str">
        <f t="shared" si="172"/>
        <v/>
      </c>
      <c r="I975" s="3" t="str">
        <f>IF(D975="", "", IFERROR((VLOOKUP(D975,Ingredients!$A:$H,8,FALSE)*(F975/(VLOOKUP(D975,Ingredients!$A:$H,3,FALSE)))), "ingredient not in list"))</f>
        <v/>
      </c>
      <c r="J975" t="str">
        <f t="shared" si="173"/>
        <v/>
      </c>
      <c r="K975" s="77" t="str">
        <f>IF($D975="", "", IFERROR((VLOOKUP($D975,Ingredients!$A:$K,9,FALSE)*($F975/(VLOOKUP($D975,Ingredients!$A:$K,3,FALSE)))), "ingredient not in list"))</f>
        <v/>
      </c>
      <c r="L975" t="str">
        <f t="shared" si="174"/>
        <v/>
      </c>
      <c r="M975" s="77" t="str">
        <f>IF($D975="", "", IFERROR((VLOOKUP($D975,Ingredients!$A:$K,10,FALSE)*($F975/(VLOOKUP($D975,Ingredients!$A:$K,3,FALSE)))), "ingredient not in list"))</f>
        <v/>
      </c>
      <c r="N975" t="str">
        <f t="shared" si="175"/>
        <v/>
      </c>
      <c r="O975" s="77" t="str">
        <f>IF($D975="", "", IFERROR((VLOOKUP($D975,Ingredients!$A:$K,11,FALSE)*($F975/(VLOOKUP($D975,Ingredients!$A:$K,3,FALSE)))), "ingredient not in list"))</f>
        <v/>
      </c>
      <c r="P975" t="str">
        <f t="shared" si="176"/>
        <v/>
      </c>
      <c r="Q975" s="83" t="str">
        <f>IF($D975="", "", IFERROR((VLOOKUP($D975,Ingredients!$A:$H,6,FALSE)*($F975/(VLOOKUP($D975,Ingredients!$A:$H,3,FALSE)))), "ingredient not in list"))</f>
        <v/>
      </c>
      <c r="R975" s="3" t="str">
        <f>IF(AND(I975&lt;&gt;"",I976=""),SUM(I$1:I976)-SUM(R$1:R974),"")</f>
        <v/>
      </c>
      <c r="S975" t="str">
        <f>IF(AND(Q975&lt;&gt;"",Q976=""),SUM(Q$1:Q976)-SUM(S$1:S974),"")</f>
        <v/>
      </c>
      <c r="T975" s="74" t="str">
        <f>IF(AND(K975&lt;&gt;"",K976=""),SUM(K$1:K976)-SUM(T$1:T974),"")</f>
        <v/>
      </c>
      <c r="U975" s="74" t="str">
        <f>IF(AND(M975&lt;&gt;"",M976=""),SUM(M$1:M976)-SUM(U$1:U974),"")</f>
        <v/>
      </c>
      <c r="V975" s="74" t="str">
        <f>IF(AND(O975&lt;&gt;"",O976=""),SUM(O$1:O976)-SUM(V$1:V974),"")</f>
        <v/>
      </c>
      <c r="X975" s="3" t="str">
        <f t="shared" si="177"/>
        <v/>
      </c>
      <c r="Y975" s="21" t="str">
        <f t="shared" si="178"/>
        <v/>
      </c>
      <c r="Z975" s="74" t="str">
        <f t="shared" si="179"/>
        <v/>
      </c>
      <c r="AA975" s="74" t="str">
        <f t="shared" si="180"/>
        <v/>
      </c>
      <c r="AB975" s="74" t="str">
        <f t="shared" si="181"/>
        <v/>
      </c>
    </row>
    <row r="976" spans="1:28" ht="12.75" x14ac:dyDescent="0.2">
      <c r="A976" t="str">
        <f>IF(B976="","", IF(ISNA(MATCH(B976,'Meal Planning'!$C$2:$C$6,0)), "N", "Y"))</f>
        <v/>
      </c>
      <c r="B976" t="str">
        <f t="array" ref="B976">IF(D976="","", INDEX($C976:C20974, MATCH(FALSE,ISBLANK($C976:C20974),0)))</f>
        <v/>
      </c>
      <c r="C976" s="10"/>
      <c r="E976" t="str">
        <f t="shared" si="171"/>
        <v/>
      </c>
      <c r="F976" s="10"/>
      <c r="G976" s="1" t="str">
        <f>IF(D976="","",IFERROR(VLOOKUP(D976,Ingredients!$A:$G,4,FALSE),"ingredient not in list"))</f>
        <v/>
      </c>
      <c r="H976" t="str">
        <f t="shared" si="172"/>
        <v/>
      </c>
      <c r="I976" s="3" t="str">
        <f>IF(D976="", "", IFERROR((VLOOKUP(D976,Ingredients!$A:$H,8,FALSE)*(F976/(VLOOKUP(D976,Ingredients!$A:$H,3,FALSE)))), "ingredient not in list"))</f>
        <v/>
      </c>
      <c r="J976" t="str">
        <f t="shared" si="173"/>
        <v/>
      </c>
      <c r="K976" s="77" t="str">
        <f>IF($D976="", "", IFERROR((VLOOKUP($D976,Ingredients!$A:$K,9,FALSE)*($F976/(VLOOKUP($D976,Ingredients!$A:$K,3,FALSE)))), "ingredient not in list"))</f>
        <v/>
      </c>
      <c r="L976" t="str">
        <f t="shared" si="174"/>
        <v/>
      </c>
      <c r="M976" s="77" t="str">
        <f>IF($D976="", "", IFERROR((VLOOKUP($D976,Ingredients!$A:$K,10,FALSE)*($F976/(VLOOKUP($D976,Ingredients!$A:$K,3,FALSE)))), "ingredient not in list"))</f>
        <v/>
      </c>
      <c r="N976" t="str">
        <f t="shared" si="175"/>
        <v/>
      </c>
      <c r="O976" s="77" t="str">
        <f>IF($D976="", "", IFERROR((VLOOKUP($D976,Ingredients!$A:$K,11,FALSE)*($F976/(VLOOKUP($D976,Ingredients!$A:$K,3,FALSE)))), "ingredient not in list"))</f>
        <v/>
      </c>
      <c r="P976" t="str">
        <f t="shared" si="176"/>
        <v/>
      </c>
      <c r="Q976" s="83" t="str">
        <f>IF($D976="", "", IFERROR((VLOOKUP($D976,Ingredients!$A:$H,6,FALSE)*($F976/(VLOOKUP($D976,Ingredients!$A:$H,3,FALSE)))), "ingredient not in list"))</f>
        <v/>
      </c>
      <c r="R976" s="3" t="str">
        <f>IF(AND(I976&lt;&gt;"",I977=""),SUM(I$1:I977)-SUM(R$1:R975),"")</f>
        <v/>
      </c>
      <c r="S976" t="str">
        <f>IF(AND(Q976&lt;&gt;"",Q977=""),SUM(Q$1:Q977)-SUM(S$1:S975),"")</f>
        <v/>
      </c>
      <c r="T976" s="74" t="str">
        <f>IF(AND(K976&lt;&gt;"",K977=""),SUM(K$1:K977)-SUM(T$1:T975),"")</f>
        <v/>
      </c>
      <c r="U976" s="74" t="str">
        <f>IF(AND(M976&lt;&gt;"",M977=""),SUM(M$1:M977)-SUM(U$1:U975),"")</f>
        <v/>
      </c>
      <c r="V976" s="74" t="str">
        <f>IF(AND(O976&lt;&gt;"",O977=""),SUM(O$1:O977)-SUM(V$1:V975),"")</f>
        <v/>
      </c>
      <c r="X976" s="3" t="str">
        <f t="shared" si="177"/>
        <v/>
      </c>
      <c r="Y976" s="21" t="str">
        <f t="shared" si="178"/>
        <v/>
      </c>
      <c r="Z976" s="74" t="str">
        <f t="shared" si="179"/>
        <v/>
      </c>
      <c r="AA976" s="74" t="str">
        <f t="shared" si="180"/>
        <v/>
      </c>
      <c r="AB976" s="74" t="str">
        <f t="shared" si="181"/>
        <v/>
      </c>
    </row>
    <row r="977" spans="1:28" ht="12.75" x14ac:dyDescent="0.2">
      <c r="A977" t="str">
        <f>IF(B977="","", IF(ISNA(MATCH(B977,'Meal Planning'!$C$2:$C$6,0)), "N", "Y"))</f>
        <v/>
      </c>
      <c r="B977" t="str">
        <f t="array" ref="B977">IF(D977="","", INDEX($C977:C20975, MATCH(FALSE,ISBLANK($C977:C20975),0)))</f>
        <v/>
      </c>
      <c r="C977" s="10"/>
      <c r="E977" t="str">
        <f t="shared" si="171"/>
        <v/>
      </c>
      <c r="F977" s="10"/>
      <c r="G977" s="1" t="str">
        <f>IF(D977="","",IFERROR(VLOOKUP(D977,Ingredients!$A:$G,4,FALSE),"ingredient not in list"))</f>
        <v/>
      </c>
      <c r="H977" t="str">
        <f t="shared" si="172"/>
        <v/>
      </c>
      <c r="I977" s="3" t="str">
        <f>IF(D977="", "", IFERROR((VLOOKUP(D977,Ingredients!$A:$H,8,FALSE)*(F977/(VLOOKUP(D977,Ingredients!$A:$H,3,FALSE)))), "ingredient not in list"))</f>
        <v/>
      </c>
      <c r="J977" t="str">
        <f t="shared" si="173"/>
        <v/>
      </c>
      <c r="K977" s="77" t="str">
        <f>IF($D977="", "", IFERROR((VLOOKUP($D977,Ingredients!$A:$K,9,FALSE)*($F977/(VLOOKUP($D977,Ingredients!$A:$K,3,FALSE)))), "ingredient not in list"))</f>
        <v/>
      </c>
      <c r="L977" t="str">
        <f t="shared" si="174"/>
        <v/>
      </c>
      <c r="M977" s="77" t="str">
        <f>IF($D977="", "", IFERROR((VLOOKUP($D977,Ingredients!$A:$K,10,FALSE)*($F977/(VLOOKUP($D977,Ingredients!$A:$K,3,FALSE)))), "ingredient not in list"))</f>
        <v/>
      </c>
      <c r="N977" t="str">
        <f t="shared" si="175"/>
        <v/>
      </c>
      <c r="O977" s="77" t="str">
        <f>IF($D977="", "", IFERROR((VLOOKUP($D977,Ingredients!$A:$K,11,FALSE)*($F977/(VLOOKUP($D977,Ingredients!$A:$K,3,FALSE)))), "ingredient not in list"))</f>
        <v/>
      </c>
      <c r="P977" t="str">
        <f t="shared" si="176"/>
        <v/>
      </c>
      <c r="Q977" s="83" t="str">
        <f>IF($D977="", "", IFERROR((VLOOKUP($D977,Ingredients!$A:$H,6,FALSE)*($F977/(VLOOKUP($D977,Ingredients!$A:$H,3,FALSE)))), "ingredient not in list"))</f>
        <v/>
      </c>
      <c r="R977" s="3" t="str">
        <f>IF(AND(I977&lt;&gt;"",I978=""),SUM(I$1:I978)-SUM(R$1:R976),"")</f>
        <v/>
      </c>
      <c r="S977" t="str">
        <f>IF(AND(Q977&lt;&gt;"",Q978=""),SUM(Q$1:Q978)-SUM(S$1:S976),"")</f>
        <v/>
      </c>
      <c r="T977" s="74" t="str">
        <f>IF(AND(K977&lt;&gt;"",K978=""),SUM(K$1:K978)-SUM(T$1:T976),"")</f>
        <v/>
      </c>
      <c r="U977" s="74" t="str">
        <f>IF(AND(M977&lt;&gt;"",M978=""),SUM(M$1:M978)-SUM(U$1:U976),"")</f>
        <v/>
      </c>
      <c r="V977" s="74" t="str">
        <f>IF(AND(O977&lt;&gt;"",O978=""),SUM(O$1:O978)-SUM(V$1:V976),"")</f>
        <v/>
      </c>
      <c r="X977" s="3" t="str">
        <f t="shared" si="177"/>
        <v/>
      </c>
      <c r="Y977" s="21" t="str">
        <f t="shared" si="178"/>
        <v/>
      </c>
      <c r="Z977" s="74" t="str">
        <f t="shared" si="179"/>
        <v/>
      </c>
      <c r="AA977" s="74" t="str">
        <f t="shared" si="180"/>
        <v/>
      </c>
      <c r="AB977" s="74" t="str">
        <f t="shared" si="181"/>
        <v/>
      </c>
    </row>
    <row r="978" spans="1:28" ht="12.75" x14ac:dyDescent="0.2">
      <c r="A978" t="str">
        <f>IF(B978="","", IF(ISNA(MATCH(B978,'Meal Planning'!$C$2:$C$6,0)), "N", "Y"))</f>
        <v/>
      </c>
      <c r="B978" t="str">
        <f t="array" ref="B978">IF(D978="","", INDEX($C978:C20976, MATCH(FALSE,ISBLANK($C978:C20976),0)))</f>
        <v/>
      </c>
      <c r="C978" s="10"/>
      <c r="E978" t="str">
        <f t="shared" si="171"/>
        <v/>
      </c>
      <c r="F978" s="10"/>
      <c r="G978" s="1" t="str">
        <f>IF(D978="","",IFERROR(VLOOKUP(D978,Ingredients!$A:$G,4,FALSE),"ingredient not in list"))</f>
        <v/>
      </c>
      <c r="H978" t="str">
        <f t="shared" si="172"/>
        <v/>
      </c>
      <c r="I978" s="3" t="str">
        <f>IF(D978="", "", IFERROR((VLOOKUP(D978,Ingredients!$A:$H,8,FALSE)*(F978/(VLOOKUP(D978,Ingredients!$A:$H,3,FALSE)))), "ingredient not in list"))</f>
        <v/>
      </c>
      <c r="J978" t="str">
        <f t="shared" si="173"/>
        <v/>
      </c>
      <c r="K978" s="77" t="str">
        <f>IF($D978="", "", IFERROR((VLOOKUP($D978,Ingredients!$A:$K,9,FALSE)*($F978/(VLOOKUP($D978,Ingredients!$A:$K,3,FALSE)))), "ingredient not in list"))</f>
        <v/>
      </c>
      <c r="L978" t="str">
        <f t="shared" si="174"/>
        <v/>
      </c>
      <c r="M978" s="77" t="str">
        <f>IF($D978="", "", IFERROR((VLOOKUP($D978,Ingredients!$A:$K,10,FALSE)*($F978/(VLOOKUP($D978,Ingredients!$A:$K,3,FALSE)))), "ingredient not in list"))</f>
        <v/>
      </c>
      <c r="N978" t="str">
        <f t="shared" si="175"/>
        <v/>
      </c>
      <c r="O978" s="77" t="str">
        <f>IF($D978="", "", IFERROR((VLOOKUP($D978,Ingredients!$A:$K,11,FALSE)*($F978/(VLOOKUP($D978,Ingredients!$A:$K,3,FALSE)))), "ingredient not in list"))</f>
        <v/>
      </c>
      <c r="P978" t="str">
        <f t="shared" si="176"/>
        <v/>
      </c>
      <c r="Q978" s="83" t="str">
        <f>IF($D978="", "", IFERROR((VLOOKUP($D978,Ingredients!$A:$H,6,FALSE)*($F978/(VLOOKUP($D978,Ingredients!$A:$H,3,FALSE)))), "ingredient not in list"))</f>
        <v/>
      </c>
      <c r="R978" s="3" t="str">
        <f>IF(AND(I978&lt;&gt;"",I979=""),SUM(I$1:I979)-SUM(R$1:R977),"")</f>
        <v/>
      </c>
      <c r="S978" t="str">
        <f>IF(AND(Q978&lt;&gt;"",Q979=""),SUM(Q$1:Q979)-SUM(S$1:S977),"")</f>
        <v/>
      </c>
      <c r="T978" s="74" t="str">
        <f>IF(AND(K978&lt;&gt;"",K979=""),SUM(K$1:K979)-SUM(T$1:T977),"")</f>
        <v/>
      </c>
      <c r="U978" s="74" t="str">
        <f>IF(AND(M978&lt;&gt;"",M979=""),SUM(M$1:M979)-SUM(U$1:U977),"")</f>
        <v/>
      </c>
      <c r="V978" s="74" t="str">
        <f>IF(AND(O978&lt;&gt;"",O979=""),SUM(O$1:O979)-SUM(V$1:V977),"")</f>
        <v/>
      </c>
      <c r="X978" s="3" t="str">
        <f t="shared" si="177"/>
        <v/>
      </c>
      <c r="Y978" s="21" t="str">
        <f t="shared" si="178"/>
        <v/>
      </c>
      <c r="Z978" s="74" t="str">
        <f t="shared" si="179"/>
        <v/>
      </c>
      <c r="AA978" s="74" t="str">
        <f t="shared" si="180"/>
        <v/>
      </c>
      <c r="AB978" s="74" t="str">
        <f t="shared" si="181"/>
        <v/>
      </c>
    </row>
    <row r="979" spans="1:28" ht="12.75" x14ac:dyDescent="0.2">
      <c r="A979" t="str">
        <f>IF(B979="","", IF(ISNA(MATCH(B979,'Meal Planning'!$C$2:$C$6,0)), "N", "Y"))</f>
        <v/>
      </c>
      <c r="B979" t="str">
        <f t="array" ref="B979">IF(D979="","", INDEX($C979:C20977, MATCH(FALSE,ISBLANK($C979:C20977),0)))</f>
        <v/>
      </c>
      <c r="C979" s="10"/>
      <c r="E979" t="str">
        <f t="shared" si="171"/>
        <v/>
      </c>
      <c r="F979" s="10"/>
      <c r="G979" s="1" t="str">
        <f>IF(D979="","",IFERROR(VLOOKUP(D979,Ingredients!$A:$G,4,FALSE),"ingredient not in list"))</f>
        <v/>
      </c>
      <c r="H979" t="str">
        <f t="shared" si="172"/>
        <v/>
      </c>
      <c r="I979" s="3" t="str">
        <f>IF(D979="", "", IFERROR((VLOOKUP(D979,Ingredients!$A:$H,8,FALSE)*(F979/(VLOOKUP(D979,Ingredients!$A:$H,3,FALSE)))), "ingredient not in list"))</f>
        <v/>
      </c>
      <c r="J979" t="str">
        <f t="shared" si="173"/>
        <v/>
      </c>
      <c r="K979" s="77" t="str">
        <f>IF($D979="", "", IFERROR((VLOOKUP($D979,Ingredients!$A:$K,9,FALSE)*($F979/(VLOOKUP($D979,Ingredients!$A:$K,3,FALSE)))), "ingredient not in list"))</f>
        <v/>
      </c>
      <c r="L979" t="str">
        <f t="shared" si="174"/>
        <v/>
      </c>
      <c r="M979" s="77" t="str">
        <f>IF($D979="", "", IFERROR((VLOOKUP($D979,Ingredients!$A:$K,10,FALSE)*($F979/(VLOOKUP($D979,Ingredients!$A:$K,3,FALSE)))), "ingredient not in list"))</f>
        <v/>
      </c>
      <c r="N979" t="str">
        <f t="shared" si="175"/>
        <v/>
      </c>
      <c r="O979" s="77" t="str">
        <f>IF($D979="", "", IFERROR((VLOOKUP($D979,Ingredients!$A:$K,11,FALSE)*($F979/(VLOOKUP($D979,Ingredients!$A:$K,3,FALSE)))), "ingredient not in list"))</f>
        <v/>
      </c>
      <c r="P979" t="str">
        <f t="shared" si="176"/>
        <v/>
      </c>
      <c r="Q979" s="83" t="str">
        <f>IF($D979="", "", IFERROR((VLOOKUP($D979,Ingredients!$A:$H,6,FALSE)*($F979/(VLOOKUP($D979,Ingredients!$A:$H,3,FALSE)))), "ingredient not in list"))</f>
        <v/>
      </c>
      <c r="R979" s="3" t="str">
        <f>IF(AND(I979&lt;&gt;"",I980=""),SUM(I$1:I980)-SUM(R$1:R978),"")</f>
        <v/>
      </c>
      <c r="S979" t="str">
        <f>IF(AND(Q979&lt;&gt;"",Q980=""),SUM(Q$1:Q980)-SUM(S$1:S978),"")</f>
        <v/>
      </c>
      <c r="T979" s="74" t="str">
        <f>IF(AND(K979&lt;&gt;"",K980=""),SUM(K$1:K980)-SUM(T$1:T978),"")</f>
        <v/>
      </c>
      <c r="U979" s="74" t="str">
        <f>IF(AND(M979&lt;&gt;"",M980=""),SUM(M$1:M980)-SUM(U$1:U978),"")</f>
        <v/>
      </c>
      <c r="V979" s="74" t="str">
        <f>IF(AND(O979&lt;&gt;"",O980=""),SUM(O$1:O980)-SUM(V$1:V978),"")</f>
        <v/>
      </c>
      <c r="X979" s="3" t="str">
        <f t="shared" si="177"/>
        <v/>
      </c>
      <c r="Y979" s="21" t="str">
        <f t="shared" si="178"/>
        <v/>
      </c>
      <c r="Z979" s="74" t="str">
        <f t="shared" si="179"/>
        <v/>
      </c>
      <c r="AA979" s="74" t="str">
        <f t="shared" si="180"/>
        <v/>
      </c>
      <c r="AB979" s="74" t="str">
        <f t="shared" si="181"/>
        <v/>
      </c>
    </row>
    <row r="980" spans="1:28" ht="12.75" x14ac:dyDescent="0.2">
      <c r="A980" t="str">
        <f>IF(B980="","", IF(ISNA(MATCH(B980,'Meal Planning'!$C$2:$C$6,0)), "N", "Y"))</f>
        <v/>
      </c>
      <c r="B980" t="str">
        <f t="array" ref="B980">IF(D980="","", INDEX($C980:C20978, MATCH(FALSE,ISBLANK($C980:C20978),0)))</f>
        <v/>
      </c>
      <c r="C980" s="10"/>
      <c r="E980" t="str">
        <f t="shared" si="171"/>
        <v/>
      </c>
      <c r="F980" s="10"/>
      <c r="G980" s="1" t="str">
        <f>IF(D980="","",IFERROR(VLOOKUP(D980,Ingredients!$A:$G,4,FALSE),"ingredient not in list"))</f>
        <v/>
      </c>
      <c r="H980" t="str">
        <f t="shared" si="172"/>
        <v/>
      </c>
      <c r="I980" s="3" t="str">
        <f>IF(D980="", "", IFERROR((VLOOKUP(D980,Ingredients!$A:$H,8,FALSE)*(F980/(VLOOKUP(D980,Ingredients!$A:$H,3,FALSE)))), "ingredient not in list"))</f>
        <v/>
      </c>
      <c r="J980" t="str">
        <f t="shared" si="173"/>
        <v/>
      </c>
      <c r="K980" s="77" t="str">
        <f>IF($D980="", "", IFERROR((VLOOKUP($D980,Ingredients!$A:$K,9,FALSE)*($F980/(VLOOKUP($D980,Ingredients!$A:$K,3,FALSE)))), "ingredient not in list"))</f>
        <v/>
      </c>
      <c r="L980" t="str">
        <f t="shared" si="174"/>
        <v/>
      </c>
      <c r="M980" s="77" t="str">
        <f>IF($D980="", "", IFERROR((VLOOKUP($D980,Ingredients!$A:$K,10,FALSE)*($F980/(VLOOKUP($D980,Ingredients!$A:$K,3,FALSE)))), "ingredient not in list"))</f>
        <v/>
      </c>
      <c r="N980" t="str">
        <f t="shared" si="175"/>
        <v/>
      </c>
      <c r="O980" s="77" t="str">
        <f>IF($D980="", "", IFERROR((VLOOKUP($D980,Ingredients!$A:$K,11,FALSE)*($F980/(VLOOKUP($D980,Ingredients!$A:$K,3,FALSE)))), "ingredient not in list"))</f>
        <v/>
      </c>
      <c r="P980" t="str">
        <f t="shared" si="176"/>
        <v/>
      </c>
      <c r="Q980" s="83" t="str">
        <f>IF($D980="", "", IFERROR((VLOOKUP($D980,Ingredients!$A:$H,6,FALSE)*($F980/(VLOOKUP($D980,Ingredients!$A:$H,3,FALSE)))), "ingredient not in list"))</f>
        <v/>
      </c>
      <c r="R980" s="3" t="str">
        <f>IF(AND(I980&lt;&gt;"",I981=""),SUM(I$1:I981)-SUM(R$1:R979),"")</f>
        <v/>
      </c>
      <c r="S980" t="str">
        <f>IF(AND(Q980&lt;&gt;"",Q981=""),SUM(Q$1:Q981)-SUM(S$1:S979),"")</f>
        <v/>
      </c>
      <c r="T980" s="74" t="str">
        <f>IF(AND(K980&lt;&gt;"",K981=""),SUM(K$1:K981)-SUM(T$1:T979),"")</f>
        <v/>
      </c>
      <c r="U980" s="74" t="str">
        <f>IF(AND(M980&lt;&gt;"",M981=""),SUM(M$1:M981)-SUM(U$1:U979),"")</f>
        <v/>
      </c>
      <c r="V980" s="74" t="str">
        <f>IF(AND(O980&lt;&gt;"",O981=""),SUM(O$1:O981)-SUM(V$1:V979),"")</f>
        <v/>
      </c>
      <c r="X980" s="3" t="str">
        <f t="shared" si="177"/>
        <v/>
      </c>
      <c r="Y980" s="21" t="str">
        <f t="shared" si="178"/>
        <v/>
      </c>
      <c r="Z980" s="74" t="str">
        <f t="shared" si="179"/>
        <v/>
      </c>
      <c r="AA980" s="74" t="str">
        <f t="shared" si="180"/>
        <v/>
      </c>
      <c r="AB980" s="74" t="str">
        <f t="shared" si="181"/>
        <v/>
      </c>
    </row>
    <row r="981" spans="1:28" ht="12.75" x14ac:dyDescent="0.2">
      <c r="A981" t="str">
        <f>IF(B981="","", IF(ISNA(MATCH(B981,'Meal Planning'!$C$2:$C$6,0)), "N", "Y"))</f>
        <v/>
      </c>
      <c r="B981" t="str">
        <f t="array" ref="B981">IF(D981="","", INDEX($C981:C20979, MATCH(FALSE,ISBLANK($C981:C20979),0)))</f>
        <v/>
      </c>
      <c r="C981" s="10"/>
      <c r="E981" t="str">
        <f t="shared" si="171"/>
        <v/>
      </c>
      <c r="F981" s="10"/>
      <c r="G981" s="1" t="str">
        <f>IF(D981="","",IFERROR(VLOOKUP(D981,Ingredients!$A:$G,4,FALSE),"ingredient not in list"))</f>
        <v/>
      </c>
      <c r="H981" t="str">
        <f t="shared" si="172"/>
        <v/>
      </c>
      <c r="I981" s="3" t="str">
        <f>IF(D981="", "", IFERROR((VLOOKUP(D981,Ingredients!$A:$H,8,FALSE)*(F981/(VLOOKUP(D981,Ingredients!$A:$H,3,FALSE)))), "ingredient not in list"))</f>
        <v/>
      </c>
      <c r="J981" t="str">
        <f t="shared" si="173"/>
        <v/>
      </c>
      <c r="K981" s="77" t="str">
        <f>IF($D981="", "", IFERROR((VLOOKUP($D981,Ingredients!$A:$K,9,FALSE)*($F981/(VLOOKUP($D981,Ingredients!$A:$K,3,FALSE)))), "ingredient not in list"))</f>
        <v/>
      </c>
      <c r="L981" t="str">
        <f t="shared" si="174"/>
        <v/>
      </c>
      <c r="M981" s="77" t="str">
        <f>IF($D981="", "", IFERROR((VLOOKUP($D981,Ingredients!$A:$K,10,FALSE)*($F981/(VLOOKUP($D981,Ingredients!$A:$K,3,FALSE)))), "ingredient not in list"))</f>
        <v/>
      </c>
      <c r="N981" t="str">
        <f t="shared" si="175"/>
        <v/>
      </c>
      <c r="O981" s="77" t="str">
        <f>IF($D981="", "", IFERROR((VLOOKUP($D981,Ingredients!$A:$K,11,FALSE)*($F981/(VLOOKUP($D981,Ingredients!$A:$K,3,FALSE)))), "ingredient not in list"))</f>
        <v/>
      </c>
      <c r="P981" t="str">
        <f t="shared" si="176"/>
        <v/>
      </c>
      <c r="Q981" s="83" t="str">
        <f>IF($D981="", "", IFERROR((VLOOKUP($D981,Ingredients!$A:$H,6,FALSE)*($F981/(VLOOKUP($D981,Ingredients!$A:$H,3,FALSE)))), "ingredient not in list"))</f>
        <v/>
      </c>
      <c r="R981" s="3" t="str">
        <f>IF(AND(I981&lt;&gt;"",I982=""),SUM(I$1:I982)-SUM(R$1:R980),"")</f>
        <v/>
      </c>
      <c r="S981" t="str">
        <f>IF(AND(Q981&lt;&gt;"",Q982=""),SUM(Q$1:Q982)-SUM(S$1:S980),"")</f>
        <v/>
      </c>
      <c r="T981" s="74" t="str">
        <f>IF(AND(K981&lt;&gt;"",K982=""),SUM(K$1:K982)-SUM(T$1:T980),"")</f>
        <v/>
      </c>
      <c r="U981" s="74" t="str">
        <f>IF(AND(M981&lt;&gt;"",M982=""),SUM(M$1:M982)-SUM(U$1:U980),"")</f>
        <v/>
      </c>
      <c r="V981" s="74" t="str">
        <f>IF(AND(O981&lt;&gt;"",O982=""),SUM(O$1:O982)-SUM(V$1:V980),"")</f>
        <v/>
      </c>
      <c r="X981" s="3" t="str">
        <f t="shared" si="177"/>
        <v/>
      </c>
      <c r="Y981" s="21" t="str">
        <f t="shared" si="178"/>
        <v/>
      </c>
      <c r="Z981" s="74" t="str">
        <f t="shared" si="179"/>
        <v/>
      </c>
      <c r="AA981" s="74" t="str">
        <f t="shared" si="180"/>
        <v/>
      </c>
      <c r="AB981" s="74" t="str">
        <f t="shared" si="181"/>
        <v/>
      </c>
    </row>
    <row r="982" spans="1:28" ht="12.75" x14ac:dyDescent="0.2">
      <c r="A982" t="str">
        <f>IF(B982="","", IF(ISNA(MATCH(B982,'Meal Planning'!$C$2:$C$6,0)), "N", "Y"))</f>
        <v/>
      </c>
      <c r="B982" t="str">
        <f t="array" ref="B982">IF(D982="","", INDEX($C982:C20980, MATCH(FALSE,ISBLANK($C982:C20980),0)))</f>
        <v/>
      </c>
      <c r="C982" s="10"/>
      <c r="E982" t="str">
        <f t="shared" si="171"/>
        <v/>
      </c>
      <c r="F982" s="10"/>
      <c r="G982" s="1" t="str">
        <f>IF(D982="","",IFERROR(VLOOKUP(D982,Ingredients!$A:$G,4,FALSE),"ingredient not in list"))</f>
        <v/>
      </c>
      <c r="H982" t="str">
        <f t="shared" si="172"/>
        <v/>
      </c>
      <c r="I982" s="3" t="str">
        <f>IF(D982="", "", IFERROR((VLOOKUP(D982,Ingredients!$A:$H,8,FALSE)*(F982/(VLOOKUP(D982,Ingredients!$A:$H,3,FALSE)))), "ingredient not in list"))</f>
        <v/>
      </c>
      <c r="J982" t="str">
        <f t="shared" si="173"/>
        <v/>
      </c>
      <c r="K982" s="77" t="str">
        <f>IF($D982="", "", IFERROR((VLOOKUP($D982,Ingredients!$A:$K,9,FALSE)*($F982/(VLOOKUP($D982,Ingredients!$A:$K,3,FALSE)))), "ingredient not in list"))</f>
        <v/>
      </c>
      <c r="L982" t="str">
        <f t="shared" si="174"/>
        <v/>
      </c>
      <c r="M982" s="77" t="str">
        <f>IF($D982="", "", IFERROR((VLOOKUP($D982,Ingredients!$A:$K,10,FALSE)*($F982/(VLOOKUP($D982,Ingredients!$A:$K,3,FALSE)))), "ingredient not in list"))</f>
        <v/>
      </c>
      <c r="N982" t="str">
        <f t="shared" si="175"/>
        <v/>
      </c>
      <c r="O982" s="77" t="str">
        <f>IF($D982="", "", IFERROR((VLOOKUP($D982,Ingredients!$A:$K,11,FALSE)*($F982/(VLOOKUP($D982,Ingredients!$A:$K,3,FALSE)))), "ingredient not in list"))</f>
        <v/>
      </c>
      <c r="P982" t="str">
        <f t="shared" si="176"/>
        <v/>
      </c>
      <c r="Q982" s="83" t="str">
        <f>IF($D982="", "", IFERROR((VLOOKUP($D982,Ingredients!$A:$H,6,FALSE)*($F982/(VLOOKUP($D982,Ingredients!$A:$H,3,FALSE)))), "ingredient not in list"))</f>
        <v/>
      </c>
      <c r="R982" s="3" t="str">
        <f>IF(AND(I982&lt;&gt;"",I983=""),SUM(I$1:I983)-SUM(R$1:R981),"")</f>
        <v/>
      </c>
      <c r="S982" t="str">
        <f>IF(AND(Q982&lt;&gt;"",Q983=""),SUM(Q$1:Q983)-SUM(S$1:S981),"")</f>
        <v/>
      </c>
      <c r="T982" s="74" t="str">
        <f>IF(AND(K982&lt;&gt;"",K983=""),SUM(K$1:K983)-SUM(T$1:T981),"")</f>
        <v/>
      </c>
      <c r="U982" s="74" t="str">
        <f>IF(AND(M982&lt;&gt;"",M983=""),SUM(M$1:M983)-SUM(U$1:U981),"")</f>
        <v/>
      </c>
      <c r="V982" s="74" t="str">
        <f>IF(AND(O982&lt;&gt;"",O983=""),SUM(O$1:O983)-SUM(V$1:V981),"")</f>
        <v/>
      </c>
      <c r="X982" s="3" t="str">
        <f t="shared" si="177"/>
        <v/>
      </c>
      <c r="Y982" s="21" t="str">
        <f t="shared" si="178"/>
        <v/>
      </c>
      <c r="Z982" s="74" t="str">
        <f t="shared" si="179"/>
        <v/>
      </c>
      <c r="AA982" s="74" t="str">
        <f t="shared" si="180"/>
        <v/>
      </c>
      <c r="AB982" s="74" t="str">
        <f t="shared" si="181"/>
        <v/>
      </c>
    </row>
    <row r="983" spans="1:28" ht="12.75" x14ac:dyDescent="0.2">
      <c r="A983" t="str">
        <f>IF(B983="","", IF(ISNA(MATCH(B983,'Meal Planning'!$C$2:$C$6,0)), "N", "Y"))</f>
        <v/>
      </c>
      <c r="B983" t="str">
        <f t="array" ref="B983">IF(D983="","", INDEX($C983:C20981, MATCH(FALSE,ISBLANK($C983:C20981),0)))</f>
        <v/>
      </c>
      <c r="C983" s="10"/>
      <c r="E983" t="str">
        <f t="shared" si="171"/>
        <v/>
      </c>
      <c r="F983" s="10"/>
      <c r="G983" s="1" t="str">
        <f>IF(D983="","",IFERROR(VLOOKUP(D983,Ingredients!$A:$G,4,FALSE),"ingredient not in list"))</f>
        <v/>
      </c>
      <c r="H983" t="str">
        <f t="shared" si="172"/>
        <v/>
      </c>
      <c r="I983" s="3" t="str">
        <f>IF(D983="", "", IFERROR((VLOOKUP(D983,Ingredients!$A:$H,8,FALSE)*(F983/(VLOOKUP(D983,Ingredients!$A:$H,3,FALSE)))), "ingredient not in list"))</f>
        <v/>
      </c>
      <c r="J983" t="str">
        <f t="shared" si="173"/>
        <v/>
      </c>
      <c r="K983" s="77" t="str">
        <f>IF($D983="", "", IFERROR((VLOOKUP($D983,Ingredients!$A:$K,9,FALSE)*($F983/(VLOOKUP($D983,Ingredients!$A:$K,3,FALSE)))), "ingredient not in list"))</f>
        <v/>
      </c>
      <c r="L983" t="str">
        <f t="shared" si="174"/>
        <v/>
      </c>
      <c r="M983" s="77" t="str">
        <f>IF($D983="", "", IFERROR((VLOOKUP($D983,Ingredients!$A:$K,10,FALSE)*($F983/(VLOOKUP($D983,Ingredients!$A:$K,3,FALSE)))), "ingredient not in list"))</f>
        <v/>
      </c>
      <c r="N983" t="str">
        <f t="shared" si="175"/>
        <v/>
      </c>
      <c r="O983" s="77" t="str">
        <f>IF($D983="", "", IFERROR((VLOOKUP($D983,Ingredients!$A:$K,11,FALSE)*($F983/(VLOOKUP($D983,Ingredients!$A:$K,3,FALSE)))), "ingredient not in list"))</f>
        <v/>
      </c>
      <c r="P983" t="str">
        <f t="shared" si="176"/>
        <v/>
      </c>
      <c r="Q983" s="83" t="str">
        <f>IF($D983="", "", IFERROR((VLOOKUP($D983,Ingredients!$A:$H,6,FALSE)*($F983/(VLOOKUP($D983,Ingredients!$A:$H,3,FALSE)))), "ingredient not in list"))</f>
        <v/>
      </c>
      <c r="R983" s="3" t="str">
        <f>IF(AND(I983&lt;&gt;"",I984=""),SUM(I$1:I984)-SUM(R$1:R982),"")</f>
        <v/>
      </c>
      <c r="S983" t="str">
        <f>IF(AND(Q983&lt;&gt;"",Q984=""),SUM(Q$1:Q984)-SUM(S$1:S982),"")</f>
        <v/>
      </c>
      <c r="T983" s="74" t="str">
        <f>IF(AND(K983&lt;&gt;"",K984=""),SUM(K$1:K984)-SUM(T$1:T982),"")</f>
        <v/>
      </c>
      <c r="U983" s="74" t="str">
        <f>IF(AND(M983&lt;&gt;"",M984=""),SUM(M$1:M984)-SUM(U$1:U982),"")</f>
        <v/>
      </c>
      <c r="V983" s="74" t="str">
        <f>IF(AND(O983&lt;&gt;"",O984=""),SUM(O$1:O984)-SUM(V$1:V982),"")</f>
        <v/>
      </c>
      <c r="X983" s="3" t="str">
        <f t="shared" si="177"/>
        <v/>
      </c>
      <c r="Y983" s="21" t="str">
        <f t="shared" si="178"/>
        <v/>
      </c>
      <c r="Z983" s="74" t="str">
        <f t="shared" si="179"/>
        <v/>
      </c>
      <c r="AA983" s="74" t="str">
        <f t="shared" si="180"/>
        <v/>
      </c>
      <c r="AB983" s="74" t="str">
        <f t="shared" si="181"/>
        <v/>
      </c>
    </row>
    <row r="984" spans="1:28" ht="12.75" x14ac:dyDescent="0.2">
      <c r="A984" t="str">
        <f>IF(B984="","", IF(ISNA(MATCH(B984,'Meal Planning'!$C$2:$C$6,0)), "N", "Y"))</f>
        <v/>
      </c>
      <c r="B984" t="str">
        <f t="array" ref="B984">IF(D984="","", INDEX($C984:C20982, MATCH(FALSE,ISBLANK($C984:C20982),0)))</f>
        <v/>
      </c>
      <c r="C984" s="10"/>
      <c r="E984" t="str">
        <f t="shared" si="171"/>
        <v/>
      </c>
      <c r="F984" s="10"/>
      <c r="G984" s="1" t="str">
        <f>IF(D984="","",IFERROR(VLOOKUP(D984,Ingredients!$A:$G,4,FALSE),"ingredient not in list"))</f>
        <v/>
      </c>
      <c r="H984" t="str">
        <f t="shared" si="172"/>
        <v/>
      </c>
      <c r="I984" s="3" t="str">
        <f>IF(D984="", "", IFERROR((VLOOKUP(D984,Ingredients!$A:$H,8,FALSE)*(F984/(VLOOKUP(D984,Ingredients!$A:$H,3,FALSE)))), "ingredient not in list"))</f>
        <v/>
      </c>
      <c r="J984" t="str">
        <f t="shared" si="173"/>
        <v/>
      </c>
      <c r="K984" s="77" t="str">
        <f>IF($D984="", "", IFERROR((VLOOKUP($D984,Ingredients!$A:$K,9,FALSE)*($F984/(VLOOKUP($D984,Ingredients!$A:$K,3,FALSE)))), "ingredient not in list"))</f>
        <v/>
      </c>
      <c r="L984" t="str">
        <f t="shared" si="174"/>
        <v/>
      </c>
      <c r="M984" s="77" t="str">
        <f>IF($D984="", "", IFERROR((VLOOKUP($D984,Ingredients!$A:$K,10,FALSE)*($F984/(VLOOKUP($D984,Ingredients!$A:$K,3,FALSE)))), "ingredient not in list"))</f>
        <v/>
      </c>
      <c r="N984" t="str">
        <f t="shared" si="175"/>
        <v/>
      </c>
      <c r="O984" s="77" t="str">
        <f>IF($D984="", "", IFERROR((VLOOKUP($D984,Ingredients!$A:$K,11,FALSE)*($F984/(VLOOKUP($D984,Ingredients!$A:$K,3,FALSE)))), "ingredient not in list"))</f>
        <v/>
      </c>
      <c r="P984" t="str">
        <f t="shared" si="176"/>
        <v/>
      </c>
      <c r="Q984" s="83" t="str">
        <f>IF($D984="", "", IFERROR((VLOOKUP($D984,Ingredients!$A:$H,6,FALSE)*($F984/(VLOOKUP($D984,Ingredients!$A:$H,3,FALSE)))), "ingredient not in list"))</f>
        <v/>
      </c>
      <c r="R984" s="3" t="str">
        <f>IF(AND(I984&lt;&gt;"",I985=""),SUM(I$1:I985)-SUM(R$1:R983),"")</f>
        <v/>
      </c>
      <c r="S984" t="str">
        <f>IF(AND(Q984&lt;&gt;"",Q985=""),SUM(Q$1:Q985)-SUM(S$1:S983),"")</f>
        <v/>
      </c>
      <c r="T984" s="74" t="str">
        <f>IF(AND(K984&lt;&gt;"",K985=""),SUM(K$1:K985)-SUM(T$1:T983),"")</f>
        <v/>
      </c>
      <c r="U984" s="74" t="str">
        <f>IF(AND(M984&lt;&gt;"",M985=""),SUM(M$1:M985)-SUM(U$1:U983),"")</f>
        <v/>
      </c>
      <c r="V984" s="74" t="str">
        <f>IF(AND(O984&lt;&gt;"",O985=""),SUM(O$1:O985)-SUM(V$1:V983),"")</f>
        <v/>
      </c>
      <c r="X984" s="3" t="str">
        <f t="shared" si="177"/>
        <v/>
      </c>
      <c r="Y984" s="21" t="str">
        <f t="shared" si="178"/>
        <v/>
      </c>
      <c r="Z984" s="74" t="str">
        <f t="shared" si="179"/>
        <v/>
      </c>
      <c r="AA984" s="74" t="str">
        <f t="shared" si="180"/>
        <v/>
      </c>
      <c r="AB984" s="74" t="str">
        <f t="shared" si="181"/>
        <v/>
      </c>
    </row>
    <row r="985" spans="1:28" ht="12.75" x14ac:dyDescent="0.2">
      <c r="A985" t="str">
        <f>IF(B985="","", IF(ISNA(MATCH(B985,'Meal Planning'!$C$2:$C$6,0)), "N", "Y"))</f>
        <v/>
      </c>
      <c r="B985" t="str">
        <f t="array" ref="B985">IF(D985="","", INDEX($C985:C20983, MATCH(FALSE,ISBLANK($C985:C20983),0)))</f>
        <v/>
      </c>
      <c r="C985" s="10"/>
      <c r="E985" t="str">
        <f t="shared" si="171"/>
        <v/>
      </c>
      <c r="F985" s="10"/>
      <c r="G985" s="1" t="str">
        <f>IF(D985="","",IFERROR(VLOOKUP(D985,Ingredients!$A:$G,4,FALSE),"ingredient not in list"))</f>
        <v/>
      </c>
      <c r="H985" t="str">
        <f t="shared" si="172"/>
        <v/>
      </c>
      <c r="I985" s="3" t="str">
        <f>IF(D985="", "", IFERROR((VLOOKUP(D985,Ingredients!$A:$H,8,FALSE)*(F985/(VLOOKUP(D985,Ingredients!$A:$H,3,FALSE)))), "ingredient not in list"))</f>
        <v/>
      </c>
      <c r="J985" t="str">
        <f t="shared" si="173"/>
        <v/>
      </c>
      <c r="K985" s="77" t="str">
        <f>IF($D985="", "", IFERROR((VLOOKUP($D985,Ingredients!$A:$K,9,FALSE)*($F985/(VLOOKUP($D985,Ingredients!$A:$K,3,FALSE)))), "ingredient not in list"))</f>
        <v/>
      </c>
      <c r="L985" t="str">
        <f t="shared" si="174"/>
        <v/>
      </c>
      <c r="M985" s="77" t="str">
        <f>IF($D985="", "", IFERROR((VLOOKUP($D985,Ingredients!$A:$K,10,FALSE)*($F985/(VLOOKUP($D985,Ingredients!$A:$K,3,FALSE)))), "ingredient not in list"))</f>
        <v/>
      </c>
      <c r="N985" t="str">
        <f t="shared" si="175"/>
        <v/>
      </c>
      <c r="O985" s="77" t="str">
        <f>IF($D985="", "", IFERROR((VLOOKUP($D985,Ingredients!$A:$K,11,FALSE)*($F985/(VLOOKUP($D985,Ingredients!$A:$K,3,FALSE)))), "ingredient not in list"))</f>
        <v/>
      </c>
      <c r="P985" t="str">
        <f t="shared" si="176"/>
        <v/>
      </c>
      <c r="Q985" s="83" t="str">
        <f>IF($D985="", "", IFERROR((VLOOKUP($D985,Ingredients!$A:$H,6,FALSE)*($F985/(VLOOKUP($D985,Ingredients!$A:$H,3,FALSE)))), "ingredient not in list"))</f>
        <v/>
      </c>
      <c r="R985" s="3" t="str">
        <f>IF(AND(I985&lt;&gt;"",I986=""),SUM(I$1:I986)-SUM(R$1:R984),"")</f>
        <v/>
      </c>
      <c r="S985" t="str">
        <f>IF(AND(Q985&lt;&gt;"",Q986=""),SUM(Q$1:Q986)-SUM(S$1:S984),"")</f>
        <v/>
      </c>
      <c r="T985" s="74" t="str">
        <f>IF(AND(K985&lt;&gt;"",K986=""),SUM(K$1:K986)-SUM(T$1:T984),"")</f>
        <v/>
      </c>
      <c r="U985" s="74" t="str">
        <f>IF(AND(M985&lt;&gt;"",M986=""),SUM(M$1:M986)-SUM(U$1:U984),"")</f>
        <v/>
      </c>
      <c r="V985" s="74" t="str">
        <f>IF(AND(O985&lt;&gt;"",O986=""),SUM(O$1:O986)-SUM(V$1:V984),"")</f>
        <v/>
      </c>
      <c r="X985" s="3" t="str">
        <f t="shared" si="177"/>
        <v/>
      </c>
      <c r="Y985" s="21" t="str">
        <f t="shared" si="178"/>
        <v/>
      </c>
      <c r="Z985" s="74" t="str">
        <f t="shared" si="179"/>
        <v/>
      </c>
      <c r="AA985" s="74" t="str">
        <f t="shared" si="180"/>
        <v/>
      </c>
      <c r="AB985" s="74" t="str">
        <f t="shared" si="181"/>
        <v/>
      </c>
    </row>
    <row r="986" spans="1:28" ht="12.75" x14ac:dyDescent="0.2">
      <c r="A986" t="str">
        <f>IF(B986="","", IF(ISNA(MATCH(B986,'Meal Planning'!$C$2:$C$6,0)), "N", "Y"))</f>
        <v/>
      </c>
      <c r="B986" t="str">
        <f t="array" ref="B986">IF(D986="","", INDEX($C986:C20984, MATCH(FALSE,ISBLANK($C986:C20984),0)))</f>
        <v/>
      </c>
      <c r="C986" s="10"/>
      <c r="E986" t="str">
        <f t="shared" si="171"/>
        <v/>
      </c>
      <c r="F986" s="10"/>
      <c r="G986" s="1" t="str">
        <f>IF(D986="","",IFERROR(VLOOKUP(D986,Ingredients!$A:$G,4,FALSE),"ingredient not in list"))</f>
        <v/>
      </c>
      <c r="H986" t="str">
        <f t="shared" si="172"/>
        <v/>
      </c>
      <c r="I986" s="3" t="str">
        <f>IF(D986="", "", IFERROR((VLOOKUP(D986,Ingredients!$A:$H,8,FALSE)*(F986/(VLOOKUP(D986,Ingredients!$A:$H,3,FALSE)))), "ingredient not in list"))</f>
        <v/>
      </c>
      <c r="J986" t="str">
        <f t="shared" si="173"/>
        <v/>
      </c>
      <c r="K986" s="77" t="str">
        <f>IF($D986="", "", IFERROR((VLOOKUP($D986,Ingredients!$A:$K,9,FALSE)*($F986/(VLOOKUP($D986,Ingredients!$A:$K,3,FALSE)))), "ingredient not in list"))</f>
        <v/>
      </c>
      <c r="L986" t="str">
        <f t="shared" si="174"/>
        <v/>
      </c>
      <c r="M986" s="77" t="str">
        <f>IF($D986="", "", IFERROR((VLOOKUP($D986,Ingredients!$A:$K,10,FALSE)*($F986/(VLOOKUP($D986,Ingredients!$A:$K,3,FALSE)))), "ingredient not in list"))</f>
        <v/>
      </c>
      <c r="N986" t="str">
        <f t="shared" si="175"/>
        <v/>
      </c>
      <c r="O986" s="77" t="str">
        <f>IF($D986="", "", IFERROR((VLOOKUP($D986,Ingredients!$A:$K,11,FALSE)*($F986/(VLOOKUP($D986,Ingredients!$A:$K,3,FALSE)))), "ingredient not in list"))</f>
        <v/>
      </c>
      <c r="P986" t="str">
        <f t="shared" si="176"/>
        <v/>
      </c>
      <c r="Q986" s="83" t="str">
        <f>IF($D986="", "", IFERROR((VLOOKUP($D986,Ingredients!$A:$H,6,FALSE)*($F986/(VLOOKUP($D986,Ingredients!$A:$H,3,FALSE)))), "ingredient not in list"))</f>
        <v/>
      </c>
      <c r="R986" s="3" t="str">
        <f>IF(AND(I986&lt;&gt;"",I987=""),SUM(I$1:I987)-SUM(R$1:R985),"")</f>
        <v/>
      </c>
      <c r="S986" t="str">
        <f>IF(AND(Q986&lt;&gt;"",Q987=""),SUM(Q$1:Q987)-SUM(S$1:S985),"")</f>
        <v/>
      </c>
      <c r="T986" s="74" t="str">
        <f>IF(AND(K986&lt;&gt;"",K987=""),SUM(K$1:K987)-SUM(T$1:T985),"")</f>
        <v/>
      </c>
      <c r="U986" s="74" t="str">
        <f>IF(AND(M986&lt;&gt;"",M987=""),SUM(M$1:M987)-SUM(U$1:U985),"")</f>
        <v/>
      </c>
      <c r="V986" s="74" t="str">
        <f>IF(AND(O986&lt;&gt;"",O987=""),SUM(O$1:O987)-SUM(V$1:V985),"")</f>
        <v/>
      </c>
      <c r="X986" s="3" t="str">
        <f t="shared" si="177"/>
        <v/>
      </c>
      <c r="Y986" s="21" t="str">
        <f t="shared" si="178"/>
        <v/>
      </c>
      <c r="Z986" s="74" t="str">
        <f t="shared" si="179"/>
        <v/>
      </c>
      <c r="AA986" s="74" t="str">
        <f t="shared" si="180"/>
        <v/>
      </c>
      <c r="AB986" s="74" t="str">
        <f t="shared" si="181"/>
        <v/>
      </c>
    </row>
    <row r="987" spans="1:28" ht="12.75" x14ac:dyDescent="0.2">
      <c r="A987" t="str">
        <f>IF(B987="","", IF(ISNA(MATCH(B987,'Meal Planning'!$C$2:$C$6,0)), "N", "Y"))</f>
        <v/>
      </c>
      <c r="B987" t="str">
        <f t="array" ref="B987">IF(D987="","", INDEX($C987:C20985, MATCH(FALSE,ISBLANK($C987:C20985),0)))</f>
        <v/>
      </c>
      <c r="C987" s="10"/>
      <c r="E987" t="str">
        <f t="shared" si="171"/>
        <v/>
      </c>
      <c r="F987" s="10"/>
      <c r="G987" s="1" t="str">
        <f>IF(D987="","",IFERROR(VLOOKUP(D987,Ingredients!$A:$G,4,FALSE),"ingredient not in list"))</f>
        <v/>
      </c>
      <c r="H987" t="str">
        <f t="shared" si="172"/>
        <v/>
      </c>
      <c r="I987" s="3" t="str">
        <f>IF(D987="", "", IFERROR((VLOOKUP(D987,Ingredients!$A:$H,8,FALSE)*(F987/(VLOOKUP(D987,Ingredients!$A:$H,3,FALSE)))), "ingredient not in list"))</f>
        <v/>
      </c>
      <c r="J987" t="str">
        <f t="shared" si="173"/>
        <v/>
      </c>
      <c r="K987" s="77" t="str">
        <f>IF($D987="", "", IFERROR((VLOOKUP($D987,Ingredients!$A:$K,9,FALSE)*($F987/(VLOOKUP($D987,Ingredients!$A:$K,3,FALSE)))), "ingredient not in list"))</f>
        <v/>
      </c>
      <c r="L987" t="str">
        <f t="shared" si="174"/>
        <v/>
      </c>
      <c r="M987" s="77" t="str">
        <f>IF($D987="", "", IFERROR((VLOOKUP($D987,Ingredients!$A:$K,10,FALSE)*($F987/(VLOOKUP($D987,Ingredients!$A:$K,3,FALSE)))), "ingredient not in list"))</f>
        <v/>
      </c>
      <c r="N987" t="str">
        <f t="shared" si="175"/>
        <v/>
      </c>
      <c r="O987" s="77" t="str">
        <f>IF($D987="", "", IFERROR((VLOOKUP($D987,Ingredients!$A:$K,11,FALSE)*($F987/(VLOOKUP($D987,Ingredients!$A:$K,3,FALSE)))), "ingredient not in list"))</f>
        <v/>
      </c>
      <c r="P987" t="str">
        <f t="shared" si="176"/>
        <v/>
      </c>
      <c r="Q987" s="83" t="str">
        <f>IF($D987="", "", IFERROR((VLOOKUP($D987,Ingredients!$A:$H,6,FALSE)*($F987/(VLOOKUP($D987,Ingredients!$A:$H,3,FALSE)))), "ingredient not in list"))</f>
        <v/>
      </c>
      <c r="R987" s="3" t="str">
        <f>IF(AND(I987&lt;&gt;"",I988=""),SUM(I$1:I988)-SUM(R$1:R986),"")</f>
        <v/>
      </c>
      <c r="S987" t="str">
        <f>IF(AND(Q987&lt;&gt;"",Q988=""),SUM(Q$1:Q988)-SUM(S$1:S986),"")</f>
        <v/>
      </c>
      <c r="T987" s="74" t="str">
        <f>IF(AND(K987&lt;&gt;"",K988=""),SUM(K$1:K988)-SUM(T$1:T986),"")</f>
        <v/>
      </c>
      <c r="U987" s="74" t="str">
        <f>IF(AND(M987&lt;&gt;"",M988=""),SUM(M$1:M988)-SUM(U$1:U986),"")</f>
        <v/>
      </c>
      <c r="V987" s="74" t="str">
        <f>IF(AND(O987&lt;&gt;"",O988=""),SUM(O$1:O988)-SUM(V$1:V986),"")</f>
        <v/>
      </c>
      <c r="X987" s="3" t="str">
        <f t="shared" si="177"/>
        <v/>
      </c>
      <c r="Y987" s="21" t="str">
        <f t="shared" si="178"/>
        <v/>
      </c>
      <c r="Z987" s="74" t="str">
        <f t="shared" si="179"/>
        <v/>
      </c>
      <c r="AA987" s="74" t="str">
        <f t="shared" si="180"/>
        <v/>
      </c>
      <c r="AB987" s="74" t="str">
        <f t="shared" si="181"/>
        <v/>
      </c>
    </row>
    <row r="988" spans="1:28" ht="12.75" x14ac:dyDescent="0.2">
      <c r="A988" t="str">
        <f>IF(B988="","", IF(ISNA(MATCH(B988,'Meal Planning'!$C$2:$C$6,0)), "N", "Y"))</f>
        <v/>
      </c>
      <c r="B988" t="str">
        <f t="array" ref="B988">IF(D988="","", INDEX($C988:C20986, MATCH(FALSE,ISBLANK($C988:C20986),0)))</f>
        <v/>
      </c>
      <c r="C988" s="10"/>
      <c r="E988" t="str">
        <f t="shared" si="171"/>
        <v/>
      </c>
      <c r="F988" s="10"/>
      <c r="G988" s="1" t="str">
        <f>IF(D988="","",IFERROR(VLOOKUP(D988,Ingredients!$A:$G,4,FALSE),"ingredient not in list"))</f>
        <v/>
      </c>
      <c r="H988" t="str">
        <f t="shared" si="172"/>
        <v/>
      </c>
      <c r="I988" s="3" t="str">
        <f>IF(D988="", "", IFERROR((VLOOKUP(D988,Ingredients!$A:$H,8,FALSE)*(F988/(VLOOKUP(D988,Ingredients!$A:$H,3,FALSE)))), "ingredient not in list"))</f>
        <v/>
      </c>
      <c r="J988" t="str">
        <f t="shared" si="173"/>
        <v/>
      </c>
      <c r="K988" s="77" t="str">
        <f>IF($D988="", "", IFERROR((VLOOKUP($D988,Ingredients!$A:$K,9,FALSE)*($F988/(VLOOKUP($D988,Ingredients!$A:$K,3,FALSE)))), "ingredient not in list"))</f>
        <v/>
      </c>
      <c r="L988" t="str">
        <f t="shared" si="174"/>
        <v/>
      </c>
      <c r="M988" s="77" t="str">
        <f>IF($D988="", "", IFERROR((VLOOKUP($D988,Ingredients!$A:$K,10,FALSE)*($F988/(VLOOKUP($D988,Ingredients!$A:$K,3,FALSE)))), "ingredient not in list"))</f>
        <v/>
      </c>
      <c r="N988" t="str">
        <f t="shared" si="175"/>
        <v/>
      </c>
      <c r="O988" s="77" t="str">
        <f>IF($D988="", "", IFERROR((VLOOKUP($D988,Ingredients!$A:$K,11,FALSE)*($F988/(VLOOKUP($D988,Ingredients!$A:$K,3,FALSE)))), "ingredient not in list"))</f>
        <v/>
      </c>
      <c r="P988" t="str">
        <f t="shared" si="176"/>
        <v/>
      </c>
      <c r="Q988" s="83" t="str">
        <f>IF($D988="", "", IFERROR((VLOOKUP($D988,Ingredients!$A:$H,6,FALSE)*($F988/(VLOOKUP($D988,Ingredients!$A:$H,3,FALSE)))), "ingredient not in list"))</f>
        <v/>
      </c>
      <c r="R988" s="3" t="str">
        <f>IF(AND(I988&lt;&gt;"",I989=""),SUM(I$1:I989)-SUM(R$1:R987),"")</f>
        <v/>
      </c>
      <c r="S988" t="str">
        <f>IF(AND(Q988&lt;&gt;"",Q989=""),SUM(Q$1:Q989)-SUM(S$1:S987),"")</f>
        <v/>
      </c>
      <c r="T988" s="74" t="str">
        <f>IF(AND(K988&lt;&gt;"",K989=""),SUM(K$1:K989)-SUM(T$1:T987),"")</f>
        <v/>
      </c>
      <c r="U988" s="74" t="str">
        <f>IF(AND(M988&lt;&gt;"",M989=""),SUM(M$1:M989)-SUM(U$1:U987),"")</f>
        <v/>
      </c>
      <c r="V988" s="74" t="str">
        <f>IF(AND(O988&lt;&gt;"",O989=""),SUM(O$1:O989)-SUM(V$1:V987),"")</f>
        <v/>
      </c>
      <c r="X988" s="3" t="str">
        <f t="shared" si="177"/>
        <v/>
      </c>
      <c r="Y988" s="21" t="str">
        <f t="shared" si="178"/>
        <v/>
      </c>
      <c r="Z988" s="74" t="str">
        <f t="shared" si="179"/>
        <v/>
      </c>
      <c r="AA988" s="74" t="str">
        <f t="shared" si="180"/>
        <v/>
      </c>
      <c r="AB988" s="74" t="str">
        <f t="shared" si="181"/>
        <v/>
      </c>
    </row>
    <row r="989" spans="1:28" ht="12.75" x14ac:dyDescent="0.2">
      <c r="A989" t="str">
        <f>IF(B989="","", IF(ISNA(MATCH(B989,'Meal Planning'!$C$2:$C$6,0)), "N", "Y"))</f>
        <v/>
      </c>
      <c r="B989" t="str">
        <f t="array" ref="B989">IF(D989="","", INDEX($C989:C20987, MATCH(FALSE,ISBLANK($C989:C20987),0)))</f>
        <v/>
      </c>
      <c r="C989" s="10"/>
      <c r="E989" t="str">
        <f t="shared" si="171"/>
        <v/>
      </c>
      <c r="F989" s="10"/>
      <c r="G989" s="1" t="str">
        <f>IF(D989="","",IFERROR(VLOOKUP(D989,Ingredients!$A:$G,4,FALSE),"ingredient not in list"))</f>
        <v/>
      </c>
      <c r="H989" t="str">
        <f t="shared" si="172"/>
        <v/>
      </c>
      <c r="I989" s="3" t="str">
        <f>IF(D989="", "", IFERROR((VLOOKUP(D989,Ingredients!$A:$H,8,FALSE)*(F989/(VLOOKUP(D989,Ingredients!$A:$H,3,FALSE)))), "ingredient not in list"))</f>
        <v/>
      </c>
      <c r="J989" t="str">
        <f t="shared" si="173"/>
        <v/>
      </c>
      <c r="K989" s="77" t="str">
        <f>IF($D989="", "", IFERROR((VLOOKUP($D989,Ingredients!$A:$K,9,FALSE)*($F989/(VLOOKUP($D989,Ingredients!$A:$K,3,FALSE)))), "ingredient not in list"))</f>
        <v/>
      </c>
      <c r="L989" t="str">
        <f t="shared" si="174"/>
        <v/>
      </c>
      <c r="M989" s="77" t="str">
        <f>IF($D989="", "", IFERROR((VLOOKUP($D989,Ingredients!$A:$K,10,FALSE)*($F989/(VLOOKUP($D989,Ingredients!$A:$K,3,FALSE)))), "ingredient not in list"))</f>
        <v/>
      </c>
      <c r="N989" t="str">
        <f t="shared" si="175"/>
        <v/>
      </c>
      <c r="O989" s="77" t="str">
        <f>IF($D989="", "", IFERROR((VLOOKUP($D989,Ingredients!$A:$K,11,FALSE)*($F989/(VLOOKUP($D989,Ingredients!$A:$K,3,FALSE)))), "ingredient not in list"))</f>
        <v/>
      </c>
      <c r="P989" t="str">
        <f t="shared" si="176"/>
        <v/>
      </c>
      <c r="Q989" s="83" t="str">
        <f>IF($D989="", "", IFERROR((VLOOKUP($D989,Ingredients!$A:$H,6,FALSE)*($F989/(VLOOKUP($D989,Ingredients!$A:$H,3,FALSE)))), "ingredient not in list"))</f>
        <v/>
      </c>
      <c r="R989" s="3" t="str">
        <f>IF(AND(I989&lt;&gt;"",I990=""),SUM(I$1:I990)-SUM(R$1:R988),"")</f>
        <v/>
      </c>
      <c r="S989" t="str">
        <f>IF(AND(Q989&lt;&gt;"",Q990=""),SUM(Q$1:Q990)-SUM(S$1:S988),"")</f>
        <v/>
      </c>
      <c r="T989" s="74" t="str">
        <f>IF(AND(K989&lt;&gt;"",K990=""),SUM(K$1:K990)-SUM(T$1:T988),"")</f>
        <v/>
      </c>
      <c r="U989" s="74" t="str">
        <f>IF(AND(M989&lt;&gt;"",M990=""),SUM(M$1:M990)-SUM(U$1:U988),"")</f>
        <v/>
      </c>
      <c r="V989" s="74" t="str">
        <f>IF(AND(O989&lt;&gt;"",O990=""),SUM(O$1:O990)-SUM(V$1:V988),"")</f>
        <v/>
      </c>
      <c r="X989" s="3" t="str">
        <f t="shared" si="177"/>
        <v/>
      </c>
      <c r="Y989" s="21" t="str">
        <f t="shared" si="178"/>
        <v/>
      </c>
      <c r="Z989" s="74" t="str">
        <f t="shared" si="179"/>
        <v/>
      </c>
      <c r="AA989" s="74" t="str">
        <f t="shared" si="180"/>
        <v/>
      </c>
      <c r="AB989" s="74" t="str">
        <f t="shared" si="181"/>
        <v/>
      </c>
    </row>
    <row r="990" spans="1:28" ht="12.75" x14ac:dyDescent="0.2">
      <c r="A990" t="str">
        <f>IF(B990="","", IF(ISNA(MATCH(B990,'Meal Planning'!$C$2:$C$6,0)), "N", "Y"))</f>
        <v/>
      </c>
      <c r="B990" t="str">
        <f t="array" ref="B990">IF(D990="","", INDEX($C990:C20988, MATCH(FALSE,ISBLANK($C990:C20988),0)))</f>
        <v/>
      </c>
      <c r="C990" s="10"/>
      <c r="E990" t="str">
        <f t="shared" si="171"/>
        <v/>
      </c>
      <c r="F990" s="10"/>
      <c r="G990" s="1" t="str">
        <f>IF(D990="","",IFERROR(VLOOKUP(D990,Ingredients!$A:$G,4,FALSE),"ingredient not in list"))</f>
        <v/>
      </c>
      <c r="H990" t="str">
        <f t="shared" si="172"/>
        <v/>
      </c>
      <c r="I990" s="3" t="str">
        <f>IF(D990="", "", IFERROR((VLOOKUP(D990,Ingredients!$A:$H,8,FALSE)*(F990/(VLOOKUP(D990,Ingredients!$A:$H,3,FALSE)))), "ingredient not in list"))</f>
        <v/>
      </c>
      <c r="J990" t="str">
        <f t="shared" si="173"/>
        <v/>
      </c>
      <c r="K990" s="77" t="str">
        <f>IF($D990="", "", IFERROR((VLOOKUP($D990,Ingredients!$A:$K,9,FALSE)*($F990/(VLOOKUP($D990,Ingredients!$A:$K,3,FALSE)))), "ingredient not in list"))</f>
        <v/>
      </c>
      <c r="L990" t="str">
        <f t="shared" si="174"/>
        <v/>
      </c>
      <c r="M990" s="77" t="str">
        <f>IF($D990="", "", IFERROR((VLOOKUP($D990,Ingredients!$A:$K,10,FALSE)*($F990/(VLOOKUP($D990,Ingredients!$A:$K,3,FALSE)))), "ingredient not in list"))</f>
        <v/>
      </c>
      <c r="N990" t="str">
        <f t="shared" si="175"/>
        <v/>
      </c>
      <c r="O990" s="77" t="str">
        <f>IF($D990="", "", IFERROR((VLOOKUP($D990,Ingredients!$A:$K,11,FALSE)*($F990/(VLOOKUP($D990,Ingredients!$A:$K,3,FALSE)))), "ingredient not in list"))</f>
        <v/>
      </c>
      <c r="P990" t="str">
        <f t="shared" si="176"/>
        <v/>
      </c>
      <c r="Q990" s="83" t="str">
        <f>IF($D990="", "", IFERROR((VLOOKUP($D990,Ingredients!$A:$H,6,FALSE)*($F990/(VLOOKUP($D990,Ingredients!$A:$H,3,FALSE)))), "ingredient not in list"))</f>
        <v/>
      </c>
      <c r="R990" s="3" t="str">
        <f>IF(AND(I990&lt;&gt;"",I991=""),SUM(I$1:I991)-SUM(R$1:R989),"")</f>
        <v/>
      </c>
      <c r="S990" t="str">
        <f>IF(AND(Q990&lt;&gt;"",Q991=""),SUM(Q$1:Q991)-SUM(S$1:S989),"")</f>
        <v/>
      </c>
      <c r="T990" s="74" t="str">
        <f>IF(AND(K990&lt;&gt;"",K991=""),SUM(K$1:K991)-SUM(T$1:T989),"")</f>
        <v/>
      </c>
      <c r="U990" s="74" t="str">
        <f>IF(AND(M990&lt;&gt;"",M991=""),SUM(M$1:M991)-SUM(U$1:U989),"")</f>
        <v/>
      </c>
      <c r="V990" s="74" t="str">
        <f>IF(AND(O990&lt;&gt;"",O991=""),SUM(O$1:O991)-SUM(V$1:V989),"")</f>
        <v/>
      </c>
      <c r="X990" s="3" t="str">
        <f t="shared" si="177"/>
        <v/>
      </c>
      <c r="Y990" s="21" t="str">
        <f t="shared" si="178"/>
        <v/>
      </c>
      <c r="Z990" s="74" t="str">
        <f t="shared" si="179"/>
        <v/>
      </c>
      <c r="AA990" s="74" t="str">
        <f t="shared" si="180"/>
        <v/>
      </c>
      <c r="AB990" s="74" t="str">
        <f t="shared" si="181"/>
        <v/>
      </c>
    </row>
    <row r="991" spans="1:28" ht="12.75" x14ac:dyDescent="0.2">
      <c r="A991" t="str">
        <f>IF(B991="","", IF(ISNA(MATCH(B991,'Meal Planning'!$C$2:$C$6,0)), "N", "Y"))</f>
        <v/>
      </c>
      <c r="B991" t="str">
        <f t="array" ref="B991">IF(D991="","", INDEX($C991:C20989, MATCH(FALSE,ISBLANK($C991:C20989),0)))</f>
        <v/>
      </c>
      <c r="C991" s="10"/>
      <c r="E991" t="str">
        <f t="shared" si="171"/>
        <v/>
      </c>
      <c r="F991" s="10"/>
      <c r="G991" s="1" t="str">
        <f>IF(D991="","",IFERROR(VLOOKUP(D991,Ingredients!$A:$G,4,FALSE),"ingredient not in list"))</f>
        <v/>
      </c>
      <c r="H991" t="str">
        <f t="shared" si="172"/>
        <v/>
      </c>
      <c r="I991" s="3" t="str">
        <f>IF(D991="", "", IFERROR((VLOOKUP(D991,Ingredients!$A:$H,8,FALSE)*(F991/(VLOOKUP(D991,Ingredients!$A:$H,3,FALSE)))), "ingredient not in list"))</f>
        <v/>
      </c>
      <c r="J991" t="str">
        <f t="shared" si="173"/>
        <v/>
      </c>
      <c r="K991" s="77" t="str">
        <f>IF($D991="", "", IFERROR((VLOOKUP($D991,Ingredients!$A:$K,9,FALSE)*($F991/(VLOOKUP($D991,Ingredients!$A:$K,3,FALSE)))), "ingredient not in list"))</f>
        <v/>
      </c>
      <c r="L991" t="str">
        <f t="shared" si="174"/>
        <v/>
      </c>
      <c r="M991" s="77" t="str">
        <f>IF($D991="", "", IFERROR((VLOOKUP($D991,Ingredients!$A:$K,10,FALSE)*($F991/(VLOOKUP($D991,Ingredients!$A:$K,3,FALSE)))), "ingredient not in list"))</f>
        <v/>
      </c>
      <c r="N991" t="str">
        <f t="shared" si="175"/>
        <v/>
      </c>
      <c r="O991" s="77" t="str">
        <f>IF($D991="", "", IFERROR((VLOOKUP($D991,Ingredients!$A:$K,11,FALSE)*($F991/(VLOOKUP($D991,Ingredients!$A:$K,3,FALSE)))), "ingredient not in list"))</f>
        <v/>
      </c>
      <c r="P991" t="str">
        <f t="shared" si="176"/>
        <v/>
      </c>
      <c r="Q991" s="83" t="str">
        <f>IF($D991="", "", IFERROR((VLOOKUP($D991,Ingredients!$A:$H,6,FALSE)*($F991/(VLOOKUP($D991,Ingredients!$A:$H,3,FALSE)))), "ingredient not in list"))</f>
        <v/>
      </c>
      <c r="R991" s="3" t="str">
        <f>IF(AND(I991&lt;&gt;"",I992=""),SUM(I$1:I992)-SUM(R$1:R990),"")</f>
        <v/>
      </c>
      <c r="S991" t="str">
        <f>IF(AND(Q991&lt;&gt;"",Q992=""),SUM(Q$1:Q992)-SUM(S$1:S990),"")</f>
        <v/>
      </c>
      <c r="T991" s="74" t="str">
        <f>IF(AND(K991&lt;&gt;"",K992=""),SUM(K$1:K992)-SUM(T$1:T990),"")</f>
        <v/>
      </c>
      <c r="U991" s="74" t="str">
        <f>IF(AND(M991&lt;&gt;"",M992=""),SUM(M$1:M992)-SUM(U$1:U990),"")</f>
        <v/>
      </c>
      <c r="V991" s="74" t="str">
        <f>IF(AND(O991&lt;&gt;"",O992=""),SUM(O$1:O992)-SUM(V$1:V990),"")</f>
        <v/>
      </c>
      <c r="X991" s="3" t="str">
        <f t="shared" si="177"/>
        <v/>
      </c>
      <c r="Y991" s="21" t="str">
        <f t="shared" si="178"/>
        <v/>
      </c>
      <c r="Z991" s="74" t="str">
        <f t="shared" si="179"/>
        <v/>
      </c>
      <c r="AA991" s="74" t="str">
        <f t="shared" si="180"/>
        <v/>
      </c>
      <c r="AB991" s="74" t="str">
        <f t="shared" si="181"/>
        <v/>
      </c>
    </row>
    <row r="992" spans="1:28" ht="12.75" x14ac:dyDescent="0.2">
      <c r="A992" t="str">
        <f>IF(B992="","", IF(ISNA(MATCH(B992,'Meal Planning'!$C$2:$C$6,0)), "N", "Y"))</f>
        <v/>
      </c>
      <c r="B992" t="str">
        <f t="array" ref="B992">IF(D992="","", INDEX($C992:C20990, MATCH(FALSE,ISBLANK($C992:C20990),0)))</f>
        <v/>
      </c>
      <c r="C992" s="10"/>
      <c r="E992" t="str">
        <f t="shared" si="171"/>
        <v/>
      </c>
      <c r="F992" s="10"/>
      <c r="G992" s="1" t="str">
        <f>IF(D992="","",IFERROR(VLOOKUP(D992,Ingredients!$A:$G,4,FALSE),"ingredient not in list"))</f>
        <v/>
      </c>
      <c r="H992" t="str">
        <f t="shared" si="172"/>
        <v/>
      </c>
      <c r="I992" s="3" t="str">
        <f>IF(D992="", "", IFERROR((VLOOKUP(D992,Ingredients!$A:$H,8,FALSE)*(F992/(VLOOKUP(D992,Ingredients!$A:$H,3,FALSE)))), "ingredient not in list"))</f>
        <v/>
      </c>
      <c r="J992" t="str">
        <f t="shared" si="173"/>
        <v/>
      </c>
      <c r="K992" s="77" t="str">
        <f>IF($D992="", "", IFERROR((VLOOKUP($D992,Ingredients!$A:$K,9,FALSE)*($F992/(VLOOKUP($D992,Ingredients!$A:$K,3,FALSE)))), "ingredient not in list"))</f>
        <v/>
      </c>
      <c r="L992" t="str">
        <f t="shared" si="174"/>
        <v/>
      </c>
      <c r="M992" s="77" t="str">
        <f>IF($D992="", "", IFERROR((VLOOKUP($D992,Ingredients!$A:$K,10,FALSE)*($F992/(VLOOKUP($D992,Ingredients!$A:$K,3,FALSE)))), "ingredient not in list"))</f>
        <v/>
      </c>
      <c r="N992" t="str">
        <f t="shared" si="175"/>
        <v/>
      </c>
      <c r="O992" s="77" t="str">
        <f>IF($D992="", "", IFERROR((VLOOKUP($D992,Ingredients!$A:$K,11,FALSE)*($F992/(VLOOKUP($D992,Ingredients!$A:$K,3,FALSE)))), "ingredient not in list"))</f>
        <v/>
      </c>
      <c r="P992" t="str">
        <f t="shared" si="176"/>
        <v/>
      </c>
      <c r="Q992" s="83" t="str">
        <f>IF($D992="", "", IFERROR((VLOOKUP($D992,Ingredients!$A:$H,6,FALSE)*($F992/(VLOOKUP($D992,Ingredients!$A:$H,3,FALSE)))), "ingredient not in list"))</f>
        <v/>
      </c>
      <c r="R992" s="3" t="str">
        <f>IF(AND(I992&lt;&gt;"",I993=""),SUM(I$1:I993)-SUM(R$1:R991),"")</f>
        <v/>
      </c>
      <c r="S992" t="str">
        <f>IF(AND(Q992&lt;&gt;"",Q993=""),SUM(Q$1:Q993)-SUM(S$1:S991),"")</f>
        <v/>
      </c>
      <c r="T992" s="74" t="str">
        <f>IF(AND(K992&lt;&gt;"",K993=""),SUM(K$1:K993)-SUM(T$1:T991),"")</f>
        <v/>
      </c>
      <c r="U992" s="74" t="str">
        <f>IF(AND(M992&lt;&gt;"",M993=""),SUM(M$1:M993)-SUM(U$1:U991),"")</f>
        <v/>
      </c>
      <c r="V992" s="74" t="str">
        <f>IF(AND(O992&lt;&gt;"",O993=""),SUM(O$1:O993)-SUM(V$1:V991),"")</f>
        <v/>
      </c>
      <c r="X992" s="3" t="str">
        <f t="shared" si="177"/>
        <v/>
      </c>
      <c r="Y992" s="21" t="str">
        <f t="shared" si="178"/>
        <v/>
      </c>
      <c r="Z992" s="74" t="str">
        <f t="shared" si="179"/>
        <v/>
      </c>
      <c r="AA992" s="74" t="str">
        <f t="shared" si="180"/>
        <v/>
      </c>
      <c r="AB992" s="74" t="str">
        <f t="shared" si="181"/>
        <v/>
      </c>
    </row>
    <row r="993" spans="1:28" ht="12.75" x14ac:dyDescent="0.2">
      <c r="A993" t="str">
        <f>IF(B993="","", IF(ISNA(MATCH(B993,'Meal Planning'!$C$2:$C$6,0)), "N", "Y"))</f>
        <v/>
      </c>
      <c r="B993" t="str">
        <f t="array" ref="B993">IF(D993="","", INDEX($C993:C20991, MATCH(FALSE,ISBLANK($C993:C20991),0)))</f>
        <v/>
      </c>
      <c r="C993" s="10"/>
      <c r="E993" t="str">
        <f t="shared" si="171"/>
        <v/>
      </c>
      <c r="F993" s="10"/>
      <c r="G993" s="1" t="str">
        <f>IF(D993="","",IFERROR(VLOOKUP(D993,Ingredients!$A:$G,4,FALSE),"ingredient not in list"))</f>
        <v/>
      </c>
      <c r="H993" t="str">
        <f t="shared" si="172"/>
        <v/>
      </c>
      <c r="I993" s="3" t="str">
        <f>IF(D993="", "", IFERROR((VLOOKUP(D993,Ingredients!$A:$H,8,FALSE)*(F993/(VLOOKUP(D993,Ingredients!$A:$H,3,FALSE)))), "ingredient not in list"))</f>
        <v/>
      </c>
      <c r="J993" t="str">
        <f t="shared" si="173"/>
        <v/>
      </c>
      <c r="K993" s="77" t="str">
        <f>IF($D993="", "", IFERROR((VLOOKUP($D993,Ingredients!$A:$K,9,FALSE)*($F993/(VLOOKUP($D993,Ingredients!$A:$K,3,FALSE)))), "ingredient not in list"))</f>
        <v/>
      </c>
      <c r="L993" t="str">
        <f t="shared" si="174"/>
        <v/>
      </c>
      <c r="M993" s="77" t="str">
        <f>IF($D993="", "", IFERROR((VLOOKUP($D993,Ingredients!$A:$K,10,FALSE)*($F993/(VLOOKUP($D993,Ingredients!$A:$K,3,FALSE)))), "ingredient not in list"))</f>
        <v/>
      </c>
      <c r="N993" t="str">
        <f t="shared" si="175"/>
        <v/>
      </c>
      <c r="O993" s="77" t="str">
        <f>IF($D993="", "", IFERROR((VLOOKUP($D993,Ingredients!$A:$K,11,FALSE)*($F993/(VLOOKUP($D993,Ingredients!$A:$K,3,FALSE)))), "ingredient not in list"))</f>
        <v/>
      </c>
      <c r="P993" t="str">
        <f t="shared" si="176"/>
        <v/>
      </c>
      <c r="Q993" s="83" t="str">
        <f>IF($D993="", "", IFERROR((VLOOKUP($D993,Ingredients!$A:$H,6,FALSE)*($F993/(VLOOKUP($D993,Ingredients!$A:$H,3,FALSE)))), "ingredient not in list"))</f>
        <v/>
      </c>
      <c r="R993" s="3" t="str">
        <f>IF(AND(I993&lt;&gt;"",I994=""),SUM(I$1:I994)-SUM(R$1:R992),"")</f>
        <v/>
      </c>
      <c r="S993" t="str">
        <f>IF(AND(Q993&lt;&gt;"",Q994=""),SUM(Q$1:Q994)-SUM(S$1:S992),"")</f>
        <v/>
      </c>
      <c r="T993" s="74" t="str">
        <f>IF(AND(K993&lt;&gt;"",K994=""),SUM(K$1:K994)-SUM(T$1:T992),"")</f>
        <v/>
      </c>
      <c r="U993" s="74" t="str">
        <f>IF(AND(M993&lt;&gt;"",M994=""),SUM(M$1:M994)-SUM(U$1:U992),"")</f>
        <v/>
      </c>
      <c r="V993" s="74" t="str">
        <f>IF(AND(O993&lt;&gt;"",O994=""),SUM(O$1:O994)-SUM(V$1:V992),"")</f>
        <v/>
      </c>
      <c r="X993" s="3" t="str">
        <f t="shared" si="177"/>
        <v/>
      </c>
      <c r="Y993" s="21" t="str">
        <f t="shared" si="178"/>
        <v/>
      </c>
      <c r="Z993" s="74" t="str">
        <f t="shared" si="179"/>
        <v/>
      </c>
      <c r="AA993" s="74" t="str">
        <f t="shared" si="180"/>
        <v/>
      </c>
      <c r="AB993" s="74" t="str">
        <f t="shared" si="181"/>
        <v/>
      </c>
    </row>
    <row r="994" spans="1:28" ht="12.75" x14ac:dyDescent="0.2">
      <c r="A994" t="str">
        <f>IF(B994="","", IF(ISNA(MATCH(B994,'Meal Planning'!$C$2:$C$6,0)), "N", "Y"))</f>
        <v/>
      </c>
      <c r="B994" t="str">
        <f t="array" ref="B994">IF(D994="","", INDEX($C994:C20992, MATCH(FALSE,ISBLANK($C994:C20992),0)))</f>
        <v/>
      </c>
      <c r="C994" s="10"/>
      <c r="E994" t="str">
        <f t="shared" si="171"/>
        <v/>
      </c>
      <c r="F994" s="10"/>
      <c r="G994" s="1" t="str">
        <f>IF(D994="","",IFERROR(VLOOKUP(D994,Ingredients!$A:$G,4,FALSE),"ingredient not in list"))</f>
        <v/>
      </c>
      <c r="H994" t="str">
        <f t="shared" si="172"/>
        <v/>
      </c>
      <c r="I994" s="3" t="str">
        <f>IF(D994="", "", IFERROR((VLOOKUP(D994,Ingredients!$A:$H,8,FALSE)*(F994/(VLOOKUP(D994,Ingredients!$A:$H,3,FALSE)))), "ingredient not in list"))</f>
        <v/>
      </c>
      <c r="J994" t="str">
        <f t="shared" si="173"/>
        <v/>
      </c>
      <c r="K994" s="77" t="str">
        <f>IF($D994="", "", IFERROR((VLOOKUP($D994,Ingredients!$A:$K,9,FALSE)*($F994/(VLOOKUP($D994,Ingredients!$A:$K,3,FALSE)))), "ingredient not in list"))</f>
        <v/>
      </c>
      <c r="L994" t="str">
        <f t="shared" si="174"/>
        <v/>
      </c>
      <c r="M994" s="77" t="str">
        <f>IF($D994="", "", IFERROR((VLOOKUP($D994,Ingredients!$A:$K,10,FALSE)*($F994/(VLOOKUP($D994,Ingredients!$A:$K,3,FALSE)))), "ingredient not in list"))</f>
        <v/>
      </c>
      <c r="N994" t="str">
        <f t="shared" si="175"/>
        <v/>
      </c>
      <c r="O994" s="77" t="str">
        <f>IF($D994="", "", IFERROR((VLOOKUP($D994,Ingredients!$A:$K,11,FALSE)*($F994/(VLOOKUP($D994,Ingredients!$A:$K,3,FALSE)))), "ingredient not in list"))</f>
        <v/>
      </c>
      <c r="P994" t="str">
        <f t="shared" si="176"/>
        <v/>
      </c>
      <c r="Q994" s="83" t="str">
        <f>IF($D994="", "", IFERROR((VLOOKUP($D994,Ingredients!$A:$H,6,FALSE)*($F994/(VLOOKUP($D994,Ingredients!$A:$H,3,FALSE)))), "ingredient not in list"))</f>
        <v/>
      </c>
      <c r="R994" s="3" t="str">
        <f>IF(AND(I994&lt;&gt;"",I995=""),SUM(I$1:I995)-SUM(R$1:R993),"")</f>
        <v/>
      </c>
      <c r="S994" t="str">
        <f>IF(AND(Q994&lt;&gt;"",Q995=""),SUM(Q$1:Q995)-SUM(S$1:S993),"")</f>
        <v/>
      </c>
      <c r="T994" s="74" t="str">
        <f>IF(AND(K994&lt;&gt;"",K995=""),SUM(K$1:K995)-SUM(T$1:T993),"")</f>
        <v/>
      </c>
      <c r="U994" s="74" t="str">
        <f>IF(AND(M994&lt;&gt;"",M995=""),SUM(M$1:M995)-SUM(U$1:U993),"")</f>
        <v/>
      </c>
      <c r="V994" s="74" t="str">
        <f>IF(AND(O994&lt;&gt;"",O995=""),SUM(O$1:O995)-SUM(V$1:V993),"")</f>
        <v/>
      </c>
      <c r="X994" s="3" t="str">
        <f t="shared" si="177"/>
        <v/>
      </c>
      <c r="Y994" s="21" t="str">
        <f t="shared" si="178"/>
        <v/>
      </c>
      <c r="Z994" s="74" t="str">
        <f t="shared" si="179"/>
        <v/>
      </c>
      <c r="AA994" s="74" t="str">
        <f t="shared" si="180"/>
        <v/>
      </c>
      <c r="AB994" s="74" t="str">
        <f t="shared" si="181"/>
        <v/>
      </c>
    </row>
    <row r="995" spans="1:28" ht="12.75" x14ac:dyDescent="0.2">
      <c r="A995" t="str">
        <f>IF(B995="","", IF(ISNA(MATCH(B995,'Meal Planning'!$C$2:$C$6,0)), "N", "Y"))</f>
        <v/>
      </c>
      <c r="B995" t="str">
        <f t="array" ref="B995">IF(D995="","", INDEX($C995:C20993, MATCH(FALSE,ISBLANK($C995:C20993),0)))</f>
        <v/>
      </c>
      <c r="C995" s="10"/>
      <c r="E995" t="str">
        <f t="shared" si="171"/>
        <v/>
      </c>
      <c r="F995" s="10"/>
      <c r="G995" s="1" t="str">
        <f>IF(D995="","",IFERROR(VLOOKUP(D995,Ingredients!$A:$G,4,FALSE),"ingredient not in list"))</f>
        <v/>
      </c>
      <c r="H995" t="str">
        <f t="shared" si="172"/>
        <v/>
      </c>
      <c r="I995" s="3" t="str">
        <f>IF(D995="", "", IFERROR((VLOOKUP(D995,Ingredients!$A:$H,8,FALSE)*(F995/(VLOOKUP(D995,Ingredients!$A:$H,3,FALSE)))), "ingredient not in list"))</f>
        <v/>
      </c>
      <c r="J995" t="str">
        <f t="shared" si="173"/>
        <v/>
      </c>
      <c r="K995" s="77" t="str">
        <f>IF($D995="", "", IFERROR((VLOOKUP($D995,Ingredients!$A:$K,9,FALSE)*($F995/(VLOOKUP($D995,Ingredients!$A:$K,3,FALSE)))), "ingredient not in list"))</f>
        <v/>
      </c>
      <c r="L995" t="str">
        <f t="shared" si="174"/>
        <v/>
      </c>
      <c r="M995" s="77" t="str">
        <f>IF($D995="", "", IFERROR((VLOOKUP($D995,Ingredients!$A:$K,10,FALSE)*($F995/(VLOOKUP($D995,Ingredients!$A:$K,3,FALSE)))), "ingredient not in list"))</f>
        <v/>
      </c>
      <c r="N995" t="str">
        <f t="shared" si="175"/>
        <v/>
      </c>
      <c r="O995" s="77" t="str">
        <f>IF($D995="", "", IFERROR((VLOOKUP($D995,Ingredients!$A:$K,11,FALSE)*($F995/(VLOOKUP($D995,Ingredients!$A:$K,3,FALSE)))), "ingredient not in list"))</f>
        <v/>
      </c>
      <c r="P995" t="str">
        <f t="shared" si="176"/>
        <v/>
      </c>
      <c r="Q995" s="83" t="str">
        <f>IF($D995="", "", IFERROR((VLOOKUP($D995,Ingredients!$A:$H,6,FALSE)*($F995/(VLOOKUP($D995,Ingredients!$A:$H,3,FALSE)))), "ingredient not in list"))</f>
        <v/>
      </c>
      <c r="R995" s="3" t="str">
        <f>IF(AND(I995&lt;&gt;"",I996=""),SUM(I$1:I996)-SUM(R$1:R994),"")</f>
        <v/>
      </c>
      <c r="S995" t="str">
        <f>IF(AND(Q995&lt;&gt;"",Q996=""),SUM(Q$1:Q996)-SUM(S$1:S994),"")</f>
        <v/>
      </c>
      <c r="T995" s="74" t="str">
        <f>IF(AND(K995&lt;&gt;"",K996=""),SUM(K$1:K996)-SUM(T$1:T994),"")</f>
        <v/>
      </c>
      <c r="U995" s="74" t="str">
        <f>IF(AND(M995&lt;&gt;"",M996=""),SUM(M$1:M996)-SUM(U$1:U994),"")</f>
        <v/>
      </c>
      <c r="V995" s="74" t="str">
        <f>IF(AND(O995&lt;&gt;"",O996=""),SUM(O$1:O996)-SUM(V$1:V994),"")</f>
        <v/>
      </c>
      <c r="X995" s="3" t="str">
        <f t="shared" si="177"/>
        <v/>
      </c>
      <c r="Y995" s="21" t="str">
        <f t="shared" si="178"/>
        <v/>
      </c>
      <c r="Z995" s="74" t="str">
        <f t="shared" si="179"/>
        <v/>
      </c>
      <c r="AA995" s="74" t="str">
        <f t="shared" si="180"/>
        <v/>
      </c>
      <c r="AB995" s="74" t="str">
        <f t="shared" si="181"/>
        <v/>
      </c>
    </row>
    <row r="996" spans="1:28" ht="12.75" x14ac:dyDescent="0.2">
      <c r="A996" t="str">
        <f>IF(B996="","", IF(ISNA(MATCH(B996,'Meal Planning'!$C$2:$C$6,0)), "N", "Y"))</f>
        <v/>
      </c>
      <c r="B996" t="str">
        <f t="array" ref="B996">IF(D996="","", INDEX($C996:C20994, MATCH(FALSE,ISBLANK($C996:C20994),0)))</f>
        <v/>
      </c>
      <c r="C996" s="10"/>
      <c r="E996" t="str">
        <f t="shared" si="171"/>
        <v/>
      </c>
      <c r="F996" s="10"/>
      <c r="G996" s="1" t="str">
        <f>IF(D996="","",IFERROR(VLOOKUP(D996,Ingredients!$A:$G,4,FALSE),"ingredient not in list"))</f>
        <v/>
      </c>
      <c r="H996" t="str">
        <f t="shared" si="172"/>
        <v/>
      </c>
      <c r="I996" s="3" t="str">
        <f>IF(D996="", "", IFERROR((VLOOKUP(D996,Ingredients!$A:$H,8,FALSE)*(F996/(VLOOKUP(D996,Ingredients!$A:$H,3,FALSE)))), "ingredient not in list"))</f>
        <v/>
      </c>
      <c r="J996" t="str">
        <f t="shared" si="173"/>
        <v/>
      </c>
      <c r="K996" s="77" t="str">
        <f>IF($D996="", "", IFERROR((VLOOKUP($D996,Ingredients!$A:$K,9,FALSE)*($F996/(VLOOKUP($D996,Ingredients!$A:$K,3,FALSE)))), "ingredient not in list"))</f>
        <v/>
      </c>
      <c r="L996" t="str">
        <f t="shared" si="174"/>
        <v/>
      </c>
      <c r="M996" s="77" t="str">
        <f>IF($D996="", "", IFERROR((VLOOKUP($D996,Ingredients!$A:$K,10,FALSE)*($F996/(VLOOKUP($D996,Ingredients!$A:$K,3,FALSE)))), "ingredient not in list"))</f>
        <v/>
      </c>
      <c r="N996" t="str">
        <f t="shared" si="175"/>
        <v/>
      </c>
      <c r="O996" s="77" t="str">
        <f>IF($D996="", "", IFERROR((VLOOKUP($D996,Ingredients!$A:$K,11,FALSE)*($F996/(VLOOKUP($D996,Ingredients!$A:$K,3,FALSE)))), "ingredient not in list"))</f>
        <v/>
      </c>
      <c r="P996" t="str">
        <f t="shared" si="176"/>
        <v/>
      </c>
      <c r="Q996" s="83" t="str">
        <f>IF($D996="", "", IFERROR((VLOOKUP($D996,Ingredients!$A:$H,6,FALSE)*($F996/(VLOOKUP($D996,Ingredients!$A:$H,3,FALSE)))), "ingredient not in list"))</f>
        <v/>
      </c>
      <c r="R996" s="3" t="str">
        <f>IF(AND(I996&lt;&gt;"",I997=""),SUM(I$1:I997)-SUM(R$1:R995),"")</f>
        <v/>
      </c>
      <c r="S996" t="str">
        <f>IF(AND(Q996&lt;&gt;"",Q997=""),SUM(Q$1:Q997)-SUM(S$1:S995),"")</f>
        <v/>
      </c>
      <c r="T996" s="74" t="str">
        <f>IF(AND(K996&lt;&gt;"",K997=""),SUM(K$1:K997)-SUM(T$1:T995),"")</f>
        <v/>
      </c>
      <c r="U996" s="74" t="str">
        <f>IF(AND(M996&lt;&gt;"",M997=""),SUM(M$1:M997)-SUM(U$1:U995),"")</f>
        <v/>
      </c>
      <c r="V996" s="74" t="str">
        <f>IF(AND(O996&lt;&gt;"",O997=""),SUM(O$1:O997)-SUM(V$1:V995),"")</f>
        <v/>
      </c>
      <c r="X996" s="3" t="str">
        <f t="shared" si="177"/>
        <v/>
      </c>
      <c r="Y996" s="21" t="str">
        <f t="shared" si="178"/>
        <v/>
      </c>
      <c r="Z996" s="74" t="str">
        <f t="shared" si="179"/>
        <v/>
      </c>
      <c r="AA996" s="74" t="str">
        <f t="shared" si="180"/>
        <v/>
      </c>
      <c r="AB996" s="74" t="str">
        <f t="shared" si="181"/>
        <v/>
      </c>
    </row>
    <row r="997" spans="1:28" ht="12.75" x14ac:dyDescent="0.2">
      <c r="A997" t="str">
        <f>IF(B997="","", IF(ISNA(MATCH(B997,'Meal Planning'!$C$2:$C$6,0)), "N", "Y"))</f>
        <v/>
      </c>
      <c r="B997" t="str">
        <f t="array" ref="B997">IF(D997="","", INDEX($C997:C20995, MATCH(FALSE,ISBLANK($C997:C20995),0)))</f>
        <v/>
      </c>
      <c r="C997" s="10"/>
      <c r="E997" t="str">
        <f t="shared" si="171"/>
        <v/>
      </c>
      <c r="F997" s="10"/>
      <c r="G997" s="1" t="str">
        <f>IF(D997="","",IFERROR(VLOOKUP(D997,Ingredients!$A:$G,4,FALSE),"ingredient not in list"))</f>
        <v/>
      </c>
      <c r="H997" t="str">
        <f t="shared" si="172"/>
        <v/>
      </c>
      <c r="I997" s="3" t="str">
        <f>IF(D997="", "", IFERROR((VLOOKUP(D997,Ingredients!$A:$H,8,FALSE)*(F997/(VLOOKUP(D997,Ingredients!$A:$H,3,FALSE)))), "ingredient not in list"))</f>
        <v/>
      </c>
      <c r="J997" t="str">
        <f t="shared" si="173"/>
        <v/>
      </c>
      <c r="K997" s="77" t="str">
        <f>IF($D997="", "", IFERROR((VLOOKUP($D997,Ingredients!$A:$K,9,FALSE)*($F997/(VLOOKUP($D997,Ingredients!$A:$K,3,FALSE)))), "ingredient not in list"))</f>
        <v/>
      </c>
      <c r="L997" t="str">
        <f t="shared" si="174"/>
        <v/>
      </c>
      <c r="M997" s="77" t="str">
        <f>IF($D997="", "", IFERROR((VLOOKUP($D997,Ingredients!$A:$K,10,FALSE)*($F997/(VLOOKUP($D997,Ingredients!$A:$K,3,FALSE)))), "ingredient not in list"))</f>
        <v/>
      </c>
      <c r="N997" t="str">
        <f t="shared" si="175"/>
        <v/>
      </c>
      <c r="O997" s="77" t="str">
        <f>IF($D997="", "", IFERROR((VLOOKUP($D997,Ingredients!$A:$K,11,FALSE)*($F997/(VLOOKUP($D997,Ingredients!$A:$K,3,FALSE)))), "ingredient not in list"))</f>
        <v/>
      </c>
      <c r="P997" t="str">
        <f t="shared" si="176"/>
        <v/>
      </c>
      <c r="Q997" s="83" t="str">
        <f>IF($D997="", "", IFERROR((VLOOKUP($D997,Ingredients!$A:$H,6,FALSE)*($F997/(VLOOKUP($D997,Ingredients!$A:$H,3,FALSE)))), "ingredient not in list"))</f>
        <v/>
      </c>
      <c r="R997" s="3" t="str">
        <f>IF(AND(I997&lt;&gt;"",I998=""),SUM(I$1:I998)-SUM(R$1:R996),"")</f>
        <v/>
      </c>
      <c r="S997" t="str">
        <f>IF(AND(Q997&lt;&gt;"",Q998=""),SUM(Q$1:Q998)-SUM(S$1:S996),"")</f>
        <v/>
      </c>
      <c r="T997" s="74" t="str">
        <f>IF(AND(K997&lt;&gt;"",K998=""),SUM(K$1:K998)-SUM(T$1:T996),"")</f>
        <v/>
      </c>
      <c r="U997" s="74" t="str">
        <f>IF(AND(M997&lt;&gt;"",M998=""),SUM(M$1:M998)-SUM(U$1:U996),"")</f>
        <v/>
      </c>
      <c r="V997" s="74" t="str">
        <f>IF(AND(O997&lt;&gt;"",O998=""),SUM(O$1:O998)-SUM(V$1:V996),"")</f>
        <v/>
      </c>
      <c r="X997" s="3" t="str">
        <f t="shared" si="177"/>
        <v/>
      </c>
      <c r="Y997" s="21" t="str">
        <f t="shared" si="178"/>
        <v/>
      </c>
      <c r="Z997" s="74" t="str">
        <f t="shared" si="179"/>
        <v/>
      </c>
      <c r="AA997" s="74" t="str">
        <f t="shared" si="180"/>
        <v/>
      </c>
      <c r="AB997" s="74" t="str">
        <f t="shared" si="181"/>
        <v/>
      </c>
    </row>
    <row r="998" spans="1:28" ht="12.75" x14ac:dyDescent="0.2">
      <c r="A998" t="str">
        <f>IF(B998="","", IF(ISNA(MATCH(B998,'Meal Planning'!$C$2:$C$6,0)), "N", "Y"))</f>
        <v/>
      </c>
      <c r="B998" t="str">
        <f t="array" ref="B998">IF(D998="","", INDEX($C998:C20996, MATCH(FALSE,ISBLANK($C998:C20996),0)))</f>
        <v/>
      </c>
      <c r="C998" s="10"/>
      <c r="E998" t="str">
        <f t="shared" si="171"/>
        <v/>
      </c>
      <c r="F998" s="10"/>
      <c r="G998" s="1" t="str">
        <f>IF(D998="","",IFERROR(VLOOKUP(D998,Ingredients!$A:$G,4,FALSE),"ingredient not in list"))</f>
        <v/>
      </c>
      <c r="H998" t="str">
        <f t="shared" si="172"/>
        <v/>
      </c>
      <c r="I998" s="3" t="str">
        <f>IF(D998="", "", IFERROR((VLOOKUP(D998,Ingredients!$A:$H,8,FALSE)*(F998/(VLOOKUP(D998,Ingredients!$A:$H,3,FALSE)))), "ingredient not in list"))</f>
        <v/>
      </c>
      <c r="J998" t="str">
        <f t="shared" si="173"/>
        <v/>
      </c>
      <c r="K998" s="77" t="str">
        <f>IF($D998="", "", IFERROR((VLOOKUP($D998,Ingredients!$A:$K,9,FALSE)*($F998/(VLOOKUP($D998,Ingredients!$A:$K,3,FALSE)))), "ingredient not in list"))</f>
        <v/>
      </c>
      <c r="L998" t="str">
        <f t="shared" si="174"/>
        <v/>
      </c>
      <c r="M998" s="77" t="str">
        <f>IF($D998="", "", IFERROR((VLOOKUP($D998,Ingredients!$A:$K,10,FALSE)*($F998/(VLOOKUP($D998,Ingredients!$A:$K,3,FALSE)))), "ingredient not in list"))</f>
        <v/>
      </c>
      <c r="N998" t="str">
        <f t="shared" si="175"/>
        <v/>
      </c>
      <c r="O998" s="77" t="str">
        <f>IF($D998="", "", IFERROR((VLOOKUP($D998,Ingredients!$A:$K,11,FALSE)*($F998/(VLOOKUP($D998,Ingredients!$A:$K,3,FALSE)))), "ingredient not in list"))</f>
        <v/>
      </c>
      <c r="P998" t="str">
        <f t="shared" si="176"/>
        <v/>
      </c>
      <c r="Q998" s="83" t="str">
        <f>IF($D998="", "", IFERROR((VLOOKUP($D998,Ingredients!$A:$H,6,FALSE)*($F998/(VLOOKUP($D998,Ingredients!$A:$H,3,FALSE)))), "ingredient not in list"))</f>
        <v/>
      </c>
      <c r="R998" s="3" t="str">
        <f>IF(AND(I998&lt;&gt;"",I999=""),SUM(I$1:I999)-SUM(R$1:R997),"")</f>
        <v/>
      </c>
      <c r="S998" t="str">
        <f>IF(AND(Q998&lt;&gt;"",Q999=""),SUM(Q$1:Q999)-SUM(S$1:S997),"")</f>
        <v/>
      </c>
      <c r="T998" s="74" t="str">
        <f>IF(AND(K998&lt;&gt;"",K999=""),SUM(K$1:K999)-SUM(T$1:T997),"")</f>
        <v/>
      </c>
      <c r="U998" s="74" t="str">
        <f>IF(AND(M998&lt;&gt;"",M999=""),SUM(M$1:M999)-SUM(U$1:U997),"")</f>
        <v/>
      </c>
      <c r="V998" s="74" t="str">
        <f>IF(AND(O998&lt;&gt;"",O999=""),SUM(O$1:O999)-SUM(V$1:V997),"")</f>
        <v/>
      </c>
      <c r="X998" s="3" t="str">
        <f t="shared" si="177"/>
        <v/>
      </c>
      <c r="Y998" s="21" t="str">
        <f t="shared" si="178"/>
        <v/>
      </c>
      <c r="Z998" s="74" t="str">
        <f t="shared" si="179"/>
        <v/>
      </c>
      <c r="AA998" s="74" t="str">
        <f t="shared" si="180"/>
        <v/>
      </c>
      <c r="AB998" s="74" t="str">
        <f t="shared" si="181"/>
        <v/>
      </c>
    </row>
    <row r="999" spans="1:28" ht="12.75" x14ac:dyDescent="0.2">
      <c r="A999" t="str">
        <f>IF(B999="","", IF(ISNA(MATCH(B999,'Meal Planning'!$C$2:$C$6,0)), "N", "Y"))</f>
        <v/>
      </c>
      <c r="B999" t="str">
        <f t="array" ref="B999">IF(D999="","", INDEX($C999:C20997, MATCH(FALSE,ISBLANK($C999:C20997),0)))</f>
        <v/>
      </c>
      <c r="C999" s="10"/>
      <c r="E999" t="str">
        <f t="shared" si="171"/>
        <v/>
      </c>
      <c r="F999" s="10"/>
      <c r="G999" s="1" t="str">
        <f>IF(D999="","",IFERROR(VLOOKUP(D999,Ingredients!$A:$G,4,FALSE),"ingredient not in list"))</f>
        <v/>
      </c>
      <c r="H999" t="str">
        <f t="shared" si="172"/>
        <v/>
      </c>
      <c r="I999" s="3" t="str">
        <f>IF(D999="", "", IFERROR((VLOOKUP(D999,Ingredients!$A:$H,8,FALSE)*(F999/(VLOOKUP(D999,Ingredients!$A:$H,3,FALSE)))), "ingredient not in list"))</f>
        <v/>
      </c>
      <c r="J999" t="str">
        <f t="shared" si="173"/>
        <v/>
      </c>
      <c r="K999" s="77" t="str">
        <f>IF($D999="", "", IFERROR((VLOOKUP($D999,Ingredients!$A:$K,9,FALSE)*($F999/(VLOOKUP($D999,Ingredients!$A:$K,3,FALSE)))), "ingredient not in list"))</f>
        <v/>
      </c>
      <c r="L999" t="str">
        <f t="shared" si="174"/>
        <v/>
      </c>
      <c r="M999" s="77" t="str">
        <f>IF($D999="", "", IFERROR((VLOOKUP($D999,Ingredients!$A:$K,10,FALSE)*($F999/(VLOOKUP($D999,Ingredients!$A:$K,3,FALSE)))), "ingredient not in list"))</f>
        <v/>
      </c>
      <c r="N999" t="str">
        <f t="shared" si="175"/>
        <v/>
      </c>
      <c r="O999" s="77" t="str">
        <f>IF($D999="", "", IFERROR((VLOOKUP($D999,Ingredients!$A:$K,11,FALSE)*($F999/(VLOOKUP($D999,Ingredients!$A:$K,3,FALSE)))), "ingredient not in list"))</f>
        <v/>
      </c>
      <c r="P999" t="str">
        <f t="shared" si="176"/>
        <v/>
      </c>
      <c r="Q999" s="83" t="str">
        <f>IF($D999="", "", IFERROR((VLOOKUP($D999,Ingredients!$A:$H,6,FALSE)*($F999/(VLOOKUP($D999,Ingredients!$A:$H,3,FALSE)))), "ingredient not in list"))</f>
        <v/>
      </c>
      <c r="R999" s="3" t="str">
        <f>IF(AND(I999&lt;&gt;"",I1000=""),SUM(I$1:I1000)-SUM(R$1:R998),"")</f>
        <v/>
      </c>
      <c r="S999" t="str">
        <f>IF(AND(Q999&lt;&gt;"",Q1000=""),SUM(Q$1:Q1000)-SUM(S$1:S998),"")</f>
        <v/>
      </c>
      <c r="T999" s="74" t="str">
        <f>IF(AND(K999&lt;&gt;"",K1000=""),SUM(K$1:K1000)-SUM(T$1:T998),"")</f>
        <v/>
      </c>
      <c r="U999" s="74" t="str">
        <f>IF(AND(M999&lt;&gt;"",M1000=""),SUM(M$1:M1000)-SUM(U$1:U998),"")</f>
        <v/>
      </c>
      <c r="V999" s="74" t="str">
        <f>IF(AND(O999&lt;&gt;"",O1000=""),SUM(O$1:O1000)-SUM(V$1:V998),"")</f>
        <v/>
      </c>
      <c r="X999" s="3" t="str">
        <f t="shared" si="177"/>
        <v/>
      </c>
      <c r="Y999" s="21" t="str">
        <f t="shared" si="178"/>
        <v/>
      </c>
      <c r="Z999" s="74" t="str">
        <f t="shared" si="179"/>
        <v/>
      </c>
      <c r="AA999" s="74" t="str">
        <f t="shared" si="180"/>
        <v/>
      </c>
      <c r="AB999" s="74" t="str">
        <f t="shared" si="181"/>
        <v/>
      </c>
    </row>
    <row r="1000" spans="1:28" ht="12.75" x14ac:dyDescent="0.2">
      <c r="A1000" t="str">
        <f>IF(B1000="","", IF(ISNA(MATCH(B1000,'Meal Planning'!$C$2:$C$6,0)), "N", "Y"))</f>
        <v/>
      </c>
      <c r="B1000" t="str">
        <f t="array" ref="B1000">IF(D1000="","", INDEX($C1000:C20998, MATCH(FALSE,ISBLANK($C1000:C20998),0)))</f>
        <v/>
      </c>
      <c r="C1000" s="10"/>
      <c r="E1000" t="str">
        <f t="shared" si="171"/>
        <v/>
      </c>
      <c r="F1000" s="10"/>
      <c r="G1000" s="1" t="str">
        <f>IF(D1000="","",IFERROR(VLOOKUP(D1000,Ingredients!$A:$G,4,FALSE),"ingredient not in list"))</f>
        <v/>
      </c>
      <c r="H1000" t="str">
        <f t="shared" si="172"/>
        <v/>
      </c>
      <c r="I1000" s="3" t="str">
        <f>IF(D1000="", "", IFERROR((VLOOKUP(D1000,Ingredients!$A:$H,8,FALSE)*(F1000/(VLOOKUP(D1000,Ingredients!$A:$H,3,FALSE)))), "ingredient not in list"))</f>
        <v/>
      </c>
      <c r="J1000" t="str">
        <f t="shared" si="173"/>
        <v/>
      </c>
      <c r="K1000" s="77" t="str">
        <f>IF($D1000="", "", IFERROR((VLOOKUP($D1000,Ingredients!$A:$K,9,FALSE)*($F1000/(VLOOKUP($D1000,Ingredients!$A:$K,3,FALSE)))), "ingredient not in list"))</f>
        <v/>
      </c>
      <c r="L1000" t="str">
        <f t="shared" si="174"/>
        <v/>
      </c>
      <c r="M1000" s="77" t="str">
        <f>IF($D1000="", "", IFERROR((VLOOKUP($D1000,Ingredients!$A:$K,10,FALSE)*($F1000/(VLOOKUP($D1000,Ingredients!$A:$K,3,FALSE)))), "ingredient not in list"))</f>
        <v/>
      </c>
      <c r="N1000" t="str">
        <f t="shared" si="175"/>
        <v/>
      </c>
      <c r="O1000" s="77" t="str">
        <f>IF($D1000="", "", IFERROR((VLOOKUP($D1000,Ingredients!$A:$K,11,FALSE)*($F1000/(VLOOKUP($D1000,Ingredients!$A:$K,3,FALSE)))), "ingredient not in list"))</f>
        <v/>
      </c>
      <c r="P1000" t="str">
        <f t="shared" si="176"/>
        <v/>
      </c>
      <c r="Q1000" s="83" t="str">
        <f>IF($D1000="", "", IFERROR((VLOOKUP($D1000,Ingredients!$A:$H,6,FALSE)*($F1000/(VLOOKUP($D1000,Ingredients!$A:$H,3,FALSE)))), "ingredient not in list"))</f>
        <v/>
      </c>
      <c r="R1000" s="3" t="str">
        <f>IF(AND(I1000&lt;&gt;"",I1001=""),SUM(I$1:I1001)-SUM(R$1:R999),"")</f>
        <v/>
      </c>
      <c r="S1000" t="str">
        <f>IF(AND(Q1000&lt;&gt;"",Q1001=""),SUM(Q$1:Q1001)-SUM(S$1:S999),"")</f>
        <v/>
      </c>
      <c r="T1000" s="74" t="str">
        <f>IF(AND(K1000&lt;&gt;"",K1001=""),SUM(K$1:K1001)-SUM(T$1:T999),"")</f>
        <v/>
      </c>
      <c r="U1000" s="74" t="str">
        <f>IF(AND(M1000&lt;&gt;"",M1001=""),SUM(M$1:M1001)-SUM(U$1:U999),"")</f>
        <v/>
      </c>
      <c r="V1000" s="74" t="str">
        <f>IF(AND(O1000&lt;&gt;"",O1001=""),SUM(O$1:O1001)-SUM(V$1:V999),"")</f>
        <v/>
      </c>
      <c r="X1000" s="3" t="str">
        <f t="shared" si="177"/>
        <v/>
      </c>
      <c r="Y1000" s="21" t="str">
        <f t="shared" si="178"/>
        <v/>
      </c>
      <c r="Z1000" s="74" t="str">
        <f t="shared" si="179"/>
        <v/>
      </c>
      <c r="AA1000" s="74" t="str">
        <f t="shared" si="180"/>
        <v/>
      </c>
      <c r="AB1000" s="74" t="str">
        <f t="shared" si="181"/>
        <v/>
      </c>
    </row>
    <row r="1001" spans="1:28" ht="12.75" x14ac:dyDescent="0.2">
      <c r="A1001" t="str">
        <f>IF(B1001="","", IF(ISNA(MATCH(B1001,'Meal Planning'!$C$2:$C$6,0)), "N", "Y"))</f>
        <v/>
      </c>
      <c r="B1001" t="str">
        <f t="array" ref="B1001">IF(D1001="","", INDEX($C1001:C20999, MATCH(FALSE,ISBLANK($C1001:C20999),0)))</f>
        <v/>
      </c>
      <c r="C1001" s="10"/>
      <c r="E1001" t="str">
        <f t="shared" si="171"/>
        <v/>
      </c>
      <c r="F1001" s="10"/>
      <c r="G1001" s="1" t="str">
        <f>IF(D1001="","",IFERROR(VLOOKUP(D1001,Ingredients!$A:$G,4,FALSE),"ingredient not in list"))</f>
        <v/>
      </c>
      <c r="H1001" t="str">
        <f t="shared" si="172"/>
        <v/>
      </c>
      <c r="I1001" s="3" t="str">
        <f>IF(D1001="", "", IFERROR((VLOOKUP(D1001,Ingredients!$A:$H,8,FALSE)*(F1001/(VLOOKUP(D1001,Ingredients!$A:$H,3,FALSE)))), "ingredient not in list"))</f>
        <v/>
      </c>
      <c r="J1001" t="str">
        <f t="shared" si="173"/>
        <v/>
      </c>
      <c r="K1001" s="77" t="str">
        <f>IF($D1001="", "", IFERROR((VLOOKUP($D1001,Ingredients!$A:$K,9,FALSE)*($F1001/(VLOOKUP($D1001,Ingredients!$A:$K,3,FALSE)))), "ingredient not in list"))</f>
        <v/>
      </c>
      <c r="L1001" t="str">
        <f t="shared" si="174"/>
        <v/>
      </c>
      <c r="M1001" s="77" t="str">
        <f>IF($D1001="", "", IFERROR((VLOOKUP($D1001,Ingredients!$A:$K,10,FALSE)*($F1001/(VLOOKUP($D1001,Ingredients!$A:$K,3,FALSE)))), "ingredient not in list"))</f>
        <v/>
      </c>
      <c r="N1001" t="str">
        <f t="shared" si="175"/>
        <v/>
      </c>
      <c r="O1001" s="77" t="str">
        <f>IF($D1001="", "", IFERROR((VLOOKUP($D1001,Ingredients!$A:$K,11,FALSE)*($F1001/(VLOOKUP($D1001,Ingredients!$A:$K,3,FALSE)))), "ingredient not in list"))</f>
        <v/>
      </c>
      <c r="P1001" t="str">
        <f t="shared" si="176"/>
        <v/>
      </c>
      <c r="Q1001" s="83" t="str">
        <f>IF($D1001="", "", IFERROR((VLOOKUP($D1001,Ingredients!$A:$H,6,FALSE)*($F1001/(VLOOKUP($D1001,Ingredients!$A:$H,3,FALSE)))), "ingredient not in list"))</f>
        <v/>
      </c>
      <c r="R1001" s="3" t="str">
        <f>IF(AND(I1001&lt;&gt;"",I1002=""),SUM(I$1:I1002)-SUM(R$1:R1000),"")</f>
        <v/>
      </c>
      <c r="S1001" t="str">
        <f>IF(AND(Q1001&lt;&gt;"",Q1002=""),SUM(Q$1:Q1002)-SUM(S$1:S1000),"")</f>
        <v/>
      </c>
      <c r="T1001" s="74" t="str">
        <f>IF(AND(K1001&lt;&gt;"",K1002=""),SUM(K$1:K1002)-SUM(T$1:T1000),"")</f>
        <v/>
      </c>
      <c r="U1001" s="74" t="str">
        <f>IF(AND(M1001&lt;&gt;"",M1002=""),SUM(M$1:M1002)-SUM(U$1:U1000),"")</f>
        <v/>
      </c>
      <c r="V1001" s="74" t="str">
        <f>IF(AND(O1001&lt;&gt;"",O1002=""),SUM(O$1:O1002)-SUM(V$1:V1000),"")</f>
        <v/>
      </c>
      <c r="X1001" s="3" t="str">
        <f t="shared" si="177"/>
        <v/>
      </c>
      <c r="Y1001" s="21" t="str">
        <f t="shared" si="178"/>
        <v/>
      </c>
      <c r="Z1001" s="74" t="str">
        <f t="shared" si="179"/>
        <v/>
      </c>
      <c r="AA1001" s="74" t="str">
        <f t="shared" si="180"/>
        <v/>
      </c>
      <c r="AB1001" s="74" t="str">
        <f t="shared" si="181"/>
        <v/>
      </c>
    </row>
    <row r="1002" spans="1:28" ht="12.75" x14ac:dyDescent="0.2">
      <c r="A1002" t="str">
        <f>IF(B1002="","", IF(ISNA(MATCH(B1002,'Meal Planning'!$C$2:$C$6,0)), "N", "Y"))</f>
        <v/>
      </c>
      <c r="B1002" t="str">
        <f t="array" ref="B1002">IF(D1002="","", INDEX($C1002:C21000, MATCH(FALSE,ISBLANK($C1002:C21000),0)))</f>
        <v/>
      </c>
      <c r="C1002" s="10"/>
      <c r="E1002" t="str">
        <f t="shared" si="171"/>
        <v/>
      </c>
      <c r="F1002" s="10"/>
      <c r="G1002" s="1" t="str">
        <f>IF(D1002="","",IFERROR(VLOOKUP(D1002,Ingredients!$A:$G,4,FALSE),"ingredient not in list"))</f>
        <v/>
      </c>
      <c r="H1002" t="str">
        <f t="shared" si="172"/>
        <v/>
      </c>
      <c r="I1002" s="3" t="str">
        <f>IF(D1002="", "", IFERROR((VLOOKUP(D1002,Ingredients!$A:$H,8,FALSE)*(F1002/(VLOOKUP(D1002,Ingredients!$A:$H,3,FALSE)))), "ingredient not in list"))</f>
        <v/>
      </c>
      <c r="J1002" t="str">
        <f t="shared" si="173"/>
        <v/>
      </c>
      <c r="K1002" s="77" t="str">
        <f>IF($D1002="", "", IFERROR((VLOOKUP($D1002,Ingredients!$A:$K,9,FALSE)*($F1002/(VLOOKUP($D1002,Ingredients!$A:$K,3,FALSE)))), "ingredient not in list"))</f>
        <v/>
      </c>
      <c r="L1002" t="str">
        <f t="shared" si="174"/>
        <v/>
      </c>
      <c r="M1002" s="77" t="str">
        <f>IF($D1002="", "", IFERROR((VLOOKUP($D1002,Ingredients!$A:$K,10,FALSE)*($F1002/(VLOOKUP($D1002,Ingredients!$A:$K,3,FALSE)))), "ingredient not in list"))</f>
        <v/>
      </c>
      <c r="N1002" t="str">
        <f t="shared" si="175"/>
        <v/>
      </c>
      <c r="O1002" s="77" t="str">
        <f>IF($D1002="", "", IFERROR((VLOOKUP($D1002,Ingredients!$A:$K,11,FALSE)*($F1002/(VLOOKUP($D1002,Ingredients!$A:$K,3,FALSE)))), "ingredient not in list"))</f>
        <v/>
      </c>
      <c r="P1002" t="str">
        <f t="shared" si="176"/>
        <v/>
      </c>
      <c r="Q1002" s="83" t="str">
        <f>IF($D1002="", "", IFERROR((VLOOKUP($D1002,Ingredients!$A:$H,6,FALSE)*($F1002/(VLOOKUP($D1002,Ingredients!$A:$H,3,FALSE)))), "ingredient not in list"))</f>
        <v/>
      </c>
      <c r="R1002" s="3" t="str">
        <f>IF(AND(I1002&lt;&gt;"",I1003=""),SUM(I$1:I1003)-SUM(R$1:R1001),"")</f>
        <v/>
      </c>
      <c r="S1002" t="str">
        <f>IF(AND(Q1002&lt;&gt;"",Q1003=""),SUM(Q$1:Q1003)-SUM(S$1:S1001),"")</f>
        <v/>
      </c>
      <c r="T1002" s="74" t="str">
        <f>IF(AND(K1002&lt;&gt;"",K1003=""),SUM(K$1:K1003)-SUM(T$1:T1001),"")</f>
        <v/>
      </c>
      <c r="U1002" s="74" t="str">
        <f>IF(AND(M1002&lt;&gt;"",M1003=""),SUM(M$1:M1003)-SUM(U$1:U1001),"")</f>
        <v/>
      </c>
      <c r="V1002" s="74" t="str">
        <f>IF(AND(O1002&lt;&gt;"",O1003=""),SUM(O$1:O1003)-SUM(V$1:V1001),"")</f>
        <v/>
      </c>
      <c r="X1002" s="3" t="str">
        <f t="shared" si="177"/>
        <v/>
      </c>
      <c r="Y1002" s="21" t="str">
        <f t="shared" si="178"/>
        <v/>
      </c>
      <c r="Z1002" s="74" t="str">
        <f t="shared" si="179"/>
        <v/>
      </c>
      <c r="AA1002" s="74" t="str">
        <f t="shared" si="180"/>
        <v/>
      </c>
      <c r="AB1002" s="74" t="str">
        <f t="shared" si="181"/>
        <v/>
      </c>
    </row>
    <row r="1003" spans="1:28" ht="12.75" x14ac:dyDescent="0.2">
      <c r="A1003" t="str">
        <f>IF(B1003="","", IF(ISNA(MATCH(B1003,'Meal Planning'!$C$2:$C$6,0)), "N", "Y"))</f>
        <v/>
      </c>
      <c r="B1003" t="str">
        <f t="array" ref="B1003">IF(D1003="","", INDEX($C1003:C21001, MATCH(FALSE,ISBLANK($C1003:C21001),0)))</f>
        <v/>
      </c>
      <c r="C1003" s="10"/>
      <c r="E1003" t="str">
        <f t="shared" si="171"/>
        <v/>
      </c>
      <c r="F1003" s="10"/>
      <c r="G1003" s="1" t="str">
        <f>IF(D1003="","",IFERROR(VLOOKUP(D1003,Ingredients!$A:$G,4,FALSE),"ingredient not in list"))</f>
        <v/>
      </c>
      <c r="H1003" t="str">
        <f t="shared" si="172"/>
        <v/>
      </c>
      <c r="I1003" s="3" t="str">
        <f>IF(D1003="", "", IFERROR((VLOOKUP(D1003,Ingredients!$A:$H,8,FALSE)*(F1003/(VLOOKUP(D1003,Ingredients!$A:$H,3,FALSE)))), "ingredient not in list"))</f>
        <v/>
      </c>
      <c r="J1003" t="str">
        <f t="shared" si="173"/>
        <v/>
      </c>
      <c r="K1003" s="77" t="str">
        <f>IF($D1003="", "", IFERROR((VLOOKUP($D1003,Ingredients!$A:$K,9,FALSE)*($F1003/(VLOOKUP($D1003,Ingredients!$A:$K,3,FALSE)))), "ingredient not in list"))</f>
        <v/>
      </c>
      <c r="L1003" t="str">
        <f t="shared" si="174"/>
        <v/>
      </c>
      <c r="M1003" s="77" t="str">
        <f>IF($D1003="", "", IFERROR((VLOOKUP($D1003,Ingredients!$A:$K,10,FALSE)*($F1003/(VLOOKUP($D1003,Ingredients!$A:$K,3,FALSE)))), "ingredient not in list"))</f>
        <v/>
      </c>
      <c r="N1003" t="str">
        <f t="shared" si="175"/>
        <v/>
      </c>
      <c r="O1003" s="77" t="str">
        <f>IF($D1003="", "", IFERROR((VLOOKUP($D1003,Ingredients!$A:$K,11,FALSE)*($F1003/(VLOOKUP($D1003,Ingredients!$A:$K,3,FALSE)))), "ingredient not in list"))</f>
        <v/>
      </c>
      <c r="P1003" t="str">
        <f t="shared" si="176"/>
        <v/>
      </c>
      <c r="Q1003" s="83" t="str">
        <f>IF($D1003="", "", IFERROR((VLOOKUP($D1003,Ingredients!$A:$H,6,FALSE)*($F1003/(VLOOKUP($D1003,Ingredients!$A:$H,3,FALSE)))), "ingredient not in list"))</f>
        <v/>
      </c>
      <c r="R1003" s="3" t="str">
        <f>IF(AND(I1003&lt;&gt;"",I1004=""),SUM(I$1:I1004)-SUM(R$1:R1002),"")</f>
        <v/>
      </c>
      <c r="S1003" t="str">
        <f>IF(AND(Q1003&lt;&gt;"",Q1004=""),SUM(Q$1:Q1004)-SUM(S$1:S1002),"")</f>
        <v/>
      </c>
      <c r="T1003" s="74" t="str">
        <f>IF(AND(K1003&lt;&gt;"",K1004=""),SUM(K$1:K1004)-SUM(T$1:T1002),"")</f>
        <v/>
      </c>
      <c r="U1003" s="74" t="str">
        <f>IF(AND(M1003&lt;&gt;"",M1004=""),SUM(M$1:M1004)-SUM(U$1:U1002),"")</f>
        <v/>
      </c>
      <c r="V1003" s="74" t="str">
        <f>IF(AND(O1003&lt;&gt;"",O1004=""),SUM(O$1:O1004)-SUM(V$1:V1002),"")</f>
        <v/>
      </c>
      <c r="X1003" s="3" t="str">
        <f t="shared" si="177"/>
        <v/>
      </c>
      <c r="Y1003" s="21" t="str">
        <f t="shared" si="178"/>
        <v/>
      </c>
      <c r="Z1003" s="74" t="str">
        <f t="shared" si="179"/>
        <v/>
      </c>
      <c r="AA1003" s="74" t="str">
        <f t="shared" si="180"/>
        <v/>
      </c>
      <c r="AB1003" s="74" t="str">
        <f t="shared" si="181"/>
        <v/>
      </c>
    </row>
    <row r="1004" spans="1:28" ht="12.75" x14ac:dyDescent="0.2">
      <c r="A1004" t="str">
        <f>IF(B1004="","", IF(ISNA(MATCH(B1004,'Meal Planning'!$C$2:$C$6,0)), "N", "Y"))</f>
        <v/>
      </c>
      <c r="B1004" t="str">
        <f t="array" ref="B1004">IF(D1004="","", INDEX($C1004:C21002, MATCH(FALSE,ISBLANK($C1004:C21002),0)))</f>
        <v/>
      </c>
      <c r="C1004" s="10"/>
      <c r="E1004" t="str">
        <f t="shared" si="171"/>
        <v/>
      </c>
      <c r="F1004" s="10"/>
      <c r="G1004" s="1" t="str">
        <f>IF(D1004="","",IFERROR(VLOOKUP(D1004,Ingredients!$A:$G,4,FALSE),"ingredient not in list"))</f>
        <v/>
      </c>
      <c r="H1004" t="str">
        <f t="shared" si="172"/>
        <v/>
      </c>
      <c r="I1004" s="3" t="str">
        <f>IF(D1004="", "", IFERROR((VLOOKUP(D1004,Ingredients!$A:$H,8,FALSE)*(F1004/(VLOOKUP(D1004,Ingredients!$A:$H,3,FALSE)))), "ingredient not in list"))</f>
        <v/>
      </c>
      <c r="J1004" t="str">
        <f t="shared" si="173"/>
        <v/>
      </c>
      <c r="K1004" s="77" t="str">
        <f>IF($D1004="", "", IFERROR((VLOOKUP($D1004,Ingredients!$A:$K,9,FALSE)*($F1004/(VLOOKUP($D1004,Ingredients!$A:$K,3,FALSE)))), "ingredient not in list"))</f>
        <v/>
      </c>
      <c r="L1004" t="str">
        <f t="shared" si="174"/>
        <v/>
      </c>
      <c r="M1004" s="77" t="str">
        <f>IF($D1004="", "", IFERROR((VLOOKUP($D1004,Ingredients!$A:$K,10,FALSE)*($F1004/(VLOOKUP($D1004,Ingredients!$A:$K,3,FALSE)))), "ingredient not in list"))</f>
        <v/>
      </c>
      <c r="N1004" t="str">
        <f t="shared" si="175"/>
        <v/>
      </c>
      <c r="O1004" s="77" t="str">
        <f>IF($D1004="", "", IFERROR((VLOOKUP($D1004,Ingredients!$A:$K,11,FALSE)*($F1004/(VLOOKUP($D1004,Ingredients!$A:$K,3,FALSE)))), "ingredient not in list"))</f>
        <v/>
      </c>
      <c r="P1004" t="str">
        <f t="shared" si="176"/>
        <v/>
      </c>
      <c r="Q1004" s="83" t="str">
        <f>IF($D1004="", "", IFERROR((VLOOKUP($D1004,Ingredients!$A:$H,6,FALSE)*($F1004/(VLOOKUP($D1004,Ingredients!$A:$H,3,FALSE)))), "ingredient not in list"))</f>
        <v/>
      </c>
      <c r="R1004" s="3" t="str">
        <f>IF(AND(I1004&lt;&gt;"",I1005=""),SUM(I$1:I1005)-SUM(R$1:R1003),"")</f>
        <v/>
      </c>
      <c r="S1004" t="str">
        <f>IF(AND(Q1004&lt;&gt;"",Q1005=""),SUM(Q$1:Q1005)-SUM(S$1:S1003),"")</f>
        <v/>
      </c>
      <c r="T1004" s="74" t="str">
        <f>IF(AND(K1004&lt;&gt;"",K1005=""),SUM(K$1:K1005)-SUM(T$1:T1003),"")</f>
        <v/>
      </c>
      <c r="U1004" s="74" t="str">
        <f>IF(AND(M1004&lt;&gt;"",M1005=""),SUM(M$1:M1005)-SUM(U$1:U1003),"")</f>
        <v/>
      </c>
      <c r="V1004" s="74" t="str">
        <f>IF(AND(O1004&lt;&gt;"",O1005=""),SUM(O$1:O1005)-SUM(V$1:V1003),"")</f>
        <v/>
      </c>
      <c r="X1004" s="3" t="str">
        <f t="shared" si="177"/>
        <v/>
      </c>
      <c r="Y1004" s="21" t="str">
        <f t="shared" si="178"/>
        <v/>
      </c>
      <c r="Z1004" s="74" t="str">
        <f t="shared" si="179"/>
        <v/>
      </c>
      <c r="AA1004" s="74" t="str">
        <f t="shared" si="180"/>
        <v/>
      </c>
      <c r="AB1004" s="74" t="str">
        <f t="shared" si="181"/>
        <v/>
      </c>
    </row>
    <row r="1005" spans="1:28" ht="15.75" customHeight="1" x14ac:dyDescent="0.2">
      <c r="A1005" t="str">
        <f>IF(B1005="","", IF(ISNA(MATCH(B1005,'Meal Planning'!$C$2:$C$6,0)), "N", "Y"))</f>
        <v/>
      </c>
      <c r="B1005" t="str">
        <f t="array" ref="B1005">IF(D1005="","", INDEX($C1005:C21003, MATCH(FALSE,ISBLANK($C1005:C21003),0)))</f>
        <v/>
      </c>
      <c r="E1005" t="str">
        <f t="shared" si="171"/>
        <v/>
      </c>
      <c r="G1005" s="1" t="str">
        <f>IF(D1005="","",IFERROR(VLOOKUP(D1005,Ingredients!$A:$G,4,FALSE),"ingredient not in list"))</f>
        <v/>
      </c>
      <c r="H1005" t="str">
        <f t="shared" si="172"/>
        <v/>
      </c>
      <c r="I1005" s="3" t="str">
        <f>IF(D1005="", "", IFERROR((VLOOKUP(D1005,Ingredients!$A:$H,8,FALSE)*(F1005/(VLOOKUP(D1005,Ingredients!$A:$H,3,FALSE)))), "ingredient not in list"))</f>
        <v/>
      </c>
      <c r="J1005" t="str">
        <f t="shared" si="173"/>
        <v/>
      </c>
      <c r="K1005" s="77" t="str">
        <f>IF($D1005="", "", IFERROR((VLOOKUP($D1005,Ingredients!$A:$K,9,FALSE)*($F1005/(VLOOKUP($D1005,Ingredients!$A:$K,3,FALSE)))), "ingredient not in list"))</f>
        <v/>
      </c>
      <c r="L1005" t="str">
        <f t="shared" si="174"/>
        <v/>
      </c>
      <c r="M1005" s="77" t="str">
        <f>IF($D1005="", "", IFERROR((VLOOKUP($D1005,Ingredients!$A:$K,10,FALSE)*($F1005/(VLOOKUP($D1005,Ingredients!$A:$K,3,FALSE)))), "ingredient not in list"))</f>
        <v/>
      </c>
      <c r="N1005" t="str">
        <f t="shared" si="175"/>
        <v/>
      </c>
      <c r="O1005" s="77" t="str">
        <f>IF($D1005="", "", IFERROR((VLOOKUP($D1005,Ingredients!$A:$K,11,FALSE)*($F1005/(VLOOKUP($D1005,Ingredients!$A:$K,3,FALSE)))), "ingredient not in list"))</f>
        <v/>
      </c>
      <c r="P1005" t="str">
        <f t="shared" si="176"/>
        <v/>
      </c>
      <c r="Q1005" s="83" t="str">
        <f>IF($D1005="", "", IFERROR((VLOOKUP($D1005,Ingredients!$A:$H,6,FALSE)*($F1005/(VLOOKUP($D1005,Ingredients!$A:$H,3,FALSE)))), "ingredient not in list"))</f>
        <v/>
      </c>
      <c r="R1005" s="3" t="str">
        <f>IF(AND(I1005&lt;&gt;"",I1006=""),SUM(I$1:I1006)-SUM(R$1:R1004),"")</f>
        <v/>
      </c>
      <c r="S1005" t="str">
        <f>IF(AND(Q1005&lt;&gt;"",Q1006=""),SUM(Q$1:Q1006)-SUM(S$1:S1004),"")</f>
        <v/>
      </c>
      <c r="T1005" s="74" t="str">
        <f>IF(AND(K1005&lt;&gt;"",K1006=""),SUM(K$1:K1006)-SUM(T$1:T1004),"")</f>
        <v/>
      </c>
      <c r="U1005" s="74" t="str">
        <f>IF(AND(M1005&lt;&gt;"",M1006=""),SUM(M$1:M1006)-SUM(U$1:U1004),"")</f>
        <v/>
      </c>
      <c r="V1005" s="74" t="str">
        <f>IF(AND(O1005&lt;&gt;"",O1006=""),SUM(O$1:O1006)-SUM(V$1:V1004),"")</f>
        <v/>
      </c>
      <c r="X1005" s="3" t="str">
        <f t="shared" si="177"/>
        <v/>
      </c>
      <c r="Y1005" s="21" t="str">
        <f t="shared" si="178"/>
        <v/>
      </c>
      <c r="Z1005" s="74" t="str">
        <f t="shared" si="179"/>
        <v/>
      </c>
      <c r="AA1005" s="74" t="str">
        <f t="shared" si="180"/>
        <v/>
      </c>
      <c r="AB1005" s="74" t="str">
        <f t="shared" si="181"/>
        <v/>
      </c>
    </row>
    <row r="1006" spans="1:28" ht="15.75" customHeight="1" x14ac:dyDescent="0.2">
      <c r="A1006" t="str">
        <f>IF(B1006="","", IF(ISNA(MATCH(B1006,'Meal Planning'!$C$2:$C$6,0)), "N", "Y"))</f>
        <v/>
      </c>
      <c r="B1006" t="str">
        <f t="array" ref="B1006">IF(D1006="","", INDEX($C1006:C21004, MATCH(FALSE,ISBLANK($C1006:C21004),0)))</f>
        <v/>
      </c>
      <c r="E1006" t="str">
        <f t="shared" si="171"/>
        <v/>
      </c>
      <c r="G1006" s="1" t="str">
        <f>IF(D1006="","",IFERROR(VLOOKUP(D1006,Ingredients!$A:$G,4,FALSE),"ingredient not in list"))</f>
        <v/>
      </c>
      <c r="H1006" t="str">
        <f t="shared" si="172"/>
        <v/>
      </c>
      <c r="I1006" s="3" t="str">
        <f>IF(D1006="", "", IFERROR((VLOOKUP(D1006,Ingredients!$A:$H,8,FALSE)*(F1006/(VLOOKUP(D1006,Ingredients!$A:$H,3,FALSE)))), "ingredient not in list"))</f>
        <v/>
      </c>
      <c r="J1006" t="str">
        <f t="shared" si="173"/>
        <v/>
      </c>
      <c r="K1006" s="77" t="str">
        <f>IF($D1006="", "", IFERROR((VLOOKUP($D1006,Ingredients!$A:$K,9,FALSE)*($F1006/(VLOOKUP($D1006,Ingredients!$A:$K,3,FALSE)))), "ingredient not in list"))</f>
        <v/>
      </c>
      <c r="L1006" t="str">
        <f t="shared" si="174"/>
        <v/>
      </c>
      <c r="M1006" s="77" t="str">
        <f>IF($D1006="", "", IFERROR((VLOOKUP($D1006,Ingredients!$A:$K,10,FALSE)*($F1006/(VLOOKUP($D1006,Ingredients!$A:$K,3,FALSE)))), "ingredient not in list"))</f>
        <v/>
      </c>
      <c r="N1006" t="str">
        <f t="shared" si="175"/>
        <v/>
      </c>
      <c r="O1006" s="77" t="str">
        <f>IF($D1006="", "", IFERROR((VLOOKUP($D1006,Ingredients!$A:$K,11,FALSE)*($F1006/(VLOOKUP($D1006,Ingredients!$A:$K,3,FALSE)))), "ingredient not in list"))</f>
        <v/>
      </c>
      <c r="P1006" t="str">
        <f t="shared" si="176"/>
        <v/>
      </c>
      <c r="Q1006" s="83" t="str">
        <f>IF($D1006="", "", IFERROR((VLOOKUP($D1006,Ingredients!$A:$H,6,FALSE)*($F1006/(VLOOKUP($D1006,Ingredients!$A:$H,3,FALSE)))), "ingredient not in list"))</f>
        <v/>
      </c>
      <c r="R1006" s="3" t="str">
        <f>IF(AND(I1006&lt;&gt;"",I1007=""),SUM(I$1:I1007)-SUM(R$1:R1005),"")</f>
        <v/>
      </c>
      <c r="S1006" t="str">
        <f>IF(AND(Q1006&lt;&gt;"",Q1007=""),SUM(Q$1:Q1007)-SUM(S$1:S1005),"")</f>
        <v/>
      </c>
      <c r="T1006" s="74" t="str">
        <f>IF(AND(K1006&lt;&gt;"",K1007=""),SUM(K$1:K1007)-SUM(T$1:T1005),"")</f>
        <v/>
      </c>
      <c r="U1006" s="74" t="str">
        <f>IF(AND(M1006&lt;&gt;"",M1007=""),SUM(M$1:M1007)-SUM(U$1:U1005),"")</f>
        <v/>
      </c>
      <c r="V1006" s="74" t="str">
        <f>IF(AND(O1006&lt;&gt;"",O1007=""),SUM(O$1:O1007)-SUM(V$1:V1005),"")</f>
        <v/>
      </c>
      <c r="X1006" s="3" t="str">
        <f t="shared" si="177"/>
        <v/>
      </c>
      <c r="Y1006" s="21" t="str">
        <f t="shared" si="178"/>
        <v/>
      </c>
      <c r="Z1006" s="74" t="str">
        <f t="shared" si="179"/>
        <v/>
      </c>
      <c r="AA1006" s="74" t="str">
        <f t="shared" si="180"/>
        <v/>
      </c>
      <c r="AB1006" s="74" t="str">
        <f t="shared" si="181"/>
        <v/>
      </c>
    </row>
    <row r="1007" spans="1:28" ht="15.75" customHeight="1" x14ac:dyDescent="0.2">
      <c r="A1007" s="33" t="s">
        <v>99</v>
      </c>
      <c r="B1007" s="33" t="s">
        <v>99</v>
      </c>
      <c r="E1007" t="str">
        <f t="shared" si="171"/>
        <v/>
      </c>
      <c r="G1007" s="1" t="str">
        <f>IF(D1007="","",IFERROR(VLOOKUP(D1007,Ingredients!$A:$G,4,FALSE),"ingredient not in list"))</f>
        <v/>
      </c>
      <c r="H1007" t="str">
        <f t="shared" si="172"/>
        <v/>
      </c>
      <c r="I1007" s="3" t="str">
        <f>IF(D1007="", "", IFERROR((VLOOKUP(D1007,Ingredients!$A:$H,8,FALSE)*(F1007/(VLOOKUP(D1007,Ingredients!$A:$H,3,FALSE)))), "ingredient not in list"))</f>
        <v/>
      </c>
      <c r="J1007" t="str">
        <f t="shared" si="173"/>
        <v/>
      </c>
      <c r="K1007" s="77" t="str">
        <f>IF($D1007="", "", IFERROR((VLOOKUP($D1007,Ingredients!$A:$K,9,FALSE)*($F1007/(VLOOKUP($D1007,Ingredients!$A:$K,3,FALSE)))), "ingredient not in list"))</f>
        <v/>
      </c>
      <c r="L1007" t="str">
        <f t="shared" si="174"/>
        <v/>
      </c>
      <c r="M1007" s="77" t="str">
        <f>IF($D1007="", "", IFERROR((VLOOKUP($D1007,Ingredients!$A:$K,10,FALSE)*($F1007/(VLOOKUP($D1007,Ingredients!$A:$K,3,FALSE)))), "ingredient not in list"))</f>
        <v/>
      </c>
      <c r="N1007" t="str">
        <f t="shared" si="175"/>
        <v/>
      </c>
      <c r="O1007" s="77" t="str">
        <f>IF($D1007="", "", IFERROR((VLOOKUP($D1007,Ingredients!$A:$K,11,FALSE)*($F1007/(VLOOKUP($D1007,Ingredients!$A:$K,3,FALSE)))), "ingredient not in list"))</f>
        <v/>
      </c>
      <c r="P1007" t="str">
        <f t="shared" si="176"/>
        <v/>
      </c>
      <c r="Q1007" s="83" t="str">
        <f>IF($D1007="", "", IFERROR((VLOOKUP($D1007,Ingredients!$A:$H,6,FALSE)*($F1007/(VLOOKUP($D1007,Ingredients!$A:$H,3,FALSE)))), "ingredient not in list"))</f>
        <v/>
      </c>
      <c r="R1007" s="3" t="str">
        <f>IF(AND(I1007&lt;&gt;"",I1008=""),SUM(I$1:I1008)-SUM(R$1:R1006),"")</f>
        <v/>
      </c>
      <c r="S1007" t="str">
        <f>IF(AND(Q1007&lt;&gt;"",Q1008=""),SUM(Q$1:Q1008)-SUM(S$1:S1006),"")</f>
        <v/>
      </c>
      <c r="T1007" s="74" t="str">
        <f>IF(AND(K1007&lt;&gt;"",K1008=""),SUM(K$1:K1008)-SUM(T$1:T1006),"")</f>
        <v/>
      </c>
      <c r="U1007" s="74" t="str">
        <f>IF(AND(M1007&lt;&gt;"",M1008=""),SUM(M$1:M1008)-SUM(U$1:U1006),"")</f>
        <v/>
      </c>
      <c r="V1007" s="74" t="str">
        <f>IF(AND(O1007&lt;&gt;"",O1008=""),SUM(O$1:O1008)-SUM(V$1:V1006),"")</f>
        <v/>
      </c>
      <c r="X1007" s="3" t="str">
        <f t="shared" si="177"/>
        <v/>
      </c>
      <c r="Y1007" s="21" t="str">
        <f t="shared" si="178"/>
        <v/>
      </c>
      <c r="Z1007" s="74" t="str">
        <f t="shared" si="179"/>
        <v/>
      </c>
      <c r="AA1007" s="74" t="str">
        <f t="shared" si="180"/>
        <v/>
      </c>
      <c r="AB1007" s="74" t="str">
        <f t="shared" si="181"/>
        <v/>
      </c>
    </row>
    <row r="1008" spans="1:28" ht="15.75" customHeight="1" x14ac:dyDescent="0.2">
      <c r="E1008" t="str">
        <f t="shared" si="171"/>
        <v/>
      </c>
      <c r="G1008" s="1" t="str">
        <f>IF(D1008="","",IFERROR(VLOOKUP(D1008,Ingredients!$A:$G,4,FALSE),"ingredient not in list"))</f>
        <v/>
      </c>
      <c r="H1008" t="str">
        <f t="shared" si="172"/>
        <v/>
      </c>
      <c r="I1008" s="3" t="str">
        <f>IF(D1008="", "", IFERROR((VLOOKUP(D1008,Ingredients!$A:$H,8,FALSE)*(F1008/(VLOOKUP(D1008,Ingredients!$A:$H,3,FALSE)))), "ingredient not in list"))</f>
        <v/>
      </c>
      <c r="J1008" t="str">
        <f t="shared" si="173"/>
        <v/>
      </c>
      <c r="K1008" s="77" t="str">
        <f>IF($D1008="", "", IFERROR((VLOOKUP($D1008,Ingredients!$A:$K,9,FALSE)*($F1008/(VLOOKUP($D1008,Ingredients!$A:$K,3,FALSE)))), "ingredient not in list"))</f>
        <v/>
      </c>
      <c r="L1008" t="str">
        <f t="shared" si="174"/>
        <v/>
      </c>
      <c r="M1008" s="77" t="str">
        <f>IF($D1008="", "", IFERROR((VLOOKUP($D1008,Ingredients!$A:$K,10,FALSE)*($F1008/(VLOOKUP($D1008,Ingredients!$A:$K,3,FALSE)))), "ingredient not in list"))</f>
        <v/>
      </c>
      <c r="N1008" t="str">
        <f t="shared" si="175"/>
        <v/>
      </c>
      <c r="O1008" s="77" t="str">
        <f>IF($D1008="", "", IFERROR((VLOOKUP($D1008,Ingredients!$A:$K,11,FALSE)*($F1008/(VLOOKUP($D1008,Ingredients!$A:$K,3,FALSE)))), "ingredient not in list"))</f>
        <v/>
      </c>
      <c r="P1008" t="str">
        <f t="shared" si="176"/>
        <v/>
      </c>
      <c r="Q1008" s="83" t="str">
        <f>IF($D1008="", "", IFERROR((VLOOKUP($D1008,Ingredients!$A:$H,6,FALSE)*($F1008/(VLOOKUP($D1008,Ingredients!$A:$H,3,FALSE)))), "ingredient not in list"))</f>
        <v/>
      </c>
      <c r="R1008" s="3" t="str">
        <f>IF(AND(I1008&lt;&gt;"",I1009=""),SUM(I$1:I1009)-SUM(R$1:R1007),"")</f>
        <v/>
      </c>
      <c r="S1008" t="str">
        <f>IF(AND(Q1008&lt;&gt;"",Q1009=""),SUM(Q$1:Q1009)-SUM(S$1:S1007),"")</f>
        <v/>
      </c>
      <c r="T1008" s="74" t="str">
        <f>IF(AND(K1008&lt;&gt;"",K1009=""),SUM(K$1:K1009)-SUM(T$1:T1007),"")</f>
        <v/>
      </c>
      <c r="U1008" s="74" t="str">
        <f>IF(AND(M1008&lt;&gt;"",M1009=""),SUM(M$1:M1009)-SUM(U$1:U1007),"")</f>
        <v/>
      </c>
      <c r="V1008" s="74" t="str">
        <f>IF(AND(O1008&lt;&gt;"",O1009=""),SUM(O$1:O1009)-SUM(V$1:V1007),"")</f>
        <v/>
      </c>
      <c r="X1008" s="3" t="str">
        <f t="shared" si="177"/>
        <v/>
      </c>
      <c r="Y1008" s="21" t="str">
        <f t="shared" si="178"/>
        <v/>
      </c>
      <c r="Z1008" s="74" t="str">
        <f t="shared" si="179"/>
        <v/>
      </c>
      <c r="AA1008" s="74" t="str">
        <f t="shared" si="180"/>
        <v/>
      </c>
      <c r="AB1008" s="74" t="str">
        <f t="shared" si="181"/>
        <v/>
      </c>
    </row>
    <row r="1009" spans="5:28" ht="15.75" customHeight="1" x14ac:dyDescent="0.2">
      <c r="E1009" t="str">
        <f t="shared" si="171"/>
        <v/>
      </c>
      <c r="G1009" s="1" t="str">
        <f>IF(D1009="","",IFERROR(VLOOKUP(D1009,Ingredients!$A:$G,4,FALSE),"ingredient not in list"))</f>
        <v/>
      </c>
      <c r="H1009" t="str">
        <f t="shared" si="172"/>
        <v/>
      </c>
      <c r="I1009" s="3" t="str">
        <f>IF(D1009="", "", IFERROR((VLOOKUP(D1009,Ingredients!$A:$H,8,FALSE)*(F1009/(VLOOKUP(D1009,Ingredients!$A:$H,3,FALSE)))), "ingredient not in list"))</f>
        <v/>
      </c>
      <c r="J1009" t="str">
        <f t="shared" si="173"/>
        <v/>
      </c>
      <c r="K1009" s="77" t="str">
        <f>IF($D1009="", "", IFERROR((VLOOKUP($D1009,Ingredients!$A:$K,9,FALSE)*($F1009/(VLOOKUP($D1009,Ingredients!$A:$K,3,FALSE)))), "ingredient not in list"))</f>
        <v/>
      </c>
      <c r="L1009" t="str">
        <f t="shared" si="174"/>
        <v/>
      </c>
      <c r="M1009" s="77" t="str">
        <f>IF($D1009="", "", IFERROR((VLOOKUP($D1009,Ingredients!$A:$K,10,FALSE)*($F1009/(VLOOKUP($D1009,Ingredients!$A:$K,3,FALSE)))), "ingredient not in list"))</f>
        <v/>
      </c>
      <c r="N1009" t="str">
        <f t="shared" si="175"/>
        <v/>
      </c>
      <c r="O1009" s="77" t="str">
        <f>IF($D1009="", "", IFERROR((VLOOKUP($D1009,Ingredients!$A:$K,11,FALSE)*($F1009/(VLOOKUP($D1009,Ingredients!$A:$K,3,FALSE)))), "ingredient not in list"))</f>
        <v/>
      </c>
      <c r="P1009" t="str">
        <f t="shared" si="176"/>
        <v/>
      </c>
      <c r="Q1009" s="83" t="str">
        <f>IF($D1009="", "", IFERROR((VLOOKUP($D1009,Ingredients!$A:$H,6,FALSE)*($F1009/(VLOOKUP($D1009,Ingredients!$A:$H,3,FALSE)))), "ingredient not in list"))</f>
        <v/>
      </c>
      <c r="R1009" s="3" t="str">
        <f>IF(AND(I1009&lt;&gt;"",I1010=""),SUM(I$1:I1010)-SUM(R$1:R1008),"")</f>
        <v/>
      </c>
      <c r="S1009" t="str">
        <f>IF(AND(Q1009&lt;&gt;"",Q1010=""),SUM(Q$1:Q1010)-SUM(S$1:S1008),"")</f>
        <v/>
      </c>
      <c r="T1009" s="74" t="str">
        <f>IF(AND(K1009&lt;&gt;"",K1010=""),SUM(K$1:K1010)-SUM(T$1:T1008),"")</f>
        <v/>
      </c>
      <c r="U1009" s="74" t="str">
        <f>IF(AND(M1009&lt;&gt;"",M1010=""),SUM(M$1:M1010)-SUM(U$1:U1008),"")</f>
        <v/>
      </c>
      <c r="V1009" s="74" t="str">
        <f>IF(AND(O1009&lt;&gt;"",O1010=""),SUM(O$1:O1010)-SUM(V$1:V1008),"")</f>
        <v/>
      </c>
      <c r="X1009" s="3" t="str">
        <f t="shared" si="177"/>
        <v/>
      </c>
      <c r="Y1009" s="21" t="str">
        <f t="shared" si="178"/>
        <v/>
      </c>
      <c r="Z1009" s="74" t="str">
        <f t="shared" si="179"/>
        <v/>
      </c>
      <c r="AA1009" s="74" t="str">
        <f t="shared" si="180"/>
        <v/>
      </c>
      <c r="AB1009" s="74" t="str">
        <f t="shared" si="181"/>
        <v/>
      </c>
    </row>
    <row r="1010" spans="5:28" ht="15.75" customHeight="1" x14ac:dyDescent="0.2">
      <c r="E1010" t="str">
        <f t="shared" si="171"/>
        <v/>
      </c>
      <c r="G1010" s="1" t="str">
        <f>IF(D1010="","",IFERROR(VLOOKUP(D1010,Ingredients!$A:$G,4,FALSE),"ingredient not in list"))</f>
        <v/>
      </c>
      <c r="H1010" t="str">
        <f t="shared" si="172"/>
        <v/>
      </c>
      <c r="I1010" s="3" t="str">
        <f>IF(D1010="", "", IFERROR((VLOOKUP(D1010,Ingredients!$A:$H,8,FALSE)*(F1010/(VLOOKUP(D1010,Ingredients!$A:$H,3,FALSE)))), "ingredient not in list"))</f>
        <v/>
      </c>
      <c r="J1010" t="str">
        <f t="shared" si="173"/>
        <v/>
      </c>
      <c r="K1010" s="77" t="str">
        <f>IF($D1010="", "", IFERROR((VLOOKUP($D1010,Ingredients!$A:$K,9,FALSE)*($F1010/(VLOOKUP($D1010,Ingredients!$A:$K,3,FALSE)))), "ingredient not in list"))</f>
        <v/>
      </c>
      <c r="L1010" t="str">
        <f t="shared" si="174"/>
        <v/>
      </c>
      <c r="M1010" s="77" t="str">
        <f>IF($D1010="", "", IFERROR((VLOOKUP($D1010,Ingredients!$A:$K,10,FALSE)*($F1010/(VLOOKUP($D1010,Ingredients!$A:$K,3,FALSE)))), "ingredient not in list"))</f>
        <v/>
      </c>
      <c r="N1010" t="str">
        <f t="shared" si="175"/>
        <v/>
      </c>
      <c r="O1010" s="77" t="str">
        <f>IF($D1010="", "", IFERROR((VLOOKUP($D1010,Ingredients!$A:$K,11,FALSE)*($F1010/(VLOOKUP($D1010,Ingredients!$A:$K,3,FALSE)))), "ingredient not in list"))</f>
        <v/>
      </c>
      <c r="P1010" t="str">
        <f t="shared" si="176"/>
        <v/>
      </c>
      <c r="Q1010" s="83" t="str">
        <f>IF($D1010="", "", IFERROR((VLOOKUP($D1010,Ingredients!$A:$H,6,FALSE)*($F1010/(VLOOKUP($D1010,Ingredients!$A:$H,3,FALSE)))), "ingredient not in list"))</f>
        <v/>
      </c>
      <c r="R1010" s="3" t="str">
        <f>IF(AND(I1010&lt;&gt;"",I1011=""),SUM(I$1:I1011)-SUM(R$1:R1009),"")</f>
        <v/>
      </c>
      <c r="S1010" t="str">
        <f>IF(AND(Q1010&lt;&gt;"",Q1011=""),SUM(Q$1:Q1011)-SUM(S$1:S1009),"")</f>
        <v/>
      </c>
      <c r="T1010" s="74" t="str">
        <f>IF(AND(K1010&lt;&gt;"",K1011=""),SUM(K$1:K1011)-SUM(T$1:T1009),"")</f>
        <v/>
      </c>
      <c r="U1010" s="74" t="str">
        <f>IF(AND(M1010&lt;&gt;"",M1011=""),SUM(M$1:M1011)-SUM(U$1:U1009),"")</f>
        <v/>
      </c>
      <c r="V1010" s="74" t="str">
        <f>IF(AND(O1010&lt;&gt;"",O1011=""),SUM(O$1:O1011)-SUM(V$1:V1009),"")</f>
        <v/>
      </c>
      <c r="X1010" s="3" t="str">
        <f t="shared" si="177"/>
        <v/>
      </c>
      <c r="Y1010" s="21" t="str">
        <f t="shared" si="178"/>
        <v/>
      </c>
      <c r="Z1010" s="74" t="str">
        <f t="shared" si="179"/>
        <v/>
      </c>
      <c r="AA1010" s="74" t="str">
        <f t="shared" si="180"/>
        <v/>
      </c>
      <c r="AB1010" s="74" t="str">
        <f t="shared" si="181"/>
        <v/>
      </c>
    </row>
    <row r="1011" spans="5:28" ht="15.75" customHeight="1" x14ac:dyDescent="0.2">
      <c r="E1011" t="str">
        <f t="shared" si="171"/>
        <v/>
      </c>
      <c r="G1011" s="1" t="str">
        <f>IF(D1011="","",IFERROR(VLOOKUP(D1011,Ingredients!$A:$G,4,FALSE),"ingredient not in list"))</f>
        <v/>
      </c>
      <c r="H1011" t="str">
        <f t="shared" si="172"/>
        <v/>
      </c>
      <c r="I1011" s="3" t="str">
        <f>IF(D1011="", "", IFERROR((VLOOKUP(D1011,Ingredients!$A:$H,8,FALSE)*(F1011/(VLOOKUP(D1011,Ingredients!$A:$H,3,FALSE)))), "ingredient not in list"))</f>
        <v/>
      </c>
      <c r="J1011" t="str">
        <f t="shared" si="173"/>
        <v/>
      </c>
      <c r="K1011" s="77" t="str">
        <f>IF($D1011="", "", IFERROR((VLOOKUP($D1011,Ingredients!$A:$K,9,FALSE)*($F1011/(VLOOKUP($D1011,Ingredients!$A:$K,3,FALSE)))), "ingredient not in list"))</f>
        <v/>
      </c>
      <c r="L1011" t="str">
        <f t="shared" si="174"/>
        <v/>
      </c>
      <c r="M1011" s="77" t="str">
        <f>IF($D1011="", "", IFERROR((VLOOKUP($D1011,Ingredients!$A:$K,10,FALSE)*($F1011/(VLOOKUP($D1011,Ingredients!$A:$K,3,FALSE)))), "ingredient not in list"))</f>
        <v/>
      </c>
      <c r="N1011" t="str">
        <f t="shared" si="175"/>
        <v/>
      </c>
      <c r="O1011" s="77" t="str">
        <f>IF($D1011="", "", IFERROR((VLOOKUP($D1011,Ingredients!$A:$K,11,FALSE)*($F1011/(VLOOKUP($D1011,Ingredients!$A:$K,3,FALSE)))), "ingredient not in list"))</f>
        <v/>
      </c>
      <c r="P1011" t="str">
        <f t="shared" si="176"/>
        <v/>
      </c>
      <c r="Q1011" s="83" t="str">
        <f>IF($D1011="", "", IFERROR((VLOOKUP($D1011,Ingredients!$A:$H,6,FALSE)*($F1011/(VLOOKUP($D1011,Ingredients!$A:$H,3,FALSE)))), "ingredient not in list"))</f>
        <v/>
      </c>
      <c r="R1011" s="3" t="str">
        <f>IF(AND(I1011&lt;&gt;"",I1012=""),SUM(I$1:I1012)-SUM(R$1:R1010),"")</f>
        <v/>
      </c>
      <c r="S1011" t="str">
        <f>IF(AND(Q1011&lt;&gt;"",Q1012=""),SUM(Q$1:Q1012)-SUM(S$1:S1010),"")</f>
        <v/>
      </c>
      <c r="T1011" s="74" t="str">
        <f>IF(AND(K1011&lt;&gt;"",K1012=""),SUM(K$1:K1012)-SUM(T$1:T1010),"")</f>
        <v/>
      </c>
      <c r="U1011" s="74" t="str">
        <f>IF(AND(M1011&lt;&gt;"",M1012=""),SUM(M$1:M1012)-SUM(U$1:U1010),"")</f>
        <v/>
      </c>
      <c r="V1011" s="74" t="str">
        <f>IF(AND(O1011&lt;&gt;"",O1012=""),SUM(O$1:O1012)-SUM(V$1:V1010),"")</f>
        <v/>
      </c>
      <c r="X1011" s="3" t="str">
        <f t="shared" si="177"/>
        <v/>
      </c>
      <c r="Y1011" s="21" t="str">
        <f t="shared" si="178"/>
        <v/>
      </c>
      <c r="Z1011" s="74" t="str">
        <f t="shared" si="179"/>
        <v/>
      </c>
      <c r="AA1011" s="74" t="str">
        <f t="shared" si="180"/>
        <v/>
      </c>
      <c r="AB1011" s="74" t="str">
        <f t="shared" si="181"/>
        <v/>
      </c>
    </row>
    <row r="1012" spans="5:28" ht="15.75" customHeight="1" x14ac:dyDescent="0.2">
      <c r="E1012" t="str">
        <f t="shared" si="171"/>
        <v/>
      </c>
      <c r="G1012" s="1" t="str">
        <f>IF(D1012="","",IFERROR(VLOOKUP(D1012,Ingredients!$A:$G,4,FALSE),"ingredient not in list"))</f>
        <v/>
      </c>
      <c r="H1012" t="str">
        <f t="shared" si="172"/>
        <v/>
      </c>
      <c r="I1012" s="3" t="str">
        <f>IF(D1012="", "", IFERROR((VLOOKUP(D1012,Ingredients!$A:$H,8,FALSE)*(F1012/(VLOOKUP(D1012,Ingredients!$A:$H,3,FALSE)))), "ingredient not in list"))</f>
        <v/>
      </c>
      <c r="J1012" t="str">
        <f t="shared" si="173"/>
        <v/>
      </c>
      <c r="K1012" s="77" t="str">
        <f>IF($D1012="", "", IFERROR((VLOOKUP($D1012,Ingredients!$A:$K,9,FALSE)*($F1012/(VLOOKUP($D1012,Ingredients!$A:$K,3,FALSE)))), "ingredient not in list"))</f>
        <v/>
      </c>
      <c r="L1012" t="str">
        <f t="shared" si="174"/>
        <v/>
      </c>
      <c r="M1012" s="77" t="str">
        <f>IF($D1012="", "", IFERROR((VLOOKUP($D1012,Ingredients!$A:$K,10,FALSE)*($F1012/(VLOOKUP($D1012,Ingredients!$A:$K,3,FALSE)))), "ingredient not in list"))</f>
        <v/>
      </c>
      <c r="N1012" t="str">
        <f t="shared" si="175"/>
        <v/>
      </c>
      <c r="O1012" s="77" t="str">
        <f>IF($D1012="", "", IFERROR((VLOOKUP($D1012,Ingredients!$A:$K,11,FALSE)*($F1012/(VLOOKUP($D1012,Ingredients!$A:$K,3,FALSE)))), "ingredient not in list"))</f>
        <v/>
      </c>
      <c r="P1012" t="str">
        <f t="shared" si="176"/>
        <v/>
      </c>
      <c r="Q1012" s="83" t="str">
        <f>IF($D1012="", "", IFERROR((VLOOKUP($D1012,Ingredients!$A:$H,6,FALSE)*($F1012/(VLOOKUP($D1012,Ingredients!$A:$H,3,FALSE)))), "ingredient not in list"))</f>
        <v/>
      </c>
      <c r="R1012" s="3" t="str">
        <f>IF(AND(I1012&lt;&gt;"",I1013=""),SUM(I$1:I1013)-SUM(R$1:R1011),"")</f>
        <v/>
      </c>
      <c r="S1012" t="str">
        <f>IF(AND(Q1012&lt;&gt;"",Q1013=""),SUM(Q$1:Q1013)-SUM(S$1:S1011),"")</f>
        <v/>
      </c>
      <c r="T1012" s="74" t="str">
        <f>IF(AND(K1012&lt;&gt;"",K1013=""),SUM(K$1:K1013)-SUM(T$1:T1011),"")</f>
        <v/>
      </c>
      <c r="U1012" s="74" t="str">
        <f>IF(AND(M1012&lt;&gt;"",M1013=""),SUM(M$1:M1013)-SUM(U$1:U1011),"")</f>
        <v/>
      </c>
      <c r="V1012" s="74" t="str">
        <f>IF(AND(O1012&lt;&gt;"",O1013=""),SUM(O$1:O1013)-SUM(V$1:V1011),"")</f>
        <v/>
      </c>
      <c r="X1012" s="3" t="str">
        <f t="shared" si="177"/>
        <v/>
      </c>
      <c r="Y1012" s="21" t="str">
        <f t="shared" si="178"/>
        <v/>
      </c>
      <c r="Z1012" s="74" t="str">
        <f t="shared" si="179"/>
        <v/>
      </c>
      <c r="AA1012" s="74" t="str">
        <f t="shared" si="180"/>
        <v/>
      </c>
      <c r="AB1012" s="74" t="str">
        <f t="shared" si="181"/>
        <v/>
      </c>
    </row>
    <row r="1013" spans="5:28" ht="15.75" customHeight="1" x14ac:dyDescent="0.2">
      <c r="E1013" t="str">
        <f t="shared" si="171"/>
        <v/>
      </c>
      <c r="G1013" s="1" t="str">
        <f>IF(D1013="","",IFERROR(VLOOKUP(D1013,Ingredients!$A:$G,4,FALSE),"ingredient not in list"))</f>
        <v/>
      </c>
      <c r="H1013" t="str">
        <f t="shared" si="172"/>
        <v/>
      </c>
      <c r="I1013" s="3" t="str">
        <f>IF(D1013="", "", IFERROR((VLOOKUP(D1013,Ingredients!$A:$H,8,FALSE)*(F1013/(VLOOKUP(D1013,Ingredients!$A:$H,3,FALSE)))), "ingredient not in list"))</f>
        <v/>
      </c>
      <c r="J1013" t="str">
        <f t="shared" si="173"/>
        <v/>
      </c>
      <c r="K1013" s="77" t="str">
        <f>IF($D1013="", "", IFERROR((VLOOKUP($D1013,Ingredients!$A:$K,9,FALSE)*($F1013/(VLOOKUP($D1013,Ingredients!$A:$K,3,FALSE)))), "ingredient not in list"))</f>
        <v/>
      </c>
      <c r="L1013" t="str">
        <f t="shared" si="174"/>
        <v/>
      </c>
      <c r="M1013" s="77" t="str">
        <f>IF($D1013="", "", IFERROR((VLOOKUP($D1013,Ingredients!$A:$K,10,FALSE)*($F1013/(VLOOKUP($D1013,Ingredients!$A:$K,3,FALSE)))), "ingredient not in list"))</f>
        <v/>
      </c>
      <c r="N1013" t="str">
        <f t="shared" si="175"/>
        <v/>
      </c>
      <c r="O1013" s="77" t="str">
        <f>IF($D1013="", "", IFERROR((VLOOKUP($D1013,Ingredients!$A:$K,11,FALSE)*($F1013/(VLOOKUP($D1013,Ingredients!$A:$K,3,FALSE)))), "ingredient not in list"))</f>
        <v/>
      </c>
      <c r="P1013" t="str">
        <f t="shared" si="176"/>
        <v/>
      </c>
      <c r="Q1013" s="83" t="str">
        <f>IF($D1013="", "", IFERROR((VLOOKUP($D1013,Ingredients!$A:$H,6,FALSE)*($F1013/(VLOOKUP($D1013,Ingredients!$A:$H,3,FALSE)))), "ingredient not in list"))</f>
        <v/>
      </c>
      <c r="R1013" s="3" t="str">
        <f>IF(AND(I1013&lt;&gt;"",I1014=""),SUM(I$1:I1014)-SUM(R$1:R1012),"")</f>
        <v/>
      </c>
      <c r="S1013" t="str">
        <f>IF(AND(Q1013&lt;&gt;"",Q1014=""),SUM(Q$1:Q1014)-SUM(S$1:S1012),"")</f>
        <v/>
      </c>
      <c r="T1013" s="74" t="str">
        <f>IF(AND(K1013&lt;&gt;"",K1014=""),SUM(K$1:K1014)-SUM(T$1:T1012),"")</f>
        <v/>
      </c>
      <c r="U1013" s="74" t="str">
        <f>IF(AND(M1013&lt;&gt;"",M1014=""),SUM(M$1:M1014)-SUM(U$1:U1012),"")</f>
        <v/>
      </c>
      <c r="V1013" s="74" t="str">
        <f>IF(AND(O1013&lt;&gt;"",O1014=""),SUM(O$1:O1014)-SUM(V$1:V1012),"")</f>
        <v/>
      </c>
      <c r="X1013" s="3" t="str">
        <f t="shared" si="177"/>
        <v/>
      </c>
      <c r="Y1013" s="21" t="str">
        <f t="shared" si="178"/>
        <v/>
      </c>
      <c r="Z1013" s="74" t="str">
        <f t="shared" si="179"/>
        <v/>
      </c>
      <c r="AA1013" s="74" t="str">
        <f t="shared" si="180"/>
        <v/>
      </c>
      <c r="AB1013" s="74" t="str">
        <f t="shared" si="181"/>
        <v/>
      </c>
    </row>
    <row r="1014" spans="5:28" ht="15.75" customHeight="1" x14ac:dyDescent="0.2">
      <c r="E1014" t="str">
        <f t="shared" si="171"/>
        <v/>
      </c>
      <c r="G1014" s="1" t="str">
        <f>IF(D1014="","",IFERROR(VLOOKUP(D1014,Ingredients!$A:$G,4,FALSE),"ingredient not in list"))</f>
        <v/>
      </c>
      <c r="H1014" t="str">
        <f t="shared" si="172"/>
        <v/>
      </c>
      <c r="I1014" s="3" t="str">
        <f>IF(D1014="", "", IFERROR((VLOOKUP(D1014,Ingredients!$A:$H,8,FALSE)*(F1014/(VLOOKUP(D1014,Ingredients!$A:$H,3,FALSE)))), "ingredient not in list"))</f>
        <v/>
      </c>
      <c r="J1014" t="str">
        <f t="shared" si="173"/>
        <v/>
      </c>
      <c r="K1014" s="77" t="str">
        <f>IF($D1014="", "", IFERROR((VLOOKUP($D1014,Ingredients!$A:$K,9,FALSE)*($F1014/(VLOOKUP($D1014,Ingredients!$A:$K,3,FALSE)))), "ingredient not in list"))</f>
        <v/>
      </c>
      <c r="L1014" t="str">
        <f t="shared" si="174"/>
        <v/>
      </c>
      <c r="M1014" s="77" t="str">
        <f>IF($D1014="", "", IFERROR((VLOOKUP($D1014,Ingredients!$A:$K,10,FALSE)*($F1014/(VLOOKUP($D1014,Ingredients!$A:$K,3,FALSE)))), "ingredient not in list"))</f>
        <v/>
      </c>
      <c r="N1014" t="str">
        <f t="shared" si="175"/>
        <v/>
      </c>
      <c r="O1014" s="77" t="str">
        <f>IF($D1014="", "", IFERROR((VLOOKUP($D1014,Ingredients!$A:$K,11,FALSE)*($F1014/(VLOOKUP($D1014,Ingredients!$A:$K,3,FALSE)))), "ingredient not in list"))</f>
        <v/>
      </c>
      <c r="P1014" t="str">
        <f t="shared" si="176"/>
        <v/>
      </c>
      <c r="Q1014" s="83" t="str">
        <f>IF($D1014="", "", IFERROR((VLOOKUP($D1014,Ingredients!$A:$H,6,FALSE)*($F1014/(VLOOKUP($D1014,Ingredients!$A:$H,3,FALSE)))), "ingredient not in list"))</f>
        <v/>
      </c>
      <c r="R1014" s="3" t="str">
        <f>IF(AND(I1014&lt;&gt;"",I1015=""),SUM(I$1:I1015)-SUM(R$1:R1013),"")</f>
        <v/>
      </c>
      <c r="S1014" t="str">
        <f>IF(AND(Q1014&lt;&gt;"",Q1015=""),SUM(Q$1:Q1015)-SUM(S$1:S1013),"")</f>
        <v/>
      </c>
      <c r="T1014" s="74" t="str">
        <f>IF(AND(K1014&lt;&gt;"",K1015=""),SUM(K$1:K1015)-SUM(T$1:T1013),"")</f>
        <v/>
      </c>
      <c r="U1014" s="74" t="str">
        <f>IF(AND(M1014&lt;&gt;"",M1015=""),SUM(M$1:M1015)-SUM(U$1:U1013),"")</f>
        <v/>
      </c>
      <c r="V1014" s="74" t="str">
        <f>IF(AND(O1014&lt;&gt;"",O1015=""),SUM(O$1:O1015)-SUM(V$1:V1013),"")</f>
        <v/>
      </c>
      <c r="X1014" s="3" t="str">
        <f t="shared" si="177"/>
        <v/>
      </c>
      <c r="Y1014" s="21" t="str">
        <f t="shared" si="178"/>
        <v/>
      </c>
      <c r="Z1014" s="74" t="str">
        <f t="shared" si="179"/>
        <v/>
      </c>
      <c r="AA1014" s="74" t="str">
        <f t="shared" si="180"/>
        <v/>
      </c>
      <c r="AB1014" s="74" t="str">
        <f t="shared" si="181"/>
        <v/>
      </c>
    </row>
    <row r="1015" spans="5:28" ht="15.75" customHeight="1" x14ac:dyDescent="0.2">
      <c r="E1015" t="str">
        <f t="shared" si="171"/>
        <v/>
      </c>
      <c r="G1015" s="1" t="str">
        <f>IF(D1015="","",IFERROR(VLOOKUP(D1015,Ingredients!$A:$G,4,FALSE),"ingredient not in list"))</f>
        <v/>
      </c>
      <c r="H1015" t="str">
        <f t="shared" si="172"/>
        <v/>
      </c>
      <c r="I1015" s="3" t="str">
        <f>IF(D1015="", "", IFERROR((VLOOKUP(D1015,Ingredients!$A:$H,8,FALSE)*(F1015/(VLOOKUP(D1015,Ingredients!$A:$H,3,FALSE)))), "ingredient not in list"))</f>
        <v/>
      </c>
      <c r="J1015" t="str">
        <f t="shared" si="173"/>
        <v/>
      </c>
      <c r="K1015" s="77" t="str">
        <f>IF($D1015="", "", IFERROR((VLOOKUP($D1015,Ingredients!$A:$K,9,FALSE)*($F1015/(VLOOKUP($D1015,Ingredients!$A:$K,3,FALSE)))), "ingredient not in list"))</f>
        <v/>
      </c>
      <c r="L1015" t="str">
        <f t="shared" si="174"/>
        <v/>
      </c>
      <c r="M1015" s="77" t="str">
        <f>IF($D1015="", "", IFERROR((VLOOKUP($D1015,Ingredients!$A:$K,10,FALSE)*($F1015/(VLOOKUP($D1015,Ingredients!$A:$K,3,FALSE)))), "ingredient not in list"))</f>
        <v/>
      </c>
      <c r="N1015" t="str">
        <f t="shared" si="175"/>
        <v/>
      </c>
      <c r="O1015" s="77" t="str">
        <f>IF($D1015="", "", IFERROR((VLOOKUP($D1015,Ingredients!$A:$K,11,FALSE)*($F1015/(VLOOKUP($D1015,Ingredients!$A:$K,3,FALSE)))), "ingredient not in list"))</f>
        <v/>
      </c>
      <c r="P1015" t="str">
        <f t="shared" si="176"/>
        <v/>
      </c>
      <c r="Q1015" s="83" t="str">
        <f>IF($D1015="", "", IFERROR((VLOOKUP($D1015,Ingredients!$A:$H,6,FALSE)*($F1015/(VLOOKUP($D1015,Ingredients!$A:$H,3,FALSE)))), "ingredient not in list"))</f>
        <v/>
      </c>
      <c r="R1015" s="3" t="str">
        <f>IF(AND(I1015&lt;&gt;"",I1016=""),SUM(I$1:I1016)-SUM(R$1:R1014),"")</f>
        <v/>
      </c>
      <c r="S1015" t="str">
        <f>IF(AND(Q1015&lt;&gt;"",Q1016=""),SUM(Q$1:Q1016)-SUM(S$1:S1014),"")</f>
        <v/>
      </c>
      <c r="T1015" s="74" t="str">
        <f>IF(AND(K1015&lt;&gt;"",K1016=""),SUM(K$1:K1016)-SUM(T$1:T1014),"")</f>
        <v/>
      </c>
      <c r="U1015" s="74" t="str">
        <f>IF(AND(M1015&lt;&gt;"",M1016=""),SUM(M$1:M1016)-SUM(U$1:U1014),"")</f>
        <v/>
      </c>
      <c r="V1015" s="74" t="str">
        <f>IF(AND(O1015&lt;&gt;"",O1016=""),SUM(O$1:O1016)-SUM(V$1:V1014),"")</f>
        <v/>
      </c>
      <c r="X1015" s="3" t="str">
        <f t="shared" si="177"/>
        <v/>
      </c>
      <c r="Y1015" s="21" t="str">
        <f t="shared" si="178"/>
        <v/>
      </c>
      <c r="Z1015" s="74" t="str">
        <f t="shared" si="179"/>
        <v/>
      </c>
      <c r="AA1015" s="74" t="str">
        <f t="shared" si="180"/>
        <v/>
      </c>
      <c r="AB1015" s="74" t="str">
        <f t="shared" si="181"/>
        <v/>
      </c>
    </row>
    <row r="1016" spans="5:28" ht="15.75" customHeight="1" x14ac:dyDescent="0.2">
      <c r="E1016" t="str">
        <f t="shared" si="171"/>
        <v/>
      </c>
      <c r="G1016" s="1" t="str">
        <f>IF(D1016="","",IFERROR(VLOOKUP(D1016,Ingredients!$A:$G,4,FALSE),"ingredient not in list"))</f>
        <v/>
      </c>
      <c r="H1016" t="str">
        <f t="shared" si="172"/>
        <v/>
      </c>
      <c r="I1016" s="3" t="str">
        <f>IF(D1016="", "", IFERROR((VLOOKUP(D1016,Ingredients!$A:$H,8,FALSE)*(F1016/(VLOOKUP(D1016,Ingredients!$A:$H,3,FALSE)))), "ingredient not in list"))</f>
        <v/>
      </c>
      <c r="J1016" t="str">
        <f t="shared" si="173"/>
        <v/>
      </c>
      <c r="K1016" s="77" t="str">
        <f>IF($D1016="", "", IFERROR((VLOOKUP($D1016,Ingredients!$A:$K,9,FALSE)*($F1016/(VLOOKUP($D1016,Ingredients!$A:$K,3,FALSE)))), "ingredient not in list"))</f>
        <v/>
      </c>
      <c r="L1016" t="str">
        <f t="shared" si="174"/>
        <v/>
      </c>
      <c r="M1016" s="77" t="str">
        <f>IF($D1016="", "", IFERROR((VLOOKUP($D1016,Ingredients!$A:$K,10,FALSE)*($F1016/(VLOOKUP($D1016,Ingredients!$A:$K,3,FALSE)))), "ingredient not in list"))</f>
        <v/>
      </c>
      <c r="N1016" t="str">
        <f t="shared" si="175"/>
        <v/>
      </c>
      <c r="O1016" s="77" t="str">
        <f>IF($D1016="", "", IFERROR((VLOOKUP($D1016,Ingredients!$A:$K,11,FALSE)*($F1016/(VLOOKUP($D1016,Ingredients!$A:$K,3,FALSE)))), "ingredient not in list"))</f>
        <v/>
      </c>
      <c r="P1016" t="str">
        <f t="shared" si="176"/>
        <v/>
      </c>
      <c r="Q1016" s="83" t="str">
        <f>IF($D1016="", "", IFERROR((VLOOKUP($D1016,Ingredients!$A:$H,6,FALSE)*($F1016/(VLOOKUP($D1016,Ingredients!$A:$H,3,FALSE)))), "ingredient not in list"))</f>
        <v/>
      </c>
      <c r="R1016" s="3" t="str">
        <f>IF(AND(I1016&lt;&gt;"",I1017=""),SUM(I$1:I1017)-SUM(R$1:R1015),"")</f>
        <v/>
      </c>
      <c r="S1016" t="str">
        <f>IF(AND(Q1016&lt;&gt;"",Q1017=""),SUM(Q$1:Q1017)-SUM(S$1:S1015),"")</f>
        <v/>
      </c>
      <c r="T1016" s="74" t="str">
        <f>IF(AND(K1016&lt;&gt;"",K1017=""),SUM(K$1:K1017)-SUM(T$1:T1015),"")</f>
        <v/>
      </c>
      <c r="U1016" s="74" t="str">
        <f>IF(AND(M1016&lt;&gt;"",M1017=""),SUM(M$1:M1017)-SUM(U$1:U1015),"")</f>
        <v/>
      </c>
      <c r="V1016" s="74" t="str">
        <f>IF(AND(O1016&lt;&gt;"",O1017=""),SUM(O$1:O1017)-SUM(V$1:V1015),"")</f>
        <v/>
      </c>
      <c r="X1016" s="3" t="str">
        <f t="shared" si="177"/>
        <v/>
      </c>
      <c r="Y1016" s="21" t="str">
        <f t="shared" si="178"/>
        <v/>
      </c>
      <c r="Z1016" s="74" t="str">
        <f t="shared" si="179"/>
        <v/>
      </c>
      <c r="AA1016" s="74" t="str">
        <f t="shared" si="180"/>
        <v/>
      </c>
      <c r="AB1016" s="74" t="str">
        <f t="shared" si="181"/>
        <v/>
      </c>
    </row>
    <row r="1017" spans="5:28" ht="15.75" customHeight="1" x14ac:dyDescent="0.2">
      <c r="E1017" t="str">
        <f t="shared" si="171"/>
        <v/>
      </c>
      <c r="G1017" s="1" t="str">
        <f>IF(D1017="","",IFERROR(VLOOKUP(D1017,Ingredients!$A:$G,4,FALSE),"ingredient not in list"))</f>
        <v/>
      </c>
      <c r="H1017" t="str">
        <f t="shared" si="172"/>
        <v/>
      </c>
      <c r="I1017" s="3" t="str">
        <f>IF(D1017="", "", IFERROR((VLOOKUP(D1017,Ingredients!$A:$H,8,FALSE)*(F1017/(VLOOKUP(D1017,Ingredients!$A:$H,3,FALSE)))), "ingredient not in list"))</f>
        <v/>
      </c>
      <c r="J1017" t="str">
        <f t="shared" si="173"/>
        <v/>
      </c>
      <c r="K1017" s="77" t="str">
        <f>IF($D1017="", "", IFERROR((VLOOKUP($D1017,Ingredients!$A:$K,9,FALSE)*($F1017/(VLOOKUP($D1017,Ingredients!$A:$K,3,FALSE)))), "ingredient not in list"))</f>
        <v/>
      </c>
      <c r="L1017" t="str">
        <f t="shared" si="174"/>
        <v/>
      </c>
      <c r="M1017" s="77" t="str">
        <f>IF($D1017="", "", IFERROR((VLOOKUP($D1017,Ingredients!$A:$K,10,FALSE)*($F1017/(VLOOKUP($D1017,Ingredients!$A:$K,3,FALSE)))), "ingredient not in list"))</f>
        <v/>
      </c>
      <c r="N1017" t="str">
        <f t="shared" si="175"/>
        <v/>
      </c>
      <c r="O1017" s="77" t="str">
        <f>IF($D1017="", "", IFERROR((VLOOKUP($D1017,Ingredients!$A:$K,11,FALSE)*($F1017/(VLOOKUP($D1017,Ingredients!$A:$K,3,FALSE)))), "ingredient not in list"))</f>
        <v/>
      </c>
      <c r="P1017" t="str">
        <f t="shared" si="176"/>
        <v/>
      </c>
      <c r="Q1017" s="83" t="str">
        <f>IF($D1017="", "", IFERROR((VLOOKUP($D1017,Ingredients!$A:$H,6,FALSE)*($F1017/(VLOOKUP($D1017,Ingredients!$A:$H,3,FALSE)))), "ingredient not in list"))</f>
        <v/>
      </c>
      <c r="R1017" s="3" t="str">
        <f>IF(AND(I1017&lt;&gt;"",I1018=""),SUM(I$1:I1018)-SUM(R$1:R1016),"")</f>
        <v/>
      </c>
      <c r="S1017" t="str">
        <f>IF(AND(Q1017&lt;&gt;"",Q1018=""),SUM(Q$1:Q1018)-SUM(S$1:S1016),"")</f>
        <v/>
      </c>
      <c r="T1017" s="74" t="str">
        <f>IF(AND(K1017&lt;&gt;"",K1018=""),SUM(K$1:K1018)-SUM(T$1:T1016),"")</f>
        <v/>
      </c>
      <c r="U1017" s="74" t="str">
        <f>IF(AND(M1017&lt;&gt;"",M1018=""),SUM(M$1:M1018)-SUM(U$1:U1016),"")</f>
        <v/>
      </c>
      <c r="V1017" s="74" t="str">
        <f>IF(AND(O1017&lt;&gt;"",O1018=""),SUM(O$1:O1018)-SUM(V$1:V1016),"")</f>
        <v/>
      </c>
      <c r="X1017" s="3" t="str">
        <f t="shared" si="177"/>
        <v/>
      </c>
      <c r="Y1017" s="21" t="str">
        <f t="shared" si="178"/>
        <v/>
      </c>
      <c r="Z1017" s="74" t="str">
        <f t="shared" si="179"/>
        <v/>
      </c>
      <c r="AA1017" s="74" t="str">
        <f t="shared" si="180"/>
        <v/>
      </c>
      <c r="AB1017" s="74" t="str">
        <f t="shared" si="181"/>
        <v/>
      </c>
    </row>
    <row r="1018" spans="5:28" ht="15.75" customHeight="1" x14ac:dyDescent="0.2">
      <c r="E1018" t="str">
        <f t="shared" si="171"/>
        <v/>
      </c>
      <c r="G1018" s="1" t="str">
        <f>IF(D1018="","",IFERROR(VLOOKUP(D1018,Ingredients!$A:$G,4,FALSE),"ingredient not in list"))</f>
        <v/>
      </c>
      <c r="H1018" t="str">
        <f t="shared" si="172"/>
        <v/>
      </c>
      <c r="I1018" s="3" t="str">
        <f>IF(D1018="", "", IFERROR((VLOOKUP(D1018,Ingredients!$A:$H,8,FALSE)*(F1018/(VLOOKUP(D1018,Ingredients!$A:$H,3,FALSE)))), "ingredient not in list"))</f>
        <v/>
      </c>
      <c r="J1018" t="str">
        <f t="shared" si="173"/>
        <v/>
      </c>
      <c r="K1018" s="77" t="str">
        <f>IF($D1018="", "", IFERROR((VLOOKUP($D1018,Ingredients!$A:$K,9,FALSE)*($F1018/(VLOOKUP($D1018,Ingredients!$A:$K,3,FALSE)))), "ingredient not in list"))</f>
        <v/>
      </c>
      <c r="L1018" t="str">
        <f t="shared" si="174"/>
        <v/>
      </c>
      <c r="M1018" s="77" t="str">
        <f>IF($D1018="", "", IFERROR((VLOOKUP($D1018,Ingredients!$A:$K,10,FALSE)*($F1018/(VLOOKUP($D1018,Ingredients!$A:$K,3,FALSE)))), "ingredient not in list"))</f>
        <v/>
      </c>
      <c r="N1018" t="str">
        <f t="shared" si="175"/>
        <v/>
      </c>
      <c r="O1018" s="77" t="str">
        <f>IF($D1018="", "", IFERROR((VLOOKUP($D1018,Ingredients!$A:$K,11,FALSE)*($F1018/(VLOOKUP($D1018,Ingredients!$A:$K,3,FALSE)))), "ingredient not in list"))</f>
        <v/>
      </c>
      <c r="P1018" t="str">
        <f t="shared" si="176"/>
        <v/>
      </c>
      <c r="Q1018" s="83" t="str">
        <f>IF($D1018="", "", IFERROR((VLOOKUP($D1018,Ingredients!$A:$H,6,FALSE)*($F1018/(VLOOKUP($D1018,Ingredients!$A:$H,3,FALSE)))), "ingredient not in list"))</f>
        <v/>
      </c>
      <c r="R1018" s="3" t="str">
        <f>IF(AND(I1018&lt;&gt;"",I1019=""),SUM(I$1:I1019)-SUM(R$1:R1017),"")</f>
        <v/>
      </c>
      <c r="S1018" t="str">
        <f>IF(AND(Q1018&lt;&gt;"",Q1019=""),SUM(Q$1:Q1019)-SUM(S$1:S1017),"")</f>
        <v/>
      </c>
      <c r="T1018" s="74" t="str">
        <f>IF(AND(K1018&lt;&gt;"",K1019=""),SUM(K$1:K1019)-SUM(T$1:T1017),"")</f>
        <v/>
      </c>
      <c r="U1018" s="74" t="str">
        <f>IF(AND(M1018&lt;&gt;"",M1019=""),SUM(M$1:M1019)-SUM(U$1:U1017),"")</f>
        <v/>
      </c>
      <c r="V1018" s="74" t="str">
        <f>IF(AND(O1018&lt;&gt;"",O1019=""),SUM(O$1:O1019)-SUM(V$1:V1017),"")</f>
        <v/>
      </c>
      <c r="X1018" s="3" t="str">
        <f t="shared" si="177"/>
        <v/>
      </c>
      <c r="Y1018" s="21" t="str">
        <f t="shared" si="178"/>
        <v/>
      </c>
      <c r="Z1018" s="74" t="str">
        <f t="shared" si="179"/>
        <v/>
      </c>
      <c r="AA1018" s="74" t="str">
        <f t="shared" si="180"/>
        <v/>
      </c>
      <c r="AB1018" s="74" t="str">
        <f t="shared" si="181"/>
        <v/>
      </c>
    </row>
    <row r="1019" spans="5:28" ht="15.75" customHeight="1" x14ac:dyDescent="0.2">
      <c r="E1019" t="str">
        <f t="shared" si="171"/>
        <v/>
      </c>
      <c r="G1019" s="1" t="str">
        <f>IF(D1019="","",IFERROR(VLOOKUP(D1019,Ingredients!$A:$G,4,FALSE),"ingredient not in list"))</f>
        <v/>
      </c>
      <c r="H1019" t="str">
        <f t="shared" si="172"/>
        <v/>
      </c>
      <c r="I1019" s="3" t="str">
        <f>IF(D1019="", "", IFERROR((VLOOKUP(D1019,Ingredients!$A:$H,8,FALSE)*(F1019/(VLOOKUP(D1019,Ingredients!$A:$H,3,FALSE)))), "ingredient not in list"))</f>
        <v/>
      </c>
      <c r="J1019" t="str">
        <f t="shared" si="173"/>
        <v/>
      </c>
      <c r="K1019" s="77" t="str">
        <f>IF($D1019="", "", IFERROR((VLOOKUP($D1019,Ingredients!$A:$K,9,FALSE)*($F1019/(VLOOKUP($D1019,Ingredients!$A:$K,3,FALSE)))), "ingredient not in list"))</f>
        <v/>
      </c>
      <c r="L1019" t="str">
        <f t="shared" si="174"/>
        <v/>
      </c>
      <c r="M1019" s="77" t="str">
        <f>IF($D1019="", "", IFERROR((VLOOKUP($D1019,Ingredients!$A:$K,10,FALSE)*($F1019/(VLOOKUP($D1019,Ingredients!$A:$K,3,FALSE)))), "ingredient not in list"))</f>
        <v/>
      </c>
      <c r="N1019" t="str">
        <f t="shared" si="175"/>
        <v/>
      </c>
      <c r="O1019" s="77" t="str">
        <f>IF($D1019="", "", IFERROR((VLOOKUP($D1019,Ingredients!$A:$K,11,FALSE)*($F1019/(VLOOKUP($D1019,Ingredients!$A:$K,3,FALSE)))), "ingredient not in list"))</f>
        <v/>
      </c>
      <c r="P1019" t="str">
        <f t="shared" si="176"/>
        <v/>
      </c>
      <c r="Q1019" s="83" t="str">
        <f>IF($D1019="", "", IFERROR((VLOOKUP($D1019,Ingredients!$A:$H,6,FALSE)*($F1019/(VLOOKUP($D1019,Ingredients!$A:$H,3,FALSE)))), "ingredient not in list"))</f>
        <v/>
      </c>
      <c r="R1019" s="3" t="str">
        <f>IF(AND(I1019&lt;&gt;"",I1020=""),SUM(I$1:I1020)-SUM(R$1:R1018),"")</f>
        <v/>
      </c>
      <c r="S1019" t="str">
        <f>IF(AND(Q1019&lt;&gt;"",Q1020=""),SUM(Q$1:Q1020)-SUM(S$1:S1018),"")</f>
        <v/>
      </c>
      <c r="T1019" s="74" t="str">
        <f>IF(AND(K1019&lt;&gt;"",K1020=""),SUM(K$1:K1020)-SUM(T$1:T1018),"")</f>
        <v/>
      </c>
      <c r="U1019" s="74" t="str">
        <f>IF(AND(M1019&lt;&gt;"",M1020=""),SUM(M$1:M1020)-SUM(U$1:U1018),"")</f>
        <v/>
      </c>
      <c r="V1019" s="74" t="str">
        <f>IF(AND(O1019&lt;&gt;"",O1020=""),SUM(O$1:O1020)-SUM(V$1:V1018),"")</f>
        <v/>
      </c>
      <c r="X1019" s="3" t="str">
        <f t="shared" si="177"/>
        <v/>
      </c>
      <c r="Y1019" s="21" t="str">
        <f t="shared" si="178"/>
        <v/>
      </c>
      <c r="Z1019" s="74" t="str">
        <f t="shared" si="179"/>
        <v/>
      </c>
      <c r="AA1019" s="74" t="str">
        <f t="shared" si="180"/>
        <v/>
      </c>
      <c r="AB1019" s="74" t="str">
        <f t="shared" si="181"/>
        <v/>
      </c>
    </row>
    <row r="1020" spans="5:28" ht="15.75" customHeight="1" x14ac:dyDescent="0.2">
      <c r="E1020" t="str">
        <f t="shared" si="171"/>
        <v/>
      </c>
      <c r="G1020" s="1" t="str">
        <f>IF(D1020="","",IFERROR(VLOOKUP(D1020,Ingredients!$A:$G,4,FALSE),"ingredient not in list"))</f>
        <v/>
      </c>
      <c r="H1020" t="str">
        <f t="shared" si="172"/>
        <v/>
      </c>
      <c r="I1020" s="3" t="str">
        <f>IF(D1020="", "", IFERROR((VLOOKUP(D1020,Ingredients!$A:$H,8,FALSE)*(F1020/(VLOOKUP(D1020,Ingredients!$A:$H,3,FALSE)))), "ingredient not in list"))</f>
        <v/>
      </c>
      <c r="J1020" t="str">
        <f t="shared" si="173"/>
        <v/>
      </c>
      <c r="K1020" s="77" t="str">
        <f>IF($D1020="", "", IFERROR((VLOOKUP($D1020,Ingredients!$A:$K,9,FALSE)*($F1020/(VLOOKUP($D1020,Ingredients!$A:$K,3,FALSE)))), "ingredient not in list"))</f>
        <v/>
      </c>
      <c r="L1020" t="str">
        <f t="shared" si="174"/>
        <v/>
      </c>
      <c r="M1020" s="77" t="str">
        <f>IF($D1020="", "", IFERROR((VLOOKUP($D1020,Ingredients!$A:$K,10,FALSE)*($F1020/(VLOOKUP($D1020,Ingredients!$A:$K,3,FALSE)))), "ingredient not in list"))</f>
        <v/>
      </c>
      <c r="N1020" t="str">
        <f t="shared" si="175"/>
        <v/>
      </c>
      <c r="O1020" s="77" t="str">
        <f>IF($D1020="", "", IFERROR((VLOOKUP($D1020,Ingredients!$A:$K,11,FALSE)*($F1020/(VLOOKUP($D1020,Ingredients!$A:$K,3,FALSE)))), "ingredient not in list"))</f>
        <v/>
      </c>
      <c r="P1020" t="str">
        <f t="shared" si="176"/>
        <v/>
      </c>
      <c r="Q1020" s="83" t="str">
        <f>IF($D1020="", "", IFERROR((VLOOKUP($D1020,Ingredients!$A:$H,6,FALSE)*($F1020/(VLOOKUP($D1020,Ingredients!$A:$H,3,FALSE)))), "ingredient not in list"))</f>
        <v/>
      </c>
      <c r="R1020" s="3" t="str">
        <f>IF(AND(I1020&lt;&gt;"",I1021=""),SUM(I$1:I1021)-SUM(R$1:R1019),"")</f>
        <v/>
      </c>
      <c r="S1020" t="str">
        <f>IF(AND(Q1020&lt;&gt;"",Q1021=""),SUM(Q$1:Q1021)-SUM(S$1:S1019),"")</f>
        <v/>
      </c>
      <c r="T1020" s="74" t="str">
        <f>IF(AND(K1020&lt;&gt;"",K1021=""),SUM(K$1:K1021)-SUM(T$1:T1019),"")</f>
        <v/>
      </c>
      <c r="U1020" s="74" t="str">
        <f>IF(AND(M1020&lt;&gt;"",M1021=""),SUM(M$1:M1021)-SUM(U$1:U1019),"")</f>
        <v/>
      </c>
      <c r="V1020" s="74" t="str">
        <f>IF(AND(O1020&lt;&gt;"",O1021=""),SUM(O$1:O1021)-SUM(V$1:V1019),"")</f>
        <v/>
      </c>
      <c r="X1020" s="3" t="str">
        <f t="shared" si="177"/>
        <v/>
      </c>
      <c r="Y1020" s="21" t="str">
        <f t="shared" si="178"/>
        <v/>
      </c>
      <c r="Z1020" s="74" t="str">
        <f t="shared" si="179"/>
        <v/>
      </c>
      <c r="AA1020" s="74" t="str">
        <f t="shared" si="180"/>
        <v/>
      </c>
      <c r="AB1020" s="74" t="str">
        <f t="shared" si="181"/>
        <v/>
      </c>
    </row>
    <row r="1021" spans="5:28" ht="15.75" customHeight="1" x14ac:dyDescent="0.2">
      <c r="E1021" t="str">
        <f t="shared" si="171"/>
        <v/>
      </c>
      <c r="G1021" s="1" t="str">
        <f>IF(D1021="","",IFERROR(VLOOKUP(D1021,Ingredients!$A:$G,4,FALSE),"ingredient not in list"))</f>
        <v/>
      </c>
      <c r="H1021" t="str">
        <f t="shared" si="172"/>
        <v/>
      </c>
      <c r="I1021" s="3" t="str">
        <f>IF(D1021="", "", IFERROR((VLOOKUP(D1021,Ingredients!$A:$H,8,FALSE)*(F1021/(VLOOKUP(D1021,Ingredients!$A:$H,3,FALSE)))), "ingredient not in list"))</f>
        <v/>
      </c>
      <c r="J1021" t="str">
        <f t="shared" si="173"/>
        <v/>
      </c>
      <c r="K1021" s="77" t="str">
        <f>IF($D1021="", "", IFERROR((VLOOKUP($D1021,Ingredients!$A:$K,9,FALSE)*($F1021/(VLOOKUP($D1021,Ingredients!$A:$K,3,FALSE)))), "ingredient not in list"))</f>
        <v/>
      </c>
      <c r="L1021" t="str">
        <f t="shared" si="174"/>
        <v/>
      </c>
      <c r="M1021" s="77" t="str">
        <f>IF($D1021="", "", IFERROR((VLOOKUP($D1021,Ingredients!$A:$K,10,FALSE)*($F1021/(VLOOKUP($D1021,Ingredients!$A:$K,3,FALSE)))), "ingredient not in list"))</f>
        <v/>
      </c>
      <c r="N1021" t="str">
        <f t="shared" si="175"/>
        <v/>
      </c>
      <c r="O1021" s="77" t="str">
        <f>IF($D1021="", "", IFERROR((VLOOKUP($D1021,Ingredients!$A:$K,11,FALSE)*($F1021/(VLOOKUP($D1021,Ingredients!$A:$K,3,FALSE)))), "ingredient not in list"))</f>
        <v/>
      </c>
      <c r="P1021" t="str">
        <f t="shared" si="176"/>
        <v/>
      </c>
      <c r="Q1021" s="83" t="str">
        <f>IF($D1021="", "", IFERROR((VLOOKUP($D1021,Ingredients!$A:$H,6,FALSE)*($F1021/(VLOOKUP($D1021,Ingredients!$A:$H,3,FALSE)))), "ingredient not in list"))</f>
        <v/>
      </c>
      <c r="R1021" s="3" t="str">
        <f>IF(AND(I1021&lt;&gt;"",I1022=""),SUM(I$1:I1022)-SUM(R$1:R1020),"")</f>
        <v/>
      </c>
      <c r="S1021" t="str">
        <f>IF(AND(Q1021&lt;&gt;"",Q1022=""),SUM(Q$1:Q1022)-SUM(S$1:S1020),"")</f>
        <v/>
      </c>
      <c r="T1021" s="74" t="str">
        <f>IF(AND(K1021&lt;&gt;"",K1022=""),SUM(K$1:K1022)-SUM(T$1:T1020),"")</f>
        <v/>
      </c>
      <c r="U1021" s="74" t="str">
        <f>IF(AND(M1021&lt;&gt;"",M1022=""),SUM(M$1:M1022)-SUM(U$1:U1020),"")</f>
        <v/>
      </c>
      <c r="V1021" s="74" t="str">
        <f>IF(AND(O1021&lt;&gt;"",O1022=""),SUM(O$1:O1022)-SUM(V$1:V1020),"")</f>
        <v/>
      </c>
      <c r="X1021" s="3" t="str">
        <f t="shared" si="177"/>
        <v/>
      </c>
      <c r="Y1021" s="21" t="str">
        <f t="shared" si="178"/>
        <v/>
      </c>
      <c r="Z1021" s="74" t="str">
        <f t="shared" si="179"/>
        <v/>
      </c>
      <c r="AA1021" s="74" t="str">
        <f t="shared" si="180"/>
        <v/>
      </c>
      <c r="AB1021" s="74" t="str">
        <f t="shared" si="181"/>
        <v/>
      </c>
    </row>
    <row r="1022" spans="5:28" ht="15.75" customHeight="1" x14ac:dyDescent="0.2">
      <c r="E1022" t="str">
        <f t="shared" si="171"/>
        <v/>
      </c>
      <c r="G1022" s="1" t="str">
        <f>IF(D1022="","",IFERROR(VLOOKUP(D1022,Ingredients!$A:$G,4,FALSE),"ingredient not in list"))</f>
        <v/>
      </c>
      <c r="H1022" t="str">
        <f t="shared" si="172"/>
        <v/>
      </c>
      <c r="I1022" s="3" t="str">
        <f>IF(D1022="", "", IFERROR((VLOOKUP(D1022,Ingredients!$A:$H,8,FALSE)*(F1022/(VLOOKUP(D1022,Ingredients!$A:$H,3,FALSE)))), "ingredient not in list"))</f>
        <v/>
      </c>
      <c r="J1022" t="str">
        <f t="shared" si="173"/>
        <v/>
      </c>
      <c r="K1022" s="77" t="str">
        <f>IF($D1022="", "", IFERROR((VLOOKUP($D1022,Ingredients!$A:$K,9,FALSE)*($F1022/(VLOOKUP($D1022,Ingredients!$A:$K,3,FALSE)))), "ingredient not in list"))</f>
        <v/>
      </c>
      <c r="L1022" t="str">
        <f t="shared" si="174"/>
        <v/>
      </c>
      <c r="M1022" s="77" t="str">
        <f>IF($D1022="", "", IFERROR((VLOOKUP($D1022,Ingredients!$A:$K,10,FALSE)*($F1022/(VLOOKUP($D1022,Ingredients!$A:$K,3,FALSE)))), "ingredient not in list"))</f>
        <v/>
      </c>
      <c r="N1022" t="str">
        <f t="shared" si="175"/>
        <v/>
      </c>
      <c r="O1022" s="77" t="str">
        <f>IF($D1022="", "", IFERROR((VLOOKUP($D1022,Ingredients!$A:$K,11,FALSE)*($F1022/(VLOOKUP($D1022,Ingredients!$A:$K,3,FALSE)))), "ingredient not in list"))</f>
        <v/>
      </c>
      <c r="P1022" t="str">
        <f t="shared" si="176"/>
        <v/>
      </c>
      <c r="Q1022" s="83" t="str">
        <f>IF($D1022="", "", IFERROR((VLOOKUP($D1022,Ingredients!$A:$H,6,FALSE)*($F1022/(VLOOKUP($D1022,Ingredients!$A:$H,3,FALSE)))), "ingredient not in list"))</f>
        <v/>
      </c>
      <c r="R1022" s="3" t="str">
        <f>IF(AND(I1022&lt;&gt;"",I1023=""),SUM(I$1:I1023)-SUM(R$1:R1021),"")</f>
        <v/>
      </c>
      <c r="S1022" t="str">
        <f>IF(AND(Q1022&lt;&gt;"",Q1023=""),SUM(Q$1:Q1023)-SUM(S$1:S1021),"")</f>
        <v/>
      </c>
      <c r="T1022" s="74" t="str">
        <f>IF(AND(K1022&lt;&gt;"",K1023=""),SUM(K$1:K1023)-SUM(T$1:T1021),"")</f>
        <v/>
      </c>
      <c r="U1022" s="74" t="str">
        <f>IF(AND(M1022&lt;&gt;"",M1023=""),SUM(M$1:M1023)-SUM(U$1:U1021),"")</f>
        <v/>
      </c>
      <c r="V1022" s="74" t="str">
        <f>IF(AND(O1022&lt;&gt;"",O1023=""),SUM(O$1:O1023)-SUM(V$1:V1021),"")</f>
        <v/>
      </c>
      <c r="X1022" s="3" t="str">
        <f t="shared" si="177"/>
        <v/>
      </c>
      <c r="Y1022" s="21" t="str">
        <f t="shared" si="178"/>
        <v/>
      </c>
      <c r="Z1022" s="74" t="str">
        <f t="shared" si="179"/>
        <v/>
      </c>
      <c r="AA1022" s="74" t="str">
        <f t="shared" si="180"/>
        <v/>
      </c>
      <c r="AB1022" s="74" t="str">
        <f t="shared" si="181"/>
        <v/>
      </c>
    </row>
    <row r="1023" spans="5:28" ht="15.75" customHeight="1" x14ac:dyDescent="0.2">
      <c r="E1023" t="str">
        <f t="shared" si="171"/>
        <v/>
      </c>
      <c r="G1023" s="1" t="str">
        <f>IF(D1023="","",IFERROR(VLOOKUP(D1023,Ingredients!$A:$G,4,FALSE),"ingredient not in list"))</f>
        <v/>
      </c>
      <c r="H1023" t="str">
        <f t="shared" si="172"/>
        <v/>
      </c>
      <c r="I1023" s="3" t="str">
        <f>IF(D1023="", "", IFERROR((VLOOKUP(D1023,Ingredients!$A:$H,8,FALSE)*(F1023/(VLOOKUP(D1023,Ingredients!$A:$H,3,FALSE)))), "ingredient not in list"))</f>
        <v/>
      </c>
      <c r="J1023" t="str">
        <f t="shared" si="173"/>
        <v/>
      </c>
      <c r="K1023" s="77" t="str">
        <f>IF($D1023="", "", IFERROR((VLOOKUP($D1023,Ingredients!$A:$K,9,FALSE)*($F1023/(VLOOKUP($D1023,Ingredients!$A:$K,3,FALSE)))), "ingredient not in list"))</f>
        <v/>
      </c>
      <c r="L1023" t="str">
        <f t="shared" si="174"/>
        <v/>
      </c>
      <c r="M1023" s="77" t="str">
        <f>IF($D1023="", "", IFERROR((VLOOKUP($D1023,Ingredients!$A:$K,10,FALSE)*($F1023/(VLOOKUP($D1023,Ingredients!$A:$K,3,FALSE)))), "ingredient not in list"))</f>
        <v/>
      </c>
      <c r="N1023" t="str">
        <f t="shared" si="175"/>
        <v/>
      </c>
      <c r="O1023" s="77" t="str">
        <f>IF($D1023="", "", IFERROR((VLOOKUP($D1023,Ingredients!$A:$K,11,FALSE)*($F1023/(VLOOKUP($D1023,Ingredients!$A:$K,3,FALSE)))), "ingredient not in list"))</f>
        <v/>
      </c>
      <c r="P1023" t="str">
        <f t="shared" si="176"/>
        <v/>
      </c>
      <c r="Q1023" s="83" t="str">
        <f>IF($D1023="", "", IFERROR((VLOOKUP($D1023,Ingredients!$A:$H,6,FALSE)*($F1023/(VLOOKUP($D1023,Ingredients!$A:$H,3,FALSE)))), "ingredient not in list"))</f>
        <v/>
      </c>
      <c r="R1023" s="3" t="str">
        <f>IF(AND(I1023&lt;&gt;"",I1024=""),SUM(I$1:I1024)-SUM(R$1:R1022),"")</f>
        <v/>
      </c>
      <c r="S1023" t="str">
        <f>IF(AND(Q1023&lt;&gt;"",Q1024=""),SUM(Q$1:Q1024)-SUM(S$1:S1022),"")</f>
        <v/>
      </c>
      <c r="T1023" s="74" t="str">
        <f>IF(AND(K1023&lt;&gt;"",K1024=""),SUM(K$1:K1024)-SUM(T$1:T1022),"")</f>
        <v/>
      </c>
      <c r="U1023" s="74" t="str">
        <f>IF(AND(M1023&lt;&gt;"",M1024=""),SUM(M$1:M1024)-SUM(U$1:U1022),"")</f>
        <v/>
      </c>
      <c r="V1023" s="74" t="str">
        <f>IF(AND(O1023&lt;&gt;"",O1024=""),SUM(O$1:O1024)-SUM(V$1:V1022),"")</f>
        <v/>
      </c>
      <c r="X1023" s="3" t="str">
        <f t="shared" si="177"/>
        <v/>
      </c>
      <c r="Y1023" s="21" t="str">
        <f t="shared" si="178"/>
        <v/>
      </c>
      <c r="Z1023" s="74" t="str">
        <f t="shared" si="179"/>
        <v/>
      </c>
      <c r="AA1023" s="74" t="str">
        <f t="shared" si="180"/>
        <v/>
      </c>
      <c r="AB1023" s="74" t="str">
        <f t="shared" si="181"/>
        <v/>
      </c>
    </row>
    <row r="1024" spans="5:28" ht="15.75" customHeight="1" x14ac:dyDescent="0.2">
      <c r="E1024" t="str">
        <f t="shared" si="171"/>
        <v/>
      </c>
      <c r="G1024" s="1" t="str">
        <f>IF(D1024="","",IFERROR(VLOOKUP(D1024,Ingredients!$A:$G,4,FALSE),"ingredient not in list"))</f>
        <v/>
      </c>
      <c r="H1024" t="str">
        <f t="shared" si="172"/>
        <v/>
      </c>
      <c r="I1024" s="3" t="str">
        <f>IF(D1024="", "", IFERROR((VLOOKUP(D1024,Ingredients!$A:$H,8,FALSE)*(F1024/(VLOOKUP(D1024,Ingredients!$A:$H,3,FALSE)))), "ingredient not in list"))</f>
        <v/>
      </c>
      <c r="J1024" t="str">
        <f t="shared" si="173"/>
        <v/>
      </c>
      <c r="K1024" s="77" t="str">
        <f>IF($D1024="", "", IFERROR((VLOOKUP($D1024,Ingredients!$A:$K,9,FALSE)*($F1024/(VLOOKUP($D1024,Ingredients!$A:$K,3,FALSE)))), "ingredient not in list"))</f>
        <v/>
      </c>
      <c r="L1024" t="str">
        <f t="shared" si="174"/>
        <v/>
      </c>
      <c r="M1024" s="77" t="str">
        <f>IF($D1024="", "", IFERROR((VLOOKUP($D1024,Ingredients!$A:$K,10,FALSE)*($F1024/(VLOOKUP($D1024,Ingredients!$A:$K,3,FALSE)))), "ingredient not in list"))</f>
        <v/>
      </c>
      <c r="N1024" t="str">
        <f t="shared" si="175"/>
        <v/>
      </c>
      <c r="O1024" s="77" t="str">
        <f>IF($D1024="", "", IFERROR((VLOOKUP($D1024,Ingredients!$A:$K,11,FALSE)*($F1024/(VLOOKUP($D1024,Ingredients!$A:$K,3,FALSE)))), "ingredient not in list"))</f>
        <v/>
      </c>
      <c r="P1024" t="str">
        <f t="shared" si="176"/>
        <v/>
      </c>
      <c r="Q1024" s="83" t="str">
        <f>IF($D1024="", "", IFERROR((VLOOKUP($D1024,Ingredients!$A:$H,6,FALSE)*($F1024/(VLOOKUP($D1024,Ingredients!$A:$H,3,FALSE)))), "ingredient not in list"))</f>
        <v/>
      </c>
      <c r="R1024" s="3" t="str">
        <f>IF(AND(I1024&lt;&gt;"",I1025=""),SUM(I$1:I1025)-SUM(R$1:R1023),"")</f>
        <v/>
      </c>
      <c r="S1024" t="str">
        <f>IF(AND(Q1024&lt;&gt;"",Q1025=""),SUM(Q$1:Q1025)-SUM(S$1:S1023),"")</f>
        <v/>
      </c>
      <c r="T1024" s="74" t="str">
        <f>IF(AND(K1024&lt;&gt;"",K1025=""),SUM(K$1:K1025)-SUM(T$1:T1023),"")</f>
        <v/>
      </c>
      <c r="U1024" s="74" t="str">
        <f>IF(AND(M1024&lt;&gt;"",M1025=""),SUM(M$1:M1025)-SUM(U$1:U1023),"")</f>
        <v/>
      </c>
      <c r="V1024" s="74" t="str">
        <f>IF(AND(O1024&lt;&gt;"",O1025=""),SUM(O$1:O1025)-SUM(V$1:V1023),"")</f>
        <v/>
      </c>
      <c r="X1024" s="3" t="str">
        <f t="shared" si="177"/>
        <v/>
      </c>
      <c r="Y1024" s="21" t="str">
        <f t="shared" si="178"/>
        <v/>
      </c>
      <c r="Z1024" s="74" t="str">
        <f t="shared" si="179"/>
        <v/>
      </c>
      <c r="AA1024" s="74" t="str">
        <f t="shared" si="180"/>
        <v/>
      </c>
      <c r="AB1024" s="74" t="str">
        <f t="shared" si="181"/>
        <v/>
      </c>
    </row>
    <row r="1025" spans="5:28" ht="15.75" customHeight="1" x14ac:dyDescent="0.2">
      <c r="E1025" t="str">
        <f t="shared" si="171"/>
        <v/>
      </c>
      <c r="G1025" s="1" t="str">
        <f>IF(D1025="","",IFERROR(VLOOKUP(D1025,Ingredients!$A:$G,4,FALSE),"ingredient not in list"))</f>
        <v/>
      </c>
      <c r="H1025" t="str">
        <f t="shared" si="172"/>
        <v/>
      </c>
      <c r="I1025" s="3" t="str">
        <f>IF(D1025="", "", IFERROR((VLOOKUP(D1025,Ingredients!$A:$H,8,FALSE)*(F1025/(VLOOKUP(D1025,Ingredients!$A:$H,3,FALSE)))), "ingredient not in list"))</f>
        <v/>
      </c>
      <c r="J1025" t="str">
        <f t="shared" si="173"/>
        <v/>
      </c>
      <c r="K1025" s="77" t="str">
        <f>IF($D1025="", "", IFERROR((VLOOKUP($D1025,Ingredients!$A:$K,9,FALSE)*($F1025/(VLOOKUP($D1025,Ingredients!$A:$K,3,FALSE)))), "ingredient not in list"))</f>
        <v/>
      </c>
      <c r="L1025" t="str">
        <f t="shared" si="174"/>
        <v/>
      </c>
      <c r="M1025" s="77" t="str">
        <f>IF($D1025="", "", IFERROR((VLOOKUP($D1025,Ingredients!$A:$K,10,FALSE)*($F1025/(VLOOKUP($D1025,Ingredients!$A:$K,3,FALSE)))), "ingredient not in list"))</f>
        <v/>
      </c>
      <c r="N1025" t="str">
        <f t="shared" si="175"/>
        <v/>
      </c>
      <c r="O1025" s="77" t="str">
        <f>IF($D1025="", "", IFERROR((VLOOKUP($D1025,Ingredients!$A:$K,11,FALSE)*($F1025/(VLOOKUP($D1025,Ingredients!$A:$K,3,FALSE)))), "ingredient not in list"))</f>
        <v/>
      </c>
      <c r="P1025" t="str">
        <f t="shared" si="176"/>
        <v/>
      </c>
      <c r="Q1025" s="83" t="str">
        <f>IF($D1025="", "", IFERROR((VLOOKUP($D1025,Ingredients!$A:$H,6,FALSE)*($F1025/(VLOOKUP($D1025,Ingredients!$A:$H,3,FALSE)))), "ingredient not in list"))</f>
        <v/>
      </c>
      <c r="R1025" s="3" t="str">
        <f>IF(AND(I1025&lt;&gt;"",I1026=""),SUM(I$1:I1026)-SUM(R$1:R1024),"")</f>
        <v/>
      </c>
      <c r="S1025" t="str">
        <f>IF(AND(Q1025&lt;&gt;"",Q1026=""),SUM(Q$1:Q1026)-SUM(S$1:S1024),"")</f>
        <v/>
      </c>
      <c r="T1025" s="74" t="str">
        <f>IF(AND(K1025&lt;&gt;"",K1026=""),SUM(K$1:K1026)-SUM(T$1:T1024),"")</f>
        <v/>
      </c>
      <c r="U1025" s="74" t="str">
        <f>IF(AND(M1025&lt;&gt;"",M1026=""),SUM(M$1:M1026)-SUM(U$1:U1024),"")</f>
        <v/>
      </c>
      <c r="V1025" s="74" t="str">
        <f>IF(AND(O1025&lt;&gt;"",O1026=""),SUM(O$1:O1026)-SUM(V$1:V1024),"")</f>
        <v/>
      </c>
      <c r="X1025" s="3" t="str">
        <f t="shared" si="177"/>
        <v/>
      </c>
      <c r="Y1025" s="21" t="str">
        <f t="shared" si="178"/>
        <v/>
      </c>
      <c r="Z1025" s="74" t="str">
        <f t="shared" si="179"/>
        <v/>
      </c>
      <c r="AA1025" s="74" t="str">
        <f t="shared" si="180"/>
        <v/>
      </c>
      <c r="AB1025" s="74" t="str">
        <f t="shared" si="181"/>
        <v/>
      </c>
    </row>
    <row r="1026" spans="5:28" ht="15.75" customHeight="1" x14ac:dyDescent="0.2">
      <c r="E1026" t="str">
        <f t="shared" si="171"/>
        <v/>
      </c>
      <c r="G1026" s="1" t="str">
        <f>IF(D1026="","",IFERROR(VLOOKUP(D1026,Ingredients!$A:$G,4,FALSE),"ingredient not in list"))</f>
        <v/>
      </c>
      <c r="H1026" t="str">
        <f t="shared" si="172"/>
        <v/>
      </c>
      <c r="I1026" s="3" t="str">
        <f>IF(D1026="", "", IFERROR((VLOOKUP(D1026,Ingredients!$A:$H,8,FALSE)*(F1026/(VLOOKUP(D1026,Ingredients!$A:$H,3,FALSE)))), "ingredient not in list"))</f>
        <v/>
      </c>
      <c r="J1026" t="str">
        <f t="shared" si="173"/>
        <v/>
      </c>
      <c r="K1026" s="77" t="str">
        <f>IF($D1026="", "", IFERROR((VLOOKUP($D1026,Ingredients!$A:$K,9,FALSE)*($F1026/(VLOOKUP($D1026,Ingredients!$A:$K,3,FALSE)))), "ingredient not in list"))</f>
        <v/>
      </c>
      <c r="L1026" t="str">
        <f t="shared" si="174"/>
        <v/>
      </c>
      <c r="M1026" s="77" t="str">
        <f>IF($D1026="", "", IFERROR((VLOOKUP($D1026,Ingredients!$A:$K,10,FALSE)*($F1026/(VLOOKUP($D1026,Ingredients!$A:$K,3,FALSE)))), "ingredient not in list"))</f>
        <v/>
      </c>
      <c r="N1026" t="str">
        <f t="shared" si="175"/>
        <v/>
      </c>
      <c r="O1026" s="77" t="str">
        <f>IF($D1026="", "", IFERROR((VLOOKUP($D1026,Ingredients!$A:$K,11,FALSE)*($F1026/(VLOOKUP($D1026,Ingredients!$A:$K,3,FALSE)))), "ingredient not in list"))</f>
        <v/>
      </c>
      <c r="P1026" t="str">
        <f t="shared" si="176"/>
        <v/>
      </c>
      <c r="Q1026" s="83" t="str">
        <f>IF($D1026="", "", IFERROR((VLOOKUP($D1026,Ingredients!$A:$H,6,FALSE)*($F1026/(VLOOKUP($D1026,Ingredients!$A:$H,3,FALSE)))), "ingredient not in list"))</f>
        <v/>
      </c>
      <c r="R1026" s="3" t="str">
        <f>IF(AND(I1026&lt;&gt;"",I1027=""),SUM(I$1:I1027)-SUM(R$1:R1025),"")</f>
        <v/>
      </c>
      <c r="S1026" t="str">
        <f>IF(AND(Q1026&lt;&gt;"",Q1027=""),SUM(Q$1:Q1027)-SUM(S$1:S1025),"")</f>
        <v/>
      </c>
      <c r="T1026" s="74" t="str">
        <f>IF(AND(K1026&lt;&gt;"",K1027=""),SUM(K$1:K1027)-SUM(T$1:T1025),"")</f>
        <v/>
      </c>
      <c r="U1026" s="74" t="str">
        <f>IF(AND(M1026&lt;&gt;"",M1027=""),SUM(M$1:M1027)-SUM(U$1:U1025),"")</f>
        <v/>
      </c>
      <c r="V1026" s="74" t="str">
        <f>IF(AND(O1026&lt;&gt;"",O1027=""),SUM(O$1:O1027)-SUM(V$1:V1025),"")</f>
        <v/>
      </c>
      <c r="X1026" s="3" t="str">
        <f t="shared" si="177"/>
        <v/>
      </c>
      <c r="Y1026" s="21" t="str">
        <f t="shared" si="178"/>
        <v/>
      </c>
      <c r="Z1026" s="74" t="str">
        <f t="shared" si="179"/>
        <v/>
      </c>
      <c r="AA1026" s="74" t="str">
        <f t="shared" si="180"/>
        <v/>
      </c>
      <c r="AB1026" s="74" t="str">
        <f t="shared" si="181"/>
        <v/>
      </c>
    </row>
    <row r="1027" spans="5:28" ht="15.75" customHeight="1" x14ac:dyDescent="0.2">
      <c r="E1027" t="str">
        <f t="shared" si="171"/>
        <v/>
      </c>
      <c r="G1027" s="1" t="str">
        <f>IF(D1027="","",IFERROR(VLOOKUP(D1027,Ingredients!$A:$G,4,FALSE),"ingredient not in list"))</f>
        <v/>
      </c>
      <c r="H1027" t="str">
        <f t="shared" si="172"/>
        <v/>
      </c>
      <c r="I1027" s="3" t="str">
        <f>IF(D1027="", "", IFERROR((VLOOKUP(D1027,Ingredients!$A:$H,8,FALSE)*(F1027/(VLOOKUP(D1027,Ingredients!$A:$H,3,FALSE)))), "ingredient not in list"))</f>
        <v/>
      </c>
      <c r="J1027" t="str">
        <f t="shared" si="173"/>
        <v/>
      </c>
      <c r="K1027" s="77" t="str">
        <f>IF($D1027="", "", IFERROR((VLOOKUP($D1027,Ingredients!$A:$K,9,FALSE)*($F1027/(VLOOKUP($D1027,Ingredients!$A:$K,3,FALSE)))), "ingredient not in list"))</f>
        <v/>
      </c>
      <c r="L1027" t="str">
        <f t="shared" si="174"/>
        <v/>
      </c>
      <c r="M1027" s="77" t="str">
        <f>IF($D1027="", "", IFERROR((VLOOKUP($D1027,Ingredients!$A:$K,10,FALSE)*($F1027/(VLOOKUP($D1027,Ingredients!$A:$K,3,FALSE)))), "ingredient not in list"))</f>
        <v/>
      </c>
      <c r="N1027" t="str">
        <f t="shared" si="175"/>
        <v/>
      </c>
      <c r="O1027" s="77" t="str">
        <f>IF($D1027="", "", IFERROR((VLOOKUP($D1027,Ingredients!$A:$K,11,FALSE)*($F1027/(VLOOKUP($D1027,Ingredients!$A:$K,3,FALSE)))), "ingredient not in list"))</f>
        <v/>
      </c>
      <c r="P1027" t="str">
        <f t="shared" si="176"/>
        <v/>
      </c>
      <c r="Q1027" s="83" t="str">
        <f>IF($D1027="", "", IFERROR((VLOOKUP($D1027,Ingredients!$A:$H,6,FALSE)*($F1027/(VLOOKUP($D1027,Ingredients!$A:$H,3,FALSE)))), "ingredient not in list"))</f>
        <v/>
      </c>
      <c r="R1027" s="3" t="str">
        <f>IF(AND(I1027&lt;&gt;"",I1028=""),SUM(I$1:I1028)-SUM(R$1:R1026),"")</f>
        <v/>
      </c>
      <c r="S1027" t="str">
        <f>IF(AND(Q1027&lt;&gt;"",Q1028=""),SUM(Q$1:Q1028)-SUM(S$1:S1026),"")</f>
        <v/>
      </c>
      <c r="T1027" s="74" t="str">
        <f>IF(AND(K1027&lt;&gt;"",K1028=""),SUM(K$1:K1028)-SUM(T$1:T1026),"")</f>
        <v/>
      </c>
      <c r="U1027" s="74" t="str">
        <f>IF(AND(M1027&lt;&gt;"",M1028=""),SUM(M$1:M1028)-SUM(U$1:U1026),"")</f>
        <v/>
      </c>
      <c r="V1027" s="74" t="str">
        <f>IF(AND(O1027&lt;&gt;"",O1028=""),SUM(O$1:O1028)-SUM(V$1:V1026),"")</f>
        <v/>
      </c>
      <c r="X1027" s="3" t="str">
        <f t="shared" si="177"/>
        <v/>
      </c>
      <c r="Y1027" s="21" t="str">
        <f t="shared" si="178"/>
        <v/>
      </c>
      <c r="Z1027" s="74" t="str">
        <f t="shared" si="179"/>
        <v/>
      </c>
      <c r="AA1027" s="74" t="str">
        <f t="shared" si="180"/>
        <v/>
      </c>
      <c r="AB1027" s="74" t="str">
        <f t="shared" si="181"/>
        <v/>
      </c>
    </row>
    <row r="1028" spans="5:28" ht="15.75" customHeight="1" x14ac:dyDescent="0.2">
      <c r="E1028" t="str">
        <f t="shared" si="171"/>
        <v/>
      </c>
      <c r="G1028" s="1" t="str">
        <f>IF(D1028="","",IFERROR(VLOOKUP(D1028,Ingredients!$A:$G,4,FALSE),"ingredient not in list"))</f>
        <v/>
      </c>
      <c r="H1028" t="str">
        <f t="shared" si="172"/>
        <v/>
      </c>
      <c r="I1028" s="3" t="str">
        <f>IF(D1028="", "", IFERROR((VLOOKUP(D1028,Ingredients!$A:$H,8,FALSE)*(F1028/(VLOOKUP(D1028,Ingredients!$A:$H,3,FALSE)))), "ingredient not in list"))</f>
        <v/>
      </c>
      <c r="J1028" t="str">
        <f t="shared" si="173"/>
        <v/>
      </c>
      <c r="K1028" s="77" t="str">
        <f>IF($D1028="", "", IFERROR((VLOOKUP($D1028,Ingredients!$A:$K,9,FALSE)*($F1028/(VLOOKUP($D1028,Ingredients!$A:$K,3,FALSE)))), "ingredient not in list"))</f>
        <v/>
      </c>
      <c r="L1028" t="str">
        <f t="shared" si="174"/>
        <v/>
      </c>
      <c r="M1028" s="77" t="str">
        <f>IF($D1028="", "", IFERROR((VLOOKUP($D1028,Ingredients!$A:$K,10,FALSE)*($F1028/(VLOOKUP($D1028,Ingredients!$A:$K,3,FALSE)))), "ingredient not in list"))</f>
        <v/>
      </c>
      <c r="N1028" t="str">
        <f t="shared" si="175"/>
        <v/>
      </c>
      <c r="O1028" s="77" t="str">
        <f>IF($D1028="", "", IFERROR((VLOOKUP($D1028,Ingredients!$A:$K,11,FALSE)*($F1028/(VLOOKUP($D1028,Ingredients!$A:$K,3,FALSE)))), "ingredient not in list"))</f>
        <v/>
      </c>
      <c r="P1028" t="str">
        <f t="shared" si="176"/>
        <v/>
      </c>
      <c r="Q1028" s="83" t="str">
        <f>IF($D1028="", "", IFERROR((VLOOKUP($D1028,Ingredients!$A:$H,6,FALSE)*($F1028/(VLOOKUP($D1028,Ingredients!$A:$H,3,FALSE)))), "ingredient not in list"))</f>
        <v/>
      </c>
      <c r="R1028" s="3" t="str">
        <f>IF(AND(I1028&lt;&gt;"",I1029=""),SUM(I$1:I1029)-SUM(R$1:R1027),"")</f>
        <v/>
      </c>
      <c r="S1028" t="str">
        <f>IF(AND(Q1028&lt;&gt;"",Q1029=""),SUM(Q$1:Q1029)-SUM(S$1:S1027),"")</f>
        <v/>
      </c>
      <c r="T1028" s="74" t="str">
        <f>IF(AND(K1028&lt;&gt;"",K1029=""),SUM(K$1:K1029)-SUM(T$1:T1027),"")</f>
        <v/>
      </c>
      <c r="U1028" s="74" t="str">
        <f>IF(AND(M1028&lt;&gt;"",M1029=""),SUM(M$1:M1029)-SUM(U$1:U1027),"")</f>
        <v/>
      </c>
      <c r="V1028" s="74" t="str">
        <f>IF(AND(O1028&lt;&gt;"",O1029=""),SUM(O$1:O1029)-SUM(V$1:V1027),"")</f>
        <v/>
      </c>
      <c r="X1028" s="3" t="str">
        <f t="shared" si="177"/>
        <v/>
      </c>
      <c r="Y1028" s="21" t="str">
        <f t="shared" si="178"/>
        <v/>
      </c>
      <c r="Z1028" s="74" t="str">
        <f t="shared" si="179"/>
        <v/>
      </c>
      <c r="AA1028" s="74" t="str">
        <f t="shared" si="180"/>
        <v/>
      </c>
      <c r="AB1028" s="74" t="str">
        <f t="shared" si="181"/>
        <v/>
      </c>
    </row>
    <row r="1029" spans="5:28" ht="15.75" customHeight="1" x14ac:dyDescent="0.2">
      <c r="E1029" t="str">
        <f t="shared" si="171"/>
        <v/>
      </c>
      <c r="G1029" s="1" t="str">
        <f>IF(D1029="","",IFERROR(VLOOKUP(D1029,Ingredients!$A:$G,4,FALSE),"ingredient not in list"))</f>
        <v/>
      </c>
      <c r="H1029" t="str">
        <f t="shared" si="172"/>
        <v/>
      </c>
      <c r="I1029" s="3" t="str">
        <f>IF(D1029="", "", IFERROR((VLOOKUP(D1029,Ingredients!$A:$H,8,FALSE)*(F1029/(VLOOKUP(D1029,Ingredients!$A:$H,3,FALSE)))), "ingredient not in list"))</f>
        <v/>
      </c>
      <c r="J1029" t="str">
        <f t="shared" si="173"/>
        <v/>
      </c>
      <c r="K1029" s="77" t="str">
        <f>IF($D1029="", "", IFERROR((VLOOKUP($D1029,Ingredients!$A:$K,9,FALSE)*($F1029/(VLOOKUP($D1029,Ingredients!$A:$K,3,FALSE)))), "ingredient not in list"))</f>
        <v/>
      </c>
      <c r="L1029" t="str">
        <f t="shared" si="174"/>
        <v/>
      </c>
      <c r="M1029" s="77" t="str">
        <f>IF($D1029="", "", IFERROR((VLOOKUP($D1029,Ingredients!$A:$K,10,FALSE)*($F1029/(VLOOKUP($D1029,Ingredients!$A:$K,3,FALSE)))), "ingredient not in list"))</f>
        <v/>
      </c>
      <c r="N1029" t="str">
        <f t="shared" si="175"/>
        <v/>
      </c>
      <c r="O1029" s="77" t="str">
        <f>IF($D1029="", "", IFERROR((VLOOKUP($D1029,Ingredients!$A:$K,11,FALSE)*($F1029/(VLOOKUP($D1029,Ingredients!$A:$K,3,FALSE)))), "ingredient not in list"))</f>
        <v/>
      </c>
      <c r="P1029" t="str">
        <f t="shared" si="176"/>
        <v/>
      </c>
      <c r="Q1029" s="83" t="str">
        <f>IF($D1029="", "", IFERROR((VLOOKUP($D1029,Ingredients!$A:$H,6,FALSE)*($F1029/(VLOOKUP($D1029,Ingredients!$A:$H,3,FALSE)))), "ingredient not in list"))</f>
        <v/>
      </c>
      <c r="R1029" s="3" t="str">
        <f>IF(AND(I1029&lt;&gt;"",I1030=""),SUM(I$1:I1030)-SUM(R$1:R1028),"")</f>
        <v/>
      </c>
      <c r="S1029" t="str">
        <f>IF(AND(Q1029&lt;&gt;"",Q1030=""),SUM(Q$1:Q1030)-SUM(S$1:S1028),"")</f>
        <v/>
      </c>
      <c r="T1029" s="74" t="str">
        <f>IF(AND(K1029&lt;&gt;"",K1030=""),SUM(K$1:K1030)-SUM(T$1:T1028),"")</f>
        <v/>
      </c>
      <c r="U1029" s="74" t="str">
        <f>IF(AND(M1029&lt;&gt;"",M1030=""),SUM(M$1:M1030)-SUM(U$1:U1028),"")</f>
        <v/>
      </c>
      <c r="V1029" s="74" t="str">
        <f>IF(AND(O1029&lt;&gt;"",O1030=""),SUM(O$1:O1030)-SUM(V$1:V1028),"")</f>
        <v/>
      </c>
      <c r="X1029" s="3" t="str">
        <f t="shared" si="177"/>
        <v/>
      </c>
      <c r="Y1029" s="21" t="str">
        <f t="shared" si="178"/>
        <v/>
      </c>
      <c r="Z1029" s="74" t="str">
        <f t="shared" si="179"/>
        <v/>
      </c>
      <c r="AA1029" s="74" t="str">
        <f t="shared" si="180"/>
        <v/>
      </c>
      <c r="AB1029" s="74" t="str">
        <f t="shared" si="181"/>
        <v/>
      </c>
    </row>
    <row r="1030" spans="5:28" ht="15.75" customHeight="1" x14ac:dyDescent="0.2">
      <c r="E1030" t="str">
        <f t="shared" si="171"/>
        <v/>
      </c>
      <c r="G1030" s="1" t="str">
        <f>IF(D1030="","",IFERROR(VLOOKUP(D1030,Ingredients!$A:$G,4,FALSE),"ingredient not in list"))</f>
        <v/>
      </c>
      <c r="H1030" t="str">
        <f t="shared" si="172"/>
        <v/>
      </c>
      <c r="I1030" s="3" t="str">
        <f>IF(D1030="", "", IFERROR((VLOOKUP(D1030,Ingredients!$A:$H,8,FALSE)*(F1030/(VLOOKUP(D1030,Ingredients!$A:$H,3,FALSE)))), "ingredient not in list"))</f>
        <v/>
      </c>
      <c r="J1030" t="str">
        <f t="shared" si="173"/>
        <v/>
      </c>
      <c r="K1030" s="77" t="str">
        <f>IF($D1030="", "", IFERROR((VLOOKUP($D1030,Ingredients!$A:$K,9,FALSE)*($F1030/(VLOOKUP($D1030,Ingredients!$A:$K,3,FALSE)))), "ingredient not in list"))</f>
        <v/>
      </c>
      <c r="L1030" t="str">
        <f t="shared" si="174"/>
        <v/>
      </c>
      <c r="M1030" s="77" t="str">
        <f>IF($D1030="", "", IFERROR((VLOOKUP($D1030,Ingredients!$A:$K,10,FALSE)*($F1030/(VLOOKUP($D1030,Ingredients!$A:$K,3,FALSE)))), "ingredient not in list"))</f>
        <v/>
      </c>
      <c r="N1030" t="str">
        <f t="shared" si="175"/>
        <v/>
      </c>
      <c r="O1030" s="77" t="str">
        <f>IF($D1030="", "", IFERROR((VLOOKUP($D1030,Ingredients!$A:$K,11,FALSE)*($F1030/(VLOOKUP($D1030,Ingredients!$A:$K,3,FALSE)))), "ingredient not in list"))</f>
        <v/>
      </c>
      <c r="P1030" t="str">
        <f t="shared" si="176"/>
        <v/>
      </c>
      <c r="Q1030" s="83" t="str">
        <f>IF($D1030="", "", IFERROR((VLOOKUP($D1030,Ingredients!$A:$H,6,FALSE)*($F1030/(VLOOKUP($D1030,Ingredients!$A:$H,3,FALSE)))), "ingredient not in list"))</f>
        <v/>
      </c>
      <c r="R1030" s="3" t="str">
        <f>IF(AND(I1030&lt;&gt;"",I1031=""),SUM(I$1:I1031)-SUM(R$1:R1029),"")</f>
        <v/>
      </c>
      <c r="S1030" t="str">
        <f>IF(AND(Q1030&lt;&gt;"",Q1031=""),SUM(Q$1:Q1031)-SUM(S$1:S1029),"")</f>
        <v/>
      </c>
      <c r="T1030" s="74" t="str">
        <f>IF(AND(K1030&lt;&gt;"",K1031=""),SUM(K$1:K1031)-SUM(T$1:T1029),"")</f>
        <v/>
      </c>
      <c r="U1030" s="74" t="str">
        <f>IF(AND(M1030&lt;&gt;"",M1031=""),SUM(M$1:M1031)-SUM(U$1:U1029),"")</f>
        <v/>
      </c>
      <c r="V1030" s="74" t="str">
        <f>IF(AND(O1030&lt;&gt;"",O1031=""),SUM(O$1:O1031)-SUM(V$1:V1029),"")</f>
        <v/>
      </c>
      <c r="X1030" s="3" t="str">
        <f t="shared" si="177"/>
        <v/>
      </c>
      <c r="Y1030" s="21" t="str">
        <f t="shared" si="178"/>
        <v/>
      </c>
      <c r="Z1030" s="74" t="str">
        <f t="shared" si="179"/>
        <v/>
      </c>
      <c r="AA1030" s="74" t="str">
        <f t="shared" si="180"/>
        <v/>
      </c>
      <c r="AB1030" s="74" t="str">
        <f t="shared" si="181"/>
        <v/>
      </c>
    </row>
    <row r="1031" spans="5:28" ht="15.75" customHeight="1" x14ac:dyDescent="0.2">
      <c r="E1031" t="str">
        <f t="shared" si="171"/>
        <v/>
      </c>
      <c r="G1031" s="1" t="str">
        <f>IF(D1031="","",IFERROR(VLOOKUP(D1031,Ingredients!$A:$G,4,FALSE),"ingredient not in list"))</f>
        <v/>
      </c>
      <c r="H1031" t="str">
        <f t="shared" si="172"/>
        <v/>
      </c>
      <c r="I1031" s="3" t="str">
        <f>IF(D1031="", "", IFERROR((VLOOKUP(D1031,Ingredients!$A:$H,8,FALSE)*(F1031/(VLOOKUP(D1031,Ingredients!$A:$H,3,FALSE)))), "ingredient not in list"))</f>
        <v/>
      </c>
      <c r="J1031" t="str">
        <f t="shared" si="173"/>
        <v/>
      </c>
      <c r="K1031" s="77" t="str">
        <f>IF($D1031="", "", IFERROR((VLOOKUP($D1031,Ingredients!$A:$K,9,FALSE)*($F1031/(VLOOKUP($D1031,Ingredients!$A:$K,3,FALSE)))), "ingredient not in list"))</f>
        <v/>
      </c>
      <c r="L1031" t="str">
        <f t="shared" si="174"/>
        <v/>
      </c>
      <c r="M1031" s="77" t="str">
        <f>IF($D1031="", "", IFERROR((VLOOKUP($D1031,Ingredients!$A:$K,10,FALSE)*($F1031/(VLOOKUP($D1031,Ingredients!$A:$K,3,FALSE)))), "ingredient not in list"))</f>
        <v/>
      </c>
      <c r="N1031" t="str">
        <f t="shared" si="175"/>
        <v/>
      </c>
      <c r="O1031" s="77" t="str">
        <f>IF($D1031="", "", IFERROR((VLOOKUP($D1031,Ingredients!$A:$K,11,FALSE)*($F1031/(VLOOKUP($D1031,Ingredients!$A:$K,3,FALSE)))), "ingredient not in list"))</f>
        <v/>
      </c>
      <c r="P1031" t="str">
        <f t="shared" si="176"/>
        <v/>
      </c>
      <c r="Q1031" s="83" t="str">
        <f>IF($D1031="", "", IFERROR((VLOOKUP($D1031,Ingredients!$A:$H,6,FALSE)*($F1031/(VLOOKUP($D1031,Ingredients!$A:$H,3,FALSE)))), "ingredient not in list"))</f>
        <v/>
      </c>
      <c r="R1031" s="3" t="str">
        <f>IF(AND(I1031&lt;&gt;"",I1032=""),SUM(I$1:I1032)-SUM(R$1:R1030),"")</f>
        <v/>
      </c>
      <c r="S1031" t="str">
        <f>IF(AND(Q1031&lt;&gt;"",Q1032=""),SUM(Q$1:Q1032)-SUM(S$1:S1030),"")</f>
        <v/>
      </c>
      <c r="T1031" s="74" t="str">
        <f>IF(AND(K1031&lt;&gt;"",K1032=""),SUM(K$1:K1032)-SUM(T$1:T1030),"")</f>
        <v/>
      </c>
      <c r="U1031" s="74" t="str">
        <f>IF(AND(M1031&lt;&gt;"",M1032=""),SUM(M$1:M1032)-SUM(U$1:U1030),"")</f>
        <v/>
      </c>
      <c r="V1031" s="74" t="str">
        <f>IF(AND(O1031&lt;&gt;"",O1032=""),SUM(O$1:O1032)-SUM(V$1:V1030),"")</f>
        <v/>
      </c>
      <c r="X1031" s="3" t="str">
        <f t="shared" si="177"/>
        <v/>
      </c>
      <c r="Y1031" s="21" t="str">
        <f t="shared" si="178"/>
        <v/>
      </c>
      <c r="Z1031" s="74" t="str">
        <f t="shared" si="179"/>
        <v/>
      </c>
      <c r="AA1031" s="74" t="str">
        <f t="shared" si="180"/>
        <v/>
      </c>
      <c r="AB1031" s="74" t="str">
        <f t="shared" si="181"/>
        <v/>
      </c>
    </row>
    <row r="1032" spans="5:28" ht="15.75" customHeight="1" x14ac:dyDescent="0.2">
      <c r="E1032" t="str">
        <f t="shared" si="171"/>
        <v/>
      </c>
      <c r="G1032" s="1" t="str">
        <f>IF(D1032="","",IFERROR(VLOOKUP(D1032,Ingredients!$A:$G,4,FALSE),"ingredient not in list"))</f>
        <v/>
      </c>
      <c r="H1032" t="str">
        <f t="shared" si="172"/>
        <v/>
      </c>
      <c r="I1032" s="3" t="str">
        <f>IF(D1032="", "", IFERROR((VLOOKUP(D1032,Ingredients!$A:$H,8,FALSE)*(F1032/(VLOOKUP(D1032,Ingredients!$A:$H,3,FALSE)))), "ingredient not in list"))</f>
        <v/>
      </c>
      <c r="J1032" t="str">
        <f t="shared" si="173"/>
        <v/>
      </c>
      <c r="K1032" s="77" t="str">
        <f>IF($D1032="", "", IFERROR((VLOOKUP($D1032,Ingredients!$A:$K,9,FALSE)*($F1032/(VLOOKUP($D1032,Ingredients!$A:$K,3,FALSE)))), "ingredient not in list"))</f>
        <v/>
      </c>
      <c r="L1032" t="str">
        <f t="shared" si="174"/>
        <v/>
      </c>
      <c r="M1032" s="77" t="str">
        <f>IF($D1032="", "", IFERROR((VLOOKUP($D1032,Ingredients!$A:$K,10,FALSE)*($F1032/(VLOOKUP($D1032,Ingredients!$A:$K,3,FALSE)))), "ingredient not in list"))</f>
        <v/>
      </c>
      <c r="N1032" t="str">
        <f t="shared" si="175"/>
        <v/>
      </c>
      <c r="O1032" s="77" t="str">
        <f>IF($D1032="", "", IFERROR((VLOOKUP($D1032,Ingredients!$A:$K,11,FALSE)*($F1032/(VLOOKUP($D1032,Ingredients!$A:$K,3,FALSE)))), "ingredient not in list"))</f>
        <v/>
      </c>
      <c r="P1032" t="str">
        <f t="shared" si="176"/>
        <v/>
      </c>
      <c r="Q1032" s="83" t="str">
        <f>IF($D1032="", "", IFERROR((VLOOKUP($D1032,Ingredients!$A:$H,6,FALSE)*($F1032/(VLOOKUP($D1032,Ingredients!$A:$H,3,FALSE)))), "ingredient not in list"))</f>
        <v/>
      </c>
      <c r="R1032" s="3" t="str">
        <f>IF(AND(I1032&lt;&gt;"",I1033=""),SUM(I$1:I1033)-SUM(R$1:R1031),"")</f>
        <v/>
      </c>
      <c r="S1032" t="str">
        <f>IF(AND(Q1032&lt;&gt;"",Q1033=""),SUM(Q$1:Q1033)-SUM(S$1:S1031),"")</f>
        <v/>
      </c>
      <c r="T1032" s="74" t="str">
        <f>IF(AND(K1032&lt;&gt;"",K1033=""),SUM(K$1:K1033)-SUM(T$1:T1031),"")</f>
        <v/>
      </c>
      <c r="U1032" s="74" t="str">
        <f>IF(AND(M1032&lt;&gt;"",M1033=""),SUM(M$1:M1033)-SUM(U$1:U1031),"")</f>
        <v/>
      </c>
      <c r="V1032" s="74" t="str">
        <f>IF(AND(O1032&lt;&gt;"",O1033=""),SUM(O$1:O1033)-SUM(V$1:V1031),"")</f>
        <v/>
      </c>
      <c r="X1032" s="3" t="str">
        <f t="shared" si="177"/>
        <v/>
      </c>
      <c r="Y1032" s="21" t="str">
        <f t="shared" si="178"/>
        <v/>
      </c>
      <c r="Z1032" s="74" t="str">
        <f t="shared" si="179"/>
        <v/>
      </c>
      <c r="AA1032" s="74" t="str">
        <f t="shared" si="180"/>
        <v/>
      </c>
      <c r="AB1032" s="74" t="str">
        <f t="shared" si="181"/>
        <v/>
      </c>
    </row>
    <row r="1033" spans="5:28" ht="15.75" customHeight="1" x14ac:dyDescent="0.2">
      <c r="E1033" t="str">
        <f t="shared" ref="E1033:E1096" si="182">IF($D1033="","", "|")</f>
        <v/>
      </c>
      <c r="G1033" s="1" t="str">
        <f>IF(D1033="","",IFERROR(VLOOKUP(D1033,Ingredients!$A:$G,4,FALSE),"ingredient not in list"))</f>
        <v/>
      </c>
      <c r="H1033" t="str">
        <f t="shared" ref="H1033:H1096" si="183">IF($D1033="","", "|")</f>
        <v/>
      </c>
      <c r="I1033" s="3" t="str">
        <f>IF(D1033="", "", IFERROR((VLOOKUP(D1033,Ingredients!$A:$H,8,FALSE)*(F1033/(VLOOKUP(D1033,Ingredients!$A:$H,3,FALSE)))), "ingredient not in list"))</f>
        <v/>
      </c>
      <c r="J1033" t="str">
        <f t="shared" ref="J1033:J1096" si="184">IF($D1033="","", "|")</f>
        <v/>
      </c>
      <c r="K1033" s="77" t="str">
        <f>IF($D1033="", "", IFERROR((VLOOKUP($D1033,Ingredients!$A:$K,9,FALSE)*($F1033/(VLOOKUP($D1033,Ingredients!$A:$K,3,FALSE)))), "ingredient not in list"))</f>
        <v/>
      </c>
      <c r="L1033" t="str">
        <f t="shared" ref="L1033:L1096" si="185">IF($D1033="","", "|")</f>
        <v/>
      </c>
      <c r="M1033" s="77" t="str">
        <f>IF($D1033="", "", IFERROR((VLOOKUP($D1033,Ingredients!$A:$K,10,FALSE)*($F1033/(VLOOKUP($D1033,Ingredients!$A:$K,3,FALSE)))), "ingredient not in list"))</f>
        <v/>
      </c>
      <c r="N1033" t="str">
        <f t="shared" ref="N1033:N1096" si="186">IF($D1033="","", "|")</f>
        <v/>
      </c>
      <c r="O1033" s="77" t="str">
        <f>IF($D1033="", "", IFERROR((VLOOKUP($D1033,Ingredients!$A:$K,11,FALSE)*($F1033/(VLOOKUP($D1033,Ingredients!$A:$K,3,FALSE)))), "ingredient not in list"))</f>
        <v/>
      </c>
      <c r="P1033" t="str">
        <f t="shared" ref="P1033:P1096" si="187">IF($D1033="","", "|")</f>
        <v/>
      </c>
      <c r="Q1033" s="83" t="str">
        <f>IF($D1033="", "", IFERROR((VLOOKUP($D1033,Ingredients!$A:$H,6,FALSE)*($F1033/(VLOOKUP($D1033,Ingredients!$A:$H,3,FALSE)))), "ingredient not in list"))</f>
        <v/>
      </c>
      <c r="R1033" s="3" t="str">
        <f>IF(AND(I1033&lt;&gt;"",I1034=""),SUM(I$1:I1034)-SUM(R$1:R1032),"")</f>
        <v/>
      </c>
      <c r="S1033" t="str">
        <f>IF(AND(Q1033&lt;&gt;"",Q1034=""),SUM(Q$1:Q1034)-SUM(S$1:S1032),"")</f>
        <v/>
      </c>
      <c r="T1033" s="74" t="str">
        <f>IF(AND(K1033&lt;&gt;"",K1034=""),SUM(K$1:K1034)-SUM(T$1:T1032),"")</f>
        <v/>
      </c>
      <c r="U1033" s="74" t="str">
        <f>IF(AND(M1033&lt;&gt;"",M1034=""),SUM(M$1:M1034)-SUM(U$1:U1032),"")</f>
        <v/>
      </c>
      <c r="V1033" s="74" t="str">
        <f>IF(AND(O1033&lt;&gt;"",O1034=""),SUM(O$1:O1034)-SUM(V$1:V1032),"")</f>
        <v/>
      </c>
      <c r="X1033" s="3" t="str">
        <f t="shared" si="177"/>
        <v/>
      </c>
      <c r="Y1033" s="21" t="str">
        <f t="shared" si="178"/>
        <v/>
      </c>
      <c r="Z1033" s="74" t="str">
        <f t="shared" si="179"/>
        <v/>
      </c>
      <c r="AA1033" s="74" t="str">
        <f t="shared" si="180"/>
        <v/>
      </c>
      <c r="AB1033" s="74" t="str">
        <f t="shared" si="181"/>
        <v/>
      </c>
    </row>
    <row r="1034" spans="5:28" ht="15.75" customHeight="1" x14ac:dyDescent="0.2">
      <c r="E1034" t="str">
        <f t="shared" si="182"/>
        <v/>
      </c>
      <c r="G1034" s="1" t="str">
        <f>IF(D1034="","",IFERROR(VLOOKUP(D1034,Ingredients!$A:$G,4,FALSE),"ingredient not in list"))</f>
        <v/>
      </c>
      <c r="H1034" t="str">
        <f t="shared" si="183"/>
        <v/>
      </c>
      <c r="I1034" s="3" t="str">
        <f>IF(D1034="", "", IFERROR((VLOOKUP(D1034,Ingredients!$A:$H,8,FALSE)*(F1034/(VLOOKUP(D1034,Ingredients!$A:$H,3,FALSE)))), "ingredient not in list"))</f>
        <v/>
      </c>
      <c r="J1034" t="str">
        <f t="shared" si="184"/>
        <v/>
      </c>
      <c r="K1034" s="77" t="str">
        <f>IF($D1034="", "", IFERROR((VLOOKUP($D1034,Ingredients!$A:$K,9,FALSE)*($F1034/(VLOOKUP($D1034,Ingredients!$A:$K,3,FALSE)))), "ingredient not in list"))</f>
        <v/>
      </c>
      <c r="L1034" t="str">
        <f t="shared" si="185"/>
        <v/>
      </c>
      <c r="M1034" s="77" t="str">
        <f>IF($D1034="", "", IFERROR((VLOOKUP($D1034,Ingredients!$A:$K,10,FALSE)*($F1034/(VLOOKUP($D1034,Ingredients!$A:$K,3,FALSE)))), "ingredient not in list"))</f>
        <v/>
      </c>
      <c r="N1034" t="str">
        <f t="shared" si="186"/>
        <v/>
      </c>
      <c r="O1034" s="77" t="str">
        <f>IF($D1034="", "", IFERROR((VLOOKUP($D1034,Ingredients!$A:$K,11,FALSE)*($F1034/(VLOOKUP($D1034,Ingredients!$A:$K,3,FALSE)))), "ingredient not in list"))</f>
        <v/>
      </c>
      <c r="P1034" t="str">
        <f t="shared" si="187"/>
        <v/>
      </c>
      <c r="Q1034" s="83" t="str">
        <f>IF($D1034="", "", IFERROR((VLOOKUP($D1034,Ingredients!$A:$H,6,FALSE)*($F1034/(VLOOKUP($D1034,Ingredients!$A:$H,3,FALSE)))), "ingredient not in list"))</f>
        <v/>
      </c>
      <c r="R1034" s="3" t="str">
        <f>IF(AND(I1034&lt;&gt;"",I1035=""),SUM(I$1:I1035)-SUM(R$1:R1033),"")</f>
        <v/>
      </c>
      <c r="S1034" t="str">
        <f>IF(AND(Q1034&lt;&gt;"",Q1035=""),SUM(Q$1:Q1035)-SUM(S$1:S1033),"")</f>
        <v/>
      </c>
      <c r="T1034" s="74" t="str">
        <f>IF(AND(K1034&lt;&gt;"",K1035=""),SUM(K$1:K1035)-SUM(T$1:T1033),"")</f>
        <v/>
      </c>
      <c r="U1034" s="74" t="str">
        <f>IF(AND(M1034&lt;&gt;"",M1035=""),SUM(M$1:M1035)-SUM(U$1:U1033),"")</f>
        <v/>
      </c>
      <c r="V1034" s="74" t="str">
        <f>IF(AND(O1034&lt;&gt;"",O1035=""),SUM(O$1:O1035)-SUM(V$1:V1033),"")</f>
        <v/>
      </c>
      <c r="X1034" s="3" t="str">
        <f t="shared" ref="X1034:X1097" si="188">IF(W1034="","",R1034/W1034)</f>
        <v/>
      </c>
      <c r="Y1034" s="21" t="str">
        <f t="shared" ref="Y1034:Y1097" si="189">IF(W1034="","", S1034/W1034)</f>
        <v/>
      </c>
      <c r="Z1034" s="74" t="str">
        <f t="shared" ref="Z1034:Z1097" si="190">IF(T1034="","", T1034/W1034)</f>
        <v/>
      </c>
      <c r="AA1034" s="74" t="str">
        <f t="shared" ref="AA1034:AA1097" si="191">IF(U1034="","", U1034/W1034)</f>
        <v/>
      </c>
      <c r="AB1034" s="74" t="str">
        <f t="shared" ref="AB1034:AB1097" si="192">IF(V1034="","", V1034/W1034)</f>
        <v/>
      </c>
    </row>
    <row r="1035" spans="5:28" ht="15.75" customHeight="1" x14ac:dyDescent="0.2">
      <c r="E1035" t="str">
        <f t="shared" si="182"/>
        <v/>
      </c>
      <c r="G1035" s="1" t="str">
        <f>IF(D1035="","",IFERROR(VLOOKUP(D1035,Ingredients!$A:$G,4,FALSE),"ingredient not in list"))</f>
        <v/>
      </c>
      <c r="H1035" t="str">
        <f t="shared" si="183"/>
        <v/>
      </c>
      <c r="I1035" s="3" t="str">
        <f>IF(D1035="", "", IFERROR((VLOOKUP(D1035,Ingredients!$A:$H,8,FALSE)*(F1035/(VLOOKUP(D1035,Ingredients!$A:$H,3,FALSE)))), "ingredient not in list"))</f>
        <v/>
      </c>
      <c r="J1035" t="str">
        <f t="shared" si="184"/>
        <v/>
      </c>
      <c r="K1035" s="77" t="str">
        <f>IF($D1035="", "", IFERROR((VLOOKUP($D1035,Ingredients!$A:$K,9,FALSE)*($F1035/(VLOOKUP($D1035,Ingredients!$A:$K,3,FALSE)))), "ingredient not in list"))</f>
        <v/>
      </c>
      <c r="L1035" t="str">
        <f t="shared" si="185"/>
        <v/>
      </c>
      <c r="M1035" s="77" t="str">
        <f>IF($D1035="", "", IFERROR((VLOOKUP($D1035,Ingredients!$A:$K,10,FALSE)*($F1035/(VLOOKUP($D1035,Ingredients!$A:$K,3,FALSE)))), "ingredient not in list"))</f>
        <v/>
      </c>
      <c r="N1035" t="str">
        <f t="shared" si="186"/>
        <v/>
      </c>
      <c r="O1035" s="77" t="str">
        <f>IF($D1035="", "", IFERROR((VLOOKUP($D1035,Ingredients!$A:$K,11,FALSE)*($F1035/(VLOOKUP($D1035,Ingredients!$A:$K,3,FALSE)))), "ingredient not in list"))</f>
        <v/>
      </c>
      <c r="P1035" t="str">
        <f t="shared" si="187"/>
        <v/>
      </c>
      <c r="Q1035" s="83" t="str">
        <f>IF($D1035="", "", IFERROR((VLOOKUP($D1035,Ingredients!$A:$H,6,FALSE)*($F1035/(VLOOKUP($D1035,Ingredients!$A:$H,3,FALSE)))), "ingredient not in list"))</f>
        <v/>
      </c>
      <c r="R1035" s="3" t="str">
        <f>IF(AND(I1035&lt;&gt;"",I1036=""),SUM(I$1:I1036)-SUM(R$1:R1034),"")</f>
        <v/>
      </c>
      <c r="S1035" t="str">
        <f>IF(AND(Q1035&lt;&gt;"",Q1036=""),SUM(Q$1:Q1036)-SUM(S$1:S1034),"")</f>
        <v/>
      </c>
      <c r="T1035" s="74" t="str">
        <f>IF(AND(K1035&lt;&gt;"",K1036=""),SUM(K$1:K1036)-SUM(T$1:T1034),"")</f>
        <v/>
      </c>
      <c r="U1035" s="74" t="str">
        <f>IF(AND(M1035&lt;&gt;"",M1036=""),SUM(M$1:M1036)-SUM(U$1:U1034),"")</f>
        <v/>
      </c>
      <c r="V1035" s="74" t="str">
        <f>IF(AND(O1035&lt;&gt;"",O1036=""),SUM(O$1:O1036)-SUM(V$1:V1034),"")</f>
        <v/>
      </c>
      <c r="X1035" s="3" t="str">
        <f t="shared" si="188"/>
        <v/>
      </c>
      <c r="Y1035" s="21" t="str">
        <f t="shared" si="189"/>
        <v/>
      </c>
      <c r="Z1035" s="74" t="str">
        <f t="shared" si="190"/>
        <v/>
      </c>
      <c r="AA1035" s="74" t="str">
        <f t="shared" si="191"/>
        <v/>
      </c>
      <c r="AB1035" s="74" t="str">
        <f t="shared" si="192"/>
        <v/>
      </c>
    </row>
    <row r="1036" spans="5:28" ht="15.75" customHeight="1" x14ac:dyDescent="0.2">
      <c r="E1036" t="str">
        <f t="shared" si="182"/>
        <v/>
      </c>
      <c r="G1036" s="1" t="str">
        <f>IF(D1036="","",IFERROR(VLOOKUP(D1036,Ingredients!$A:$G,4,FALSE),"ingredient not in list"))</f>
        <v/>
      </c>
      <c r="H1036" t="str">
        <f t="shared" si="183"/>
        <v/>
      </c>
      <c r="I1036" s="3" t="str">
        <f>IF(D1036="", "", IFERROR((VLOOKUP(D1036,Ingredients!$A:$H,8,FALSE)*(F1036/(VLOOKUP(D1036,Ingredients!$A:$H,3,FALSE)))), "ingredient not in list"))</f>
        <v/>
      </c>
      <c r="J1036" t="str">
        <f t="shared" si="184"/>
        <v/>
      </c>
      <c r="K1036" s="77" t="str">
        <f>IF($D1036="", "", IFERROR((VLOOKUP($D1036,Ingredients!$A:$K,9,FALSE)*($F1036/(VLOOKUP($D1036,Ingredients!$A:$K,3,FALSE)))), "ingredient not in list"))</f>
        <v/>
      </c>
      <c r="L1036" t="str">
        <f t="shared" si="185"/>
        <v/>
      </c>
      <c r="M1036" s="77" t="str">
        <f>IF($D1036="", "", IFERROR((VLOOKUP($D1036,Ingredients!$A:$K,10,FALSE)*($F1036/(VLOOKUP($D1036,Ingredients!$A:$K,3,FALSE)))), "ingredient not in list"))</f>
        <v/>
      </c>
      <c r="N1036" t="str">
        <f t="shared" si="186"/>
        <v/>
      </c>
      <c r="O1036" s="77" t="str">
        <f>IF($D1036="", "", IFERROR((VLOOKUP($D1036,Ingredients!$A:$K,11,FALSE)*($F1036/(VLOOKUP($D1036,Ingredients!$A:$K,3,FALSE)))), "ingredient not in list"))</f>
        <v/>
      </c>
      <c r="P1036" t="str">
        <f t="shared" si="187"/>
        <v/>
      </c>
      <c r="Q1036" s="83" t="str">
        <f>IF($D1036="", "", IFERROR((VLOOKUP($D1036,Ingredients!$A:$H,6,FALSE)*($F1036/(VLOOKUP($D1036,Ingredients!$A:$H,3,FALSE)))), "ingredient not in list"))</f>
        <v/>
      </c>
      <c r="R1036" s="3" t="str">
        <f>IF(AND(I1036&lt;&gt;"",I1037=""),SUM(I$1:I1037)-SUM(R$1:R1035),"")</f>
        <v/>
      </c>
      <c r="S1036" t="str">
        <f>IF(AND(Q1036&lt;&gt;"",Q1037=""),SUM(Q$1:Q1037)-SUM(S$1:S1035),"")</f>
        <v/>
      </c>
      <c r="T1036" s="74" t="str">
        <f>IF(AND(K1036&lt;&gt;"",K1037=""),SUM(K$1:K1037)-SUM(T$1:T1035),"")</f>
        <v/>
      </c>
      <c r="U1036" s="74" t="str">
        <f>IF(AND(M1036&lt;&gt;"",M1037=""),SUM(M$1:M1037)-SUM(U$1:U1035),"")</f>
        <v/>
      </c>
      <c r="V1036" s="74" t="str">
        <f>IF(AND(O1036&lt;&gt;"",O1037=""),SUM(O$1:O1037)-SUM(V$1:V1035),"")</f>
        <v/>
      </c>
      <c r="X1036" s="3" t="str">
        <f t="shared" si="188"/>
        <v/>
      </c>
      <c r="Y1036" s="21" t="str">
        <f t="shared" si="189"/>
        <v/>
      </c>
      <c r="Z1036" s="74" t="str">
        <f t="shared" si="190"/>
        <v/>
      </c>
      <c r="AA1036" s="74" t="str">
        <f t="shared" si="191"/>
        <v/>
      </c>
      <c r="AB1036" s="74" t="str">
        <f t="shared" si="192"/>
        <v/>
      </c>
    </row>
    <row r="1037" spans="5:28" ht="15.75" customHeight="1" x14ac:dyDescent="0.2">
      <c r="E1037" t="str">
        <f t="shared" si="182"/>
        <v/>
      </c>
      <c r="G1037" s="1" t="str">
        <f>IF(D1037="","",IFERROR(VLOOKUP(D1037,Ingredients!$A:$G,4,FALSE),"ingredient not in list"))</f>
        <v/>
      </c>
      <c r="H1037" t="str">
        <f t="shared" si="183"/>
        <v/>
      </c>
      <c r="I1037" s="3" t="str">
        <f>IF(D1037="", "", IFERROR((VLOOKUP(D1037,Ingredients!$A:$H,8,FALSE)*(F1037/(VLOOKUP(D1037,Ingredients!$A:$H,3,FALSE)))), "ingredient not in list"))</f>
        <v/>
      </c>
      <c r="J1037" t="str">
        <f t="shared" si="184"/>
        <v/>
      </c>
      <c r="K1037" s="77" t="str">
        <f>IF($D1037="", "", IFERROR((VLOOKUP($D1037,Ingredients!$A:$K,9,FALSE)*($F1037/(VLOOKUP($D1037,Ingredients!$A:$K,3,FALSE)))), "ingredient not in list"))</f>
        <v/>
      </c>
      <c r="L1037" t="str">
        <f t="shared" si="185"/>
        <v/>
      </c>
      <c r="M1037" s="77" t="str">
        <f>IF($D1037="", "", IFERROR((VLOOKUP($D1037,Ingredients!$A:$K,10,FALSE)*($F1037/(VLOOKUP($D1037,Ingredients!$A:$K,3,FALSE)))), "ingredient not in list"))</f>
        <v/>
      </c>
      <c r="N1037" t="str">
        <f t="shared" si="186"/>
        <v/>
      </c>
      <c r="O1037" s="77" t="str">
        <f>IF($D1037="", "", IFERROR((VLOOKUP($D1037,Ingredients!$A:$K,11,FALSE)*($F1037/(VLOOKUP($D1037,Ingredients!$A:$K,3,FALSE)))), "ingredient not in list"))</f>
        <v/>
      </c>
      <c r="P1037" t="str">
        <f t="shared" si="187"/>
        <v/>
      </c>
      <c r="Q1037" s="83" t="str">
        <f>IF($D1037="", "", IFERROR((VLOOKUP($D1037,Ingredients!$A:$H,6,FALSE)*($F1037/(VLOOKUP($D1037,Ingredients!$A:$H,3,FALSE)))), "ingredient not in list"))</f>
        <v/>
      </c>
      <c r="R1037" s="3" t="str">
        <f>IF(AND(I1037&lt;&gt;"",I1038=""),SUM(I$1:I1038)-SUM(R$1:R1036),"")</f>
        <v/>
      </c>
      <c r="S1037" t="str">
        <f>IF(AND(Q1037&lt;&gt;"",Q1038=""),SUM(Q$1:Q1038)-SUM(S$1:S1036),"")</f>
        <v/>
      </c>
      <c r="T1037" s="74" t="str">
        <f>IF(AND(K1037&lt;&gt;"",K1038=""),SUM(K$1:K1038)-SUM(T$1:T1036),"")</f>
        <v/>
      </c>
      <c r="U1037" s="74" t="str">
        <f>IF(AND(M1037&lt;&gt;"",M1038=""),SUM(M$1:M1038)-SUM(U$1:U1036),"")</f>
        <v/>
      </c>
      <c r="V1037" s="74" t="str">
        <f>IF(AND(O1037&lt;&gt;"",O1038=""),SUM(O$1:O1038)-SUM(V$1:V1036),"")</f>
        <v/>
      </c>
      <c r="X1037" s="3" t="str">
        <f t="shared" si="188"/>
        <v/>
      </c>
      <c r="Y1037" s="21" t="str">
        <f t="shared" si="189"/>
        <v/>
      </c>
      <c r="Z1037" s="74" t="str">
        <f t="shared" si="190"/>
        <v/>
      </c>
      <c r="AA1037" s="74" t="str">
        <f t="shared" si="191"/>
        <v/>
      </c>
      <c r="AB1037" s="74" t="str">
        <f t="shared" si="192"/>
        <v/>
      </c>
    </row>
    <row r="1038" spans="5:28" ht="15.75" customHeight="1" x14ac:dyDescent="0.2">
      <c r="E1038" t="str">
        <f t="shared" si="182"/>
        <v/>
      </c>
      <c r="G1038" s="1" t="str">
        <f>IF(D1038="","",IFERROR(VLOOKUP(D1038,Ingredients!$A:$G,4,FALSE),"ingredient not in list"))</f>
        <v/>
      </c>
      <c r="H1038" t="str">
        <f t="shared" si="183"/>
        <v/>
      </c>
      <c r="I1038" s="3" t="str">
        <f>IF(D1038="", "", IFERROR((VLOOKUP(D1038,Ingredients!$A:$H,8,FALSE)*(F1038/(VLOOKUP(D1038,Ingredients!$A:$H,3,FALSE)))), "ingredient not in list"))</f>
        <v/>
      </c>
      <c r="J1038" t="str">
        <f t="shared" si="184"/>
        <v/>
      </c>
      <c r="K1038" s="77" t="str">
        <f>IF($D1038="", "", IFERROR((VLOOKUP($D1038,Ingredients!$A:$K,9,FALSE)*($F1038/(VLOOKUP($D1038,Ingredients!$A:$K,3,FALSE)))), "ingredient not in list"))</f>
        <v/>
      </c>
      <c r="L1038" t="str">
        <f t="shared" si="185"/>
        <v/>
      </c>
      <c r="M1038" s="77" t="str">
        <f>IF($D1038="", "", IFERROR((VLOOKUP($D1038,Ingredients!$A:$K,10,FALSE)*($F1038/(VLOOKUP($D1038,Ingredients!$A:$K,3,FALSE)))), "ingredient not in list"))</f>
        <v/>
      </c>
      <c r="N1038" t="str">
        <f t="shared" si="186"/>
        <v/>
      </c>
      <c r="O1038" s="77" t="str">
        <f>IF($D1038="", "", IFERROR((VLOOKUP($D1038,Ingredients!$A:$K,11,FALSE)*($F1038/(VLOOKUP($D1038,Ingredients!$A:$K,3,FALSE)))), "ingredient not in list"))</f>
        <v/>
      </c>
      <c r="P1038" t="str">
        <f t="shared" si="187"/>
        <v/>
      </c>
      <c r="Q1038" s="83" t="str">
        <f>IF($D1038="", "", IFERROR((VLOOKUP($D1038,Ingredients!$A:$H,6,FALSE)*($F1038/(VLOOKUP($D1038,Ingredients!$A:$H,3,FALSE)))), "ingredient not in list"))</f>
        <v/>
      </c>
      <c r="R1038" s="3" t="str">
        <f>IF(AND(I1038&lt;&gt;"",I1039=""),SUM(I$1:I1039)-SUM(R$1:R1037),"")</f>
        <v/>
      </c>
      <c r="S1038" t="str">
        <f>IF(AND(Q1038&lt;&gt;"",Q1039=""),SUM(Q$1:Q1039)-SUM(S$1:S1037),"")</f>
        <v/>
      </c>
      <c r="T1038" s="74" t="str">
        <f>IF(AND(K1038&lt;&gt;"",K1039=""),SUM(K$1:K1039)-SUM(T$1:T1037),"")</f>
        <v/>
      </c>
      <c r="U1038" s="74" t="str">
        <f>IF(AND(M1038&lt;&gt;"",M1039=""),SUM(M$1:M1039)-SUM(U$1:U1037),"")</f>
        <v/>
      </c>
      <c r="V1038" s="74" t="str">
        <f>IF(AND(O1038&lt;&gt;"",O1039=""),SUM(O$1:O1039)-SUM(V$1:V1037),"")</f>
        <v/>
      </c>
      <c r="X1038" s="3" t="str">
        <f t="shared" si="188"/>
        <v/>
      </c>
      <c r="Y1038" s="21" t="str">
        <f t="shared" si="189"/>
        <v/>
      </c>
      <c r="Z1038" s="74" t="str">
        <f t="shared" si="190"/>
        <v/>
      </c>
      <c r="AA1038" s="74" t="str">
        <f t="shared" si="191"/>
        <v/>
      </c>
      <c r="AB1038" s="74" t="str">
        <f t="shared" si="192"/>
        <v/>
      </c>
    </row>
    <row r="1039" spans="5:28" ht="15.75" customHeight="1" x14ac:dyDescent="0.2">
      <c r="E1039" t="str">
        <f t="shared" si="182"/>
        <v/>
      </c>
      <c r="G1039" s="1" t="str">
        <f>IF(D1039="","",IFERROR(VLOOKUP(D1039,Ingredients!$A:$G,4,FALSE),"ingredient not in list"))</f>
        <v/>
      </c>
      <c r="H1039" t="str">
        <f t="shared" si="183"/>
        <v/>
      </c>
      <c r="I1039" s="3" t="str">
        <f>IF(D1039="", "", IFERROR((VLOOKUP(D1039,Ingredients!$A:$H,8,FALSE)*(F1039/(VLOOKUP(D1039,Ingredients!$A:$H,3,FALSE)))), "ingredient not in list"))</f>
        <v/>
      </c>
      <c r="J1039" t="str">
        <f t="shared" si="184"/>
        <v/>
      </c>
      <c r="K1039" s="77" t="str">
        <f>IF($D1039="", "", IFERROR((VLOOKUP($D1039,Ingredients!$A:$K,9,FALSE)*($F1039/(VLOOKUP($D1039,Ingredients!$A:$K,3,FALSE)))), "ingredient not in list"))</f>
        <v/>
      </c>
      <c r="L1039" t="str">
        <f t="shared" si="185"/>
        <v/>
      </c>
      <c r="M1039" s="77" t="str">
        <f>IF($D1039="", "", IFERROR((VLOOKUP($D1039,Ingredients!$A:$K,10,FALSE)*($F1039/(VLOOKUP($D1039,Ingredients!$A:$K,3,FALSE)))), "ingredient not in list"))</f>
        <v/>
      </c>
      <c r="N1039" t="str">
        <f t="shared" si="186"/>
        <v/>
      </c>
      <c r="O1039" s="77" t="str">
        <f>IF($D1039="", "", IFERROR((VLOOKUP($D1039,Ingredients!$A:$K,11,FALSE)*($F1039/(VLOOKUP($D1039,Ingredients!$A:$K,3,FALSE)))), "ingredient not in list"))</f>
        <v/>
      </c>
      <c r="P1039" t="str">
        <f t="shared" si="187"/>
        <v/>
      </c>
      <c r="Q1039" s="83" t="str">
        <f>IF($D1039="", "", IFERROR((VLOOKUP($D1039,Ingredients!$A:$H,6,FALSE)*($F1039/(VLOOKUP($D1039,Ingredients!$A:$H,3,FALSE)))), "ingredient not in list"))</f>
        <v/>
      </c>
      <c r="R1039" s="3" t="str">
        <f>IF(AND(I1039&lt;&gt;"",I1040=""),SUM(I$1:I1040)-SUM(R$1:R1038),"")</f>
        <v/>
      </c>
      <c r="S1039" t="str">
        <f>IF(AND(Q1039&lt;&gt;"",Q1040=""),SUM(Q$1:Q1040)-SUM(S$1:S1038),"")</f>
        <v/>
      </c>
      <c r="T1039" s="74" t="str">
        <f>IF(AND(K1039&lt;&gt;"",K1040=""),SUM(K$1:K1040)-SUM(T$1:T1038),"")</f>
        <v/>
      </c>
      <c r="U1039" s="74" t="str">
        <f>IF(AND(M1039&lt;&gt;"",M1040=""),SUM(M$1:M1040)-SUM(U$1:U1038),"")</f>
        <v/>
      </c>
      <c r="V1039" s="74" t="str">
        <f>IF(AND(O1039&lt;&gt;"",O1040=""),SUM(O$1:O1040)-SUM(V$1:V1038),"")</f>
        <v/>
      </c>
      <c r="X1039" s="3" t="str">
        <f t="shared" si="188"/>
        <v/>
      </c>
      <c r="Y1039" s="21" t="str">
        <f t="shared" si="189"/>
        <v/>
      </c>
      <c r="Z1039" s="74" t="str">
        <f t="shared" si="190"/>
        <v/>
      </c>
      <c r="AA1039" s="74" t="str">
        <f t="shared" si="191"/>
        <v/>
      </c>
      <c r="AB1039" s="74" t="str">
        <f t="shared" si="192"/>
        <v/>
      </c>
    </row>
    <row r="1040" spans="5:28" ht="15.75" customHeight="1" x14ac:dyDescent="0.2">
      <c r="E1040" t="str">
        <f t="shared" si="182"/>
        <v/>
      </c>
      <c r="G1040" s="1" t="str">
        <f>IF(D1040="","",IFERROR(VLOOKUP(D1040,Ingredients!$A:$G,4,FALSE),"ingredient not in list"))</f>
        <v/>
      </c>
      <c r="H1040" t="str">
        <f t="shared" si="183"/>
        <v/>
      </c>
      <c r="I1040" s="3" t="str">
        <f>IF(D1040="", "", IFERROR((VLOOKUP(D1040,Ingredients!$A:$H,8,FALSE)*(F1040/(VLOOKUP(D1040,Ingredients!$A:$H,3,FALSE)))), "ingredient not in list"))</f>
        <v/>
      </c>
      <c r="J1040" t="str">
        <f t="shared" si="184"/>
        <v/>
      </c>
      <c r="K1040" s="77" t="str">
        <f>IF($D1040="", "", IFERROR((VLOOKUP($D1040,Ingredients!$A:$K,9,FALSE)*($F1040/(VLOOKUP($D1040,Ingredients!$A:$K,3,FALSE)))), "ingredient not in list"))</f>
        <v/>
      </c>
      <c r="L1040" t="str">
        <f t="shared" si="185"/>
        <v/>
      </c>
      <c r="M1040" s="77" t="str">
        <f>IF($D1040="", "", IFERROR((VLOOKUP($D1040,Ingredients!$A:$K,10,FALSE)*($F1040/(VLOOKUP($D1040,Ingredients!$A:$K,3,FALSE)))), "ingredient not in list"))</f>
        <v/>
      </c>
      <c r="N1040" t="str">
        <f t="shared" si="186"/>
        <v/>
      </c>
      <c r="O1040" s="77" t="str">
        <f>IF($D1040="", "", IFERROR((VLOOKUP($D1040,Ingredients!$A:$K,11,FALSE)*($F1040/(VLOOKUP($D1040,Ingredients!$A:$K,3,FALSE)))), "ingredient not in list"))</f>
        <v/>
      </c>
      <c r="P1040" t="str">
        <f t="shared" si="187"/>
        <v/>
      </c>
      <c r="Q1040" s="83" t="str">
        <f>IF($D1040="", "", IFERROR((VLOOKUP($D1040,Ingredients!$A:$H,6,FALSE)*($F1040/(VLOOKUP($D1040,Ingredients!$A:$H,3,FALSE)))), "ingredient not in list"))</f>
        <v/>
      </c>
      <c r="R1040" s="3" t="str">
        <f>IF(AND(I1040&lt;&gt;"",I1041=""),SUM(I$1:I1041)-SUM(R$1:R1039),"")</f>
        <v/>
      </c>
      <c r="S1040" t="str">
        <f>IF(AND(Q1040&lt;&gt;"",Q1041=""),SUM(Q$1:Q1041)-SUM(S$1:S1039),"")</f>
        <v/>
      </c>
      <c r="T1040" s="74" t="str">
        <f>IF(AND(K1040&lt;&gt;"",K1041=""),SUM(K$1:K1041)-SUM(T$1:T1039),"")</f>
        <v/>
      </c>
      <c r="U1040" s="74" t="str">
        <f>IF(AND(M1040&lt;&gt;"",M1041=""),SUM(M$1:M1041)-SUM(U$1:U1039),"")</f>
        <v/>
      </c>
      <c r="V1040" s="74" t="str">
        <f>IF(AND(O1040&lt;&gt;"",O1041=""),SUM(O$1:O1041)-SUM(V$1:V1039),"")</f>
        <v/>
      </c>
      <c r="X1040" s="3" t="str">
        <f t="shared" si="188"/>
        <v/>
      </c>
      <c r="Y1040" s="21" t="str">
        <f t="shared" si="189"/>
        <v/>
      </c>
      <c r="Z1040" s="74" t="str">
        <f t="shared" si="190"/>
        <v/>
      </c>
      <c r="AA1040" s="74" t="str">
        <f t="shared" si="191"/>
        <v/>
      </c>
      <c r="AB1040" s="74" t="str">
        <f t="shared" si="192"/>
        <v/>
      </c>
    </row>
    <row r="1041" spans="5:28" ht="15.75" customHeight="1" x14ac:dyDescent="0.2">
      <c r="E1041" t="str">
        <f t="shared" si="182"/>
        <v/>
      </c>
      <c r="G1041" s="1" t="str">
        <f>IF(D1041="","",IFERROR(VLOOKUP(D1041,Ingredients!$A:$G,4,FALSE),"ingredient not in list"))</f>
        <v/>
      </c>
      <c r="H1041" t="str">
        <f t="shared" si="183"/>
        <v/>
      </c>
      <c r="I1041" s="3" t="str">
        <f>IF(D1041="", "", IFERROR((VLOOKUP(D1041,Ingredients!$A:$H,8,FALSE)*(F1041/(VLOOKUP(D1041,Ingredients!$A:$H,3,FALSE)))), "ingredient not in list"))</f>
        <v/>
      </c>
      <c r="J1041" t="str">
        <f t="shared" si="184"/>
        <v/>
      </c>
      <c r="K1041" s="77" t="str">
        <f>IF($D1041="", "", IFERROR((VLOOKUP($D1041,Ingredients!$A:$K,9,FALSE)*($F1041/(VLOOKUP($D1041,Ingredients!$A:$K,3,FALSE)))), "ingredient not in list"))</f>
        <v/>
      </c>
      <c r="L1041" t="str">
        <f t="shared" si="185"/>
        <v/>
      </c>
      <c r="M1041" s="77" t="str">
        <f>IF($D1041="", "", IFERROR((VLOOKUP($D1041,Ingredients!$A:$K,10,FALSE)*($F1041/(VLOOKUP($D1041,Ingredients!$A:$K,3,FALSE)))), "ingredient not in list"))</f>
        <v/>
      </c>
      <c r="N1041" t="str">
        <f t="shared" si="186"/>
        <v/>
      </c>
      <c r="O1041" s="77" t="str">
        <f>IF($D1041="", "", IFERROR((VLOOKUP($D1041,Ingredients!$A:$K,11,FALSE)*($F1041/(VLOOKUP($D1041,Ingredients!$A:$K,3,FALSE)))), "ingredient not in list"))</f>
        <v/>
      </c>
      <c r="P1041" t="str">
        <f t="shared" si="187"/>
        <v/>
      </c>
      <c r="Q1041" s="83" t="str">
        <f>IF($D1041="", "", IFERROR((VLOOKUP($D1041,Ingredients!$A:$H,6,FALSE)*($F1041/(VLOOKUP($D1041,Ingredients!$A:$H,3,FALSE)))), "ingredient not in list"))</f>
        <v/>
      </c>
      <c r="R1041" s="3" t="str">
        <f>IF(AND(I1041&lt;&gt;"",I1042=""),SUM(I$1:I1042)-SUM(R$1:R1040),"")</f>
        <v/>
      </c>
      <c r="S1041" t="str">
        <f>IF(AND(Q1041&lt;&gt;"",Q1042=""),SUM(Q$1:Q1042)-SUM(S$1:S1040),"")</f>
        <v/>
      </c>
      <c r="T1041" s="74" t="str">
        <f>IF(AND(K1041&lt;&gt;"",K1042=""),SUM(K$1:K1042)-SUM(T$1:T1040),"")</f>
        <v/>
      </c>
      <c r="U1041" s="74" t="str">
        <f>IF(AND(M1041&lt;&gt;"",M1042=""),SUM(M$1:M1042)-SUM(U$1:U1040),"")</f>
        <v/>
      </c>
      <c r="V1041" s="74" t="str">
        <f>IF(AND(O1041&lt;&gt;"",O1042=""),SUM(O$1:O1042)-SUM(V$1:V1040),"")</f>
        <v/>
      </c>
      <c r="X1041" s="3" t="str">
        <f t="shared" si="188"/>
        <v/>
      </c>
      <c r="Y1041" s="21" t="str">
        <f t="shared" si="189"/>
        <v/>
      </c>
      <c r="Z1041" s="74" t="str">
        <f t="shared" si="190"/>
        <v/>
      </c>
      <c r="AA1041" s="74" t="str">
        <f t="shared" si="191"/>
        <v/>
      </c>
      <c r="AB1041" s="74" t="str">
        <f t="shared" si="192"/>
        <v/>
      </c>
    </row>
    <row r="1042" spans="5:28" ht="15.75" customHeight="1" x14ac:dyDescent="0.2">
      <c r="E1042" t="str">
        <f t="shared" si="182"/>
        <v/>
      </c>
      <c r="G1042" s="1" t="str">
        <f>IF(D1042="","",IFERROR(VLOOKUP(D1042,Ingredients!$A:$G,4,FALSE),"ingredient not in list"))</f>
        <v/>
      </c>
      <c r="H1042" t="str">
        <f t="shared" si="183"/>
        <v/>
      </c>
      <c r="I1042" s="3" t="str">
        <f>IF(D1042="", "", IFERROR((VLOOKUP(D1042,Ingredients!$A:$H,8,FALSE)*(F1042/(VLOOKUP(D1042,Ingredients!$A:$H,3,FALSE)))), "ingredient not in list"))</f>
        <v/>
      </c>
      <c r="J1042" t="str">
        <f t="shared" si="184"/>
        <v/>
      </c>
      <c r="K1042" s="77" t="str">
        <f>IF($D1042="", "", IFERROR((VLOOKUP($D1042,Ingredients!$A:$K,9,FALSE)*($F1042/(VLOOKUP($D1042,Ingredients!$A:$K,3,FALSE)))), "ingredient not in list"))</f>
        <v/>
      </c>
      <c r="L1042" t="str">
        <f t="shared" si="185"/>
        <v/>
      </c>
      <c r="M1042" s="77" t="str">
        <f>IF($D1042="", "", IFERROR((VLOOKUP($D1042,Ingredients!$A:$K,10,FALSE)*($F1042/(VLOOKUP($D1042,Ingredients!$A:$K,3,FALSE)))), "ingredient not in list"))</f>
        <v/>
      </c>
      <c r="N1042" t="str">
        <f t="shared" si="186"/>
        <v/>
      </c>
      <c r="O1042" s="77" t="str">
        <f>IF($D1042="", "", IFERROR((VLOOKUP($D1042,Ingredients!$A:$K,11,FALSE)*($F1042/(VLOOKUP($D1042,Ingredients!$A:$K,3,FALSE)))), "ingredient not in list"))</f>
        <v/>
      </c>
      <c r="P1042" t="str">
        <f t="shared" si="187"/>
        <v/>
      </c>
      <c r="Q1042" s="83" t="str">
        <f>IF($D1042="", "", IFERROR((VLOOKUP($D1042,Ingredients!$A:$H,6,FALSE)*($F1042/(VLOOKUP($D1042,Ingredients!$A:$H,3,FALSE)))), "ingredient not in list"))</f>
        <v/>
      </c>
      <c r="R1042" s="3" t="str">
        <f>IF(AND(I1042&lt;&gt;"",I1043=""),SUM(I$1:I1043)-SUM(R$1:R1041),"")</f>
        <v/>
      </c>
      <c r="S1042" t="str">
        <f>IF(AND(Q1042&lt;&gt;"",Q1043=""),SUM(Q$1:Q1043)-SUM(S$1:S1041),"")</f>
        <v/>
      </c>
      <c r="T1042" s="74" t="str">
        <f>IF(AND(K1042&lt;&gt;"",K1043=""),SUM(K$1:K1043)-SUM(T$1:T1041),"")</f>
        <v/>
      </c>
      <c r="U1042" s="74" t="str">
        <f>IF(AND(M1042&lt;&gt;"",M1043=""),SUM(M$1:M1043)-SUM(U$1:U1041),"")</f>
        <v/>
      </c>
      <c r="V1042" s="74" t="str">
        <f>IF(AND(O1042&lt;&gt;"",O1043=""),SUM(O$1:O1043)-SUM(V$1:V1041),"")</f>
        <v/>
      </c>
      <c r="X1042" s="3" t="str">
        <f t="shared" si="188"/>
        <v/>
      </c>
      <c r="Y1042" s="21" t="str">
        <f t="shared" si="189"/>
        <v/>
      </c>
      <c r="Z1042" s="74" t="str">
        <f t="shared" si="190"/>
        <v/>
      </c>
      <c r="AA1042" s="74" t="str">
        <f t="shared" si="191"/>
        <v/>
      </c>
      <c r="AB1042" s="74" t="str">
        <f t="shared" si="192"/>
        <v/>
      </c>
    </row>
    <row r="1043" spans="5:28" ht="15.75" customHeight="1" x14ac:dyDescent="0.2">
      <c r="E1043" t="str">
        <f t="shared" si="182"/>
        <v/>
      </c>
      <c r="G1043" s="1" t="str">
        <f>IF(D1043="","",IFERROR(VLOOKUP(D1043,Ingredients!$A:$G,4,FALSE),"ingredient not in list"))</f>
        <v/>
      </c>
      <c r="H1043" t="str">
        <f t="shared" si="183"/>
        <v/>
      </c>
      <c r="I1043" s="3" t="str">
        <f>IF(D1043="", "", IFERROR((VLOOKUP(D1043,Ingredients!$A:$H,8,FALSE)*(F1043/(VLOOKUP(D1043,Ingredients!$A:$H,3,FALSE)))), "ingredient not in list"))</f>
        <v/>
      </c>
      <c r="J1043" t="str">
        <f t="shared" si="184"/>
        <v/>
      </c>
      <c r="K1043" s="77" t="str">
        <f>IF($D1043="", "", IFERROR((VLOOKUP($D1043,Ingredients!$A:$K,9,FALSE)*($F1043/(VLOOKUP($D1043,Ingredients!$A:$K,3,FALSE)))), "ingredient not in list"))</f>
        <v/>
      </c>
      <c r="L1043" t="str">
        <f t="shared" si="185"/>
        <v/>
      </c>
      <c r="M1043" s="77" t="str">
        <f>IF($D1043="", "", IFERROR((VLOOKUP($D1043,Ingredients!$A:$K,10,FALSE)*($F1043/(VLOOKUP($D1043,Ingredients!$A:$K,3,FALSE)))), "ingredient not in list"))</f>
        <v/>
      </c>
      <c r="N1043" t="str">
        <f t="shared" si="186"/>
        <v/>
      </c>
      <c r="O1043" s="77" t="str">
        <f>IF($D1043="", "", IFERROR((VLOOKUP($D1043,Ingredients!$A:$K,11,FALSE)*($F1043/(VLOOKUP($D1043,Ingredients!$A:$K,3,FALSE)))), "ingredient not in list"))</f>
        <v/>
      </c>
      <c r="P1043" t="str">
        <f t="shared" si="187"/>
        <v/>
      </c>
      <c r="Q1043" s="83" t="str">
        <f>IF($D1043="", "", IFERROR((VLOOKUP($D1043,Ingredients!$A:$H,6,FALSE)*($F1043/(VLOOKUP($D1043,Ingredients!$A:$H,3,FALSE)))), "ingredient not in list"))</f>
        <v/>
      </c>
      <c r="R1043" s="3" t="str">
        <f>IF(AND(I1043&lt;&gt;"",I1044=""),SUM(I$1:I1044)-SUM(R$1:R1042),"")</f>
        <v/>
      </c>
      <c r="S1043" t="str">
        <f>IF(AND(Q1043&lt;&gt;"",Q1044=""),SUM(Q$1:Q1044)-SUM(S$1:S1042),"")</f>
        <v/>
      </c>
      <c r="T1043" s="74" t="str">
        <f>IF(AND(K1043&lt;&gt;"",K1044=""),SUM(K$1:K1044)-SUM(T$1:T1042),"")</f>
        <v/>
      </c>
      <c r="U1043" s="74" t="str">
        <f>IF(AND(M1043&lt;&gt;"",M1044=""),SUM(M$1:M1044)-SUM(U$1:U1042),"")</f>
        <v/>
      </c>
      <c r="V1043" s="74" t="str">
        <f>IF(AND(O1043&lt;&gt;"",O1044=""),SUM(O$1:O1044)-SUM(V$1:V1042),"")</f>
        <v/>
      </c>
      <c r="X1043" s="3" t="str">
        <f t="shared" si="188"/>
        <v/>
      </c>
      <c r="Y1043" s="21" t="str">
        <f t="shared" si="189"/>
        <v/>
      </c>
      <c r="Z1043" s="74" t="str">
        <f t="shared" si="190"/>
        <v/>
      </c>
      <c r="AA1043" s="74" t="str">
        <f t="shared" si="191"/>
        <v/>
      </c>
      <c r="AB1043" s="74" t="str">
        <f t="shared" si="192"/>
        <v/>
      </c>
    </row>
    <row r="1044" spans="5:28" ht="15.75" customHeight="1" x14ac:dyDescent="0.2">
      <c r="E1044" t="str">
        <f t="shared" si="182"/>
        <v/>
      </c>
      <c r="G1044" s="1" t="str">
        <f>IF(D1044="","",IFERROR(VLOOKUP(D1044,Ingredients!$A:$G,4,FALSE),"ingredient not in list"))</f>
        <v/>
      </c>
      <c r="H1044" t="str">
        <f t="shared" si="183"/>
        <v/>
      </c>
      <c r="I1044" s="3" t="str">
        <f>IF(D1044="", "", IFERROR((VLOOKUP(D1044,Ingredients!$A:$H,8,FALSE)*(F1044/(VLOOKUP(D1044,Ingredients!$A:$H,3,FALSE)))), "ingredient not in list"))</f>
        <v/>
      </c>
      <c r="J1044" t="str">
        <f t="shared" si="184"/>
        <v/>
      </c>
      <c r="K1044" s="77" t="str">
        <f>IF($D1044="", "", IFERROR((VLOOKUP($D1044,Ingredients!$A:$K,9,FALSE)*($F1044/(VLOOKUP($D1044,Ingredients!$A:$K,3,FALSE)))), "ingredient not in list"))</f>
        <v/>
      </c>
      <c r="L1044" t="str">
        <f t="shared" si="185"/>
        <v/>
      </c>
      <c r="M1044" s="77" t="str">
        <f>IF($D1044="", "", IFERROR((VLOOKUP($D1044,Ingredients!$A:$K,10,FALSE)*($F1044/(VLOOKUP($D1044,Ingredients!$A:$K,3,FALSE)))), "ingredient not in list"))</f>
        <v/>
      </c>
      <c r="N1044" t="str">
        <f t="shared" si="186"/>
        <v/>
      </c>
      <c r="O1044" s="77" t="str">
        <f>IF($D1044="", "", IFERROR((VLOOKUP($D1044,Ingredients!$A:$K,11,FALSE)*($F1044/(VLOOKUP($D1044,Ingredients!$A:$K,3,FALSE)))), "ingredient not in list"))</f>
        <v/>
      </c>
      <c r="P1044" t="str">
        <f t="shared" si="187"/>
        <v/>
      </c>
      <c r="Q1044" s="83" t="str">
        <f>IF($D1044="", "", IFERROR((VLOOKUP($D1044,Ingredients!$A:$H,6,FALSE)*($F1044/(VLOOKUP($D1044,Ingredients!$A:$H,3,FALSE)))), "ingredient not in list"))</f>
        <v/>
      </c>
      <c r="R1044" s="3" t="str">
        <f>IF(AND(I1044&lt;&gt;"",I1045=""),SUM(I$1:I1045)-SUM(R$1:R1043),"")</f>
        <v/>
      </c>
      <c r="S1044" t="str">
        <f>IF(AND(Q1044&lt;&gt;"",Q1045=""),SUM(Q$1:Q1045)-SUM(S$1:S1043),"")</f>
        <v/>
      </c>
      <c r="T1044" s="74" t="str">
        <f>IF(AND(K1044&lt;&gt;"",K1045=""),SUM(K$1:K1045)-SUM(T$1:T1043),"")</f>
        <v/>
      </c>
      <c r="U1044" s="74" t="str">
        <f>IF(AND(M1044&lt;&gt;"",M1045=""),SUM(M$1:M1045)-SUM(U$1:U1043),"")</f>
        <v/>
      </c>
      <c r="V1044" s="74" t="str">
        <f>IF(AND(O1044&lt;&gt;"",O1045=""),SUM(O$1:O1045)-SUM(V$1:V1043),"")</f>
        <v/>
      </c>
      <c r="X1044" s="3" t="str">
        <f t="shared" si="188"/>
        <v/>
      </c>
      <c r="Y1044" s="21" t="str">
        <f t="shared" si="189"/>
        <v/>
      </c>
      <c r="Z1044" s="74" t="str">
        <f t="shared" si="190"/>
        <v/>
      </c>
      <c r="AA1044" s="74" t="str">
        <f t="shared" si="191"/>
        <v/>
      </c>
      <c r="AB1044" s="74" t="str">
        <f t="shared" si="192"/>
        <v/>
      </c>
    </row>
    <row r="1045" spans="5:28" ht="15.75" customHeight="1" x14ac:dyDescent="0.2">
      <c r="E1045" t="str">
        <f t="shared" si="182"/>
        <v/>
      </c>
      <c r="G1045" s="1" t="str">
        <f>IF(D1045="","",IFERROR(VLOOKUP(D1045,Ingredients!$A:$G,4,FALSE),"ingredient not in list"))</f>
        <v/>
      </c>
      <c r="H1045" t="str">
        <f t="shared" si="183"/>
        <v/>
      </c>
      <c r="I1045" s="3" t="str">
        <f>IF(D1045="", "", IFERROR((VLOOKUP(D1045,Ingredients!$A:$H,8,FALSE)*(F1045/(VLOOKUP(D1045,Ingredients!$A:$H,3,FALSE)))), "ingredient not in list"))</f>
        <v/>
      </c>
      <c r="J1045" t="str">
        <f t="shared" si="184"/>
        <v/>
      </c>
      <c r="K1045" s="77" t="str">
        <f>IF($D1045="", "", IFERROR((VLOOKUP($D1045,Ingredients!$A:$K,9,FALSE)*($F1045/(VLOOKUP($D1045,Ingredients!$A:$K,3,FALSE)))), "ingredient not in list"))</f>
        <v/>
      </c>
      <c r="L1045" t="str">
        <f t="shared" si="185"/>
        <v/>
      </c>
      <c r="M1045" s="77" t="str">
        <f>IF($D1045="", "", IFERROR((VLOOKUP($D1045,Ingredients!$A:$K,10,FALSE)*($F1045/(VLOOKUP($D1045,Ingredients!$A:$K,3,FALSE)))), "ingredient not in list"))</f>
        <v/>
      </c>
      <c r="N1045" t="str">
        <f t="shared" si="186"/>
        <v/>
      </c>
      <c r="O1045" s="77" t="str">
        <f>IF($D1045="", "", IFERROR((VLOOKUP($D1045,Ingredients!$A:$K,11,FALSE)*($F1045/(VLOOKUP($D1045,Ingredients!$A:$K,3,FALSE)))), "ingredient not in list"))</f>
        <v/>
      </c>
      <c r="P1045" t="str">
        <f t="shared" si="187"/>
        <v/>
      </c>
      <c r="Q1045" s="83" t="str">
        <f>IF($D1045="", "", IFERROR((VLOOKUP($D1045,Ingredients!$A:$H,6,FALSE)*($F1045/(VLOOKUP($D1045,Ingredients!$A:$H,3,FALSE)))), "ingredient not in list"))</f>
        <v/>
      </c>
      <c r="R1045" s="3" t="str">
        <f>IF(AND(I1045&lt;&gt;"",I1046=""),SUM(I$1:I1046)-SUM(R$1:R1044),"")</f>
        <v/>
      </c>
      <c r="S1045" t="str">
        <f>IF(AND(Q1045&lt;&gt;"",Q1046=""),SUM(Q$1:Q1046)-SUM(S$1:S1044),"")</f>
        <v/>
      </c>
      <c r="T1045" s="74" t="str">
        <f>IF(AND(K1045&lt;&gt;"",K1046=""),SUM(K$1:K1046)-SUM(T$1:T1044),"")</f>
        <v/>
      </c>
      <c r="U1045" s="74" t="str">
        <f>IF(AND(M1045&lt;&gt;"",M1046=""),SUM(M$1:M1046)-SUM(U$1:U1044),"")</f>
        <v/>
      </c>
      <c r="V1045" s="74" t="str">
        <f>IF(AND(O1045&lt;&gt;"",O1046=""),SUM(O$1:O1046)-SUM(V$1:V1044),"")</f>
        <v/>
      </c>
      <c r="X1045" s="3" t="str">
        <f t="shared" si="188"/>
        <v/>
      </c>
      <c r="Y1045" s="21" t="str">
        <f t="shared" si="189"/>
        <v/>
      </c>
      <c r="Z1045" s="74" t="str">
        <f t="shared" si="190"/>
        <v/>
      </c>
      <c r="AA1045" s="74" t="str">
        <f t="shared" si="191"/>
        <v/>
      </c>
      <c r="AB1045" s="74" t="str">
        <f t="shared" si="192"/>
        <v/>
      </c>
    </row>
    <row r="1046" spans="5:28" ht="15.75" customHeight="1" x14ac:dyDescent="0.2">
      <c r="E1046" t="str">
        <f t="shared" si="182"/>
        <v/>
      </c>
      <c r="G1046" s="1" t="str">
        <f>IF(D1046="","",IFERROR(VLOOKUP(D1046,Ingredients!$A:$G,4,FALSE),"ingredient not in list"))</f>
        <v/>
      </c>
      <c r="H1046" t="str">
        <f t="shared" si="183"/>
        <v/>
      </c>
      <c r="I1046" s="3" t="str">
        <f>IF(D1046="", "", IFERROR((VLOOKUP(D1046,Ingredients!$A:$H,8,FALSE)*(F1046/(VLOOKUP(D1046,Ingredients!$A:$H,3,FALSE)))), "ingredient not in list"))</f>
        <v/>
      </c>
      <c r="J1046" t="str">
        <f t="shared" si="184"/>
        <v/>
      </c>
      <c r="K1046" s="77" t="str">
        <f>IF($D1046="", "", IFERROR((VLOOKUP($D1046,Ingredients!$A:$K,9,FALSE)*($F1046/(VLOOKUP($D1046,Ingredients!$A:$K,3,FALSE)))), "ingredient not in list"))</f>
        <v/>
      </c>
      <c r="L1046" t="str">
        <f t="shared" si="185"/>
        <v/>
      </c>
      <c r="M1046" s="77" t="str">
        <f>IF($D1046="", "", IFERROR((VLOOKUP($D1046,Ingredients!$A:$K,10,FALSE)*($F1046/(VLOOKUP($D1046,Ingredients!$A:$K,3,FALSE)))), "ingredient not in list"))</f>
        <v/>
      </c>
      <c r="N1046" t="str">
        <f t="shared" si="186"/>
        <v/>
      </c>
      <c r="O1046" s="77" t="str">
        <f>IF($D1046="", "", IFERROR((VLOOKUP($D1046,Ingredients!$A:$K,11,FALSE)*($F1046/(VLOOKUP($D1046,Ingredients!$A:$K,3,FALSE)))), "ingredient not in list"))</f>
        <v/>
      </c>
      <c r="P1046" t="str">
        <f t="shared" si="187"/>
        <v/>
      </c>
      <c r="Q1046" s="83" t="str">
        <f>IF($D1046="", "", IFERROR((VLOOKUP($D1046,Ingredients!$A:$H,6,FALSE)*($F1046/(VLOOKUP($D1046,Ingredients!$A:$H,3,FALSE)))), "ingredient not in list"))</f>
        <v/>
      </c>
      <c r="R1046" s="3" t="str">
        <f>IF(AND(I1046&lt;&gt;"",I1047=""),SUM(I$1:I1047)-SUM(R$1:R1045),"")</f>
        <v/>
      </c>
      <c r="S1046" t="str">
        <f>IF(AND(Q1046&lt;&gt;"",Q1047=""),SUM(Q$1:Q1047)-SUM(S$1:S1045),"")</f>
        <v/>
      </c>
      <c r="T1046" s="74" t="str">
        <f>IF(AND(K1046&lt;&gt;"",K1047=""),SUM(K$1:K1047)-SUM(T$1:T1045),"")</f>
        <v/>
      </c>
      <c r="U1046" s="74" t="str">
        <f>IF(AND(M1046&lt;&gt;"",M1047=""),SUM(M$1:M1047)-SUM(U$1:U1045),"")</f>
        <v/>
      </c>
      <c r="V1046" s="74" t="str">
        <f>IF(AND(O1046&lt;&gt;"",O1047=""),SUM(O$1:O1047)-SUM(V$1:V1045),"")</f>
        <v/>
      </c>
      <c r="X1046" s="3" t="str">
        <f t="shared" si="188"/>
        <v/>
      </c>
      <c r="Y1046" s="21" t="str">
        <f t="shared" si="189"/>
        <v/>
      </c>
      <c r="Z1046" s="74" t="str">
        <f t="shared" si="190"/>
        <v/>
      </c>
      <c r="AA1046" s="74" t="str">
        <f t="shared" si="191"/>
        <v/>
      </c>
      <c r="AB1046" s="74" t="str">
        <f t="shared" si="192"/>
        <v/>
      </c>
    </row>
    <row r="1047" spans="5:28" ht="15.75" customHeight="1" x14ac:dyDescent="0.2">
      <c r="E1047" t="str">
        <f t="shared" si="182"/>
        <v/>
      </c>
      <c r="G1047" s="1" t="str">
        <f>IF(D1047="","",IFERROR(VLOOKUP(D1047,Ingredients!$A:$G,4,FALSE),"ingredient not in list"))</f>
        <v/>
      </c>
      <c r="H1047" t="str">
        <f t="shared" si="183"/>
        <v/>
      </c>
      <c r="I1047" s="3" t="str">
        <f>IF(D1047="", "", IFERROR((VLOOKUP(D1047,Ingredients!$A:$H,8,FALSE)*(F1047/(VLOOKUP(D1047,Ingredients!$A:$H,3,FALSE)))), "ingredient not in list"))</f>
        <v/>
      </c>
      <c r="J1047" t="str">
        <f t="shared" si="184"/>
        <v/>
      </c>
      <c r="K1047" s="77" t="str">
        <f>IF($D1047="", "", IFERROR((VLOOKUP($D1047,Ingredients!$A:$K,9,FALSE)*($F1047/(VLOOKUP($D1047,Ingredients!$A:$K,3,FALSE)))), "ingredient not in list"))</f>
        <v/>
      </c>
      <c r="L1047" t="str">
        <f t="shared" si="185"/>
        <v/>
      </c>
      <c r="M1047" s="77" t="str">
        <f>IF($D1047="", "", IFERROR((VLOOKUP($D1047,Ingredients!$A:$K,10,FALSE)*($F1047/(VLOOKUP($D1047,Ingredients!$A:$K,3,FALSE)))), "ingredient not in list"))</f>
        <v/>
      </c>
      <c r="N1047" t="str">
        <f t="shared" si="186"/>
        <v/>
      </c>
      <c r="O1047" s="77" t="str">
        <f>IF($D1047="", "", IFERROR((VLOOKUP($D1047,Ingredients!$A:$K,11,FALSE)*($F1047/(VLOOKUP($D1047,Ingredients!$A:$K,3,FALSE)))), "ingredient not in list"))</f>
        <v/>
      </c>
      <c r="P1047" t="str">
        <f t="shared" si="187"/>
        <v/>
      </c>
      <c r="Q1047" s="83" t="str">
        <f>IF($D1047="", "", IFERROR((VLOOKUP($D1047,Ingredients!$A:$H,6,FALSE)*($F1047/(VLOOKUP($D1047,Ingredients!$A:$H,3,FALSE)))), "ingredient not in list"))</f>
        <v/>
      </c>
      <c r="R1047" s="3" t="str">
        <f>IF(AND(I1047&lt;&gt;"",I1048=""),SUM(I$1:I1048)-SUM(R$1:R1046),"")</f>
        <v/>
      </c>
      <c r="S1047" t="str">
        <f>IF(AND(Q1047&lt;&gt;"",Q1048=""),SUM(Q$1:Q1048)-SUM(S$1:S1046),"")</f>
        <v/>
      </c>
      <c r="T1047" s="74" t="str">
        <f>IF(AND(K1047&lt;&gt;"",K1048=""),SUM(K$1:K1048)-SUM(T$1:T1046),"")</f>
        <v/>
      </c>
      <c r="U1047" s="74" t="str">
        <f>IF(AND(M1047&lt;&gt;"",M1048=""),SUM(M$1:M1048)-SUM(U$1:U1046),"")</f>
        <v/>
      </c>
      <c r="V1047" s="74" t="str">
        <f>IF(AND(O1047&lt;&gt;"",O1048=""),SUM(O$1:O1048)-SUM(V$1:V1046),"")</f>
        <v/>
      </c>
      <c r="X1047" s="3" t="str">
        <f t="shared" si="188"/>
        <v/>
      </c>
      <c r="Y1047" s="21" t="str">
        <f t="shared" si="189"/>
        <v/>
      </c>
      <c r="Z1047" s="74" t="str">
        <f t="shared" si="190"/>
        <v/>
      </c>
      <c r="AA1047" s="74" t="str">
        <f t="shared" si="191"/>
        <v/>
      </c>
      <c r="AB1047" s="74" t="str">
        <f t="shared" si="192"/>
        <v/>
      </c>
    </row>
    <row r="1048" spans="5:28" ht="15.75" customHeight="1" x14ac:dyDescent="0.2">
      <c r="E1048" t="str">
        <f t="shared" si="182"/>
        <v/>
      </c>
      <c r="G1048" s="1" t="str">
        <f>IF(D1048="","",IFERROR(VLOOKUP(D1048,Ingredients!$A:$G,4,FALSE),"ingredient not in list"))</f>
        <v/>
      </c>
      <c r="H1048" t="str">
        <f t="shared" si="183"/>
        <v/>
      </c>
      <c r="I1048" s="3" t="str">
        <f>IF(D1048="", "", IFERROR((VLOOKUP(D1048,Ingredients!$A:$H,8,FALSE)*(F1048/(VLOOKUP(D1048,Ingredients!$A:$H,3,FALSE)))), "ingredient not in list"))</f>
        <v/>
      </c>
      <c r="J1048" t="str">
        <f t="shared" si="184"/>
        <v/>
      </c>
      <c r="K1048" s="77" t="str">
        <f>IF($D1048="", "", IFERROR((VLOOKUP($D1048,Ingredients!$A:$K,9,FALSE)*($F1048/(VLOOKUP($D1048,Ingredients!$A:$K,3,FALSE)))), "ingredient not in list"))</f>
        <v/>
      </c>
      <c r="L1048" t="str">
        <f t="shared" si="185"/>
        <v/>
      </c>
      <c r="M1048" s="77" t="str">
        <f>IF($D1048="", "", IFERROR((VLOOKUP($D1048,Ingredients!$A:$K,10,FALSE)*($F1048/(VLOOKUP($D1048,Ingredients!$A:$K,3,FALSE)))), "ingredient not in list"))</f>
        <v/>
      </c>
      <c r="N1048" t="str">
        <f t="shared" si="186"/>
        <v/>
      </c>
      <c r="O1048" s="77" t="str">
        <f>IF($D1048="", "", IFERROR((VLOOKUP($D1048,Ingredients!$A:$K,11,FALSE)*($F1048/(VLOOKUP($D1048,Ingredients!$A:$K,3,FALSE)))), "ingredient not in list"))</f>
        <v/>
      </c>
      <c r="P1048" t="str">
        <f t="shared" si="187"/>
        <v/>
      </c>
      <c r="Q1048" s="83" t="str">
        <f>IF($D1048="", "", IFERROR((VLOOKUP($D1048,Ingredients!$A:$H,6,FALSE)*($F1048/(VLOOKUP($D1048,Ingredients!$A:$H,3,FALSE)))), "ingredient not in list"))</f>
        <v/>
      </c>
      <c r="R1048" s="3" t="str">
        <f>IF(AND(I1048&lt;&gt;"",I1049=""),SUM(I$1:I1049)-SUM(R$1:R1047),"")</f>
        <v/>
      </c>
      <c r="S1048" t="str">
        <f>IF(AND(Q1048&lt;&gt;"",Q1049=""),SUM(Q$1:Q1049)-SUM(S$1:S1047),"")</f>
        <v/>
      </c>
      <c r="T1048" s="74" t="str">
        <f>IF(AND(K1048&lt;&gt;"",K1049=""),SUM(K$1:K1049)-SUM(T$1:T1047),"")</f>
        <v/>
      </c>
      <c r="U1048" s="74" t="str">
        <f>IF(AND(M1048&lt;&gt;"",M1049=""),SUM(M$1:M1049)-SUM(U$1:U1047),"")</f>
        <v/>
      </c>
      <c r="V1048" s="74" t="str">
        <f>IF(AND(O1048&lt;&gt;"",O1049=""),SUM(O$1:O1049)-SUM(V$1:V1047),"")</f>
        <v/>
      </c>
      <c r="X1048" s="3" t="str">
        <f t="shared" si="188"/>
        <v/>
      </c>
      <c r="Y1048" s="21" t="str">
        <f t="shared" si="189"/>
        <v/>
      </c>
      <c r="Z1048" s="74" t="str">
        <f t="shared" si="190"/>
        <v/>
      </c>
      <c r="AA1048" s="74" t="str">
        <f t="shared" si="191"/>
        <v/>
      </c>
      <c r="AB1048" s="74" t="str">
        <f t="shared" si="192"/>
        <v/>
      </c>
    </row>
    <row r="1049" spans="5:28" ht="15.75" customHeight="1" x14ac:dyDescent="0.2">
      <c r="E1049" t="str">
        <f t="shared" si="182"/>
        <v/>
      </c>
      <c r="G1049" s="1" t="str">
        <f>IF(D1049="","",IFERROR(VLOOKUP(D1049,Ingredients!$A:$G,4,FALSE),"ingredient not in list"))</f>
        <v/>
      </c>
      <c r="H1049" t="str">
        <f t="shared" si="183"/>
        <v/>
      </c>
      <c r="I1049" s="3" t="str">
        <f>IF(D1049="", "", IFERROR((VLOOKUP(D1049,Ingredients!$A:$H,8,FALSE)*(F1049/(VLOOKUP(D1049,Ingredients!$A:$H,3,FALSE)))), "ingredient not in list"))</f>
        <v/>
      </c>
      <c r="J1049" t="str">
        <f t="shared" si="184"/>
        <v/>
      </c>
      <c r="K1049" s="77" t="str">
        <f>IF($D1049="", "", IFERROR((VLOOKUP($D1049,Ingredients!$A:$K,9,FALSE)*($F1049/(VLOOKUP($D1049,Ingredients!$A:$K,3,FALSE)))), "ingredient not in list"))</f>
        <v/>
      </c>
      <c r="L1049" t="str">
        <f t="shared" si="185"/>
        <v/>
      </c>
      <c r="M1049" s="77" t="str">
        <f>IF($D1049="", "", IFERROR((VLOOKUP($D1049,Ingredients!$A:$K,10,FALSE)*($F1049/(VLOOKUP($D1049,Ingredients!$A:$K,3,FALSE)))), "ingredient not in list"))</f>
        <v/>
      </c>
      <c r="N1049" t="str">
        <f t="shared" si="186"/>
        <v/>
      </c>
      <c r="O1049" s="77" t="str">
        <f>IF($D1049="", "", IFERROR((VLOOKUP($D1049,Ingredients!$A:$K,11,FALSE)*($F1049/(VLOOKUP($D1049,Ingredients!$A:$K,3,FALSE)))), "ingredient not in list"))</f>
        <v/>
      </c>
      <c r="P1049" t="str">
        <f t="shared" si="187"/>
        <v/>
      </c>
      <c r="Q1049" s="83" t="str">
        <f>IF($D1049="", "", IFERROR((VLOOKUP($D1049,Ingredients!$A:$H,6,FALSE)*($F1049/(VLOOKUP($D1049,Ingredients!$A:$H,3,FALSE)))), "ingredient not in list"))</f>
        <v/>
      </c>
      <c r="R1049" s="3" t="str">
        <f>IF(AND(I1049&lt;&gt;"",I1050=""),SUM(I$1:I1050)-SUM(R$1:R1048),"")</f>
        <v/>
      </c>
      <c r="S1049" t="str">
        <f>IF(AND(Q1049&lt;&gt;"",Q1050=""),SUM(Q$1:Q1050)-SUM(S$1:S1048),"")</f>
        <v/>
      </c>
      <c r="T1049" s="74" t="str">
        <f>IF(AND(K1049&lt;&gt;"",K1050=""),SUM(K$1:K1050)-SUM(T$1:T1048),"")</f>
        <v/>
      </c>
      <c r="U1049" s="74" t="str">
        <f>IF(AND(M1049&lt;&gt;"",M1050=""),SUM(M$1:M1050)-SUM(U$1:U1048),"")</f>
        <v/>
      </c>
      <c r="V1049" s="74" t="str">
        <f>IF(AND(O1049&lt;&gt;"",O1050=""),SUM(O$1:O1050)-SUM(V$1:V1048),"")</f>
        <v/>
      </c>
      <c r="X1049" s="3" t="str">
        <f t="shared" si="188"/>
        <v/>
      </c>
      <c r="Y1049" s="21" t="str">
        <f t="shared" si="189"/>
        <v/>
      </c>
      <c r="Z1049" s="74" t="str">
        <f t="shared" si="190"/>
        <v/>
      </c>
      <c r="AA1049" s="74" t="str">
        <f t="shared" si="191"/>
        <v/>
      </c>
      <c r="AB1049" s="74" t="str">
        <f t="shared" si="192"/>
        <v/>
      </c>
    </row>
    <row r="1050" spans="5:28" ht="15.75" customHeight="1" x14ac:dyDescent="0.2">
      <c r="E1050" t="str">
        <f t="shared" si="182"/>
        <v/>
      </c>
      <c r="G1050" s="1" t="str">
        <f>IF(D1050="","",IFERROR(VLOOKUP(D1050,Ingredients!$A:$G,4,FALSE),"ingredient not in list"))</f>
        <v/>
      </c>
      <c r="H1050" t="str">
        <f t="shared" si="183"/>
        <v/>
      </c>
      <c r="I1050" s="3" t="str">
        <f>IF(D1050="", "", IFERROR((VLOOKUP(D1050,Ingredients!$A:$H,8,FALSE)*(F1050/(VLOOKUP(D1050,Ingredients!$A:$H,3,FALSE)))), "ingredient not in list"))</f>
        <v/>
      </c>
      <c r="J1050" t="str">
        <f t="shared" si="184"/>
        <v/>
      </c>
      <c r="K1050" s="77" t="str">
        <f>IF($D1050="", "", IFERROR((VLOOKUP($D1050,Ingredients!$A:$K,9,FALSE)*($F1050/(VLOOKUP($D1050,Ingredients!$A:$K,3,FALSE)))), "ingredient not in list"))</f>
        <v/>
      </c>
      <c r="L1050" t="str">
        <f t="shared" si="185"/>
        <v/>
      </c>
      <c r="M1050" s="77" t="str">
        <f>IF($D1050="", "", IFERROR((VLOOKUP($D1050,Ingredients!$A:$K,10,FALSE)*($F1050/(VLOOKUP($D1050,Ingredients!$A:$K,3,FALSE)))), "ingredient not in list"))</f>
        <v/>
      </c>
      <c r="N1050" t="str">
        <f t="shared" si="186"/>
        <v/>
      </c>
      <c r="O1050" s="77" t="str">
        <f>IF($D1050="", "", IFERROR((VLOOKUP($D1050,Ingredients!$A:$K,11,FALSE)*($F1050/(VLOOKUP($D1050,Ingredients!$A:$K,3,FALSE)))), "ingredient not in list"))</f>
        <v/>
      </c>
      <c r="P1050" t="str">
        <f t="shared" si="187"/>
        <v/>
      </c>
      <c r="Q1050" s="83" t="str">
        <f>IF($D1050="", "", IFERROR((VLOOKUP($D1050,Ingredients!$A:$H,6,FALSE)*($F1050/(VLOOKUP($D1050,Ingredients!$A:$H,3,FALSE)))), "ingredient not in list"))</f>
        <v/>
      </c>
      <c r="R1050" s="3" t="str">
        <f>IF(AND(I1050&lt;&gt;"",I1051=""),SUM(I$1:I1051)-SUM(R$1:R1049),"")</f>
        <v/>
      </c>
      <c r="S1050" t="str">
        <f>IF(AND(Q1050&lt;&gt;"",Q1051=""),SUM(Q$1:Q1051)-SUM(S$1:S1049),"")</f>
        <v/>
      </c>
      <c r="T1050" s="74" t="str">
        <f>IF(AND(K1050&lt;&gt;"",K1051=""),SUM(K$1:K1051)-SUM(T$1:T1049),"")</f>
        <v/>
      </c>
      <c r="U1050" s="74" t="str">
        <f>IF(AND(M1050&lt;&gt;"",M1051=""),SUM(M$1:M1051)-SUM(U$1:U1049),"")</f>
        <v/>
      </c>
      <c r="V1050" s="74" t="str">
        <f>IF(AND(O1050&lt;&gt;"",O1051=""),SUM(O$1:O1051)-SUM(V$1:V1049),"")</f>
        <v/>
      </c>
      <c r="X1050" s="3" t="str">
        <f t="shared" si="188"/>
        <v/>
      </c>
      <c r="Y1050" s="21" t="str">
        <f t="shared" si="189"/>
        <v/>
      </c>
      <c r="Z1050" s="74" t="str">
        <f t="shared" si="190"/>
        <v/>
      </c>
      <c r="AA1050" s="74" t="str">
        <f t="shared" si="191"/>
        <v/>
      </c>
      <c r="AB1050" s="74" t="str">
        <f t="shared" si="192"/>
        <v/>
      </c>
    </row>
    <row r="1051" spans="5:28" ht="15.75" customHeight="1" x14ac:dyDescent="0.2">
      <c r="E1051" t="str">
        <f t="shared" si="182"/>
        <v/>
      </c>
      <c r="G1051" s="1" t="str">
        <f>IF(D1051="","",IFERROR(VLOOKUP(D1051,Ingredients!$A:$G,4,FALSE),"ingredient not in list"))</f>
        <v/>
      </c>
      <c r="H1051" t="str">
        <f t="shared" si="183"/>
        <v/>
      </c>
      <c r="I1051" s="3" t="str">
        <f>IF(D1051="", "", IFERROR((VLOOKUP(D1051,Ingredients!$A:$H,8,FALSE)*(F1051/(VLOOKUP(D1051,Ingredients!$A:$H,3,FALSE)))), "ingredient not in list"))</f>
        <v/>
      </c>
      <c r="J1051" t="str">
        <f t="shared" si="184"/>
        <v/>
      </c>
      <c r="K1051" s="77" t="str">
        <f>IF($D1051="", "", IFERROR((VLOOKUP($D1051,Ingredients!$A:$K,9,FALSE)*($F1051/(VLOOKUP($D1051,Ingredients!$A:$K,3,FALSE)))), "ingredient not in list"))</f>
        <v/>
      </c>
      <c r="L1051" t="str">
        <f t="shared" si="185"/>
        <v/>
      </c>
      <c r="M1051" s="77" t="str">
        <f>IF($D1051="", "", IFERROR((VLOOKUP($D1051,Ingredients!$A:$K,10,FALSE)*($F1051/(VLOOKUP($D1051,Ingredients!$A:$K,3,FALSE)))), "ingredient not in list"))</f>
        <v/>
      </c>
      <c r="N1051" t="str">
        <f t="shared" si="186"/>
        <v/>
      </c>
      <c r="O1051" s="77" t="str">
        <f>IF($D1051="", "", IFERROR((VLOOKUP($D1051,Ingredients!$A:$K,11,FALSE)*($F1051/(VLOOKUP($D1051,Ingredients!$A:$K,3,FALSE)))), "ingredient not in list"))</f>
        <v/>
      </c>
      <c r="P1051" t="str">
        <f t="shared" si="187"/>
        <v/>
      </c>
      <c r="Q1051" s="83" t="str">
        <f>IF($D1051="", "", IFERROR((VLOOKUP($D1051,Ingredients!$A:$H,6,FALSE)*($F1051/(VLOOKUP($D1051,Ingredients!$A:$H,3,FALSE)))), "ingredient not in list"))</f>
        <v/>
      </c>
      <c r="R1051" s="3" t="str">
        <f>IF(AND(I1051&lt;&gt;"",I1052=""),SUM(I$1:I1052)-SUM(R$1:R1050),"")</f>
        <v/>
      </c>
      <c r="S1051" t="str">
        <f>IF(AND(Q1051&lt;&gt;"",Q1052=""),SUM(Q$1:Q1052)-SUM(S$1:S1050),"")</f>
        <v/>
      </c>
      <c r="T1051" s="74" t="str">
        <f>IF(AND(K1051&lt;&gt;"",K1052=""),SUM(K$1:K1052)-SUM(T$1:T1050),"")</f>
        <v/>
      </c>
      <c r="U1051" s="74" t="str">
        <f>IF(AND(M1051&lt;&gt;"",M1052=""),SUM(M$1:M1052)-SUM(U$1:U1050),"")</f>
        <v/>
      </c>
      <c r="V1051" s="74" t="str">
        <f>IF(AND(O1051&lt;&gt;"",O1052=""),SUM(O$1:O1052)-SUM(V$1:V1050),"")</f>
        <v/>
      </c>
      <c r="X1051" s="3" t="str">
        <f t="shared" si="188"/>
        <v/>
      </c>
      <c r="Y1051" s="21" t="str">
        <f t="shared" si="189"/>
        <v/>
      </c>
      <c r="Z1051" s="74" t="str">
        <f t="shared" si="190"/>
        <v/>
      </c>
      <c r="AA1051" s="74" t="str">
        <f t="shared" si="191"/>
        <v/>
      </c>
      <c r="AB1051" s="74" t="str">
        <f t="shared" si="192"/>
        <v/>
      </c>
    </row>
    <row r="1052" spans="5:28" ht="15.75" customHeight="1" x14ac:dyDescent="0.2">
      <c r="E1052" t="str">
        <f t="shared" si="182"/>
        <v/>
      </c>
      <c r="G1052" s="1" t="str">
        <f>IF(D1052="","",IFERROR(VLOOKUP(D1052,Ingredients!$A:$G,4,FALSE),"ingredient not in list"))</f>
        <v/>
      </c>
      <c r="H1052" t="str">
        <f t="shared" si="183"/>
        <v/>
      </c>
      <c r="I1052" s="3" t="str">
        <f>IF(D1052="", "", IFERROR((VLOOKUP(D1052,Ingredients!$A:$H,8,FALSE)*(F1052/(VLOOKUP(D1052,Ingredients!$A:$H,3,FALSE)))), "ingredient not in list"))</f>
        <v/>
      </c>
      <c r="J1052" t="str">
        <f t="shared" si="184"/>
        <v/>
      </c>
      <c r="K1052" s="77" t="str">
        <f>IF($D1052="", "", IFERROR((VLOOKUP($D1052,Ingredients!$A:$K,9,FALSE)*($F1052/(VLOOKUP($D1052,Ingredients!$A:$K,3,FALSE)))), "ingredient not in list"))</f>
        <v/>
      </c>
      <c r="L1052" t="str">
        <f t="shared" si="185"/>
        <v/>
      </c>
      <c r="M1052" s="77" t="str">
        <f>IF($D1052="", "", IFERROR((VLOOKUP($D1052,Ingredients!$A:$K,10,FALSE)*($F1052/(VLOOKUP($D1052,Ingredients!$A:$K,3,FALSE)))), "ingredient not in list"))</f>
        <v/>
      </c>
      <c r="N1052" t="str">
        <f t="shared" si="186"/>
        <v/>
      </c>
      <c r="O1052" s="77" t="str">
        <f>IF($D1052="", "", IFERROR((VLOOKUP($D1052,Ingredients!$A:$K,11,FALSE)*($F1052/(VLOOKUP($D1052,Ingredients!$A:$K,3,FALSE)))), "ingredient not in list"))</f>
        <v/>
      </c>
      <c r="P1052" t="str">
        <f t="shared" si="187"/>
        <v/>
      </c>
      <c r="Q1052" s="83" t="str">
        <f>IF($D1052="", "", IFERROR((VLOOKUP($D1052,Ingredients!$A:$H,6,FALSE)*($F1052/(VLOOKUP($D1052,Ingredients!$A:$H,3,FALSE)))), "ingredient not in list"))</f>
        <v/>
      </c>
      <c r="R1052" s="3" t="str">
        <f>IF(AND(I1052&lt;&gt;"",I1053=""),SUM(I$1:I1053)-SUM(R$1:R1051),"")</f>
        <v/>
      </c>
      <c r="S1052" t="str">
        <f>IF(AND(Q1052&lt;&gt;"",Q1053=""),SUM(Q$1:Q1053)-SUM(S$1:S1051),"")</f>
        <v/>
      </c>
      <c r="T1052" s="74" t="str">
        <f>IF(AND(K1052&lt;&gt;"",K1053=""),SUM(K$1:K1053)-SUM(T$1:T1051),"")</f>
        <v/>
      </c>
      <c r="U1052" s="74" t="str">
        <f>IF(AND(M1052&lt;&gt;"",M1053=""),SUM(M$1:M1053)-SUM(U$1:U1051),"")</f>
        <v/>
      </c>
      <c r="V1052" s="74" t="str">
        <f>IF(AND(O1052&lt;&gt;"",O1053=""),SUM(O$1:O1053)-SUM(V$1:V1051),"")</f>
        <v/>
      </c>
      <c r="X1052" s="3" t="str">
        <f t="shared" si="188"/>
        <v/>
      </c>
      <c r="Y1052" s="21" t="str">
        <f t="shared" si="189"/>
        <v/>
      </c>
      <c r="Z1052" s="74" t="str">
        <f t="shared" si="190"/>
        <v/>
      </c>
      <c r="AA1052" s="74" t="str">
        <f t="shared" si="191"/>
        <v/>
      </c>
      <c r="AB1052" s="74" t="str">
        <f t="shared" si="192"/>
        <v/>
      </c>
    </row>
    <row r="1053" spans="5:28" ht="15.75" customHeight="1" x14ac:dyDescent="0.2">
      <c r="E1053" t="str">
        <f t="shared" si="182"/>
        <v/>
      </c>
      <c r="G1053" s="1" t="str">
        <f>IF(D1053="","",IFERROR(VLOOKUP(D1053,Ingredients!$A:$G,4,FALSE),"ingredient not in list"))</f>
        <v/>
      </c>
      <c r="H1053" t="str">
        <f t="shared" si="183"/>
        <v/>
      </c>
      <c r="I1053" s="3" t="str">
        <f>IF(D1053="", "", IFERROR((VLOOKUP(D1053,Ingredients!$A:$H,8,FALSE)*(F1053/(VLOOKUP(D1053,Ingredients!$A:$H,3,FALSE)))), "ingredient not in list"))</f>
        <v/>
      </c>
      <c r="J1053" t="str">
        <f t="shared" si="184"/>
        <v/>
      </c>
      <c r="K1053" s="77" t="str">
        <f>IF($D1053="", "", IFERROR((VLOOKUP($D1053,Ingredients!$A:$K,9,FALSE)*($F1053/(VLOOKUP($D1053,Ingredients!$A:$K,3,FALSE)))), "ingredient not in list"))</f>
        <v/>
      </c>
      <c r="L1053" t="str">
        <f t="shared" si="185"/>
        <v/>
      </c>
      <c r="M1053" s="77" t="str">
        <f>IF($D1053="", "", IFERROR((VLOOKUP($D1053,Ingredients!$A:$K,10,FALSE)*($F1053/(VLOOKUP($D1053,Ingredients!$A:$K,3,FALSE)))), "ingredient not in list"))</f>
        <v/>
      </c>
      <c r="N1053" t="str">
        <f t="shared" si="186"/>
        <v/>
      </c>
      <c r="O1053" s="77" t="str">
        <f>IF($D1053="", "", IFERROR((VLOOKUP($D1053,Ingredients!$A:$K,11,FALSE)*($F1053/(VLOOKUP($D1053,Ingredients!$A:$K,3,FALSE)))), "ingredient not in list"))</f>
        <v/>
      </c>
      <c r="P1053" t="str">
        <f t="shared" si="187"/>
        <v/>
      </c>
      <c r="Q1053" s="83" t="str">
        <f>IF($D1053="", "", IFERROR((VLOOKUP($D1053,Ingredients!$A:$H,6,FALSE)*($F1053/(VLOOKUP($D1053,Ingredients!$A:$H,3,FALSE)))), "ingredient not in list"))</f>
        <v/>
      </c>
      <c r="R1053" s="3" t="str">
        <f>IF(AND(I1053&lt;&gt;"",I1054=""),SUM(I$1:I1054)-SUM(R$1:R1052),"")</f>
        <v/>
      </c>
      <c r="S1053" t="str">
        <f>IF(AND(Q1053&lt;&gt;"",Q1054=""),SUM(Q$1:Q1054)-SUM(S$1:S1052),"")</f>
        <v/>
      </c>
      <c r="T1053" s="74" t="str">
        <f>IF(AND(K1053&lt;&gt;"",K1054=""),SUM(K$1:K1054)-SUM(T$1:T1052),"")</f>
        <v/>
      </c>
      <c r="U1053" s="74" t="str">
        <f>IF(AND(M1053&lt;&gt;"",M1054=""),SUM(M$1:M1054)-SUM(U$1:U1052),"")</f>
        <v/>
      </c>
      <c r="V1053" s="74" t="str">
        <f>IF(AND(O1053&lt;&gt;"",O1054=""),SUM(O$1:O1054)-SUM(V$1:V1052),"")</f>
        <v/>
      </c>
      <c r="X1053" s="3" t="str">
        <f t="shared" si="188"/>
        <v/>
      </c>
      <c r="Y1053" s="21" t="str">
        <f t="shared" si="189"/>
        <v/>
      </c>
      <c r="Z1053" s="74" t="str">
        <f t="shared" si="190"/>
        <v/>
      </c>
      <c r="AA1053" s="74" t="str">
        <f t="shared" si="191"/>
        <v/>
      </c>
      <c r="AB1053" s="74" t="str">
        <f t="shared" si="192"/>
        <v/>
      </c>
    </row>
    <row r="1054" spans="5:28" ht="15.75" customHeight="1" x14ac:dyDescent="0.2">
      <c r="E1054" t="str">
        <f t="shared" si="182"/>
        <v/>
      </c>
      <c r="G1054" s="1" t="str">
        <f>IF(D1054="","",IFERROR(VLOOKUP(D1054,Ingredients!$A:$G,4,FALSE),"ingredient not in list"))</f>
        <v/>
      </c>
      <c r="H1054" t="str">
        <f t="shared" si="183"/>
        <v/>
      </c>
      <c r="I1054" s="3" t="str">
        <f>IF(D1054="", "", IFERROR((VLOOKUP(D1054,Ingredients!$A:$H,8,FALSE)*(F1054/(VLOOKUP(D1054,Ingredients!$A:$H,3,FALSE)))), "ingredient not in list"))</f>
        <v/>
      </c>
      <c r="J1054" t="str">
        <f t="shared" si="184"/>
        <v/>
      </c>
      <c r="K1054" s="77" t="str">
        <f>IF($D1054="", "", IFERROR((VLOOKUP($D1054,Ingredients!$A:$K,9,FALSE)*($F1054/(VLOOKUP($D1054,Ingredients!$A:$K,3,FALSE)))), "ingredient not in list"))</f>
        <v/>
      </c>
      <c r="L1054" t="str">
        <f t="shared" si="185"/>
        <v/>
      </c>
      <c r="M1054" s="77" t="str">
        <f>IF($D1054="", "", IFERROR((VLOOKUP($D1054,Ingredients!$A:$K,10,FALSE)*($F1054/(VLOOKUP($D1054,Ingredients!$A:$K,3,FALSE)))), "ingredient not in list"))</f>
        <v/>
      </c>
      <c r="N1054" t="str">
        <f t="shared" si="186"/>
        <v/>
      </c>
      <c r="O1054" s="77" t="str">
        <f>IF($D1054="", "", IFERROR((VLOOKUP($D1054,Ingredients!$A:$K,11,FALSE)*($F1054/(VLOOKUP($D1054,Ingredients!$A:$K,3,FALSE)))), "ingredient not in list"))</f>
        <v/>
      </c>
      <c r="P1054" t="str">
        <f t="shared" si="187"/>
        <v/>
      </c>
      <c r="Q1054" s="83" t="str">
        <f>IF($D1054="", "", IFERROR((VLOOKUP($D1054,Ingredients!$A:$H,6,FALSE)*($F1054/(VLOOKUP($D1054,Ingredients!$A:$H,3,FALSE)))), "ingredient not in list"))</f>
        <v/>
      </c>
      <c r="R1054" s="3" t="str">
        <f>IF(AND(I1054&lt;&gt;"",I1055=""),SUM(I$1:I1055)-SUM(R$1:R1053),"")</f>
        <v/>
      </c>
      <c r="S1054" t="str">
        <f>IF(AND(Q1054&lt;&gt;"",Q1055=""),SUM(Q$1:Q1055)-SUM(S$1:S1053),"")</f>
        <v/>
      </c>
      <c r="T1054" s="74" t="str">
        <f>IF(AND(K1054&lt;&gt;"",K1055=""),SUM(K$1:K1055)-SUM(T$1:T1053),"")</f>
        <v/>
      </c>
      <c r="U1054" s="74" t="str">
        <f>IF(AND(M1054&lt;&gt;"",M1055=""),SUM(M$1:M1055)-SUM(U$1:U1053),"")</f>
        <v/>
      </c>
      <c r="V1054" s="74" t="str">
        <f>IF(AND(O1054&lt;&gt;"",O1055=""),SUM(O$1:O1055)-SUM(V$1:V1053),"")</f>
        <v/>
      </c>
      <c r="X1054" s="3" t="str">
        <f t="shared" si="188"/>
        <v/>
      </c>
      <c r="Y1054" s="21" t="str">
        <f t="shared" si="189"/>
        <v/>
      </c>
      <c r="Z1054" s="74" t="str">
        <f t="shared" si="190"/>
        <v/>
      </c>
      <c r="AA1054" s="74" t="str">
        <f t="shared" si="191"/>
        <v/>
      </c>
      <c r="AB1054" s="74" t="str">
        <f t="shared" si="192"/>
        <v/>
      </c>
    </row>
    <row r="1055" spans="5:28" ht="15.75" customHeight="1" x14ac:dyDescent="0.2">
      <c r="E1055" t="str">
        <f t="shared" si="182"/>
        <v/>
      </c>
      <c r="G1055" s="1" t="str">
        <f>IF(D1055="","",IFERROR(VLOOKUP(D1055,Ingredients!$A:$G,4,FALSE),"ingredient not in list"))</f>
        <v/>
      </c>
      <c r="H1055" t="str">
        <f t="shared" si="183"/>
        <v/>
      </c>
      <c r="I1055" s="3" t="str">
        <f>IF(D1055="", "", IFERROR((VLOOKUP(D1055,Ingredients!$A:$H,8,FALSE)*(F1055/(VLOOKUP(D1055,Ingredients!$A:$H,3,FALSE)))), "ingredient not in list"))</f>
        <v/>
      </c>
      <c r="J1055" t="str">
        <f t="shared" si="184"/>
        <v/>
      </c>
      <c r="K1055" s="77" t="str">
        <f>IF($D1055="", "", IFERROR((VLOOKUP($D1055,Ingredients!$A:$K,9,FALSE)*($F1055/(VLOOKUP($D1055,Ingredients!$A:$K,3,FALSE)))), "ingredient not in list"))</f>
        <v/>
      </c>
      <c r="L1055" t="str">
        <f t="shared" si="185"/>
        <v/>
      </c>
      <c r="M1055" s="77" t="str">
        <f>IF($D1055="", "", IFERROR((VLOOKUP($D1055,Ingredients!$A:$K,10,FALSE)*($F1055/(VLOOKUP($D1055,Ingredients!$A:$K,3,FALSE)))), "ingredient not in list"))</f>
        <v/>
      </c>
      <c r="N1055" t="str">
        <f t="shared" si="186"/>
        <v/>
      </c>
      <c r="O1055" s="77" t="str">
        <f>IF($D1055="", "", IFERROR((VLOOKUP($D1055,Ingredients!$A:$K,11,FALSE)*($F1055/(VLOOKUP($D1055,Ingredients!$A:$K,3,FALSE)))), "ingredient not in list"))</f>
        <v/>
      </c>
      <c r="P1055" t="str">
        <f t="shared" si="187"/>
        <v/>
      </c>
      <c r="Q1055" s="83" t="str">
        <f>IF($D1055="", "", IFERROR((VLOOKUP($D1055,Ingredients!$A:$H,6,FALSE)*($F1055/(VLOOKUP($D1055,Ingredients!$A:$H,3,FALSE)))), "ingredient not in list"))</f>
        <v/>
      </c>
      <c r="R1055" s="3" t="str">
        <f>IF(AND(I1055&lt;&gt;"",I1056=""),SUM(I$1:I1056)-SUM(R$1:R1054),"")</f>
        <v/>
      </c>
      <c r="S1055" t="str">
        <f>IF(AND(Q1055&lt;&gt;"",Q1056=""),SUM(Q$1:Q1056)-SUM(S$1:S1054),"")</f>
        <v/>
      </c>
      <c r="T1055" s="74" t="str">
        <f>IF(AND(K1055&lt;&gt;"",K1056=""),SUM(K$1:K1056)-SUM(T$1:T1054),"")</f>
        <v/>
      </c>
      <c r="U1055" s="74" t="str">
        <f>IF(AND(M1055&lt;&gt;"",M1056=""),SUM(M$1:M1056)-SUM(U$1:U1054),"")</f>
        <v/>
      </c>
      <c r="V1055" s="74" t="str">
        <f>IF(AND(O1055&lt;&gt;"",O1056=""),SUM(O$1:O1056)-SUM(V$1:V1054),"")</f>
        <v/>
      </c>
      <c r="X1055" s="3" t="str">
        <f t="shared" si="188"/>
        <v/>
      </c>
      <c r="Y1055" s="21" t="str">
        <f t="shared" si="189"/>
        <v/>
      </c>
      <c r="Z1055" s="74" t="str">
        <f t="shared" si="190"/>
        <v/>
      </c>
      <c r="AA1055" s="74" t="str">
        <f t="shared" si="191"/>
        <v/>
      </c>
      <c r="AB1055" s="74" t="str">
        <f t="shared" si="192"/>
        <v/>
      </c>
    </row>
    <row r="1056" spans="5:28" ht="15.75" customHeight="1" x14ac:dyDescent="0.2">
      <c r="E1056" t="str">
        <f t="shared" si="182"/>
        <v/>
      </c>
      <c r="G1056" s="1" t="str">
        <f>IF(D1056="","",IFERROR(VLOOKUP(D1056,Ingredients!$A:$G,4,FALSE),"ingredient not in list"))</f>
        <v/>
      </c>
      <c r="H1056" t="str">
        <f t="shared" si="183"/>
        <v/>
      </c>
      <c r="I1056" s="3" t="str">
        <f>IF(D1056="", "", IFERROR((VLOOKUP(D1056,Ingredients!$A:$H,8,FALSE)*(F1056/(VLOOKUP(D1056,Ingredients!$A:$H,3,FALSE)))), "ingredient not in list"))</f>
        <v/>
      </c>
      <c r="J1056" t="str">
        <f t="shared" si="184"/>
        <v/>
      </c>
      <c r="K1056" s="77" t="str">
        <f>IF($D1056="", "", IFERROR((VLOOKUP($D1056,Ingredients!$A:$K,9,FALSE)*($F1056/(VLOOKUP($D1056,Ingredients!$A:$K,3,FALSE)))), "ingredient not in list"))</f>
        <v/>
      </c>
      <c r="L1056" t="str">
        <f t="shared" si="185"/>
        <v/>
      </c>
      <c r="M1056" s="77" t="str">
        <f>IF($D1056="", "", IFERROR((VLOOKUP($D1056,Ingredients!$A:$K,10,FALSE)*($F1056/(VLOOKUP($D1056,Ingredients!$A:$K,3,FALSE)))), "ingredient not in list"))</f>
        <v/>
      </c>
      <c r="N1056" t="str">
        <f t="shared" si="186"/>
        <v/>
      </c>
      <c r="O1056" s="77" t="str">
        <f>IF($D1056="", "", IFERROR((VLOOKUP($D1056,Ingredients!$A:$K,11,FALSE)*($F1056/(VLOOKUP($D1056,Ingredients!$A:$K,3,FALSE)))), "ingredient not in list"))</f>
        <v/>
      </c>
      <c r="P1056" t="str">
        <f t="shared" si="187"/>
        <v/>
      </c>
      <c r="Q1056" s="83" t="str">
        <f>IF($D1056="", "", IFERROR((VLOOKUP($D1056,Ingredients!$A:$H,6,FALSE)*($F1056/(VLOOKUP($D1056,Ingredients!$A:$H,3,FALSE)))), "ingredient not in list"))</f>
        <v/>
      </c>
      <c r="R1056" s="3" t="str">
        <f>IF(AND(I1056&lt;&gt;"",I1057=""),SUM(I$1:I1057)-SUM(R$1:R1055),"")</f>
        <v/>
      </c>
      <c r="S1056" t="str">
        <f>IF(AND(Q1056&lt;&gt;"",Q1057=""),SUM(Q$1:Q1057)-SUM(S$1:S1055),"")</f>
        <v/>
      </c>
      <c r="T1056" s="74" t="str">
        <f>IF(AND(K1056&lt;&gt;"",K1057=""),SUM(K$1:K1057)-SUM(T$1:T1055),"")</f>
        <v/>
      </c>
      <c r="U1056" s="74" t="str">
        <f>IF(AND(M1056&lt;&gt;"",M1057=""),SUM(M$1:M1057)-SUM(U$1:U1055),"")</f>
        <v/>
      </c>
      <c r="V1056" s="74" t="str">
        <f>IF(AND(O1056&lt;&gt;"",O1057=""),SUM(O$1:O1057)-SUM(V$1:V1055),"")</f>
        <v/>
      </c>
      <c r="X1056" s="3" t="str">
        <f t="shared" si="188"/>
        <v/>
      </c>
      <c r="Y1056" s="21" t="str">
        <f t="shared" si="189"/>
        <v/>
      </c>
      <c r="Z1056" s="74" t="str">
        <f t="shared" si="190"/>
        <v/>
      </c>
      <c r="AA1056" s="74" t="str">
        <f t="shared" si="191"/>
        <v/>
      </c>
      <c r="AB1056" s="74" t="str">
        <f t="shared" si="192"/>
        <v/>
      </c>
    </row>
    <row r="1057" spans="5:28" ht="15.75" customHeight="1" x14ac:dyDescent="0.2">
      <c r="E1057" t="str">
        <f t="shared" si="182"/>
        <v/>
      </c>
      <c r="G1057" s="1" t="str">
        <f>IF(D1057="","",IFERROR(VLOOKUP(D1057,Ingredients!$A:$G,4,FALSE),"ingredient not in list"))</f>
        <v/>
      </c>
      <c r="H1057" t="str">
        <f t="shared" si="183"/>
        <v/>
      </c>
      <c r="I1057" s="3" t="str">
        <f>IF(D1057="", "", IFERROR((VLOOKUP(D1057,Ingredients!$A:$H,8,FALSE)*(F1057/(VLOOKUP(D1057,Ingredients!$A:$H,3,FALSE)))), "ingredient not in list"))</f>
        <v/>
      </c>
      <c r="J1057" t="str">
        <f t="shared" si="184"/>
        <v/>
      </c>
      <c r="K1057" s="77" t="str">
        <f>IF($D1057="", "", IFERROR((VLOOKUP($D1057,Ingredients!$A:$K,9,FALSE)*($F1057/(VLOOKUP($D1057,Ingredients!$A:$K,3,FALSE)))), "ingredient not in list"))</f>
        <v/>
      </c>
      <c r="L1057" t="str">
        <f t="shared" si="185"/>
        <v/>
      </c>
      <c r="M1057" s="77" t="str">
        <f>IF($D1057="", "", IFERROR((VLOOKUP($D1057,Ingredients!$A:$K,10,FALSE)*($F1057/(VLOOKUP($D1057,Ingredients!$A:$K,3,FALSE)))), "ingredient not in list"))</f>
        <v/>
      </c>
      <c r="N1057" t="str">
        <f t="shared" si="186"/>
        <v/>
      </c>
      <c r="O1057" s="77" t="str">
        <f>IF($D1057="", "", IFERROR((VLOOKUP($D1057,Ingredients!$A:$K,11,FALSE)*($F1057/(VLOOKUP($D1057,Ingredients!$A:$K,3,FALSE)))), "ingredient not in list"))</f>
        <v/>
      </c>
      <c r="P1057" t="str">
        <f t="shared" si="187"/>
        <v/>
      </c>
      <c r="Q1057" s="83" t="str">
        <f>IF($D1057="", "", IFERROR((VLOOKUP($D1057,Ingredients!$A:$H,6,FALSE)*($F1057/(VLOOKUP($D1057,Ingredients!$A:$H,3,FALSE)))), "ingredient not in list"))</f>
        <v/>
      </c>
      <c r="R1057" s="3" t="str">
        <f>IF(AND(I1057&lt;&gt;"",I1058=""),SUM(I$1:I1058)-SUM(R$1:R1056),"")</f>
        <v/>
      </c>
      <c r="S1057" t="str">
        <f>IF(AND(Q1057&lt;&gt;"",Q1058=""),SUM(Q$1:Q1058)-SUM(S$1:S1056),"")</f>
        <v/>
      </c>
      <c r="T1057" s="74" t="str">
        <f>IF(AND(K1057&lt;&gt;"",K1058=""),SUM(K$1:K1058)-SUM(T$1:T1056),"")</f>
        <v/>
      </c>
      <c r="U1057" s="74" t="str">
        <f>IF(AND(M1057&lt;&gt;"",M1058=""),SUM(M$1:M1058)-SUM(U$1:U1056),"")</f>
        <v/>
      </c>
      <c r="V1057" s="74" t="str">
        <f>IF(AND(O1057&lt;&gt;"",O1058=""),SUM(O$1:O1058)-SUM(V$1:V1056),"")</f>
        <v/>
      </c>
      <c r="X1057" s="3" t="str">
        <f t="shared" si="188"/>
        <v/>
      </c>
      <c r="Y1057" s="21" t="str">
        <f t="shared" si="189"/>
        <v/>
      </c>
      <c r="Z1057" s="74" t="str">
        <f t="shared" si="190"/>
        <v/>
      </c>
      <c r="AA1057" s="74" t="str">
        <f t="shared" si="191"/>
        <v/>
      </c>
      <c r="AB1057" s="74" t="str">
        <f t="shared" si="192"/>
        <v/>
      </c>
    </row>
    <row r="1058" spans="5:28" ht="15.75" customHeight="1" x14ac:dyDescent="0.2">
      <c r="E1058" t="str">
        <f t="shared" si="182"/>
        <v/>
      </c>
      <c r="G1058" s="1" t="str">
        <f>IF(D1058="","",IFERROR(VLOOKUP(D1058,Ingredients!$A:$G,4,FALSE),"ingredient not in list"))</f>
        <v/>
      </c>
      <c r="H1058" t="str">
        <f t="shared" si="183"/>
        <v/>
      </c>
      <c r="I1058" s="3" t="str">
        <f>IF(D1058="", "", IFERROR((VLOOKUP(D1058,Ingredients!$A:$H,8,FALSE)*(F1058/(VLOOKUP(D1058,Ingredients!$A:$H,3,FALSE)))), "ingredient not in list"))</f>
        <v/>
      </c>
      <c r="J1058" t="str">
        <f t="shared" si="184"/>
        <v/>
      </c>
      <c r="K1058" s="77" t="str">
        <f>IF($D1058="", "", IFERROR((VLOOKUP($D1058,Ingredients!$A:$K,9,FALSE)*($F1058/(VLOOKUP($D1058,Ingredients!$A:$K,3,FALSE)))), "ingredient not in list"))</f>
        <v/>
      </c>
      <c r="L1058" t="str">
        <f t="shared" si="185"/>
        <v/>
      </c>
      <c r="M1058" s="77" t="str">
        <f>IF($D1058="", "", IFERROR((VLOOKUP($D1058,Ingredients!$A:$K,10,FALSE)*($F1058/(VLOOKUP($D1058,Ingredients!$A:$K,3,FALSE)))), "ingredient not in list"))</f>
        <v/>
      </c>
      <c r="N1058" t="str">
        <f t="shared" si="186"/>
        <v/>
      </c>
      <c r="O1058" s="77" t="str">
        <f>IF($D1058="", "", IFERROR((VLOOKUP($D1058,Ingredients!$A:$K,11,FALSE)*($F1058/(VLOOKUP($D1058,Ingredients!$A:$K,3,FALSE)))), "ingredient not in list"))</f>
        <v/>
      </c>
      <c r="P1058" t="str">
        <f t="shared" si="187"/>
        <v/>
      </c>
      <c r="Q1058" s="83" t="str">
        <f>IF($D1058="", "", IFERROR((VLOOKUP($D1058,Ingredients!$A:$H,6,FALSE)*($F1058/(VLOOKUP($D1058,Ingredients!$A:$H,3,FALSE)))), "ingredient not in list"))</f>
        <v/>
      </c>
      <c r="R1058" s="3" t="str">
        <f>IF(AND(I1058&lt;&gt;"",I1059=""),SUM(I$1:I1059)-SUM(R$1:R1057),"")</f>
        <v/>
      </c>
      <c r="S1058" t="str">
        <f>IF(AND(Q1058&lt;&gt;"",Q1059=""),SUM(Q$1:Q1059)-SUM(S$1:S1057),"")</f>
        <v/>
      </c>
      <c r="T1058" s="74" t="str">
        <f>IF(AND(K1058&lt;&gt;"",K1059=""),SUM(K$1:K1059)-SUM(T$1:T1057),"")</f>
        <v/>
      </c>
      <c r="U1058" s="74" t="str">
        <f>IF(AND(M1058&lt;&gt;"",M1059=""),SUM(M$1:M1059)-SUM(U$1:U1057),"")</f>
        <v/>
      </c>
      <c r="V1058" s="74" t="str">
        <f>IF(AND(O1058&lt;&gt;"",O1059=""),SUM(O$1:O1059)-SUM(V$1:V1057),"")</f>
        <v/>
      </c>
      <c r="X1058" s="3" t="str">
        <f t="shared" si="188"/>
        <v/>
      </c>
      <c r="Y1058" s="21" t="str">
        <f t="shared" si="189"/>
        <v/>
      </c>
      <c r="Z1058" s="74" t="str">
        <f t="shared" si="190"/>
        <v/>
      </c>
      <c r="AA1058" s="74" t="str">
        <f t="shared" si="191"/>
        <v/>
      </c>
      <c r="AB1058" s="74" t="str">
        <f t="shared" si="192"/>
        <v/>
      </c>
    </row>
    <row r="1059" spans="5:28" ht="15.75" customHeight="1" x14ac:dyDescent="0.2">
      <c r="E1059" t="str">
        <f t="shared" si="182"/>
        <v/>
      </c>
      <c r="G1059" s="1" t="str">
        <f>IF(D1059="","",IFERROR(VLOOKUP(D1059,Ingredients!$A:$G,4,FALSE),"ingredient not in list"))</f>
        <v/>
      </c>
      <c r="H1059" t="str">
        <f t="shared" si="183"/>
        <v/>
      </c>
      <c r="I1059" s="3" t="str">
        <f>IF(D1059="", "", IFERROR((VLOOKUP(D1059,Ingredients!$A:$H,8,FALSE)*(F1059/(VLOOKUP(D1059,Ingredients!$A:$H,3,FALSE)))), "ingredient not in list"))</f>
        <v/>
      </c>
      <c r="J1059" t="str">
        <f t="shared" si="184"/>
        <v/>
      </c>
      <c r="K1059" s="77" t="str">
        <f>IF($D1059="", "", IFERROR((VLOOKUP($D1059,Ingredients!$A:$K,9,FALSE)*($F1059/(VLOOKUP($D1059,Ingredients!$A:$K,3,FALSE)))), "ingredient not in list"))</f>
        <v/>
      </c>
      <c r="L1059" t="str">
        <f t="shared" si="185"/>
        <v/>
      </c>
      <c r="M1059" s="77" t="str">
        <f>IF($D1059="", "", IFERROR((VLOOKUP($D1059,Ingredients!$A:$K,10,FALSE)*($F1059/(VLOOKUP($D1059,Ingredients!$A:$K,3,FALSE)))), "ingredient not in list"))</f>
        <v/>
      </c>
      <c r="N1059" t="str">
        <f t="shared" si="186"/>
        <v/>
      </c>
      <c r="O1059" s="77" t="str">
        <f>IF($D1059="", "", IFERROR((VLOOKUP($D1059,Ingredients!$A:$K,11,FALSE)*($F1059/(VLOOKUP($D1059,Ingredients!$A:$K,3,FALSE)))), "ingredient not in list"))</f>
        <v/>
      </c>
      <c r="P1059" t="str">
        <f t="shared" si="187"/>
        <v/>
      </c>
      <c r="Q1059" s="83" t="str">
        <f>IF($D1059="", "", IFERROR((VLOOKUP($D1059,Ingredients!$A:$H,6,FALSE)*($F1059/(VLOOKUP($D1059,Ingredients!$A:$H,3,FALSE)))), "ingredient not in list"))</f>
        <v/>
      </c>
      <c r="R1059" s="3" t="str">
        <f>IF(AND(I1059&lt;&gt;"",I1060=""),SUM(I$1:I1060)-SUM(R$1:R1058),"")</f>
        <v/>
      </c>
      <c r="S1059" t="str">
        <f>IF(AND(Q1059&lt;&gt;"",Q1060=""),SUM(Q$1:Q1060)-SUM(S$1:S1058),"")</f>
        <v/>
      </c>
      <c r="T1059" s="74" t="str">
        <f>IF(AND(K1059&lt;&gt;"",K1060=""),SUM(K$1:K1060)-SUM(T$1:T1058),"")</f>
        <v/>
      </c>
      <c r="U1059" s="74" t="str">
        <f>IF(AND(M1059&lt;&gt;"",M1060=""),SUM(M$1:M1060)-SUM(U$1:U1058),"")</f>
        <v/>
      </c>
      <c r="V1059" s="74" t="str">
        <f>IF(AND(O1059&lt;&gt;"",O1060=""),SUM(O$1:O1060)-SUM(V$1:V1058),"")</f>
        <v/>
      </c>
      <c r="X1059" s="3" t="str">
        <f t="shared" si="188"/>
        <v/>
      </c>
      <c r="Y1059" s="21" t="str">
        <f t="shared" si="189"/>
        <v/>
      </c>
      <c r="Z1059" s="74" t="str">
        <f t="shared" si="190"/>
        <v/>
      </c>
      <c r="AA1059" s="74" t="str">
        <f t="shared" si="191"/>
        <v/>
      </c>
      <c r="AB1059" s="74" t="str">
        <f t="shared" si="192"/>
        <v/>
      </c>
    </row>
    <row r="1060" spans="5:28" ht="15.75" customHeight="1" x14ac:dyDescent="0.2">
      <c r="E1060" t="str">
        <f t="shared" si="182"/>
        <v/>
      </c>
      <c r="G1060" s="1" t="str">
        <f>IF(D1060="","",IFERROR(VLOOKUP(D1060,Ingredients!$A:$G,4,FALSE),"ingredient not in list"))</f>
        <v/>
      </c>
      <c r="H1060" t="str">
        <f t="shared" si="183"/>
        <v/>
      </c>
      <c r="I1060" s="3" t="str">
        <f>IF(D1060="", "", IFERROR((VLOOKUP(D1060,Ingredients!$A:$H,8,FALSE)*(F1060/(VLOOKUP(D1060,Ingredients!$A:$H,3,FALSE)))), "ingredient not in list"))</f>
        <v/>
      </c>
      <c r="J1060" t="str">
        <f t="shared" si="184"/>
        <v/>
      </c>
      <c r="K1060" s="77" t="str">
        <f>IF($D1060="", "", IFERROR((VLOOKUP($D1060,Ingredients!$A:$K,9,FALSE)*($F1060/(VLOOKUP($D1060,Ingredients!$A:$K,3,FALSE)))), "ingredient not in list"))</f>
        <v/>
      </c>
      <c r="L1060" t="str">
        <f t="shared" si="185"/>
        <v/>
      </c>
      <c r="M1060" s="77" t="str">
        <f>IF($D1060="", "", IFERROR((VLOOKUP($D1060,Ingredients!$A:$K,10,FALSE)*($F1060/(VLOOKUP($D1060,Ingredients!$A:$K,3,FALSE)))), "ingredient not in list"))</f>
        <v/>
      </c>
      <c r="N1060" t="str">
        <f t="shared" si="186"/>
        <v/>
      </c>
      <c r="O1060" s="77" t="str">
        <f>IF($D1060="", "", IFERROR((VLOOKUP($D1060,Ingredients!$A:$K,11,FALSE)*($F1060/(VLOOKUP($D1060,Ingredients!$A:$K,3,FALSE)))), "ingredient not in list"))</f>
        <v/>
      </c>
      <c r="P1060" t="str">
        <f t="shared" si="187"/>
        <v/>
      </c>
      <c r="Q1060" s="83" t="str">
        <f>IF($D1060="", "", IFERROR((VLOOKUP($D1060,Ingredients!$A:$H,6,FALSE)*($F1060/(VLOOKUP($D1060,Ingredients!$A:$H,3,FALSE)))), "ingredient not in list"))</f>
        <v/>
      </c>
      <c r="R1060" s="3" t="str">
        <f>IF(AND(I1060&lt;&gt;"",I1061=""),SUM(I$1:I1061)-SUM(R$1:R1059),"")</f>
        <v/>
      </c>
      <c r="S1060" t="str">
        <f>IF(AND(Q1060&lt;&gt;"",Q1061=""),SUM(Q$1:Q1061)-SUM(S$1:S1059),"")</f>
        <v/>
      </c>
      <c r="T1060" s="74" t="str">
        <f>IF(AND(K1060&lt;&gt;"",K1061=""),SUM(K$1:K1061)-SUM(T$1:T1059),"")</f>
        <v/>
      </c>
      <c r="U1060" s="74" t="str">
        <f>IF(AND(M1060&lt;&gt;"",M1061=""),SUM(M$1:M1061)-SUM(U$1:U1059),"")</f>
        <v/>
      </c>
      <c r="V1060" s="74" t="str">
        <f>IF(AND(O1060&lt;&gt;"",O1061=""),SUM(O$1:O1061)-SUM(V$1:V1059),"")</f>
        <v/>
      </c>
      <c r="X1060" s="3" t="str">
        <f t="shared" si="188"/>
        <v/>
      </c>
      <c r="Y1060" s="21" t="str">
        <f t="shared" si="189"/>
        <v/>
      </c>
      <c r="Z1060" s="74" t="str">
        <f t="shared" si="190"/>
        <v/>
      </c>
      <c r="AA1060" s="74" t="str">
        <f t="shared" si="191"/>
        <v/>
      </c>
      <c r="AB1060" s="74" t="str">
        <f t="shared" si="192"/>
        <v/>
      </c>
    </row>
    <row r="1061" spans="5:28" ht="15.75" customHeight="1" x14ac:dyDescent="0.2">
      <c r="E1061" t="str">
        <f t="shared" si="182"/>
        <v/>
      </c>
      <c r="G1061" s="1" t="str">
        <f>IF(D1061="","",IFERROR(VLOOKUP(D1061,Ingredients!$A:$G,4,FALSE),"ingredient not in list"))</f>
        <v/>
      </c>
      <c r="H1061" t="str">
        <f t="shared" si="183"/>
        <v/>
      </c>
      <c r="I1061" s="3" t="str">
        <f>IF(D1061="", "", IFERROR((VLOOKUP(D1061,Ingredients!$A:$H,8,FALSE)*(F1061/(VLOOKUP(D1061,Ingredients!$A:$H,3,FALSE)))), "ingredient not in list"))</f>
        <v/>
      </c>
      <c r="J1061" t="str">
        <f t="shared" si="184"/>
        <v/>
      </c>
      <c r="K1061" s="77" t="str">
        <f>IF($D1061="", "", IFERROR((VLOOKUP($D1061,Ingredients!$A:$K,9,FALSE)*($F1061/(VLOOKUP($D1061,Ingredients!$A:$K,3,FALSE)))), "ingredient not in list"))</f>
        <v/>
      </c>
      <c r="L1061" t="str">
        <f t="shared" si="185"/>
        <v/>
      </c>
      <c r="M1061" s="77" t="str">
        <f>IF($D1061="", "", IFERROR((VLOOKUP($D1061,Ingredients!$A:$K,10,FALSE)*($F1061/(VLOOKUP($D1061,Ingredients!$A:$K,3,FALSE)))), "ingredient not in list"))</f>
        <v/>
      </c>
      <c r="N1061" t="str">
        <f t="shared" si="186"/>
        <v/>
      </c>
      <c r="O1061" s="77" t="str">
        <f>IF($D1061="", "", IFERROR((VLOOKUP($D1061,Ingredients!$A:$K,11,FALSE)*($F1061/(VLOOKUP($D1061,Ingredients!$A:$K,3,FALSE)))), "ingredient not in list"))</f>
        <v/>
      </c>
      <c r="P1061" t="str">
        <f t="shared" si="187"/>
        <v/>
      </c>
      <c r="Q1061" s="83" t="str">
        <f>IF($D1061="", "", IFERROR((VLOOKUP($D1061,Ingredients!$A:$H,6,FALSE)*($F1061/(VLOOKUP($D1061,Ingredients!$A:$H,3,FALSE)))), "ingredient not in list"))</f>
        <v/>
      </c>
      <c r="R1061" s="3" t="str">
        <f>IF(AND(I1061&lt;&gt;"",I1062=""),SUM(I$1:I1062)-SUM(R$1:R1060),"")</f>
        <v/>
      </c>
      <c r="S1061" t="str">
        <f>IF(AND(Q1061&lt;&gt;"",Q1062=""),SUM(Q$1:Q1062)-SUM(S$1:S1060),"")</f>
        <v/>
      </c>
      <c r="T1061" s="74" t="str">
        <f>IF(AND(K1061&lt;&gt;"",K1062=""),SUM(K$1:K1062)-SUM(T$1:T1060),"")</f>
        <v/>
      </c>
      <c r="U1061" s="74" t="str">
        <f>IF(AND(M1061&lt;&gt;"",M1062=""),SUM(M$1:M1062)-SUM(U$1:U1060),"")</f>
        <v/>
      </c>
      <c r="V1061" s="74" t="str">
        <f>IF(AND(O1061&lt;&gt;"",O1062=""),SUM(O$1:O1062)-SUM(V$1:V1060),"")</f>
        <v/>
      </c>
      <c r="X1061" s="3" t="str">
        <f t="shared" si="188"/>
        <v/>
      </c>
      <c r="Y1061" s="21" t="str">
        <f t="shared" si="189"/>
        <v/>
      </c>
      <c r="Z1061" s="74" t="str">
        <f t="shared" si="190"/>
        <v/>
      </c>
      <c r="AA1061" s="74" t="str">
        <f t="shared" si="191"/>
        <v/>
      </c>
      <c r="AB1061" s="74" t="str">
        <f t="shared" si="192"/>
        <v/>
      </c>
    </row>
    <row r="1062" spans="5:28" ht="15.75" customHeight="1" x14ac:dyDescent="0.2">
      <c r="E1062" t="str">
        <f t="shared" si="182"/>
        <v/>
      </c>
      <c r="G1062" s="1" t="str">
        <f>IF(D1062="","",IFERROR(VLOOKUP(D1062,Ingredients!$A:$G,4,FALSE),"ingredient not in list"))</f>
        <v/>
      </c>
      <c r="H1062" t="str">
        <f t="shared" si="183"/>
        <v/>
      </c>
      <c r="I1062" s="3" t="str">
        <f>IF(D1062="", "", IFERROR((VLOOKUP(D1062,Ingredients!$A:$H,8,FALSE)*(F1062/(VLOOKUP(D1062,Ingredients!$A:$H,3,FALSE)))), "ingredient not in list"))</f>
        <v/>
      </c>
      <c r="J1062" t="str">
        <f t="shared" si="184"/>
        <v/>
      </c>
      <c r="K1062" s="77" t="str">
        <f>IF($D1062="", "", IFERROR((VLOOKUP($D1062,Ingredients!$A:$K,9,FALSE)*($F1062/(VLOOKUP($D1062,Ingredients!$A:$K,3,FALSE)))), "ingredient not in list"))</f>
        <v/>
      </c>
      <c r="L1062" t="str">
        <f t="shared" si="185"/>
        <v/>
      </c>
      <c r="M1062" s="77" t="str">
        <f>IF($D1062="", "", IFERROR((VLOOKUP($D1062,Ingredients!$A:$K,10,FALSE)*($F1062/(VLOOKUP($D1062,Ingredients!$A:$K,3,FALSE)))), "ingredient not in list"))</f>
        <v/>
      </c>
      <c r="N1062" t="str">
        <f t="shared" si="186"/>
        <v/>
      </c>
      <c r="O1062" s="77" t="str">
        <f>IF($D1062="", "", IFERROR((VLOOKUP($D1062,Ingredients!$A:$K,11,FALSE)*($F1062/(VLOOKUP($D1062,Ingredients!$A:$K,3,FALSE)))), "ingredient not in list"))</f>
        <v/>
      </c>
      <c r="P1062" t="str">
        <f t="shared" si="187"/>
        <v/>
      </c>
      <c r="Q1062" s="83" t="str">
        <f>IF($D1062="", "", IFERROR((VLOOKUP($D1062,Ingredients!$A:$H,6,FALSE)*($F1062/(VLOOKUP($D1062,Ingredients!$A:$H,3,FALSE)))), "ingredient not in list"))</f>
        <v/>
      </c>
      <c r="R1062" s="3" t="str">
        <f>IF(AND(I1062&lt;&gt;"",I1063=""),SUM(I$1:I1063)-SUM(R$1:R1061),"")</f>
        <v/>
      </c>
      <c r="S1062" t="str">
        <f>IF(AND(Q1062&lt;&gt;"",Q1063=""),SUM(Q$1:Q1063)-SUM(S$1:S1061),"")</f>
        <v/>
      </c>
      <c r="T1062" s="74" t="str">
        <f>IF(AND(K1062&lt;&gt;"",K1063=""),SUM(K$1:K1063)-SUM(T$1:T1061),"")</f>
        <v/>
      </c>
      <c r="U1062" s="74" t="str">
        <f>IF(AND(M1062&lt;&gt;"",M1063=""),SUM(M$1:M1063)-SUM(U$1:U1061),"")</f>
        <v/>
      </c>
      <c r="V1062" s="74" t="str">
        <f>IF(AND(O1062&lt;&gt;"",O1063=""),SUM(O$1:O1063)-SUM(V$1:V1061),"")</f>
        <v/>
      </c>
      <c r="X1062" s="3" t="str">
        <f t="shared" si="188"/>
        <v/>
      </c>
      <c r="Y1062" s="21" t="str">
        <f t="shared" si="189"/>
        <v/>
      </c>
      <c r="Z1062" s="74" t="str">
        <f t="shared" si="190"/>
        <v/>
      </c>
      <c r="AA1062" s="74" t="str">
        <f t="shared" si="191"/>
        <v/>
      </c>
      <c r="AB1062" s="74" t="str">
        <f t="shared" si="192"/>
        <v/>
      </c>
    </row>
    <row r="1063" spans="5:28" ht="15.75" customHeight="1" x14ac:dyDescent="0.2">
      <c r="E1063" t="str">
        <f t="shared" si="182"/>
        <v/>
      </c>
      <c r="G1063" s="1" t="str">
        <f>IF(D1063="","",IFERROR(VLOOKUP(D1063,Ingredients!$A:$G,4,FALSE),"ingredient not in list"))</f>
        <v/>
      </c>
      <c r="H1063" t="str">
        <f t="shared" si="183"/>
        <v/>
      </c>
      <c r="I1063" s="3" t="str">
        <f>IF(D1063="", "", IFERROR((VLOOKUP(D1063,Ingredients!$A:$H,8,FALSE)*(F1063/(VLOOKUP(D1063,Ingredients!$A:$H,3,FALSE)))), "ingredient not in list"))</f>
        <v/>
      </c>
      <c r="J1063" t="str">
        <f t="shared" si="184"/>
        <v/>
      </c>
      <c r="K1063" s="77" t="str">
        <f>IF($D1063="", "", IFERROR((VLOOKUP($D1063,Ingredients!$A:$K,9,FALSE)*($F1063/(VLOOKUP($D1063,Ingredients!$A:$K,3,FALSE)))), "ingredient not in list"))</f>
        <v/>
      </c>
      <c r="L1063" t="str">
        <f t="shared" si="185"/>
        <v/>
      </c>
      <c r="M1063" s="77" t="str">
        <f>IF($D1063="", "", IFERROR((VLOOKUP($D1063,Ingredients!$A:$K,10,FALSE)*($F1063/(VLOOKUP($D1063,Ingredients!$A:$K,3,FALSE)))), "ingredient not in list"))</f>
        <v/>
      </c>
      <c r="N1063" t="str">
        <f t="shared" si="186"/>
        <v/>
      </c>
      <c r="O1063" s="77" t="str">
        <f>IF($D1063="", "", IFERROR((VLOOKUP($D1063,Ingredients!$A:$K,11,FALSE)*($F1063/(VLOOKUP($D1063,Ingredients!$A:$K,3,FALSE)))), "ingredient not in list"))</f>
        <v/>
      </c>
      <c r="P1063" t="str">
        <f t="shared" si="187"/>
        <v/>
      </c>
      <c r="Q1063" s="83" t="str">
        <f>IF($D1063="", "", IFERROR((VLOOKUP($D1063,Ingredients!$A:$H,6,FALSE)*($F1063/(VLOOKUP($D1063,Ingredients!$A:$H,3,FALSE)))), "ingredient not in list"))</f>
        <v/>
      </c>
      <c r="R1063" s="3" t="str">
        <f>IF(AND(I1063&lt;&gt;"",I1064=""),SUM(I$1:I1064)-SUM(R$1:R1062),"")</f>
        <v/>
      </c>
      <c r="S1063" t="str">
        <f>IF(AND(Q1063&lt;&gt;"",Q1064=""),SUM(Q$1:Q1064)-SUM(S$1:S1062),"")</f>
        <v/>
      </c>
      <c r="T1063" s="74" t="str">
        <f>IF(AND(K1063&lt;&gt;"",K1064=""),SUM(K$1:K1064)-SUM(T$1:T1062),"")</f>
        <v/>
      </c>
      <c r="U1063" s="74" t="str">
        <f>IF(AND(M1063&lt;&gt;"",M1064=""),SUM(M$1:M1064)-SUM(U$1:U1062),"")</f>
        <v/>
      </c>
      <c r="V1063" s="74" t="str">
        <f>IF(AND(O1063&lt;&gt;"",O1064=""),SUM(O$1:O1064)-SUM(V$1:V1062),"")</f>
        <v/>
      </c>
      <c r="X1063" s="3" t="str">
        <f t="shared" si="188"/>
        <v/>
      </c>
      <c r="Y1063" s="21" t="str">
        <f t="shared" si="189"/>
        <v/>
      </c>
      <c r="Z1063" s="74" t="str">
        <f t="shared" si="190"/>
        <v/>
      </c>
      <c r="AA1063" s="74" t="str">
        <f t="shared" si="191"/>
        <v/>
      </c>
      <c r="AB1063" s="74" t="str">
        <f t="shared" si="192"/>
        <v/>
      </c>
    </row>
    <row r="1064" spans="5:28" ht="15.75" customHeight="1" x14ac:dyDescent="0.2">
      <c r="E1064" t="str">
        <f t="shared" si="182"/>
        <v/>
      </c>
      <c r="G1064" s="1" t="str">
        <f>IF(D1064="","",IFERROR(VLOOKUP(D1064,Ingredients!$A:$G,4,FALSE),"ingredient not in list"))</f>
        <v/>
      </c>
      <c r="H1064" t="str">
        <f t="shared" si="183"/>
        <v/>
      </c>
      <c r="I1064" s="3" t="str">
        <f>IF(D1064="", "", IFERROR((VLOOKUP(D1064,Ingredients!$A:$H,8,FALSE)*(F1064/(VLOOKUP(D1064,Ingredients!$A:$H,3,FALSE)))), "ingredient not in list"))</f>
        <v/>
      </c>
      <c r="J1064" t="str">
        <f t="shared" si="184"/>
        <v/>
      </c>
      <c r="K1064" s="77" t="str">
        <f>IF($D1064="", "", IFERROR((VLOOKUP($D1064,Ingredients!$A:$K,9,FALSE)*($F1064/(VLOOKUP($D1064,Ingredients!$A:$K,3,FALSE)))), "ingredient not in list"))</f>
        <v/>
      </c>
      <c r="L1064" t="str">
        <f t="shared" si="185"/>
        <v/>
      </c>
      <c r="M1064" s="77" t="str">
        <f>IF($D1064="", "", IFERROR((VLOOKUP($D1064,Ingredients!$A:$K,10,FALSE)*($F1064/(VLOOKUP($D1064,Ingredients!$A:$K,3,FALSE)))), "ingredient not in list"))</f>
        <v/>
      </c>
      <c r="N1064" t="str">
        <f t="shared" si="186"/>
        <v/>
      </c>
      <c r="O1064" s="77" t="str">
        <f>IF($D1064="", "", IFERROR((VLOOKUP($D1064,Ingredients!$A:$K,11,FALSE)*($F1064/(VLOOKUP($D1064,Ingredients!$A:$K,3,FALSE)))), "ingredient not in list"))</f>
        <v/>
      </c>
      <c r="P1064" t="str">
        <f t="shared" si="187"/>
        <v/>
      </c>
      <c r="Q1064" s="83" t="str">
        <f>IF($D1064="", "", IFERROR((VLOOKUP($D1064,Ingredients!$A:$H,6,FALSE)*($F1064/(VLOOKUP($D1064,Ingredients!$A:$H,3,FALSE)))), "ingredient not in list"))</f>
        <v/>
      </c>
      <c r="R1064" s="3" t="str">
        <f>IF(AND(I1064&lt;&gt;"",I1065=""),SUM(I$1:I1065)-SUM(R$1:R1063),"")</f>
        <v/>
      </c>
      <c r="S1064" t="str">
        <f>IF(AND(Q1064&lt;&gt;"",Q1065=""),SUM(Q$1:Q1065)-SUM(S$1:S1063),"")</f>
        <v/>
      </c>
      <c r="T1064" s="74" t="str">
        <f>IF(AND(K1064&lt;&gt;"",K1065=""),SUM(K$1:K1065)-SUM(T$1:T1063),"")</f>
        <v/>
      </c>
      <c r="U1064" s="74" t="str">
        <f>IF(AND(M1064&lt;&gt;"",M1065=""),SUM(M$1:M1065)-SUM(U$1:U1063),"")</f>
        <v/>
      </c>
      <c r="V1064" s="74" t="str">
        <f>IF(AND(O1064&lt;&gt;"",O1065=""),SUM(O$1:O1065)-SUM(V$1:V1063),"")</f>
        <v/>
      </c>
      <c r="X1064" s="3" t="str">
        <f t="shared" si="188"/>
        <v/>
      </c>
      <c r="Y1064" s="21" t="str">
        <f t="shared" si="189"/>
        <v/>
      </c>
      <c r="Z1064" s="74" t="str">
        <f t="shared" si="190"/>
        <v/>
      </c>
      <c r="AA1064" s="74" t="str">
        <f t="shared" si="191"/>
        <v/>
      </c>
      <c r="AB1064" s="74" t="str">
        <f t="shared" si="192"/>
        <v/>
      </c>
    </row>
    <row r="1065" spans="5:28" ht="15.75" customHeight="1" x14ac:dyDescent="0.2">
      <c r="E1065" t="str">
        <f t="shared" si="182"/>
        <v/>
      </c>
      <c r="G1065" s="1" t="str">
        <f>IF(D1065="","",IFERROR(VLOOKUP(D1065,Ingredients!$A:$G,4,FALSE),"ingredient not in list"))</f>
        <v/>
      </c>
      <c r="H1065" t="str">
        <f t="shared" si="183"/>
        <v/>
      </c>
      <c r="I1065" s="3" t="str">
        <f>IF(D1065="", "", IFERROR((VLOOKUP(D1065,Ingredients!$A:$H,8,FALSE)*(F1065/(VLOOKUP(D1065,Ingredients!$A:$H,3,FALSE)))), "ingredient not in list"))</f>
        <v/>
      </c>
      <c r="J1065" t="str">
        <f t="shared" si="184"/>
        <v/>
      </c>
      <c r="K1065" s="77" t="str">
        <f>IF($D1065="", "", IFERROR((VLOOKUP($D1065,Ingredients!$A:$K,9,FALSE)*($F1065/(VLOOKUP($D1065,Ingredients!$A:$K,3,FALSE)))), "ingredient not in list"))</f>
        <v/>
      </c>
      <c r="L1065" t="str">
        <f t="shared" si="185"/>
        <v/>
      </c>
      <c r="M1065" s="77" t="str">
        <f>IF($D1065="", "", IFERROR((VLOOKUP($D1065,Ingredients!$A:$K,10,FALSE)*($F1065/(VLOOKUP($D1065,Ingredients!$A:$K,3,FALSE)))), "ingredient not in list"))</f>
        <v/>
      </c>
      <c r="N1065" t="str">
        <f t="shared" si="186"/>
        <v/>
      </c>
      <c r="O1065" s="77" t="str">
        <f>IF($D1065="", "", IFERROR((VLOOKUP($D1065,Ingredients!$A:$K,11,FALSE)*($F1065/(VLOOKUP($D1065,Ingredients!$A:$K,3,FALSE)))), "ingredient not in list"))</f>
        <v/>
      </c>
      <c r="P1065" t="str">
        <f t="shared" si="187"/>
        <v/>
      </c>
      <c r="Q1065" s="83" t="str">
        <f>IF($D1065="", "", IFERROR((VLOOKUP($D1065,Ingredients!$A:$H,6,FALSE)*($F1065/(VLOOKUP($D1065,Ingredients!$A:$H,3,FALSE)))), "ingredient not in list"))</f>
        <v/>
      </c>
      <c r="R1065" s="3" t="str">
        <f>IF(AND(I1065&lt;&gt;"",I1066=""),SUM(I$1:I1066)-SUM(R$1:R1064),"")</f>
        <v/>
      </c>
      <c r="S1065" t="str">
        <f>IF(AND(Q1065&lt;&gt;"",Q1066=""),SUM(Q$1:Q1066)-SUM(S$1:S1064),"")</f>
        <v/>
      </c>
      <c r="T1065" s="74" t="str">
        <f>IF(AND(K1065&lt;&gt;"",K1066=""),SUM(K$1:K1066)-SUM(T$1:T1064),"")</f>
        <v/>
      </c>
      <c r="U1065" s="74" t="str">
        <f>IF(AND(M1065&lt;&gt;"",M1066=""),SUM(M$1:M1066)-SUM(U$1:U1064),"")</f>
        <v/>
      </c>
      <c r="V1065" s="74" t="str">
        <f>IF(AND(O1065&lt;&gt;"",O1066=""),SUM(O$1:O1066)-SUM(V$1:V1064),"")</f>
        <v/>
      </c>
      <c r="X1065" s="3" t="str">
        <f t="shared" si="188"/>
        <v/>
      </c>
      <c r="Y1065" s="21" t="str">
        <f t="shared" si="189"/>
        <v/>
      </c>
      <c r="Z1065" s="74" t="str">
        <f t="shared" si="190"/>
        <v/>
      </c>
      <c r="AA1065" s="74" t="str">
        <f t="shared" si="191"/>
        <v/>
      </c>
      <c r="AB1065" s="74" t="str">
        <f t="shared" si="192"/>
        <v/>
      </c>
    </row>
    <row r="1066" spans="5:28" ht="15.75" customHeight="1" x14ac:dyDescent="0.2">
      <c r="E1066" t="str">
        <f t="shared" si="182"/>
        <v/>
      </c>
      <c r="G1066" s="1" t="str">
        <f>IF(D1066="","",IFERROR(VLOOKUP(D1066,Ingredients!$A:$G,4,FALSE),"ingredient not in list"))</f>
        <v/>
      </c>
      <c r="H1066" t="str">
        <f t="shared" si="183"/>
        <v/>
      </c>
      <c r="I1066" s="3" t="str">
        <f>IF(D1066="", "", IFERROR((VLOOKUP(D1066,Ingredients!$A:$H,8,FALSE)*(F1066/(VLOOKUP(D1066,Ingredients!$A:$H,3,FALSE)))), "ingredient not in list"))</f>
        <v/>
      </c>
      <c r="J1066" t="str">
        <f t="shared" si="184"/>
        <v/>
      </c>
      <c r="K1066" s="77" t="str">
        <f>IF($D1066="", "", IFERROR((VLOOKUP($D1066,Ingredients!$A:$K,9,FALSE)*($F1066/(VLOOKUP($D1066,Ingredients!$A:$K,3,FALSE)))), "ingredient not in list"))</f>
        <v/>
      </c>
      <c r="L1066" t="str">
        <f t="shared" si="185"/>
        <v/>
      </c>
      <c r="M1066" s="77" t="str">
        <f>IF($D1066="", "", IFERROR((VLOOKUP($D1066,Ingredients!$A:$K,10,FALSE)*($F1066/(VLOOKUP($D1066,Ingredients!$A:$K,3,FALSE)))), "ingredient not in list"))</f>
        <v/>
      </c>
      <c r="N1066" t="str">
        <f t="shared" si="186"/>
        <v/>
      </c>
      <c r="O1066" s="77" t="str">
        <f>IF($D1066="", "", IFERROR((VLOOKUP($D1066,Ingredients!$A:$K,11,FALSE)*($F1066/(VLOOKUP($D1066,Ingredients!$A:$K,3,FALSE)))), "ingredient not in list"))</f>
        <v/>
      </c>
      <c r="P1066" t="str">
        <f t="shared" si="187"/>
        <v/>
      </c>
      <c r="Q1066" s="83" t="str">
        <f>IF($D1066="", "", IFERROR((VLOOKUP($D1066,Ingredients!$A:$H,6,FALSE)*($F1066/(VLOOKUP($D1066,Ingredients!$A:$H,3,FALSE)))), "ingredient not in list"))</f>
        <v/>
      </c>
      <c r="R1066" s="3" t="str">
        <f>IF(AND(I1066&lt;&gt;"",I1067=""),SUM(I$1:I1067)-SUM(R$1:R1065),"")</f>
        <v/>
      </c>
      <c r="S1066" t="str">
        <f>IF(AND(Q1066&lt;&gt;"",Q1067=""),SUM(Q$1:Q1067)-SUM(S$1:S1065),"")</f>
        <v/>
      </c>
      <c r="T1066" s="74" t="str">
        <f>IF(AND(K1066&lt;&gt;"",K1067=""),SUM(K$1:K1067)-SUM(T$1:T1065),"")</f>
        <v/>
      </c>
      <c r="U1066" s="74" t="str">
        <f>IF(AND(M1066&lt;&gt;"",M1067=""),SUM(M$1:M1067)-SUM(U$1:U1065),"")</f>
        <v/>
      </c>
      <c r="V1066" s="74" t="str">
        <f>IF(AND(O1066&lt;&gt;"",O1067=""),SUM(O$1:O1067)-SUM(V$1:V1065),"")</f>
        <v/>
      </c>
      <c r="X1066" s="3" t="str">
        <f t="shared" si="188"/>
        <v/>
      </c>
      <c r="Y1066" s="21" t="str">
        <f t="shared" si="189"/>
        <v/>
      </c>
      <c r="Z1066" s="74" t="str">
        <f t="shared" si="190"/>
        <v/>
      </c>
      <c r="AA1066" s="74" t="str">
        <f t="shared" si="191"/>
        <v/>
      </c>
      <c r="AB1066" s="74" t="str">
        <f t="shared" si="192"/>
        <v/>
      </c>
    </row>
    <row r="1067" spans="5:28" ht="15.75" customHeight="1" x14ac:dyDescent="0.2">
      <c r="E1067" t="str">
        <f t="shared" si="182"/>
        <v/>
      </c>
      <c r="G1067" s="1" t="str">
        <f>IF(D1067="","",IFERROR(VLOOKUP(D1067,Ingredients!$A:$G,4,FALSE),"ingredient not in list"))</f>
        <v/>
      </c>
      <c r="H1067" t="str">
        <f t="shared" si="183"/>
        <v/>
      </c>
      <c r="I1067" s="3" t="str">
        <f>IF(D1067="", "", IFERROR((VLOOKUP(D1067,Ingredients!$A:$H,8,FALSE)*(F1067/(VLOOKUP(D1067,Ingredients!$A:$H,3,FALSE)))), "ingredient not in list"))</f>
        <v/>
      </c>
      <c r="J1067" t="str">
        <f t="shared" si="184"/>
        <v/>
      </c>
      <c r="K1067" s="77" t="str">
        <f>IF($D1067="", "", IFERROR((VLOOKUP($D1067,Ingredients!$A:$K,9,FALSE)*($F1067/(VLOOKUP($D1067,Ingredients!$A:$K,3,FALSE)))), "ingredient not in list"))</f>
        <v/>
      </c>
      <c r="L1067" t="str">
        <f t="shared" si="185"/>
        <v/>
      </c>
      <c r="M1067" s="77" t="str">
        <f>IF($D1067="", "", IFERROR((VLOOKUP($D1067,Ingredients!$A:$K,10,FALSE)*($F1067/(VLOOKUP($D1067,Ingredients!$A:$K,3,FALSE)))), "ingredient not in list"))</f>
        <v/>
      </c>
      <c r="N1067" t="str">
        <f t="shared" si="186"/>
        <v/>
      </c>
      <c r="O1067" s="77" t="str">
        <f>IF($D1067="", "", IFERROR((VLOOKUP($D1067,Ingredients!$A:$K,11,FALSE)*($F1067/(VLOOKUP($D1067,Ingredients!$A:$K,3,FALSE)))), "ingredient not in list"))</f>
        <v/>
      </c>
      <c r="P1067" t="str">
        <f t="shared" si="187"/>
        <v/>
      </c>
      <c r="Q1067" s="83" t="str">
        <f>IF($D1067="", "", IFERROR((VLOOKUP($D1067,Ingredients!$A:$H,6,FALSE)*($F1067/(VLOOKUP($D1067,Ingredients!$A:$H,3,FALSE)))), "ingredient not in list"))</f>
        <v/>
      </c>
      <c r="R1067" s="3" t="str">
        <f>IF(AND(I1067&lt;&gt;"",I1068=""),SUM(I$1:I1068)-SUM(R$1:R1066),"")</f>
        <v/>
      </c>
      <c r="S1067" t="str">
        <f>IF(AND(Q1067&lt;&gt;"",Q1068=""),SUM(Q$1:Q1068)-SUM(S$1:S1066),"")</f>
        <v/>
      </c>
      <c r="T1067" s="74" t="str">
        <f>IF(AND(K1067&lt;&gt;"",K1068=""),SUM(K$1:K1068)-SUM(T$1:T1066),"")</f>
        <v/>
      </c>
      <c r="U1067" s="74" t="str">
        <f>IF(AND(M1067&lt;&gt;"",M1068=""),SUM(M$1:M1068)-SUM(U$1:U1066),"")</f>
        <v/>
      </c>
      <c r="V1067" s="74" t="str">
        <f>IF(AND(O1067&lt;&gt;"",O1068=""),SUM(O$1:O1068)-SUM(V$1:V1066),"")</f>
        <v/>
      </c>
      <c r="X1067" s="3" t="str">
        <f t="shared" si="188"/>
        <v/>
      </c>
      <c r="Y1067" s="21" t="str">
        <f t="shared" si="189"/>
        <v/>
      </c>
      <c r="Z1067" s="74" t="str">
        <f t="shared" si="190"/>
        <v/>
      </c>
      <c r="AA1067" s="74" t="str">
        <f t="shared" si="191"/>
        <v/>
      </c>
      <c r="AB1067" s="74" t="str">
        <f t="shared" si="192"/>
        <v/>
      </c>
    </row>
    <row r="1068" spans="5:28" ht="15.75" customHeight="1" x14ac:dyDescent="0.2">
      <c r="E1068" t="str">
        <f t="shared" si="182"/>
        <v/>
      </c>
      <c r="G1068" s="1" t="str">
        <f>IF(D1068="","",IFERROR(VLOOKUP(D1068,Ingredients!$A:$G,4,FALSE),"ingredient not in list"))</f>
        <v/>
      </c>
      <c r="H1068" t="str">
        <f t="shared" si="183"/>
        <v/>
      </c>
      <c r="I1068" s="3" t="str">
        <f>IF(D1068="", "", IFERROR((VLOOKUP(D1068,Ingredients!$A:$H,8,FALSE)*(F1068/(VLOOKUP(D1068,Ingredients!$A:$H,3,FALSE)))), "ingredient not in list"))</f>
        <v/>
      </c>
      <c r="J1068" t="str">
        <f t="shared" si="184"/>
        <v/>
      </c>
      <c r="K1068" s="77" t="str">
        <f>IF($D1068="", "", IFERROR((VLOOKUP($D1068,Ingredients!$A:$K,9,FALSE)*($F1068/(VLOOKUP($D1068,Ingredients!$A:$K,3,FALSE)))), "ingredient not in list"))</f>
        <v/>
      </c>
      <c r="L1068" t="str">
        <f t="shared" si="185"/>
        <v/>
      </c>
      <c r="M1068" s="77" t="str">
        <f>IF($D1068="", "", IFERROR((VLOOKUP($D1068,Ingredients!$A:$K,10,FALSE)*($F1068/(VLOOKUP($D1068,Ingredients!$A:$K,3,FALSE)))), "ingredient not in list"))</f>
        <v/>
      </c>
      <c r="N1068" t="str">
        <f t="shared" si="186"/>
        <v/>
      </c>
      <c r="O1068" s="77" t="str">
        <f>IF($D1068="", "", IFERROR((VLOOKUP($D1068,Ingredients!$A:$K,11,FALSE)*($F1068/(VLOOKUP($D1068,Ingredients!$A:$K,3,FALSE)))), "ingredient not in list"))</f>
        <v/>
      </c>
      <c r="P1068" t="str">
        <f t="shared" si="187"/>
        <v/>
      </c>
      <c r="Q1068" s="83" t="str">
        <f>IF($D1068="", "", IFERROR((VLOOKUP($D1068,Ingredients!$A:$H,6,FALSE)*($F1068/(VLOOKUP($D1068,Ingredients!$A:$H,3,FALSE)))), "ingredient not in list"))</f>
        <v/>
      </c>
      <c r="R1068" s="3" t="str">
        <f>IF(AND(I1068&lt;&gt;"",I1069=""),SUM(I$1:I1069)-SUM(R$1:R1067),"")</f>
        <v/>
      </c>
      <c r="S1068" t="str">
        <f>IF(AND(Q1068&lt;&gt;"",Q1069=""),SUM(Q$1:Q1069)-SUM(S$1:S1067),"")</f>
        <v/>
      </c>
      <c r="T1068" s="74" t="str">
        <f>IF(AND(K1068&lt;&gt;"",K1069=""),SUM(K$1:K1069)-SUM(T$1:T1067),"")</f>
        <v/>
      </c>
      <c r="U1068" s="74" t="str">
        <f>IF(AND(M1068&lt;&gt;"",M1069=""),SUM(M$1:M1069)-SUM(U$1:U1067),"")</f>
        <v/>
      </c>
      <c r="V1068" s="74" t="str">
        <f>IF(AND(O1068&lt;&gt;"",O1069=""),SUM(O$1:O1069)-SUM(V$1:V1067),"")</f>
        <v/>
      </c>
      <c r="X1068" s="3" t="str">
        <f t="shared" si="188"/>
        <v/>
      </c>
      <c r="Y1068" s="21" t="str">
        <f t="shared" si="189"/>
        <v/>
      </c>
      <c r="Z1068" s="74" t="str">
        <f t="shared" si="190"/>
        <v/>
      </c>
      <c r="AA1068" s="74" t="str">
        <f t="shared" si="191"/>
        <v/>
      </c>
      <c r="AB1068" s="74" t="str">
        <f t="shared" si="192"/>
        <v/>
      </c>
    </row>
    <row r="1069" spans="5:28" ht="15.75" customHeight="1" x14ac:dyDescent="0.2">
      <c r="E1069" t="str">
        <f t="shared" si="182"/>
        <v/>
      </c>
      <c r="G1069" s="1" t="str">
        <f>IF(D1069="","",IFERROR(VLOOKUP(D1069,Ingredients!$A:$G,4,FALSE),"ingredient not in list"))</f>
        <v/>
      </c>
      <c r="H1069" t="str">
        <f t="shared" si="183"/>
        <v/>
      </c>
      <c r="I1069" s="3" t="str">
        <f>IF(D1069="", "", IFERROR((VLOOKUP(D1069,Ingredients!$A:$H,8,FALSE)*(F1069/(VLOOKUP(D1069,Ingredients!$A:$H,3,FALSE)))), "ingredient not in list"))</f>
        <v/>
      </c>
      <c r="J1069" t="str">
        <f t="shared" si="184"/>
        <v/>
      </c>
      <c r="K1069" s="77" t="str">
        <f>IF($D1069="", "", IFERROR((VLOOKUP($D1069,Ingredients!$A:$K,9,FALSE)*($F1069/(VLOOKUP($D1069,Ingredients!$A:$K,3,FALSE)))), "ingredient not in list"))</f>
        <v/>
      </c>
      <c r="L1069" t="str">
        <f t="shared" si="185"/>
        <v/>
      </c>
      <c r="M1069" s="77" t="str">
        <f>IF($D1069="", "", IFERROR((VLOOKUP($D1069,Ingredients!$A:$K,10,FALSE)*($F1069/(VLOOKUP($D1069,Ingredients!$A:$K,3,FALSE)))), "ingredient not in list"))</f>
        <v/>
      </c>
      <c r="N1069" t="str">
        <f t="shared" si="186"/>
        <v/>
      </c>
      <c r="O1069" s="77" t="str">
        <f>IF($D1069="", "", IFERROR((VLOOKUP($D1069,Ingredients!$A:$K,11,FALSE)*($F1069/(VLOOKUP($D1069,Ingredients!$A:$K,3,FALSE)))), "ingredient not in list"))</f>
        <v/>
      </c>
      <c r="P1069" t="str">
        <f t="shared" si="187"/>
        <v/>
      </c>
      <c r="Q1069" s="83" t="str">
        <f>IF($D1069="", "", IFERROR((VLOOKUP($D1069,Ingredients!$A:$H,6,FALSE)*($F1069/(VLOOKUP($D1069,Ingredients!$A:$H,3,FALSE)))), "ingredient not in list"))</f>
        <v/>
      </c>
      <c r="R1069" s="3" t="str">
        <f>IF(AND(I1069&lt;&gt;"",I1070=""),SUM(I$1:I1070)-SUM(R$1:R1068),"")</f>
        <v/>
      </c>
      <c r="S1069" t="str">
        <f>IF(AND(Q1069&lt;&gt;"",Q1070=""),SUM(Q$1:Q1070)-SUM(S$1:S1068),"")</f>
        <v/>
      </c>
      <c r="T1069" s="74" t="str">
        <f>IF(AND(K1069&lt;&gt;"",K1070=""),SUM(K$1:K1070)-SUM(T$1:T1068),"")</f>
        <v/>
      </c>
      <c r="U1069" s="74" t="str">
        <f>IF(AND(M1069&lt;&gt;"",M1070=""),SUM(M$1:M1070)-SUM(U$1:U1068),"")</f>
        <v/>
      </c>
      <c r="V1069" s="74" t="str">
        <f>IF(AND(O1069&lt;&gt;"",O1070=""),SUM(O$1:O1070)-SUM(V$1:V1068),"")</f>
        <v/>
      </c>
      <c r="X1069" s="3" t="str">
        <f t="shared" si="188"/>
        <v/>
      </c>
      <c r="Y1069" s="21" t="str">
        <f t="shared" si="189"/>
        <v/>
      </c>
      <c r="Z1069" s="74" t="str">
        <f t="shared" si="190"/>
        <v/>
      </c>
      <c r="AA1069" s="74" t="str">
        <f t="shared" si="191"/>
        <v/>
      </c>
      <c r="AB1069" s="74" t="str">
        <f t="shared" si="192"/>
        <v/>
      </c>
    </row>
    <row r="1070" spans="5:28" ht="15.75" customHeight="1" x14ac:dyDescent="0.2">
      <c r="E1070" t="str">
        <f t="shared" si="182"/>
        <v/>
      </c>
      <c r="G1070" s="1" t="str">
        <f>IF(D1070="","",IFERROR(VLOOKUP(D1070,Ingredients!$A:$G,4,FALSE),"ingredient not in list"))</f>
        <v/>
      </c>
      <c r="H1070" t="str">
        <f t="shared" si="183"/>
        <v/>
      </c>
      <c r="I1070" s="3" t="str">
        <f>IF(D1070="", "", IFERROR((VLOOKUP(D1070,Ingredients!$A:$H,8,FALSE)*(F1070/(VLOOKUP(D1070,Ingredients!$A:$H,3,FALSE)))), "ingredient not in list"))</f>
        <v/>
      </c>
      <c r="J1070" t="str">
        <f t="shared" si="184"/>
        <v/>
      </c>
      <c r="K1070" s="77" t="str">
        <f>IF($D1070="", "", IFERROR((VLOOKUP($D1070,Ingredients!$A:$K,9,FALSE)*($F1070/(VLOOKUP($D1070,Ingredients!$A:$K,3,FALSE)))), "ingredient not in list"))</f>
        <v/>
      </c>
      <c r="L1070" t="str">
        <f t="shared" si="185"/>
        <v/>
      </c>
      <c r="M1070" s="77" t="str">
        <f>IF($D1070="", "", IFERROR((VLOOKUP($D1070,Ingredients!$A:$K,10,FALSE)*($F1070/(VLOOKUP($D1070,Ingredients!$A:$K,3,FALSE)))), "ingredient not in list"))</f>
        <v/>
      </c>
      <c r="N1070" t="str">
        <f t="shared" si="186"/>
        <v/>
      </c>
      <c r="O1070" s="77" t="str">
        <f>IF($D1070="", "", IFERROR((VLOOKUP($D1070,Ingredients!$A:$K,11,FALSE)*($F1070/(VLOOKUP($D1070,Ingredients!$A:$K,3,FALSE)))), "ingredient not in list"))</f>
        <v/>
      </c>
      <c r="P1070" t="str">
        <f t="shared" si="187"/>
        <v/>
      </c>
      <c r="Q1070" s="83" t="str">
        <f>IF($D1070="", "", IFERROR((VLOOKUP($D1070,Ingredients!$A:$H,6,FALSE)*($F1070/(VLOOKUP($D1070,Ingredients!$A:$H,3,FALSE)))), "ingredient not in list"))</f>
        <v/>
      </c>
      <c r="R1070" s="3" t="str">
        <f>IF(AND(I1070&lt;&gt;"",I1071=""),SUM(I$1:I1071)-SUM(R$1:R1069),"")</f>
        <v/>
      </c>
      <c r="S1070" t="str">
        <f>IF(AND(Q1070&lt;&gt;"",Q1071=""),SUM(Q$1:Q1071)-SUM(S$1:S1069),"")</f>
        <v/>
      </c>
      <c r="T1070" s="74" t="str">
        <f>IF(AND(K1070&lt;&gt;"",K1071=""),SUM(K$1:K1071)-SUM(T$1:T1069),"")</f>
        <v/>
      </c>
      <c r="U1070" s="74" t="str">
        <f>IF(AND(M1070&lt;&gt;"",M1071=""),SUM(M$1:M1071)-SUM(U$1:U1069),"")</f>
        <v/>
      </c>
      <c r="V1070" s="74" t="str">
        <f>IF(AND(O1070&lt;&gt;"",O1071=""),SUM(O$1:O1071)-SUM(V$1:V1069),"")</f>
        <v/>
      </c>
      <c r="X1070" s="3" t="str">
        <f t="shared" si="188"/>
        <v/>
      </c>
      <c r="Y1070" s="21" t="str">
        <f t="shared" si="189"/>
        <v/>
      </c>
      <c r="Z1070" s="74" t="str">
        <f t="shared" si="190"/>
        <v/>
      </c>
      <c r="AA1070" s="74" t="str">
        <f t="shared" si="191"/>
        <v/>
      </c>
      <c r="AB1070" s="74" t="str">
        <f t="shared" si="192"/>
        <v/>
      </c>
    </row>
    <row r="1071" spans="5:28" ht="15.75" customHeight="1" x14ac:dyDescent="0.2">
      <c r="E1071" t="str">
        <f t="shared" si="182"/>
        <v/>
      </c>
      <c r="G1071" s="1" t="str">
        <f>IF(D1071="","",IFERROR(VLOOKUP(D1071,Ingredients!$A:$G,4,FALSE),"ingredient not in list"))</f>
        <v/>
      </c>
      <c r="H1071" t="str">
        <f t="shared" si="183"/>
        <v/>
      </c>
      <c r="I1071" s="3" t="str">
        <f>IF(D1071="", "", IFERROR((VLOOKUP(D1071,Ingredients!$A:$H,8,FALSE)*(F1071/(VLOOKUP(D1071,Ingredients!$A:$H,3,FALSE)))), "ingredient not in list"))</f>
        <v/>
      </c>
      <c r="J1071" t="str">
        <f t="shared" si="184"/>
        <v/>
      </c>
      <c r="K1071" s="77" t="str">
        <f>IF($D1071="", "", IFERROR((VLOOKUP($D1071,Ingredients!$A:$K,9,FALSE)*($F1071/(VLOOKUP($D1071,Ingredients!$A:$K,3,FALSE)))), "ingredient not in list"))</f>
        <v/>
      </c>
      <c r="L1071" t="str">
        <f t="shared" si="185"/>
        <v/>
      </c>
      <c r="M1071" s="77" t="str">
        <f>IF($D1071="", "", IFERROR((VLOOKUP($D1071,Ingredients!$A:$K,10,FALSE)*($F1071/(VLOOKUP($D1071,Ingredients!$A:$K,3,FALSE)))), "ingredient not in list"))</f>
        <v/>
      </c>
      <c r="N1071" t="str">
        <f t="shared" si="186"/>
        <v/>
      </c>
      <c r="O1071" s="77" t="str">
        <f>IF($D1071="", "", IFERROR((VLOOKUP($D1071,Ingredients!$A:$K,11,FALSE)*($F1071/(VLOOKUP($D1071,Ingredients!$A:$K,3,FALSE)))), "ingredient not in list"))</f>
        <v/>
      </c>
      <c r="P1071" t="str">
        <f t="shared" si="187"/>
        <v/>
      </c>
      <c r="Q1071" s="83" t="str">
        <f>IF($D1071="", "", IFERROR((VLOOKUP($D1071,Ingredients!$A:$H,6,FALSE)*($F1071/(VLOOKUP($D1071,Ingredients!$A:$H,3,FALSE)))), "ingredient not in list"))</f>
        <v/>
      </c>
      <c r="R1071" s="3" t="str">
        <f>IF(AND(I1071&lt;&gt;"",I1072=""),SUM(I$1:I1072)-SUM(R$1:R1070),"")</f>
        <v/>
      </c>
      <c r="S1071" t="str">
        <f>IF(AND(Q1071&lt;&gt;"",Q1072=""),SUM(Q$1:Q1072)-SUM(S$1:S1070),"")</f>
        <v/>
      </c>
      <c r="T1071" s="74" t="str">
        <f>IF(AND(K1071&lt;&gt;"",K1072=""),SUM(K$1:K1072)-SUM(T$1:T1070),"")</f>
        <v/>
      </c>
      <c r="U1071" s="74" t="str">
        <f>IF(AND(M1071&lt;&gt;"",M1072=""),SUM(M$1:M1072)-SUM(U$1:U1070),"")</f>
        <v/>
      </c>
      <c r="V1071" s="74" t="str">
        <f>IF(AND(O1071&lt;&gt;"",O1072=""),SUM(O$1:O1072)-SUM(V$1:V1070),"")</f>
        <v/>
      </c>
      <c r="X1071" s="3" t="str">
        <f t="shared" si="188"/>
        <v/>
      </c>
      <c r="Y1071" s="21" t="str">
        <f t="shared" si="189"/>
        <v/>
      </c>
      <c r="Z1071" s="74" t="str">
        <f t="shared" si="190"/>
        <v/>
      </c>
      <c r="AA1071" s="74" t="str">
        <f t="shared" si="191"/>
        <v/>
      </c>
      <c r="AB1071" s="74" t="str">
        <f t="shared" si="192"/>
        <v/>
      </c>
    </row>
    <row r="1072" spans="5:28" ht="15.75" customHeight="1" x14ac:dyDescent="0.2">
      <c r="E1072" t="str">
        <f t="shared" si="182"/>
        <v/>
      </c>
      <c r="G1072" s="1" t="str">
        <f>IF(D1072="","",IFERROR(VLOOKUP(D1072,Ingredients!$A:$G,4,FALSE),"ingredient not in list"))</f>
        <v/>
      </c>
      <c r="H1072" t="str">
        <f t="shared" si="183"/>
        <v/>
      </c>
      <c r="I1072" s="3" t="str">
        <f>IF(D1072="", "", IFERROR((VLOOKUP(D1072,Ingredients!$A:$H,8,FALSE)*(F1072/(VLOOKUP(D1072,Ingredients!$A:$H,3,FALSE)))), "ingredient not in list"))</f>
        <v/>
      </c>
      <c r="J1072" t="str">
        <f t="shared" si="184"/>
        <v/>
      </c>
      <c r="K1072" s="77" t="str">
        <f>IF($D1072="", "", IFERROR((VLOOKUP($D1072,Ingredients!$A:$K,9,FALSE)*($F1072/(VLOOKUP($D1072,Ingredients!$A:$K,3,FALSE)))), "ingredient not in list"))</f>
        <v/>
      </c>
      <c r="L1072" t="str">
        <f t="shared" si="185"/>
        <v/>
      </c>
      <c r="M1072" s="77" t="str">
        <f>IF($D1072="", "", IFERROR((VLOOKUP($D1072,Ingredients!$A:$K,10,FALSE)*($F1072/(VLOOKUP($D1072,Ingredients!$A:$K,3,FALSE)))), "ingredient not in list"))</f>
        <v/>
      </c>
      <c r="N1072" t="str">
        <f t="shared" si="186"/>
        <v/>
      </c>
      <c r="O1072" s="77" t="str">
        <f>IF($D1072="", "", IFERROR((VLOOKUP($D1072,Ingredients!$A:$K,11,FALSE)*($F1072/(VLOOKUP($D1072,Ingredients!$A:$K,3,FALSE)))), "ingredient not in list"))</f>
        <v/>
      </c>
      <c r="P1072" t="str">
        <f t="shared" si="187"/>
        <v/>
      </c>
      <c r="Q1072" s="83" t="str">
        <f>IF($D1072="", "", IFERROR((VLOOKUP($D1072,Ingredients!$A:$H,6,FALSE)*($F1072/(VLOOKUP($D1072,Ingredients!$A:$H,3,FALSE)))), "ingredient not in list"))</f>
        <v/>
      </c>
      <c r="R1072" s="3" t="str">
        <f>IF(AND(I1072&lt;&gt;"",I1073=""),SUM(I$1:I1073)-SUM(R$1:R1071),"")</f>
        <v/>
      </c>
      <c r="S1072" t="str">
        <f>IF(AND(Q1072&lt;&gt;"",Q1073=""),SUM(Q$1:Q1073)-SUM(S$1:S1071),"")</f>
        <v/>
      </c>
      <c r="T1072" s="74" t="str">
        <f>IF(AND(K1072&lt;&gt;"",K1073=""),SUM(K$1:K1073)-SUM(T$1:T1071),"")</f>
        <v/>
      </c>
      <c r="U1072" s="74" t="str">
        <f>IF(AND(M1072&lt;&gt;"",M1073=""),SUM(M$1:M1073)-SUM(U$1:U1071),"")</f>
        <v/>
      </c>
      <c r="V1072" s="74" t="str">
        <f>IF(AND(O1072&lt;&gt;"",O1073=""),SUM(O$1:O1073)-SUM(V$1:V1071),"")</f>
        <v/>
      </c>
      <c r="X1072" s="3" t="str">
        <f t="shared" si="188"/>
        <v/>
      </c>
      <c r="Y1072" s="21" t="str">
        <f t="shared" si="189"/>
        <v/>
      </c>
      <c r="Z1072" s="74" t="str">
        <f t="shared" si="190"/>
        <v/>
      </c>
      <c r="AA1072" s="74" t="str">
        <f t="shared" si="191"/>
        <v/>
      </c>
      <c r="AB1072" s="74" t="str">
        <f t="shared" si="192"/>
        <v/>
      </c>
    </row>
    <row r="1073" spans="5:28" ht="15.75" customHeight="1" x14ac:dyDescent="0.2">
      <c r="E1073" t="str">
        <f t="shared" si="182"/>
        <v/>
      </c>
      <c r="G1073" s="1" t="str">
        <f>IF(D1073="","",IFERROR(VLOOKUP(D1073,Ingredients!$A:$G,4,FALSE),"ingredient not in list"))</f>
        <v/>
      </c>
      <c r="H1073" t="str">
        <f t="shared" si="183"/>
        <v/>
      </c>
      <c r="I1073" s="3" t="str">
        <f>IF(D1073="", "", IFERROR((VLOOKUP(D1073,Ingredients!$A:$H,8,FALSE)*(F1073/(VLOOKUP(D1073,Ingredients!$A:$H,3,FALSE)))), "ingredient not in list"))</f>
        <v/>
      </c>
      <c r="J1073" t="str">
        <f t="shared" si="184"/>
        <v/>
      </c>
      <c r="K1073" s="77" t="str">
        <f>IF($D1073="", "", IFERROR((VLOOKUP($D1073,Ingredients!$A:$K,9,FALSE)*($F1073/(VLOOKUP($D1073,Ingredients!$A:$K,3,FALSE)))), "ingredient not in list"))</f>
        <v/>
      </c>
      <c r="L1073" t="str">
        <f t="shared" si="185"/>
        <v/>
      </c>
      <c r="M1073" s="77" t="str">
        <f>IF($D1073="", "", IFERROR((VLOOKUP($D1073,Ingredients!$A:$K,10,FALSE)*($F1073/(VLOOKUP($D1073,Ingredients!$A:$K,3,FALSE)))), "ingredient not in list"))</f>
        <v/>
      </c>
      <c r="N1073" t="str">
        <f t="shared" si="186"/>
        <v/>
      </c>
      <c r="O1073" s="77" t="str">
        <f>IF($D1073="", "", IFERROR((VLOOKUP($D1073,Ingredients!$A:$K,11,FALSE)*($F1073/(VLOOKUP($D1073,Ingredients!$A:$K,3,FALSE)))), "ingredient not in list"))</f>
        <v/>
      </c>
      <c r="P1073" t="str">
        <f t="shared" si="187"/>
        <v/>
      </c>
      <c r="Q1073" s="83" t="str">
        <f>IF($D1073="", "", IFERROR((VLOOKUP($D1073,Ingredients!$A:$H,6,FALSE)*($F1073/(VLOOKUP($D1073,Ingredients!$A:$H,3,FALSE)))), "ingredient not in list"))</f>
        <v/>
      </c>
      <c r="R1073" s="3" t="str">
        <f>IF(AND(I1073&lt;&gt;"",I1074=""),SUM(I$1:I1074)-SUM(R$1:R1072),"")</f>
        <v/>
      </c>
      <c r="S1073" t="str">
        <f>IF(AND(Q1073&lt;&gt;"",Q1074=""),SUM(Q$1:Q1074)-SUM(S$1:S1072),"")</f>
        <v/>
      </c>
      <c r="T1073" s="74" t="str">
        <f>IF(AND(K1073&lt;&gt;"",K1074=""),SUM(K$1:K1074)-SUM(T$1:T1072),"")</f>
        <v/>
      </c>
      <c r="U1073" s="74" t="str">
        <f>IF(AND(M1073&lt;&gt;"",M1074=""),SUM(M$1:M1074)-SUM(U$1:U1072),"")</f>
        <v/>
      </c>
      <c r="V1073" s="74" t="str">
        <f>IF(AND(O1073&lt;&gt;"",O1074=""),SUM(O$1:O1074)-SUM(V$1:V1072),"")</f>
        <v/>
      </c>
      <c r="X1073" s="3" t="str">
        <f t="shared" si="188"/>
        <v/>
      </c>
      <c r="Y1073" s="21" t="str">
        <f t="shared" si="189"/>
        <v/>
      </c>
      <c r="Z1073" s="74" t="str">
        <f t="shared" si="190"/>
        <v/>
      </c>
      <c r="AA1073" s="74" t="str">
        <f t="shared" si="191"/>
        <v/>
      </c>
      <c r="AB1073" s="74" t="str">
        <f t="shared" si="192"/>
        <v/>
      </c>
    </row>
    <row r="1074" spans="5:28" ht="15.75" customHeight="1" x14ac:dyDescent="0.2">
      <c r="E1074" t="str">
        <f t="shared" si="182"/>
        <v/>
      </c>
      <c r="G1074" s="1" t="str">
        <f>IF(D1074="","",IFERROR(VLOOKUP(D1074,Ingredients!$A:$G,4,FALSE),"ingredient not in list"))</f>
        <v/>
      </c>
      <c r="H1074" t="str">
        <f t="shared" si="183"/>
        <v/>
      </c>
      <c r="I1074" s="3" t="str">
        <f>IF(D1074="", "", IFERROR((VLOOKUP(D1074,Ingredients!$A:$H,8,FALSE)*(F1074/(VLOOKUP(D1074,Ingredients!$A:$H,3,FALSE)))), "ingredient not in list"))</f>
        <v/>
      </c>
      <c r="J1074" t="str">
        <f t="shared" si="184"/>
        <v/>
      </c>
      <c r="K1074" s="77" t="str">
        <f>IF($D1074="", "", IFERROR((VLOOKUP($D1074,Ingredients!$A:$K,9,FALSE)*($F1074/(VLOOKUP($D1074,Ingredients!$A:$K,3,FALSE)))), "ingredient not in list"))</f>
        <v/>
      </c>
      <c r="L1074" t="str">
        <f t="shared" si="185"/>
        <v/>
      </c>
      <c r="M1074" s="77" t="str">
        <f>IF($D1074="", "", IFERROR((VLOOKUP($D1074,Ingredients!$A:$K,10,FALSE)*($F1074/(VLOOKUP($D1074,Ingredients!$A:$K,3,FALSE)))), "ingredient not in list"))</f>
        <v/>
      </c>
      <c r="N1074" t="str">
        <f t="shared" si="186"/>
        <v/>
      </c>
      <c r="O1074" s="77" t="str">
        <f>IF($D1074="", "", IFERROR((VLOOKUP($D1074,Ingredients!$A:$K,11,FALSE)*($F1074/(VLOOKUP($D1074,Ingredients!$A:$K,3,FALSE)))), "ingredient not in list"))</f>
        <v/>
      </c>
      <c r="P1074" t="str">
        <f t="shared" si="187"/>
        <v/>
      </c>
      <c r="Q1074" s="83" t="str">
        <f>IF($D1074="", "", IFERROR((VLOOKUP($D1074,Ingredients!$A:$H,6,FALSE)*($F1074/(VLOOKUP($D1074,Ingredients!$A:$H,3,FALSE)))), "ingredient not in list"))</f>
        <v/>
      </c>
      <c r="R1074" s="3" t="str">
        <f>IF(AND(I1074&lt;&gt;"",I1075=""),SUM(I$1:I1075)-SUM(R$1:R1073),"")</f>
        <v/>
      </c>
      <c r="S1074" t="str">
        <f>IF(AND(Q1074&lt;&gt;"",Q1075=""),SUM(Q$1:Q1075)-SUM(S$1:S1073),"")</f>
        <v/>
      </c>
      <c r="T1074" s="74" t="str">
        <f>IF(AND(K1074&lt;&gt;"",K1075=""),SUM(K$1:K1075)-SUM(T$1:T1073),"")</f>
        <v/>
      </c>
      <c r="U1074" s="74" t="str">
        <f>IF(AND(M1074&lt;&gt;"",M1075=""),SUM(M$1:M1075)-SUM(U$1:U1073),"")</f>
        <v/>
      </c>
      <c r="V1074" s="74" t="str">
        <f>IF(AND(O1074&lt;&gt;"",O1075=""),SUM(O$1:O1075)-SUM(V$1:V1073),"")</f>
        <v/>
      </c>
      <c r="X1074" s="3" t="str">
        <f t="shared" si="188"/>
        <v/>
      </c>
      <c r="Y1074" s="21" t="str">
        <f t="shared" si="189"/>
        <v/>
      </c>
      <c r="Z1074" s="74" t="str">
        <f t="shared" si="190"/>
        <v/>
      </c>
      <c r="AA1074" s="74" t="str">
        <f t="shared" si="191"/>
        <v/>
      </c>
      <c r="AB1074" s="74" t="str">
        <f t="shared" si="192"/>
        <v/>
      </c>
    </row>
    <row r="1075" spans="5:28" ht="15.75" customHeight="1" x14ac:dyDescent="0.2">
      <c r="E1075" t="str">
        <f t="shared" si="182"/>
        <v/>
      </c>
      <c r="G1075" s="1" t="str">
        <f>IF(D1075="","",IFERROR(VLOOKUP(D1075,Ingredients!$A:$G,4,FALSE),"ingredient not in list"))</f>
        <v/>
      </c>
      <c r="H1075" t="str">
        <f t="shared" si="183"/>
        <v/>
      </c>
      <c r="I1075" s="3" t="str">
        <f>IF(D1075="", "", IFERROR((VLOOKUP(D1075,Ingredients!$A:$H,8,FALSE)*(F1075/(VLOOKUP(D1075,Ingredients!$A:$H,3,FALSE)))), "ingredient not in list"))</f>
        <v/>
      </c>
      <c r="J1075" t="str">
        <f t="shared" si="184"/>
        <v/>
      </c>
      <c r="K1075" s="77" t="str">
        <f>IF($D1075="", "", IFERROR((VLOOKUP($D1075,Ingredients!$A:$K,9,FALSE)*($F1075/(VLOOKUP($D1075,Ingredients!$A:$K,3,FALSE)))), "ingredient not in list"))</f>
        <v/>
      </c>
      <c r="L1075" t="str">
        <f t="shared" si="185"/>
        <v/>
      </c>
      <c r="M1075" s="77" t="str">
        <f>IF($D1075="", "", IFERROR((VLOOKUP($D1075,Ingredients!$A:$K,10,FALSE)*($F1075/(VLOOKUP($D1075,Ingredients!$A:$K,3,FALSE)))), "ingredient not in list"))</f>
        <v/>
      </c>
      <c r="N1075" t="str">
        <f t="shared" si="186"/>
        <v/>
      </c>
      <c r="O1075" s="77" t="str">
        <f>IF($D1075="", "", IFERROR((VLOOKUP($D1075,Ingredients!$A:$K,11,FALSE)*($F1075/(VLOOKUP($D1075,Ingredients!$A:$K,3,FALSE)))), "ingredient not in list"))</f>
        <v/>
      </c>
      <c r="P1075" t="str">
        <f t="shared" si="187"/>
        <v/>
      </c>
      <c r="Q1075" s="83" t="str">
        <f>IF($D1075="", "", IFERROR((VLOOKUP($D1075,Ingredients!$A:$H,6,FALSE)*($F1075/(VLOOKUP($D1075,Ingredients!$A:$H,3,FALSE)))), "ingredient not in list"))</f>
        <v/>
      </c>
      <c r="R1075" s="3" t="str">
        <f>IF(AND(I1075&lt;&gt;"",I1076=""),SUM(I$1:I1076)-SUM(R$1:R1074),"")</f>
        <v/>
      </c>
      <c r="S1075" t="str">
        <f>IF(AND(Q1075&lt;&gt;"",Q1076=""),SUM(Q$1:Q1076)-SUM(S$1:S1074),"")</f>
        <v/>
      </c>
      <c r="T1075" s="74" t="str">
        <f>IF(AND(K1075&lt;&gt;"",K1076=""),SUM(K$1:K1076)-SUM(T$1:T1074),"")</f>
        <v/>
      </c>
      <c r="U1075" s="74" t="str">
        <f>IF(AND(M1075&lt;&gt;"",M1076=""),SUM(M$1:M1076)-SUM(U$1:U1074),"")</f>
        <v/>
      </c>
      <c r="V1075" s="74" t="str">
        <f>IF(AND(O1075&lt;&gt;"",O1076=""),SUM(O$1:O1076)-SUM(V$1:V1074),"")</f>
        <v/>
      </c>
      <c r="X1075" s="3" t="str">
        <f t="shared" si="188"/>
        <v/>
      </c>
      <c r="Y1075" s="21" t="str">
        <f t="shared" si="189"/>
        <v/>
      </c>
      <c r="Z1075" s="74" t="str">
        <f t="shared" si="190"/>
        <v/>
      </c>
      <c r="AA1075" s="74" t="str">
        <f t="shared" si="191"/>
        <v/>
      </c>
      <c r="AB1075" s="74" t="str">
        <f t="shared" si="192"/>
        <v/>
      </c>
    </row>
    <row r="1076" spans="5:28" ht="15.75" customHeight="1" x14ac:dyDescent="0.2">
      <c r="E1076" t="str">
        <f t="shared" si="182"/>
        <v/>
      </c>
      <c r="G1076" s="1" t="str">
        <f>IF(D1076="","",IFERROR(VLOOKUP(D1076,Ingredients!$A:$G,4,FALSE),"ingredient not in list"))</f>
        <v/>
      </c>
      <c r="H1076" t="str">
        <f t="shared" si="183"/>
        <v/>
      </c>
      <c r="I1076" s="3" t="str">
        <f>IF(D1076="", "", IFERROR((VLOOKUP(D1076,Ingredients!$A:$H,8,FALSE)*(F1076/(VLOOKUP(D1076,Ingredients!$A:$H,3,FALSE)))), "ingredient not in list"))</f>
        <v/>
      </c>
      <c r="J1076" t="str">
        <f t="shared" si="184"/>
        <v/>
      </c>
      <c r="K1076" s="77" t="str">
        <f>IF($D1076="", "", IFERROR((VLOOKUP($D1076,Ingredients!$A:$K,9,FALSE)*($F1076/(VLOOKUP($D1076,Ingredients!$A:$K,3,FALSE)))), "ingredient not in list"))</f>
        <v/>
      </c>
      <c r="L1076" t="str">
        <f t="shared" si="185"/>
        <v/>
      </c>
      <c r="M1076" s="77" t="str">
        <f>IF($D1076="", "", IFERROR((VLOOKUP($D1076,Ingredients!$A:$K,10,FALSE)*($F1076/(VLOOKUP($D1076,Ingredients!$A:$K,3,FALSE)))), "ingredient not in list"))</f>
        <v/>
      </c>
      <c r="N1076" t="str">
        <f t="shared" si="186"/>
        <v/>
      </c>
      <c r="O1076" s="77" t="str">
        <f>IF($D1076="", "", IFERROR((VLOOKUP($D1076,Ingredients!$A:$K,11,FALSE)*($F1076/(VLOOKUP($D1076,Ingredients!$A:$K,3,FALSE)))), "ingredient not in list"))</f>
        <v/>
      </c>
      <c r="P1076" t="str">
        <f t="shared" si="187"/>
        <v/>
      </c>
      <c r="Q1076" s="83" t="str">
        <f>IF($D1076="", "", IFERROR((VLOOKUP($D1076,Ingredients!$A:$H,6,FALSE)*($F1076/(VLOOKUP($D1076,Ingredients!$A:$H,3,FALSE)))), "ingredient not in list"))</f>
        <v/>
      </c>
      <c r="R1076" s="3" t="str">
        <f>IF(AND(I1076&lt;&gt;"",I1077=""),SUM(I$1:I1077)-SUM(R$1:R1075),"")</f>
        <v/>
      </c>
      <c r="S1076" t="str">
        <f>IF(AND(Q1076&lt;&gt;"",Q1077=""),SUM(Q$1:Q1077)-SUM(S$1:S1075),"")</f>
        <v/>
      </c>
      <c r="T1076" s="74" t="str">
        <f>IF(AND(K1076&lt;&gt;"",K1077=""),SUM(K$1:K1077)-SUM(T$1:T1075),"")</f>
        <v/>
      </c>
      <c r="U1076" s="74" t="str">
        <f>IF(AND(M1076&lt;&gt;"",M1077=""),SUM(M$1:M1077)-SUM(U$1:U1075),"")</f>
        <v/>
      </c>
      <c r="V1076" s="74" t="str">
        <f>IF(AND(O1076&lt;&gt;"",O1077=""),SUM(O$1:O1077)-SUM(V$1:V1075),"")</f>
        <v/>
      </c>
      <c r="X1076" s="3" t="str">
        <f t="shared" si="188"/>
        <v/>
      </c>
      <c r="Y1076" s="21" t="str">
        <f t="shared" si="189"/>
        <v/>
      </c>
      <c r="Z1076" s="74" t="str">
        <f t="shared" si="190"/>
        <v/>
      </c>
      <c r="AA1076" s="74" t="str">
        <f t="shared" si="191"/>
        <v/>
      </c>
      <c r="AB1076" s="74" t="str">
        <f t="shared" si="192"/>
        <v/>
      </c>
    </row>
    <row r="1077" spans="5:28" ht="15.75" customHeight="1" x14ac:dyDescent="0.2">
      <c r="E1077" t="str">
        <f t="shared" si="182"/>
        <v/>
      </c>
      <c r="G1077" s="1" t="str">
        <f>IF(D1077="","",IFERROR(VLOOKUP(D1077,Ingredients!$A:$G,4,FALSE),"ingredient not in list"))</f>
        <v/>
      </c>
      <c r="H1077" t="str">
        <f t="shared" si="183"/>
        <v/>
      </c>
      <c r="I1077" s="3" t="str">
        <f>IF(D1077="", "", IFERROR((VLOOKUP(D1077,Ingredients!$A:$H,8,FALSE)*(F1077/(VLOOKUP(D1077,Ingredients!$A:$H,3,FALSE)))), "ingredient not in list"))</f>
        <v/>
      </c>
      <c r="J1077" t="str">
        <f t="shared" si="184"/>
        <v/>
      </c>
      <c r="K1077" s="77" t="str">
        <f>IF($D1077="", "", IFERROR((VLOOKUP($D1077,Ingredients!$A:$K,9,FALSE)*($F1077/(VLOOKUP($D1077,Ingredients!$A:$K,3,FALSE)))), "ingredient not in list"))</f>
        <v/>
      </c>
      <c r="L1077" t="str">
        <f t="shared" si="185"/>
        <v/>
      </c>
      <c r="M1077" s="77" t="str">
        <f>IF($D1077="", "", IFERROR((VLOOKUP($D1077,Ingredients!$A:$K,10,FALSE)*($F1077/(VLOOKUP($D1077,Ingredients!$A:$K,3,FALSE)))), "ingredient not in list"))</f>
        <v/>
      </c>
      <c r="N1077" t="str">
        <f t="shared" si="186"/>
        <v/>
      </c>
      <c r="O1077" s="77" t="str">
        <f>IF($D1077="", "", IFERROR((VLOOKUP($D1077,Ingredients!$A:$K,11,FALSE)*($F1077/(VLOOKUP($D1077,Ingredients!$A:$K,3,FALSE)))), "ingredient not in list"))</f>
        <v/>
      </c>
      <c r="P1077" t="str">
        <f t="shared" si="187"/>
        <v/>
      </c>
      <c r="Q1077" s="83" t="str">
        <f>IF($D1077="", "", IFERROR((VLOOKUP($D1077,Ingredients!$A:$H,6,FALSE)*($F1077/(VLOOKUP($D1077,Ingredients!$A:$H,3,FALSE)))), "ingredient not in list"))</f>
        <v/>
      </c>
      <c r="R1077" s="3" t="str">
        <f>IF(AND(I1077&lt;&gt;"",I1078=""),SUM(I$1:I1078)-SUM(R$1:R1076),"")</f>
        <v/>
      </c>
      <c r="S1077" t="str">
        <f>IF(AND(Q1077&lt;&gt;"",Q1078=""),SUM(Q$1:Q1078)-SUM(S$1:S1076),"")</f>
        <v/>
      </c>
      <c r="T1077" s="74" t="str">
        <f>IF(AND(K1077&lt;&gt;"",K1078=""),SUM(K$1:K1078)-SUM(T$1:T1076),"")</f>
        <v/>
      </c>
      <c r="U1077" s="74" t="str">
        <f>IF(AND(M1077&lt;&gt;"",M1078=""),SUM(M$1:M1078)-SUM(U$1:U1076),"")</f>
        <v/>
      </c>
      <c r="V1077" s="74" t="str">
        <f>IF(AND(O1077&lt;&gt;"",O1078=""),SUM(O$1:O1078)-SUM(V$1:V1076),"")</f>
        <v/>
      </c>
      <c r="X1077" s="3" t="str">
        <f t="shared" si="188"/>
        <v/>
      </c>
      <c r="Y1077" s="21" t="str">
        <f t="shared" si="189"/>
        <v/>
      </c>
      <c r="Z1077" s="74" t="str">
        <f t="shared" si="190"/>
        <v/>
      </c>
      <c r="AA1077" s="74" t="str">
        <f t="shared" si="191"/>
        <v/>
      </c>
      <c r="AB1077" s="74" t="str">
        <f t="shared" si="192"/>
        <v/>
      </c>
    </row>
    <row r="1078" spans="5:28" ht="15.75" customHeight="1" x14ac:dyDescent="0.2">
      <c r="E1078" t="str">
        <f t="shared" si="182"/>
        <v/>
      </c>
      <c r="G1078" s="1" t="str">
        <f>IF(D1078="","",IFERROR(VLOOKUP(D1078,Ingredients!$A:$G,4,FALSE),"ingredient not in list"))</f>
        <v/>
      </c>
      <c r="H1078" t="str">
        <f t="shared" si="183"/>
        <v/>
      </c>
      <c r="I1078" s="3" t="str">
        <f>IF(D1078="", "", IFERROR((VLOOKUP(D1078,Ingredients!$A:$H,8,FALSE)*(F1078/(VLOOKUP(D1078,Ingredients!$A:$H,3,FALSE)))), "ingredient not in list"))</f>
        <v/>
      </c>
      <c r="J1078" t="str">
        <f t="shared" si="184"/>
        <v/>
      </c>
      <c r="K1078" s="77" t="str">
        <f>IF($D1078="", "", IFERROR((VLOOKUP($D1078,Ingredients!$A:$K,9,FALSE)*($F1078/(VLOOKUP($D1078,Ingredients!$A:$K,3,FALSE)))), "ingredient not in list"))</f>
        <v/>
      </c>
      <c r="L1078" t="str">
        <f t="shared" si="185"/>
        <v/>
      </c>
      <c r="M1078" s="77" t="str">
        <f>IF($D1078="", "", IFERROR((VLOOKUP($D1078,Ingredients!$A:$K,10,FALSE)*($F1078/(VLOOKUP($D1078,Ingredients!$A:$K,3,FALSE)))), "ingredient not in list"))</f>
        <v/>
      </c>
      <c r="N1078" t="str">
        <f t="shared" si="186"/>
        <v/>
      </c>
      <c r="O1078" s="77" t="str">
        <f>IF($D1078="", "", IFERROR((VLOOKUP($D1078,Ingredients!$A:$K,11,FALSE)*($F1078/(VLOOKUP($D1078,Ingredients!$A:$K,3,FALSE)))), "ingredient not in list"))</f>
        <v/>
      </c>
      <c r="P1078" t="str">
        <f t="shared" si="187"/>
        <v/>
      </c>
      <c r="Q1078" s="83" t="str">
        <f>IF($D1078="", "", IFERROR((VLOOKUP($D1078,Ingredients!$A:$H,6,FALSE)*($F1078/(VLOOKUP($D1078,Ingredients!$A:$H,3,FALSE)))), "ingredient not in list"))</f>
        <v/>
      </c>
      <c r="R1078" s="3" t="str">
        <f>IF(AND(I1078&lt;&gt;"",I1079=""),SUM(I$1:I1079)-SUM(R$1:R1077),"")</f>
        <v/>
      </c>
      <c r="S1078" t="str">
        <f>IF(AND(Q1078&lt;&gt;"",Q1079=""),SUM(Q$1:Q1079)-SUM(S$1:S1077),"")</f>
        <v/>
      </c>
      <c r="T1078" s="74" t="str">
        <f>IF(AND(K1078&lt;&gt;"",K1079=""),SUM(K$1:K1079)-SUM(T$1:T1077),"")</f>
        <v/>
      </c>
      <c r="U1078" s="74" t="str">
        <f>IF(AND(M1078&lt;&gt;"",M1079=""),SUM(M$1:M1079)-SUM(U$1:U1077),"")</f>
        <v/>
      </c>
      <c r="V1078" s="74" t="str">
        <f>IF(AND(O1078&lt;&gt;"",O1079=""),SUM(O$1:O1079)-SUM(V$1:V1077),"")</f>
        <v/>
      </c>
      <c r="X1078" s="3" t="str">
        <f t="shared" si="188"/>
        <v/>
      </c>
      <c r="Y1078" s="21" t="str">
        <f t="shared" si="189"/>
        <v/>
      </c>
      <c r="Z1078" s="74" t="str">
        <f t="shared" si="190"/>
        <v/>
      </c>
      <c r="AA1078" s="74" t="str">
        <f t="shared" si="191"/>
        <v/>
      </c>
      <c r="AB1078" s="74" t="str">
        <f t="shared" si="192"/>
        <v/>
      </c>
    </row>
    <row r="1079" spans="5:28" ht="15.75" customHeight="1" x14ac:dyDescent="0.2">
      <c r="E1079" t="str">
        <f t="shared" si="182"/>
        <v/>
      </c>
      <c r="G1079" s="1" t="str">
        <f>IF(D1079="","",IFERROR(VLOOKUP(D1079,Ingredients!$A:$G,4,FALSE),"ingredient not in list"))</f>
        <v/>
      </c>
      <c r="H1079" t="str">
        <f t="shared" si="183"/>
        <v/>
      </c>
      <c r="I1079" s="3" t="str">
        <f>IF(D1079="", "", IFERROR((VLOOKUP(D1079,Ingredients!$A:$H,8,FALSE)*(F1079/(VLOOKUP(D1079,Ingredients!$A:$H,3,FALSE)))), "ingredient not in list"))</f>
        <v/>
      </c>
      <c r="J1079" t="str">
        <f t="shared" si="184"/>
        <v/>
      </c>
      <c r="K1079" s="77" t="str">
        <f>IF($D1079="", "", IFERROR((VLOOKUP($D1079,Ingredients!$A:$K,9,FALSE)*($F1079/(VLOOKUP($D1079,Ingredients!$A:$K,3,FALSE)))), "ingredient not in list"))</f>
        <v/>
      </c>
      <c r="L1079" t="str">
        <f t="shared" si="185"/>
        <v/>
      </c>
      <c r="M1079" s="77" t="str">
        <f>IF($D1079="", "", IFERROR((VLOOKUP($D1079,Ingredients!$A:$K,10,FALSE)*($F1079/(VLOOKUP($D1079,Ingredients!$A:$K,3,FALSE)))), "ingredient not in list"))</f>
        <v/>
      </c>
      <c r="N1079" t="str">
        <f t="shared" si="186"/>
        <v/>
      </c>
      <c r="O1079" s="77" t="str">
        <f>IF($D1079="", "", IFERROR((VLOOKUP($D1079,Ingredients!$A:$K,11,FALSE)*($F1079/(VLOOKUP($D1079,Ingredients!$A:$K,3,FALSE)))), "ingredient not in list"))</f>
        <v/>
      </c>
      <c r="P1079" t="str">
        <f t="shared" si="187"/>
        <v/>
      </c>
      <c r="Q1079" s="83" t="str">
        <f>IF($D1079="", "", IFERROR((VLOOKUP($D1079,Ingredients!$A:$H,6,FALSE)*($F1079/(VLOOKUP($D1079,Ingredients!$A:$H,3,FALSE)))), "ingredient not in list"))</f>
        <v/>
      </c>
      <c r="R1079" s="3" t="str">
        <f>IF(AND(I1079&lt;&gt;"",I1080=""),SUM(I$1:I1080)-SUM(R$1:R1078),"")</f>
        <v/>
      </c>
      <c r="S1079" t="str">
        <f>IF(AND(Q1079&lt;&gt;"",Q1080=""),SUM(Q$1:Q1080)-SUM(S$1:S1078),"")</f>
        <v/>
      </c>
      <c r="T1079" s="74" t="str">
        <f>IF(AND(K1079&lt;&gt;"",K1080=""),SUM(K$1:K1080)-SUM(T$1:T1078),"")</f>
        <v/>
      </c>
      <c r="U1079" s="74" t="str">
        <f>IF(AND(M1079&lt;&gt;"",M1080=""),SUM(M$1:M1080)-SUM(U$1:U1078),"")</f>
        <v/>
      </c>
      <c r="V1079" s="74" t="str">
        <f>IF(AND(O1079&lt;&gt;"",O1080=""),SUM(O$1:O1080)-SUM(V$1:V1078),"")</f>
        <v/>
      </c>
      <c r="X1079" s="3" t="str">
        <f t="shared" si="188"/>
        <v/>
      </c>
      <c r="Y1079" s="21" t="str">
        <f t="shared" si="189"/>
        <v/>
      </c>
      <c r="Z1079" s="74" t="str">
        <f t="shared" si="190"/>
        <v/>
      </c>
      <c r="AA1079" s="74" t="str">
        <f t="shared" si="191"/>
        <v/>
      </c>
      <c r="AB1079" s="74" t="str">
        <f t="shared" si="192"/>
        <v/>
      </c>
    </row>
    <row r="1080" spans="5:28" ht="15.75" customHeight="1" x14ac:dyDescent="0.2">
      <c r="E1080" t="str">
        <f t="shared" si="182"/>
        <v/>
      </c>
      <c r="G1080" s="1" t="str">
        <f>IF(D1080="","",IFERROR(VLOOKUP(D1080,Ingredients!$A:$G,4,FALSE),"ingredient not in list"))</f>
        <v/>
      </c>
      <c r="H1080" t="str">
        <f t="shared" si="183"/>
        <v/>
      </c>
      <c r="I1080" s="3" t="str">
        <f>IF(D1080="", "", IFERROR((VLOOKUP(D1080,Ingredients!$A:$H,8,FALSE)*(F1080/(VLOOKUP(D1080,Ingredients!$A:$H,3,FALSE)))), "ingredient not in list"))</f>
        <v/>
      </c>
      <c r="J1080" t="str">
        <f t="shared" si="184"/>
        <v/>
      </c>
      <c r="K1080" s="77" t="str">
        <f>IF($D1080="", "", IFERROR((VLOOKUP($D1080,Ingredients!$A:$K,9,FALSE)*($F1080/(VLOOKUP($D1080,Ingredients!$A:$K,3,FALSE)))), "ingredient not in list"))</f>
        <v/>
      </c>
      <c r="L1080" t="str">
        <f t="shared" si="185"/>
        <v/>
      </c>
      <c r="M1080" s="77" t="str">
        <f>IF($D1080="", "", IFERROR((VLOOKUP($D1080,Ingredients!$A:$K,10,FALSE)*($F1080/(VLOOKUP($D1080,Ingredients!$A:$K,3,FALSE)))), "ingredient not in list"))</f>
        <v/>
      </c>
      <c r="N1080" t="str">
        <f t="shared" si="186"/>
        <v/>
      </c>
      <c r="O1080" s="77" t="str">
        <f>IF($D1080="", "", IFERROR((VLOOKUP($D1080,Ingredients!$A:$K,11,FALSE)*($F1080/(VLOOKUP($D1080,Ingredients!$A:$K,3,FALSE)))), "ingredient not in list"))</f>
        <v/>
      </c>
      <c r="P1080" t="str">
        <f t="shared" si="187"/>
        <v/>
      </c>
      <c r="Q1080" s="83" t="str">
        <f>IF($D1080="", "", IFERROR((VLOOKUP($D1080,Ingredients!$A:$H,6,FALSE)*($F1080/(VLOOKUP($D1080,Ingredients!$A:$H,3,FALSE)))), "ingredient not in list"))</f>
        <v/>
      </c>
      <c r="R1080" s="3" t="str">
        <f>IF(AND(I1080&lt;&gt;"",I1081=""),SUM(I$1:I1081)-SUM(R$1:R1079),"")</f>
        <v/>
      </c>
      <c r="S1080" t="str">
        <f>IF(AND(Q1080&lt;&gt;"",Q1081=""),SUM(Q$1:Q1081)-SUM(S$1:S1079),"")</f>
        <v/>
      </c>
      <c r="T1080" s="74" t="str">
        <f>IF(AND(K1080&lt;&gt;"",K1081=""),SUM(K$1:K1081)-SUM(T$1:T1079),"")</f>
        <v/>
      </c>
      <c r="U1080" s="74" t="str">
        <f>IF(AND(M1080&lt;&gt;"",M1081=""),SUM(M$1:M1081)-SUM(U$1:U1079),"")</f>
        <v/>
      </c>
      <c r="V1080" s="74" t="str">
        <f>IF(AND(O1080&lt;&gt;"",O1081=""),SUM(O$1:O1081)-SUM(V$1:V1079),"")</f>
        <v/>
      </c>
      <c r="X1080" s="3" t="str">
        <f t="shared" si="188"/>
        <v/>
      </c>
      <c r="Y1080" s="21" t="str">
        <f t="shared" si="189"/>
        <v/>
      </c>
      <c r="Z1080" s="74" t="str">
        <f t="shared" si="190"/>
        <v/>
      </c>
      <c r="AA1080" s="74" t="str">
        <f t="shared" si="191"/>
        <v/>
      </c>
      <c r="AB1080" s="74" t="str">
        <f t="shared" si="192"/>
        <v/>
      </c>
    </row>
    <row r="1081" spans="5:28" ht="15.75" customHeight="1" x14ac:dyDescent="0.2">
      <c r="E1081" t="str">
        <f t="shared" si="182"/>
        <v/>
      </c>
      <c r="G1081" s="1" t="str">
        <f>IF(D1081="","",IFERROR(VLOOKUP(D1081,Ingredients!$A:$G,4,FALSE),"ingredient not in list"))</f>
        <v/>
      </c>
      <c r="H1081" t="str">
        <f t="shared" si="183"/>
        <v/>
      </c>
      <c r="I1081" s="3" t="str">
        <f>IF(D1081="", "", IFERROR((VLOOKUP(D1081,Ingredients!$A:$H,8,FALSE)*(F1081/(VLOOKUP(D1081,Ingredients!$A:$H,3,FALSE)))), "ingredient not in list"))</f>
        <v/>
      </c>
      <c r="J1081" t="str">
        <f t="shared" si="184"/>
        <v/>
      </c>
      <c r="K1081" s="77" t="str">
        <f>IF($D1081="", "", IFERROR((VLOOKUP($D1081,Ingredients!$A:$K,9,FALSE)*($F1081/(VLOOKUP($D1081,Ingredients!$A:$K,3,FALSE)))), "ingredient not in list"))</f>
        <v/>
      </c>
      <c r="L1081" t="str">
        <f t="shared" si="185"/>
        <v/>
      </c>
      <c r="M1081" s="77" t="str">
        <f>IF($D1081="", "", IFERROR((VLOOKUP($D1081,Ingredients!$A:$K,10,FALSE)*($F1081/(VLOOKUP($D1081,Ingredients!$A:$K,3,FALSE)))), "ingredient not in list"))</f>
        <v/>
      </c>
      <c r="N1081" t="str">
        <f t="shared" si="186"/>
        <v/>
      </c>
      <c r="O1081" s="77" t="str">
        <f>IF($D1081="", "", IFERROR((VLOOKUP($D1081,Ingredients!$A:$K,11,FALSE)*($F1081/(VLOOKUP($D1081,Ingredients!$A:$K,3,FALSE)))), "ingredient not in list"))</f>
        <v/>
      </c>
      <c r="P1081" t="str">
        <f t="shared" si="187"/>
        <v/>
      </c>
      <c r="Q1081" s="83" t="str">
        <f>IF($D1081="", "", IFERROR((VLOOKUP($D1081,Ingredients!$A:$H,6,FALSE)*($F1081/(VLOOKUP($D1081,Ingredients!$A:$H,3,FALSE)))), "ingredient not in list"))</f>
        <v/>
      </c>
      <c r="R1081" s="3" t="str">
        <f>IF(AND(I1081&lt;&gt;"",I1082=""),SUM(I$1:I1082)-SUM(R$1:R1080),"")</f>
        <v/>
      </c>
      <c r="S1081" t="str">
        <f>IF(AND(Q1081&lt;&gt;"",Q1082=""),SUM(Q$1:Q1082)-SUM(S$1:S1080),"")</f>
        <v/>
      </c>
      <c r="T1081" s="74" t="str">
        <f>IF(AND(K1081&lt;&gt;"",K1082=""),SUM(K$1:K1082)-SUM(T$1:T1080),"")</f>
        <v/>
      </c>
      <c r="U1081" s="74" t="str">
        <f>IF(AND(M1081&lt;&gt;"",M1082=""),SUM(M$1:M1082)-SUM(U$1:U1080),"")</f>
        <v/>
      </c>
      <c r="V1081" s="74" t="str">
        <f>IF(AND(O1081&lt;&gt;"",O1082=""),SUM(O$1:O1082)-SUM(V$1:V1080),"")</f>
        <v/>
      </c>
      <c r="X1081" s="3" t="str">
        <f t="shared" si="188"/>
        <v/>
      </c>
      <c r="Y1081" s="21" t="str">
        <f t="shared" si="189"/>
        <v/>
      </c>
      <c r="Z1081" s="74" t="str">
        <f t="shared" si="190"/>
        <v/>
      </c>
      <c r="AA1081" s="74" t="str">
        <f t="shared" si="191"/>
        <v/>
      </c>
      <c r="AB1081" s="74" t="str">
        <f t="shared" si="192"/>
        <v/>
      </c>
    </row>
    <row r="1082" spans="5:28" ht="15.75" customHeight="1" x14ac:dyDescent="0.2">
      <c r="E1082" t="str">
        <f t="shared" si="182"/>
        <v/>
      </c>
      <c r="G1082" s="1" t="str">
        <f>IF(D1082="","",IFERROR(VLOOKUP(D1082,Ingredients!$A:$G,4,FALSE),"ingredient not in list"))</f>
        <v/>
      </c>
      <c r="H1082" t="str">
        <f t="shared" si="183"/>
        <v/>
      </c>
      <c r="I1082" s="3" t="str">
        <f>IF(D1082="", "", IFERROR((VLOOKUP(D1082,Ingredients!$A:$H,8,FALSE)*(F1082/(VLOOKUP(D1082,Ingredients!$A:$H,3,FALSE)))), "ingredient not in list"))</f>
        <v/>
      </c>
      <c r="J1082" t="str">
        <f t="shared" si="184"/>
        <v/>
      </c>
      <c r="K1082" s="77" t="str">
        <f>IF($D1082="", "", IFERROR((VLOOKUP($D1082,Ingredients!$A:$K,9,FALSE)*($F1082/(VLOOKUP($D1082,Ingredients!$A:$K,3,FALSE)))), "ingredient not in list"))</f>
        <v/>
      </c>
      <c r="L1082" t="str">
        <f t="shared" si="185"/>
        <v/>
      </c>
      <c r="M1082" s="77" t="str">
        <f>IF($D1082="", "", IFERROR((VLOOKUP($D1082,Ingredients!$A:$K,10,FALSE)*($F1082/(VLOOKUP($D1082,Ingredients!$A:$K,3,FALSE)))), "ingredient not in list"))</f>
        <v/>
      </c>
      <c r="N1082" t="str">
        <f t="shared" si="186"/>
        <v/>
      </c>
      <c r="O1082" s="77" t="str">
        <f>IF($D1082="", "", IFERROR((VLOOKUP($D1082,Ingredients!$A:$K,11,FALSE)*($F1082/(VLOOKUP($D1082,Ingredients!$A:$K,3,FALSE)))), "ingredient not in list"))</f>
        <v/>
      </c>
      <c r="P1082" t="str">
        <f t="shared" si="187"/>
        <v/>
      </c>
      <c r="Q1082" s="83" t="str">
        <f>IF($D1082="", "", IFERROR((VLOOKUP($D1082,Ingredients!$A:$H,6,FALSE)*($F1082/(VLOOKUP($D1082,Ingredients!$A:$H,3,FALSE)))), "ingredient not in list"))</f>
        <v/>
      </c>
      <c r="R1082" s="3" t="str">
        <f>IF(AND(I1082&lt;&gt;"",I1083=""),SUM(I$1:I1083)-SUM(R$1:R1081),"")</f>
        <v/>
      </c>
      <c r="S1082" t="str">
        <f>IF(AND(Q1082&lt;&gt;"",Q1083=""),SUM(Q$1:Q1083)-SUM(S$1:S1081),"")</f>
        <v/>
      </c>
      <c r="T1082" s="74" t="str">
        <f>IF(AND(K1082&lt;&gt;"",K1083=""),SUM(K$1:K1083)-SUM(T$1:T1081),"")</f>
        <v/>
      </c>
      <c r="U1082" s="74" t="str">
        <f>IF(AND(M1082&lt;&gt;"",M1083=""),SUM(M$1:M1083)-SUM(U$1:U1081),"")</f>
        <v/>
      </c>
      <c r="V1082" s="74" t="str">
        <f>IF(AND(O1082&lt;&gt;"",O1083=""),SUM(O$1:O1083)-SUM(V$1:V1081),"")</f>
        <v/>
      </c>
      <c r="X1082" s="3" t="str">
        <f t="shared" si="188"/>
        <v/>
      </c>
      <c r="Y1082" s="21" t="str">
        <f t="shared" si="189"/>
        <v/>
      </c>
      <c r="Z1082" s="74" t="str">
        <f t="shared" si="190"/>
        <v/>
      </c>
      <c r="AA1082" s="74" t="str">
        <f t="shared" si="191"/>
        <v/>
      </c>
      <c r="AB1082" s="74" t="str">
        <f t="shared" si="192"/>
        <v/>
      </c>
    </row>
    <row r="1083" spans="5:28" ht="15.75" customHeight="1" x14ac:dyDescent="0.2">
      <c r="E1083" t="str">
        <f t="shared" si="182"/>
        <v/>
      </c>
      <c r="G1083" s="1" t="str">
        <f>IF(D1083="","",IFERROR(VLOOKUP(D1083,Ingredients!$A:$G,4,FALSE),"ingredient not in list"))</f>
        <v/>
      </c>
      <c r="H1083" t="str">
        <f t="shared" si="183"/>
        <v/>
      </c>
      <c r="I1083" s="3" t="str">
        <f>IF(D1083="", "", IFERROR((VLOOKUP(D1083,Ingredients!$A:$H,8,FALSE)*(F1083/(VLOOKUP(D1083,Ingredients!$A:$H,3,FALSE)))), "ingredient not in list"))</f>
        <v/>
      </c>
      <c r="J1083" t="str">
        <f t="shared" si="184"/>
        <v/>
      </c>
      <c r="K1083" s="77" t="str">
        <f>IF($D1083="", "", IFERROR((VLOOKUP($D1083,Ingredients!$A:$K,9,FALSE)*($F1083/(VLOOKUP($D1083,Ingredients!$A:$K,3,FALSE)))), "ingredient not in list"))</f>
        <v/>
      </c>
      <c r="L1083" t="str">
        <f t="shared" si="185"/>
        <v/>
      </c>
      <c r="M1083" s="77" t="str">
        <f>IF($D1083="", "", IFERROR((VLOOKUP($D1083,Ingredients!$A:$K,10,FALSE)*($F1083/(VLOOKUP($D1083,Ingredients!$A:$K,3,FALSE)))), "ingredient not in list"))</f>
        <v/>
      </c>
      <c r="N1083" t="str">
        <f t="shared" si="186"/>
        <v/>
      </c>
      <c r="O1083" s="77" t="str">
        <f>IF($D1083="", "", IFERROR((VLOOKUP($D1083,Ingredients!$A:$K,11,FALSE)*($F1083/(VLOOKUP($D1083,Ingredients!$A:$K,3,FALSE)))), "ingredient not in list"))</f>
        <v/>
      </c>
      <c r="P1083" t="str">
        <f t="shared" si="187"/>
        <v/>
      </c>
      <c r="Q1083" s="83" t="str">
        <f>IF($D1083="", "", IFERROR((VLOOKUP($D1083,Ingredients!$A:$H,6,FALSE)*($F1083/(VLOOKUP($D1083,Ingredients!$A:$H,3,FALSE)))), "ingredient not in list"))</f>
        <v/>
      </c>
      <c r="R1083" s="3" t="str">
        <f>IF(AND(I1083&lt;&gt;"",I1084=""),SUM(I$1:I1084)-SUM(R$1:R1082),"")</f>
        <v/>
      </c>
      <c r="S1083" t="str">
        <f>IF(AND(Q1083&lt;&gt;"",Q1084=""),SUM(Q$1:Q1084)-SUM(S$1:S1082),"")</f>
        <v/>
      </c>
      <c r="T1083" s="74" t="str">
        <f>IF(AND(K1083&lt;&gt;"",K1084=""),SUM(K$1:K1084)-SUM(T$1:T1082),"")</f>
        <v/>
      </c>
      <c r="U1083" s="74" t="str">
        <f>IF(AND(M1083&lt;&gt;"",M1084=""),SUM(M$1:M1084)-SUM(U$1:U1082),"")</f>
        <v/>
      </c>
      <c r="V1083" s="74" t="str">
        <f>IF(AND(O1083&lt;&gt;"",O1084=""),SUM(O$1:O1084)-SUM(V$1:V1082),"")</f>
        <v/>
      </c>
      <c r="X1083" s="3" t="str">
        <f t="shared" si="188"/>
        <v/>
      </c>
      <c r="Y1083" s="21" t="str">
        <f t="shared" si="189"/>
        <v/>
      </c>
      <c r="Z1083" s="74" t="str">
        <f t="shared" si="190"/>
        <v/>
      </c>
      <c r="AA1083" s="74" t="str">
        <f t="shared" si="191"/>
        <v/>
      </c>
      <c r="AB1083" s="74" t="str">
        <f t="shared" si="192"/>
        <v/>
      </c>
    </row>
    <row r="1084" spans="5:28" ht="15.75" customHeight="1" x14ac:dyDescent="0.2">
      <c r="E1084" t="str">
        <f t="shared" si="182"/>
        <v/>
      </c>
      <c r="G1084" s="1" t="str">
        <f>IF(D1084="","",IFERROR(VLOOKUP(D1084,Ingredients!$A:$G,4,FALSE),"ingredient not in list"))</f>
        <v/>
      </c>
      <c r="H1084" t="str">
        <f t="shared" si="183"/>
        <v/>
      </c>
      <c r="I1084" s="3" t="str">
        <f>IF(D1084="", "", IFERROR((VLOOKUP(D1084,Ingredients!$A:$H,8,FALSE)*(F1084/(VLOOKUP(D1084,Ingredients!$A:$H,3,FALSE)))), "ingredient not in list"))</f>
        <v/>
      </c>
      <c r="J1084" t="str">
        <f t="shared" si="184"/>
        <v/>
      </c>
      <c r="K1084" s="77" t="str">
        <f>IF($D1084="", "", IFERROR((VLOOKUP($D1084,Ingredients!$A:$K,9,FALSE)*($F1084/(VLOOKUP($D1084,Ingredients!$A:$K,3,FALSE)))), "ingredient not in list"))</f>
        <v/>
      </c>
      <c r="L1084" t="str">
        <f t="shared" si="185"/>
        <v/>
      </c>
      <c r="M1084" s="77" t="str">
        <f>IF($D1084="", "", IFERROR((VLOOKUP($D1084,Ingredients!$A:$K,10,FALSE)*($F1084/(VLOOKUP($D1084,Ingredients!$A:$K,3,FALSE)))), "ingredient not in list"))</f>
        <v/>
      </c>
      <c r="N1084" t="str">
        <f t="shared" si="186"/>
        <v/>
      </c>
      <c r="O1084" s="77" t="str">
        <f>IF($D1084="", "", IFERROR((VLOOKUP($D1084,Ingredients!$A:$K,11,FALSE)*($F1084/(VLOOKUP($D1084,Ingredients!$A:$K,3,FALSE)))), "ingredient not in list"))</f>
        <v/>
      </c>
      <c r="P1084" t="str">
        <f t="shared" si="187"/>
        <v/>
      </c>
      <c r="Q1084" s="83" t="str">
        <f>IF($D1084="", "", IFERROR((VLOOKUP($D1084,Ingredients!$A:$H,6,FALSE)*($F1084/(VLOOKUP($D1084,Ingredients!$A:$H,3,FALSE)))), "ingredient not in list"))</f>
        <v/>
      </c>
      <c r="R1084" s="3" t="str">
        <f>IF(AND(I1084&lt;&gt;"",I1085=""),SUM(I$1:I1085)-SUM(R$1:R1083),"")</f>
        <v/>
      </c>
      <c r="S1084" t="str">
        <f>IF(AND(Q1084&lt;&gt;"",Q1085=""),SUM(Q$1:Q1085)-SUM(S$1:S1083),"")</f>
        <v/>
      </c>
      <c r="T1084" s="74" t="str">
        <f>IF(AND(K1084&lt;&gt;"",K1085=""),SUM(K$1:K1085)-SUM(T$1:T1083),"")</f>
        <v/>
      </c>
      <c r="U1084" s="74" t="str">
        <f>IF(AND(M1084&lt;&gt;"",M1085=""),SUM(M$1:M1085)-SUM(U$1:U1083),"")</f>
        <v/>
      </c>
      <c r="V1084" s="74" t="str">
        <f>IF(AND(O1084&lt;&gt;"",O1085=""),SUM(O$1:O1085)-SUM(V$1:V1083),"")</f>
        <v/>
      </c>
      <c r="X1084" s="3" t="str">
        <f t="shared" si="188"/>
        <v/>
      </c>
      <c r="Y1084" s="21" t="str">
        <f t="shared" si="189"/>
        <v/>
      </c>
      <c r="Z1084" s="74" t="str">
        <f t="shared" si="190"/>
        <v/>
      </c>
      <c r="AA1084" s="74" t="str">
        <f t="shared" si="191"/>
        <v/>
      </c>
      <c r="AB1084" s="74" t="str">
        <f t="shared" si="192"/>
        <v/>
      </c>
    </row>
    <row r="1085" spans="5:28" ht="15.75" customHeight="1" x14ac:dyDescent="0.2">
      <c r="E1085" t="str">
        <f t="shared" si="182"/>
        <v/>
      </c>
      <c r="G1085" s="1" t="str">
        <f>IF(D1085="","",IFERROR(VLOOKUP(D1085,Ingredients!$A:$G,4,FALSE),"ingredient not in list"))</f>
        <v/>
      </c>
      <c r="H1085" t="str">
        <f t="shared" si="183"/>
        <v/>
      </c>
      <c r="I1085" s="3" t="str">
        <f>IF(D1085="", "", IFERROR((VLOOKUP(D1085,Ingredients!$A:$H,8,FALSE)*(F1085/(VLOOKUP(D1085,Ingredients!$A:$H,3,FALSE)))), "ingredient not in list"))</f>
        <v/>
      </c>
      <c r="J1085" t="str">
        <f t="shared" si="184"/>
        <v/>
      </c>
      <c r="K1085" s="77" t="str">
        <f>IF($D1085="", "", IFERROR((VLOOKUP($D1085,Ingredients!$A:$K,9,FALSE)*($F1085/(VLOOKUP($D1085,Ingredients!$A:$K,3,FALSE)))), "ingredient not in list"))</f>
        <v/>
      </c>
      <c r="L1085" t="str">
        <f t="shared" si="185"/>
        <v/>
      </c>
      <c r="M1085" s="77" t="str">
        <f>IF($D1085="", "", IFERROR((VLOOKUP($D1085,Ingredients!$A:$K,10,FALSE)*($F1085/(VLOOKUP($D1085,Ingredients!$A:$K,3,FALSE)))), "ingredient not in list"))</f>
        <v/>
      </c>
      <c r="N1085" t="str">
        <f t="shared" si="186"/>
        <v/>
      </c>
      <c r="O1085" s="77" t="str">
        <f>IF($D1085="", "", IFERROR((VLOOKUP($D1085,Ingredients!$A:$K,11,FALSE)*($F1085/(VLOOKUP($D1085,Ingredients!$A:$K,3,FALSE)))), "ingredient not in list"))</f>
        <v/>
      </c>
      <c r="P1085" t="str">
        <f t="shared" si="187"/>
        <v/>
      </c>
      <c r="Q1085" s="83" t="str">
        <f>IF($D1085="", "", IFERROR((VLOOKUP($D1085,Ingredients!$A:$H,6,FALSE)*($F1085/(VLOOKUP($D1085,Ingredients!$A:$H,3,FALSE)))), "ingredient not in list"))</f>
        <v/>
      </c>
      <c r="R1085" s="3" t="str">
        <f>IF(AND(I1085&lt;&gt;"",I1086=""),SUM(I$1:I1086)-SUM(R$1:R1084),"")</f>
        <v/>
      </c>
      <c r="S1085" t="str">
        <f>IF(AND(Q1085&lt;&gt;"",Q1086=""),SUM(Q$1:Q1086)-SUM(S$1:S1084),"")</f>
        <v/>
      </c>
      <c r="T1085" s="74" t="str">
        <f>IF(AND(K1085&lt;&gt;"",K1086=""),SUM(K$1:K1086)-SUM(T$1:T1084),"")</f>
        <v/>
      </c>
      <c r="U1085" s="74" t="str">
        <f>IF(AND(M1085&lt;&gt;"",M1086=""),SUM(M$1:M1086)-SUM(U$1:U1084),"")</f>
        <v/>
      </c>
      <c r="V1085" s="74" t="str">
        <f>IF(AND(O1085&lt;&gt;"",O1086=""),SUM(O$1:O1086)-SUM(V$1:V1084),"")</f>
        <v/>
      </c>
      <c r="X1085" s="3" t="str">
        <f t="shared" si="188"/>
        <v/>
      </c>
      <c r="Y1085" s="21" t="str">
        <f t="shared" si="189"/>
        <v/>
      </c>
      <c r="Z1085" s="74" t="str">
        <f t="shared" si="190"/>
        <v/>
      </c>
      <c r="AA1085" s="74" t="str">
        <f t="shared" si="191"/>
        <v/>
      </c>
      <c r="AB1085" s="74" t="str">
        <f t="shared" si="192"/>
        <v/>
      </c>
    </row>
    <row r="1086" spans="5:28" ht="15.75" customHeight="1" x14ac:dyDescent="0.2">
      <c r="E1086" t="str">
        <f t="shared" si="182"/>
        <v/>
      </c>
      <c r="G1086" s="1" t="str">
        <f>IF(D1086="","",IFERROR(VLOOKUP(D1086,Ingredients!$A:$G,4,FALSE),"ingredient not in list"))</f>
        <v/>
      </c>
      <c r="H1086" t="str">
        <f t="shared" si="183"/>
        <v/>
      </c>
      <c r="I1086" s="3" t="str">
        <f>IF(D1086="", "", IFERROR((VLOOKUP(D1086,Ingredients!$A:$H,8,FALSE)*(F1086/(VLOOKUP(D1086,Ingredients!$A:$H,3,FALSE)))), "ingredient not in list"))</f>
        <v/>
      </c>
      <c r="J1086" t="str">
        <f t="shared" si="184"/>
        <v/>
      </c>
      <c r="K1086" s="77" t="str">
        <f>IF($D1086="", "", IFERROR((VLOOKUP($D1086,Ingredients!$A:$K,9,FALSE)*($F1086/(VLOOKUP($D1086,Ingredients!$A:$K,3,FALSE)))), "ingredient not in list"))</f>
        <v/>
      </c>
      <c r="L1086" t="str">
        <f t="shared" si="185"/>
        <v/>
      </c>
      <c r="M1086" s="77" t="str">
        <f>IF($D1086="", "", IFERROR((VLOOKUP($D1086,Ingredients!$A:$K,10,FALSE)*($F1086/(VLOOKUP($D1086,Ingredients!$A:$K,3,FALSE)))), "ingredient not in list"))</f>
        <v/>
      </c>
      <c r="N1086" t="str">
        <f t="shared" si="186"/>
        <v/>
      </c>
      <c r="O1086" s="77" t="str">
        <f>IF($D1086="", "", IFERROR((VLOOKUP($D1086,Ingredients!$A:$K,11,FALSE)*($F1086/(VLOOKUP($D1086,Ingredients!$A:$K,3,FALSE)))), "ingredient not in list"))</f>
        <v/>
      </c>
      <c r="P1086" t="str">
        <f t="shared" si="187"/>
        <v/>
      </c>
      <c r="Q1086" s="83" t="str">
        <f>IF($D1086="", "", IFERROR((VLOOKUP($D1086,Ingredients!$A:$H,6,FALSE)*($F1086/(VLOOKUP($D1086,Ingredients!$A:$H,3,FALSE)))), "ingredient not in list"))</f>
        <v/>
      </c>
      <c r="R1086" s="3" t="str">
        <f>IF(AND(I1086&lt;&gt;"",I1087=""),SUM(I$1:I1087)-SUM(R$1:R1085),"")</f>
        <v/>
      </c>
      <c r="S1086" t="str">
        <f>IF(AND(Q1086&lt;&gt;"",Q1087=""),SUM(Q$1:Q1087)-SUM(S$1:S1085),"")</f>
        <v/>
      </c>
      <c r="T1086" s="74" t="str">
        <f>IF(AND(K1086&lt;&gt;"",K1087=""),SUM(K$1:K1087)-SUM(T$1:T1085),"")</f>
        <v/>
      </c>
      <c r="U1086" s="74" t="str">
        <f>IF(AND(M1086&lt;&gt;"",M1087=""),SUM(M$1:M1087)-SUM(U$1:U1085),"")</f>
        <v/>
      </c>
      <c r="V1086" s="74" t="str">
        <f>IF(AND(O1086&lt;&gt;"",O1087=""),SUM(O$1:O1087)-SUM(V$1:V1085),"")</f>
        <v/>
      </c>
      <c r="X1086" s="3" t="str">
        <f t="shared" si="188"/>
        <v/>
      </c>
      <c r="Y1086" s="21" t="str">
        <f t="shared" si="189"/>
        <v/>
      </c>
      <c r="Z1086" s="74" t="str">
        <f t="shared" si="190"/>
        <v/>
      </c>
      <c r="AA1086" s="74" t="str">
        <f t="shared" si="191"/>
        <v/>
      </c>
      <c r="AB1086" s="74" t="str">
        <f t="shared" si="192"/>
        <v/>
      </c>
    </row>
    <row r="1087" spans="5:28" ht="15.75" customHeight="1" x14ac:dyDescent="0.2">
      <c r="E1087" t="str">
        <f t="shared" si="182"/>
        <v/>
      </c>
      <c r="G1087" s="1" t="str">
        <f>IF(D1087="","",IFERROR(VLOOKUP(D1087,Ingredients!$A:$G,4,FALSE),"ingredient not in list"))</f>
        <v/>
      </c>
      <c r="H1087" t="str">
        <f t="shared" si="183"/>
        <v/>
      </c>
      <c r="I1087" s="3" t="str">
        <f>IF(D1087="", "", IFERROR((VLOOKUP(D1087,Ingredients!$A:$H,8,FALSE)*(F1087/(VLOOKUP(D1087,Ingredients!$A:$H,3,FALSE)))), "ingredient not in list"))</f>
        <v/>
      </c>
      <c r="J1087" t="str">
        <f t="shared" si="184"/>
        <v/>
      </c>
      <c r="K1087" s="77" t="str">
        <f>IF($D1087="", "", IFERROR((VLOOKUP($D1087,Ingredients!$A:$K,9,FALSE)*($F1087/(VLOOKUP($D1087,Ingredients!$A:$K,3,FALSE)))), "ingredient not in list"))</f>
        <v/>
      </c>
      <c r="L1087" t="str">
        <f t="shared" si="185"/>
        <v/>
      </c>
      <c r="M1087" s="77" t="str">
        <f>IF($D1087="", "", IFERROR((VLOOKUP($D1087,Ingredients!$A:$K,10,FALSE)*($F1087/(VLOOKUP($D1087,Ingredients!$A:$K,3,FALSE)))), "ingredient not in list"))</f>
        <v/>
      </c>
      <c r="N1087" t="str">
        <f t="shared" si="186"/>
        <v/>
      </c>
      <c r="O1087" s="77" t="str">
        <f>IF($D1087="", "", IFERROR((VLOOKUP($D1087,Ingredients!$A:$K,11,FALSE)*($F1087/(VLOOKUP($D1087,Ingredients!$A:$K,3,FALSE)))), "ingredient not in list"))</f>
        <v/>
      </c>
      <c r="P1087" t="str">
        <f t="shared" si="187"/>
        <v/>
      </c>
      <c r="Q1087" s="83" t="str">
        <f>IF($D1087="", "", IFERROR((VLOOKUP($D1087,Ingredients!$A:$H,6,FALSE)*($F1087/(VLOOKUP($D1087,Ingredients!$A:$H,3,FALSE)))), "ingredient not in list"))</f>
        <v/>
      </c>
      <c r="R1087" s="3" t="str">
        <f>IF(AND(I1087&lt;&gt;"",I1088=""),SUM(I$1:I1088)-SUM(R$1:R1086),"")</f>
        <v/>
      </c>
      <c r="S1087" t="str">
        <f>IF(AND(Q1087&lt;&gt;"",Q1088=""),SUM(Q$1:Q1088)-SUM(S$1:S1086),"")</f>
        <v/>
      </c>
      <c r="T1087" s="74" t="str">
        <f>IF(AND(K1087&lt;&gt;"",K1088=""),SUM(K$1:K1088)-SUM(T$1:T1086),"")</f>
        <v/>
      </c>
      <c r="U1087" s="74" t="str">
        <f>IF(AND(M1087&lt;&gt;"",M1088=""),SUM(M$1:M1088)-SUM(U$1:U1086),"")</f>
        <v/>
      </c>
      <c r="V1087" s="74" t="str">
        <f>IF(AND(O1087&lt;&gt;"",O1088=""),SUM(O$1:O1088)-SUM(V$1:V1086),"")</f>
        <v/>
      </c>
      <c r="X1087" s="3" t="str">
        <f t="shared" si="188"/>
        <v/>
      </c>
      <c r="Y1087" s="21" t="str">
        <f t="shared" si="189"/>
        <v/>
      </c>
      <c r="Z1087" s="74" t="str">
        <f t="shared" si="190"/>
        <v/>
      </c>
      <c r="AA1087" s="74" t="str">
        <f t="shared" si="191"/>
        <v/>
      </c>
      <c r="AB1087" s="74" t="str">
        <f t="shared" si="192"/>
        <v/>
      </c>
    </row>
    <row r="1088" spans="5:28" ht="15.75" customHeight="1" x14ac:dyDescent="0.2">
      <c r="E1088" t="str">
        <f t="shared" si="182"/>
        <v/>
      </c>
      <c r="G1088" s="1" t="str">
        <f>IF(D1088="","",IFERROR(VLOOKUP(D1088,Ingredients!$A:$G,4,FALSE),"ingredient not in list"))</f>
        <v/>
      </c>
      <c r="H1088" t="str">
        <f t="shared" si="183"/>
        <v/>
      </c>
      <c r="I1088" s="3" t="str">
        <f>IF(D1088="", "", IFERROR((VLOOKUP(D1088,Ingredients!$A:$H,8,FALSE)*(F1088/(VLOOKUP(D1088,Ingredients!$A:$H,3,FALSE)))), "ingredient not in list"))</f>
        <v/>
      </c>
      <c r="J1088" t="str">
        <f t="shared" si="184"/>
        <v/>
      </c>
      <c r="K1088" s="77" t="str">
        <f>IF($D1088="", "", IFERROR((VLOOKUP($D1088,Ingredients!$A:$K,9,FALSE)*($F1088/(VLOOKUP($D1088,Ingredients!$A:$K,3,FALSE)))), "ingredient not in list"))</f>
        <v/>
      </c>
      <c r="L1088" t="str">
        <f t="shared" si="185"/>
        <v/>
      </c>
      <c r="M1088" s="77" t="str">
        <f>IF($D1088="", "", IFERROR((VLOOKUP($D1088,Ingredients!$A:$K,10,FALSE)*($F1088/(VLOOKUP($D1088,Ingredients!$A:$K,3,FALSE)))), "ingredient not in list"))</f>
        <v/>
      </c>
      <c r="N1088" t="str">
        <f t="shared" si="186"/>
        <v/>
      </c>
      <c r="O1088" s="77" t="str">
        <f>IF($D1088="", "", IFERROR((VLOOKUP($D1088,Ingredients!$A:$K,11,FALSE)*($F1088/(VLOOKUP($D1088,Ingredients!$A:$K,3,FALSE)))), "ingredient not in list"))</f>
        <v/>
      </c>
      <c r="P1088" t="str">
        <f t="shared" si="187"/>
        <v/>
      </c>
      <c r="Q1088" s="83" t="str">
        <f>IF($D1088="", "", IFERROR((VLOOKUP($D1088,Ingredients!$A:$H,6,FALSE)*($F1088/(VLOOKUP($D1088,Ingredients!$A:$H,3,FALSE)))), "ingredient not in list"))</f>
        <v/>
      </c>
      <c r="R1088" s="3" t="str">
        <f>IF(AND(I1088&lt;&gt;"",I1089=""),SUM(I$1:I1089)-SUM(R$1:R1087),"")</f>
        <v/>
      </c>
      <c r="S1088" t="str">
        <f>IF(AND(Q1088&lt;&gt;"",Q1089=""),SUM(Q$1:Q1089)-SUM(S$1:S1087),"")</f>
        <v/>
      </c>
      <c r="T1088" s="74" t="str">
        <f>IF(AND(K1088&lt;&gt;"",K1089=""),SUM(K$1:K1089)-SUM(T$1:T1087),"")</f>
        <v/>
      </c>
      <c r="U1088" s="74" t="str">
        <f>IF(AND(M1088&lt;&gt;"",M1089=""),SUM(M$1:M1089)-SUM(U$1:U1087),"")</f>
        <v/>
      </c>
      <c r="V1088" s="74" t="str">
        <f>IF(AND(O1088&lt;&gt;"",O1089=""),SUM(O$1:O1089)-SUM(V$1:V1087),"")</f>
        <v/>
      </c>
      <c r="X1088" s="3" t="str">
        <f t="shared" si="188"/>
        <v/>
      </c>
      <c r="Y1088" s="21" t="str">
        <f t="shared" si="189"/>
        <v/>
      </c>
      <c r="Z1088" s="74" t="str">
        <f t="shared" si="190"/>
        <v/>
      </c>
      <c r="AA1088" s="74" t="str">
        <f t="shared" si="191"/>
        <v/>
      </c>
      <c r="AB1088" s="74" t="str">
        <f t="shared" si="192"/>
        <v/>
      </c>
    </row>
    <row r="1089" spans="5:28" ht="15.75" customHeight="1" x14ac:dyDescent="0.2">
      <c r="E1089" t="str">
        <f t="shared" si="182"/>
        <v/>
      </c>
      <c r="G1089" s="1" t="str">
        <f>IF(D1089="","",IFERROR(VLOOKUP(D1089,Ingredients!$A:$G,4,FALSE),"ingredient not in list"))</f>
        <v/>
      </c>
      <c r="H1089" t="str">
        <f t="shared" si="183"/>
        <v/>
      </c>
      <c r="I1089" s="3" t="str">
        <f>IF(D1089="", "", IFERROR((VLOOKUP(D1089,Ingredients!$A:$H,8,FALSE)*(F1089/(VLOOKUP(D1089,Ingredients!$A:$H,3,FALSE)))), "ingredient not in list"))</f>
        <v/>
      </c>
      <c r="J1089" t="str">
        <f t="shared" si="184"/>
        <v/>
      </c>
      <c r="K1089" s="77" t="str">
        <f>IF($D1089="", "", IFERROR((VLOOKUP($D1089,Ingredients!$A:$K,9,FALSE)*($F1089/(VLOOKUP($D1089,Ingredients!$A:$K,3,FALSE)))), "ingredient not in list"))</f>
        <v/>
      </c>
      <c r="L1089" t="str">
        <f t="shared" si="185"/>
        <v/>
      </c>
      <c r="M1089" s="77" t="str">
        <f>IF($D1089="", "", IFERROR((VLOOKUP($D1089,Ingredients!$A:$K,10,FALSE)*($F1089/(VLOOKUP($D1089,Ingredients!$A:$K,3,FALSE)))), "ingredient not in list"))</f>
        <v/>
      </c>
      <c r="N1089" t="str">
        <f t="shared" si="186"/>
        <v/>
      </c>
      <c r="O1089" s="77" t="str">
        <f>IF($D1089="", "", IFERROR((VLOOKUP($D1089,Ingredients!$A:$K,11,FALSE)*($F1089/(VLOOKUP($D1089,Ingredients!$A:$K,3,FALSE)))), "ingredient not in list"))</f>
        <v/>
      </c>
      <c r="P1089" t="str">
        <f t="shared" si="187"/>
        <v/>
      </c>
      <c r="Q1089" s="83" t="str">
        <f>IF($D1089="", "", IFERROR((VLOOKUP($D1089,Ingredients!$A:$H,6,FALSE)*($F1089/(VLOOKUP($D1089,Ingredients!$A:$H,3,FALSE)))), "ingredient not in list"))</f>
        <v/>
      </c>
      <c r="R1089" s="3" t="str">
        <f>IF(AND(I1089&lt;&gt;"",I1090=""),SUM(I$1:I1090)-SUM(R$1:R1088),"")</f>
        <v/>
      </c>
      <c r="S1089" t="str">
        <f>IF(AND(Q1089&lt;&gt;"",Q1090=""),SUM(Q$1:Q1090)-SUM(S$1:S1088),"")</f>
        <v/>
      </c>
      <c r="T1089" s="74" t="str">
        <f>IF(AND(K1089&lt;&gt;"",K1090=""),SUM(K$1:K1090)-SUM(T$1:T1088),"")</f>
        <v/>
      </c>
      <c r="U1089" s="74" t="str">
        <f>IF(AND(M1089&lt;&gt;"",M1090=""),SUM(M$1:M1090)-SUM(U$1:U1088),"")</f>
        <v/>
      </c>
      <c r="V1089" s="74" t="str">
        <f>IF(AND(O1089&lt;&gt;"",O1090=""),SUM(O$1:O1090)-SUM(V$1:V1088),"")</f>
        <v/>
      </c>
      <c r="X1089" s="3" t="str">
        <f t="shared" si="188"/>
        <v/>
      </c>
      <c r="Y1089" s="21" t="str">
        <f t="shared" si="189"/>
        <v/>
      </c>
      <c r="Z1089" s="74" t="str">
        <f t="shared" si="190"/>
        <v/>
      </c>
      <c r="AA1089" s="74" t="str">
        <f t="shared" si="191"/>
        <v/>
      </c>
      <c r="AB1089" s="74" t="str">
        <f t="shared" si="192"/>
        <v/>
      </c>
    </row>
    <row r="1090" spans="5:28" ht="15.75" customHeight="1" x14ac:dyDescent="0.2">
      <c r="E1090" t="str">
        <f t="shared" si="182"/>
        <v/>
      </c>
      <c r="G1090" s="1" t="str">
        <f>IF(D1090="","",IFERROR(VLOOKUP(D1090,Ingredients!$A:$G,4,FALSE),"ingredient not in list"))</f>
        <v/>
      </c>
      <c r="H1090" t="str">
        <f t="shared" si="183"/>
        <v/>
      </c>
      <c r="I1090" s="3" t="str">
        <f>IF(D1090="", "", IFERROR((VLOOKUP(D1090,Ingredients!$A:$H,8,FALSE)*(F1090/(VLOOKUP(D1090,Ingredients!$A:$H,3,FALSE)))), "ingredient not in list"))</f>
        <v/>
      </c>
      <c r="J1090" t="str">
        <f t="shared" si="184"/>
        <v/>
      </c>
      <c r="K1090" s="77" t="str">
        <f>IF($D1090="", "", IFERROR((VLOOKUP($D1090,Ingredients!$A:$K,9,FALSE)*($F1090/(VLOOKUP($D1090,Ingredients!$A:$K,3,FALSE)))), "ingredient not in list"))</f>
        <v/>
      </c>
      <c r="L1090" t="str">
        <f t="shared" si="185"/>
        <v/>
      </c>
      <c r="M1090" s="77" t="str">
        <f>IF($D1090="", "", IFERROR((VLOOKUP($D1090,Ingredients!$A:$K,10,FALSE)*($F1090/(VLOOKUP($D1090,Ingredients!$A:$K,3,FALSE)))), "ingredient not in list"))</f>
        <v/>
      </c>
      <c r="N1090" t="str">
        <f t="shared" si="186"/>
        <v/>
      </c>
      <c r="O1090" s="77" t="str">
        <f>IF($D1090="", "", IFERROR((VLOOKUP($D1090,Ingredients!$A:$K,11,FALSE)*($F1090/(VLOOKUP($D1090,Ingredients!$A:$K,3,FALSE)))), "ingredient not in list"))</f>
        <v/>
      </c>
      <c r="P1090" t="str">
        <f t="shared" si="187"/>
        <v/>
      </c>
      <c r="Q1090" s="83" t="str">
        <f>IF($D1090="", "", IFERROR((VLOOKUP($D1090,Ingredients!$A:$H,6,FALSE)*($F1090/(VLOOKUP($D1090,Ingredients!$A:$H,3,FALSE)))), "ingredient not in list"))</f>
        <v/>
      </c>
      <c r="R1090" s="3" t="str">
        <f>IF(AND(I1090&lt;&gt;"",I1091=""),SUM(I$1:I1091)-SUM(R$1:R1089),"")</f>
        <v/>
      </c>
      <c r="S1090" t="str">
        <f>IF(AND(Q1090&lt;&gt;"",Q1091=""),SUM(Q$1:Q1091)-SUM(S$1:S1089),"")</f>
        <v/>
      </c>
      <c r="T1090" s="74" t="str">
        <f>IF(AND(K1090&lt;&gt;"",K1091=""),SUM(K$1:K1091)-SUM(T$1:T1089),"")</f>
        <v/>
      </c>
      <c r="U1090" s="74" t="str">
        <f>IF(AND(M1090&lt;&gt;"",M1091=""),SUM(M$1:M1091)-SUM(U$1:U1089),"")</f>
        <v/>
      </c>
      <c r="V1090" s="74" t="str">
        <f>IF(AND(O1090&lt;&gt;"",O1091=""),SUM(O$1:O1091)-SUM(V$1:V1089),"")</f>
        <v/>
      </c>
      <c r="X1090" s="3" t="str">
        <f t="shared" si="188"/>
        <v/>
      </c>
      <c r="Y1090" s="21" t="str">
        <f t="shared" si="189"/>
        <v/>
      </c>
      <c r="Z1090" s="74" t="str">
        <f t="shared" si="190"/>
        <v/>
      </c>
      <c r="AA1090" s="74" t="str">
        <f t="shared" si="191"/>
        <v/>
      </c>
      <c r="AB1090" s="74" t="str">
        <f t="shared" si="192"/>
        <v/>
      </c>
    </row>
    <row r="1091" spans="5:28" ht="15.75" customHeight="1" x14ac:dyDescent="0.2">
      <c r="E1091" t="str">
        <f t="shared" si="182"/>
        <v/>
      </c>
      <c r="G1091" s="1" t="str">
        <f>IF(D1091="","",IFERROR(VLOOKUP(D1091,Ingredients!$A:$G,4,FALSE),"ingredient not in list"))</f>
        <v/>
      </c>
      <c r="H1091" t="str">
        <f t="shared" si="183"/>
        <v/>
      </c>
      <c r="I1091" s="3" t="str">
        <f>IF(D1091="", "", IFERROR((VLOOKUP(D1091,Ingredients!$A:$H,8,FALSE)*(F1091/(VLOOKUP(D1091,Ingredients!$A:$H,3,FALSE)))), "ingredient not in list"))</f>
        <v/>
      </c>
      <c r="J1091" t="str">
        <f t="shared" si="184"/>
        <v/>
      </c>
      <c r="K1091" s="77" t="str">
        <f>IF($D1091="", "", IFERROR((VLOOKUP($D1091,Ingredients!$A:$K,9,FALSE)*($F1091/(VLOOKUP($D1091,Ingredients!$A:$K,3,FALSE)))), "ingredient not in list"))</f>
        <v/>
      </c>
      <c r="L1091" t="str">
        <f t="shared" si="185"/>
        <v/>
      </c>
      <c r="M1091" s="77" t="str">
        <f>IF($D1091="", "", IFERROR((VLOOKUP($D1091,Ingredients!$A:$K,10,FALSE)*($F1091/(VLOOKUP($D1091,Ingredients!$A:$K,3,FALSE)))), "ingredient not in list"))</f>
        <v/>
      </c>
      <c r="N1091" t="str">
        <f t="shared" si="186"/>
        <v/>
      </c>
      <c r="O1091" s="77" t="str">
        <f>IF($D1091="", "", IFERROR((VLOOKUP($D1091,Ingredients!$A:$K,11,FALSE)*($F1091/(VLOOKUP($D1091,Ingredients!$A:$K,3,FALSE)))), "ingredient not in list"))</f>
        <v/>
      </c>
      <c r="P1091" t="str">
        <f t="shared" si="187"/>
        <v/>
      </c>
      <c r="Q1091" s="83" t="str">
        <f>IF($D1091="", "", IFERROR((VLOOKUP($D1091,Ingredients!$A:$H,6,FALSE)*($F1091/(VLOOKUP($D1091,Ingredients!$A:$H,3,FALSE)))), "ingredient not in list"))</f>
        <v/>
      </c>
      <c r="R1091" s="3" t="str">
        <f>IF(AND(I1091&lt;&gt;"",I1092=""),SUM(I$1:I1092)-SUM(R$1:R1090),"")</f>
        <v/>
      </c>
      <c r="S1091" t="str">
        <f>IF(AND(Q1091&lt;&gt;"",Q1092=""),SUM(Q$1:Q1092)-SUM(S$1:S1090),"")</f>
        <v/>
      </c>
      <c r="T1091" s="74" t="str">
        <f>IF(AND(K1091&lt;&gt;"",K1092=""),SUM(K$1:K1092)-SUM(T$1:T1090),"")</f>
        <v/>
      </c>
      <c r="U1091" s="74" t="str">
        <f>IF(AND(M1091&lt;&gt;"",M1092=""),SUM(M$1:M1092)-SUM(U$1:U1090),"")</f>
        <v/>
      </c>
      <c r="V1091" s="74" t="str">
        <f>IF(AND(O1091&lt;&gt;"",O1092=""),SUM(O$1:O1092)-SUM(V$1:V1090),"")</f>
        <v/>
      </c>
      <c r="X1091" s="3" t="str">
        <f t="shared" si="188"/>
        <v/>
      </c>
      <c r="Y1091" s="21" t="str">
        <f t="shared" si="189"/>
        <v/>
      </c>
      <c r="Z1091" s="74" t="str">
        <f t="shared" si="190"/>
        <v/>
      </c>
      <c r="AA1091" s="74" t="str">
        <f t="shared" si="191"/>
        <v/>
      </c>
      <c r="AB1091" s="74" t="str">
        <f t="shared" si="192"/>
        <v/>
      </c>
    </row>
    <row r="1092" spans="5:28" ht="15.75" customHeight="1" x14ac:dyDescent="0.2">
      <c r="E1092" t="str">
        <f t="shared" si="182"/>
        <v/>
      </c>
      <c r="G1092" s="1" t="str">
        <f>IF(D1092="","",IFERROR(VLOOKUP(D1092,Ingredients!$A:$G,4,FALSE),"ingredient not in list"))</f>
        <v/>
      </c>
      <c r="H1092" t="str">
        <f t="shared" si="183"/>
        <v/>
      </c>
      <c r="I1092" s="3" t="str">
        <f>IF(D1092="", "", IFERROR((VLOOKUP(D1092,Ingredients!$A:$H,8,FALSE)*(F1092/(VLOOKUP(D1092,Ingredients!$A:$H,3,FALSE)))), "ingredient not in list"))</f>
        <v/>
      </c>
      <c r="J1092" t="str">
        <f t="shared" si="184"/>
        <v/>
      </c>
      <c r="K1092" s="77" t="str">
        <f>IF($D1092="", "", IFERROR((VLOOKUP($D1092,Ingredients!$A:$K,9,FALSE)*($F1092/(VLOOKUP($D1092,Ingredients!$A:$K,3,FALSE)))), "ingredient not in list"))</f>
        <v/>
      </c>
      <c r="L1092" t="str">
        <f t="shared" si="185"/>
        <v/>
      </c>
      <c r="M1092" s="77" t="str">
        <f>IF($D1092="", "", IFERROR((VLOOKUP($D1092,Ingredients!$A:$K,10,FALSE)*($F1092/(VLOOKUP($D1092,Ingredients!$A:$K,3,FALSE)))), "ingredient not in list"))</f>
        <v/>
      </c>
      <c r="N1092" t="str">
        <f t="shared" si="186"/>
        <v/>
      </c>
      <c r="O1092" s="77" t="str">
        <f>IF($D1092="", "", IFERROR((VLOOKUP($D1092,Ingredients!$A:$K,11,FALSE)*($F1092/(VLOOKUP($D1092,Ingredients!$A:$K,3,FALSE)))), "ingredient not in list"))</f>
        <v/>
      </c>
      <c r="P1092" t="str">
        <f t="shared" si="187"/>
        <v/>
      </c>
      <c r="Q1092" s="83" t="str">
        <f>IF($D1092="", "", IFERROR((VLOOKUP($D1092,Ingredients!$A:$H,6,FALSE)*($F1092/(VLOOKUP($D1092,Ingredients!$A:$H,3,FALSE)))), "ingredient not in list"))</f>
        <v/>
      </c>
      <c r="R1092" s="3" t="str">
        <f>IF(AND(I1092&lt;&gt;"",I1093=""),SUM(I$1:I1093)-SUM(R$1:R1091),"")</f>
        <v/>
      </c>
      <c r="S1092" t="str">
        <f>IF(AND(Q1092&lt;&gt;"",Q1093=""),SUM(Q$1:Q1093)-SUM(S$1:S1091),"")</f>
        <v/>
      </c>
      <c r="T1092" s="74" t="str">
        <f>IF(AND(K1092&lt;&gt;"",K1093=""),SUM(K$1:K1093)-SUM(T$1:T1091),"")</f>
        <v/>
      </c>
      <c r="U1092" s="74" t="str">
        <f>IF(AND(M1092&lt;&gt;"",M1093=""),SUM(M$1:M1093)-SUM(U$1:U1091),"")</f>
        <v/>
      </c>
      <c r="V1092" s="74" t="str">
        <f>IF(AND(O1092&lt;&gt;"",O1093=""),SUM(O$1:O1093)-SUM(V$1:V1091),"")</f>
        <v/>
      </c>
      <c r="X1092" s="3" t="str">
        <f t="shared" si="188"/>
        <v/>
      </c>
      <c r="Y1092" s="21" t="str">
        <f t="shared" si="189"/>
        <v/>
      </c>
      <c r="Z1092" s="74" t="str">
        <f t="shared" si="190"/>
        <v/>
      </c>
      <c r="AA1092" s="74" t="str">
        <f t="shared" si="191"/>
        <v/>
      </c>
      <c r="AB1092" s="74" t="str">
        <f t="shared" si="192"/>
        <v/>
      </c>
    </row>
    <row r="1093" spans="5:28" ht="15.75" customHeight="1" x14ac:dyDescent="0.2">
      <c r="E1093" t="str">
        <f t="shared" si="182"/>
        <v/>
      </c>
      <c r="G1093" s="1" t="str">
        <f>IF(D1093="","",IFERROR(VLOOKUP(D1093,Ingredients!$A:$G,4,FALSE),"ingredient not in list"))</f>
        <v/>
      </c>
      <c r="H1093" t="str">
        <f t="shared" si="183"/>
        <v/>
      </c>
      <c r="I1093" s="3" t="str">
        <f>IF(D1093="", "", IFERROR((VLOOKUP(D1093,Ingredients!$A:$H,8,FALSE)*(F1093/(VLOOKUP(D1093,Ingredients!$A:$H,3,FALSE)))), "ingredient not in list"))</f>
        <v/>
      </c>
      <c r="J1093" t="str">
        <f t="shared" si="184"/>
        <v/>
      </c>
      <c r="K1093" s="77" t="str">
        <f>IF($D1093="", "", IFERROR((VLOOKUP($D1093,Ingredients!$A:$K,9,FALSE)*($F1093/(VLOOKUP($D1093,Ingredients!$A:$K,3,FALSE)))), "ingredient not in list"))</f>
        <v/>
      </c>
      <c r="L1093" t="str">
        <f t="shared" si="185"/>
        <v/>
      </c>
      <c r="M1093" s="77" t="str">
        <f>IF($D1093="", "", IFERROR((VLOOKUP($D1093,Ingredients!$A:$K,10,FALSE)*($F1093/(VLOOKUP($D1093,Ingredients!$A:$K,3,FALSE)))), "ingredient not in list"))</f>
        <v/>
      </c>
      <c r="N1093" t="str">
        <f t="shared" si="186"/>
        <v/>
      </c>
      <c r="O1093" s="77" t="str">
        <f>IF($D1093="", "", IFERROR((VLOOKUP($D1093,Ingredients!$A:$K,11,FALSE)*($F1093/(VLOOKUP($D1093,Ingredients!$A:$K,3,FALSE)))), "ingredient not in list"))</f>
        <v/>
      </c>
      <c r="P1093" t="str">
        <f t="shared" si="187"/>
        <v/>
      </c>
      <c r="Q1093" s="83" t="str">
        <f>IF($D1093="", "", IFERROR((VLOOKUP($D1093,Ingredients!$A:$H,6,FALSE)*($F1093/(VLOOKUP($D1093,Ingredients!$A:$H,3,FALSE)))), "ingredient not in list"))</f>
        <v/>
      </c>
      <c r="R1093" s="3" t="str">
        <f>IF(AND(I1093&lt;&gt;"",I1094=""),SUM(I$1:I1094)-SUM(R$1:R1092),"")</f>
        <v/>
      </c>
      <c r="S1093" t="str">
        <f>IF(AND(Q1093&lt;&gt;"",Q1094=""),SUM(Q$1:Q1094)-SUM(S$1:S1092),"")</f>
        <v/>
      </c>
      <c r="T1093" s="74" t="str">
        <f>IF(AND(K1093&lt;&gt;"",K1094=""),SUM(K$1:K1094)-SUM(T$1:T1092),"")</f>
        <v/>
      </c>
      <c r="U1093" s="74" t="str">
        <f>IF(AND(M1093&lt;&gt;"",M1094=""),SUM(M$1:M1094)-SUM(U$1:U1092),"")</f>
        <v/>
      </c>
      <c r="V1093" s="74" t="str">
        <f>IF(AND(O1093&lt;&gt;"",O1094=""),SUM(O$1:O1094)-SUM(V$1:V1092),"")</f>
        <v/>
      </c>
      <c r="X1093" s="3" t="str">
        <f t="shared" si="188"/>
        <v/>
      </c>
      <c r="Y1093" s="21" t="str">
        <f t="shared" si="189"/>
        <v/>
      </c>
      <c r="Z1093" s="74" t="str">
        <f t="shared" si="190"/>
        <v/>
      </c>
      <c r="AA1093" s="74" t="str">
        <f t="shared" si="191"/>
        <v/>
      </c>
      <c r="AB1093" s="74" t="str">
        <f t="shared" si="192"/>
        <v/>
      </c>
    </row>
    <row r="1094" spans="5:28" ht="15.75" customHeight="1" x14ac:dyDescent="0.2">
      <c r="E1094" t="str">
        <f t="shared" si="182"/>
        <v/>
      </c>
      <c r="G1094" s="1" t="str">
        <f>IF(D1094="","",IFERROR(VLOOKUP(D1094,Ingredients!$A:$G,4,FALSE),"ingredient not in list"))</f>
        <v/>
      </c>
      <c r="H1094" t="str">
        <f t="shared" si="183"/>
        <v/>
      </c>
      <c r="I1094" s="3" t="str">
        <f>IF(D1094="", "", IFERROR((VLOOKUP(D1094,Ingredients!$A:$H,8,FALSE)*(F1094/(VLOOKUP(D1094,Ingredients!$A:$H,3,FALSE)))), "ingredient not in list"))</f>
        <v/>
      </c>
      <c r="J1094" t="str">
        <f t="shared" si="184"/>
        <v/>
      </c>
      <c r="K1094" s="77" t="str">
        <f>IF($D1094="", "", IFERROR((VLOOKUP($D1094,Ingredients!$A:$K,9,FALSE)*($F1094/(VLOOKUP($D1094,Ingredients!$A:$K,3,FALSE)))), "ingredient not in list"))</f>
        <v/>
      </c>
      <c r="L1094" t="str">
        <f t="shared" si="185"/>
        <v/>
      </c>
      <c r="M1094" s="77" t="str">
        <f>IF($D1094="", "", IFERROR((VLOOKUP($D1094,Ingredients!$A:$K,10,FALSE)*($F1094/(VLOOKUP($D1094,Ingredients!$A:$K,3,FALSE)))), "ingredient not in list"))</f>
        <v/>
      </c>
      <c r="N1094" t="str">
        <f t="shared" si="186"/>
        <v/>
      </c>
      <c r="O1094" s="77" t="str">
        <f>IF($D1094="", "", IFERROR((VLOOKUP($D1094,Ingredients!$A:$K,11,FALSE)*($F1094/(VLOOKUP($D1094,Ingredients!$A:$K,3,FALSE)))), "ingredient not in list"))</f>
        <v/>
      </c>
      <c r="P1094" t="str">
        <f t="shared" si="187"/>
        <v/>
      </c>
      <c r="Q1094" s="83" t="str">
        <f>IF($D1094="", "", IFERROR((VLOOKUP($D1094,Ingredients!$A:$H,6,FALSE)*($F1094/(VLOOKUP($D1094,Ingredients!$A:$H,3,FALSE)))), "ingredient not in list"))</f>
        <v/>
      </c>
      <c r="R1094" s="3" t="str">
        <f>IF(AND(I1094&lt;&gt;"",I1095=""),SUM(I$1:I1095)-SUM(R$1:R1093),"")</f>
        <v/>
      </c>
      <c r="S1094" t="str">
        <f>IF(AND(Q1094&lt;&gt;"",Q1095=""),SUM(Q$1:Q1095)-SUM(S$1:S1093),"")</f>
        <v/>
      </c>
      <c r="T1094" s="74" t="str">
        <f>IF(AND(K1094&lt;&gt;"",K1095=""),SUM(K$1:K1095)-SUM(T$1:T1093),"")</f>
        <v/>
      </c>
      <c r="U1094" s="74" t="str">
        <f>IF(AND(M1094&lt;&gt;"",M1095=""),SUM(M$1:M1095)-SUM(U$1:U1093),"")</f>
        <v/>
      </c>
      <c r="V1094" s="74" t="str">
        <f>IF(AND(O1094&lt;&gt;"",O1095=""),SUM(O$1:O1095)-SUM(V$1:V1093),"")</f>
        <v/>
      </c>
      <c r="X1094" s="3" t="str">
        <f t="shared" si="188"/>
        <v/>
      </c>
      <c r="Y1094" s="21" t="str">
        <f t="shared" si="189"/>
        <v/>
      </c>
      <c r="Z1094" s="74" t="str">
        <f t="shared" si="190"/>
        <v/>
      </c>
      <c r="AA1094" s="74" t="str">
        <f t="shared" si="191"/>
        <v/>
      </c>
      <c r="AB1094" s="74" t="str">
        <f t="shared" si="192"/>
        <v/>
      </c>
    </row>
    <row r="1095" spans="5:28" ht="15.75" customHeight="1" x14ac:dyDescent="0.2">
      <c r="E1095" t="str">
        <f t="shared" si="182"/>
        <v/>
      </c>
      <c r="G1095" s="1" t="str">
        <f>IF(D1095="","",IFERROR(VLOOKUP(D1095,Ingredients!$A:$G,4,FALSE),"ingredient not in list"))</f>
        <v/>
      </c>
      <c r="H1095" t="str">
        <f t="shared" si="183"/>
        <v/>
      </c>
      <c r="I1095" s="3" t="str">
        <f>IF(D1095="", "", IFERROR((VLOOKUP(D1095,Ingredients!$A:$H,8,FALSE)*(F1095/(VLOOKUP(D1095,Ingredients!$A:$H,3,FALSE)))), "ingredient not in list"))</f>
        <v/>
      </c>
      <c r="J1095" t="str">
        <f t="shared" si="184"/>
        <v/>
      </c>
      <c r="K1095" s="77" t="str">
        <f>IF($D1095="", "", IFERROR((VLOOKUP($D1095,Ingredients!$A:$K,9,FALSE)*($F1095/(VLOOKUP($D1095,Ingredients!$A:$K,3,FALSE)))), "ingredient not in list"))</f>
        <v/>
      </c>
      <c r="L1095" t="str">
        <f t="shared" si="185"/>
        <v/>
      </c>
      <c r="M1095" s="77" t="str">
        <f>IF($D1095="", "", IFERROR((VLOOKUP($D1095,Ingredients!$A:$K,10,FALSE)*($F1095/(VLOOKUP($D1095,Ingredients!$A:$K,3,FALSE)))), "ingredient not in list"))</f>
        <v/>
      </c>
      <c r="N1095" t="str">
        <f t="shared" si="186"/>
        <v/>
      </c>
      <c r="O1095" s="77" t="str">
        <f>IF($D1095="", "", IFERROR((VLOOKUP($D1095,Ingredients!$A:$K,11,FALSE)*($F1095/(VLOOKUP($D1095,Ingredients!$A:$K,3,FALSE)))), "ingredient not in list"))</f>
        <v/>
      </c>
      <c r="P1095" t="str">
        <f t="shared" si="187"/>
        <v/>
      </c>
      <c r="Q1095" s="83" t="str">
        <f>IF($D1095="", "", IFERROR((VLOOKUP($D1095,Ingredients!$A:$H,6,FALSE)*($F1095/(VLOOKUP($D1095,Ingredients!$A:$H,3,FALSE)))), "ingredient not in list"))</f>
        <v/>
      </c>
      <c r="R1095" s="3" t="str">
        <f>IF(AND(I1095&lt;&gt;"",I1096=""),SUM(I$1:I1096)-SUM(R$1:R1094),"")</f>
        <v/>
      </c>
      <c r="S1095" t="str">
        <f>IF(AND(Q1095&lt;&gt;"",Q1096=""),SUM(Q$1:Q1096)-SUM(S$1:S1094),"")</f>
        <v/>
      </c>
      <c r="T1095" s="74" t="str">
        <f>IF(AND(K1095&lt;&gt;"",K1096=""),SUM(K$1:K1096)-SUM(T$1:T1094),"")</f>
        <v/>
      </c>
      <c r="U1095" s="74" t="str">
        <f>IF(AND(M1095&lt;&gt;"",M1096=""),SUM(M$1:M1096)-SUM(U$1:U1094),"")</f>
        <v/>
      </c>
      <c r="V1095" s="74" t="str">
        <f>IF(AND(O1095&lt;&gt;"",O1096=""),SUM(O$1:O1096)-SUM(V$1:V1094),"")</f>
        <v/>
      </c>
      <c r="X1095" s="3" t="str">
        <f t="shared" si="188"/>
        <v/>
      </c>
      <c r="Y1095" s="21" t="str">
        <f t="shared" si="189"/>
        <v/>
      </c>
      <c r="Z1095" s="74" t="str">
        <f t="shared" si="190"/>
        <v/>
      </c>
      <c r="AA1095" s="74" t="str">
        <f t="shared" si="191"/>
        <v/>
      </c>
      <c r="AB1095" s="74" t="str">
        <f t="shared" si="192"/>
        <v/>
      </c>
    </row>
    <row r="1096" spans="5:28" ht="15.75" customHeight="1" x14ac:dyDescent="0.2">
      <c r="E1096" t="str">
        <f t="shared" si="182"/>
        <v/>
      </c>
      <c r="G1096" s="1" t="str">
        <f>IF(D1096="","",IFERROR(VLOOKUP(D1096,Ingredients!$A:$G,4,FALSE),"ingredient not in list"))</f>
        <v/>
      </c>
      <c r="H1096" t="str">
        <f t="shared" si="183"/>
        <v/>
      </c>
      <c r="I1096" s="3" t="str">
        <f>IF(D1096="", "", IFERROR((VLOOKUP(D1096,Ingredients!$A:$H,8,FALSE)*(F1096/(VLOOKUP(D1096,Ingredients!$A:$H,3,FALSE)))), "ingredient not in list"))</f>
        <v/>
      </c>
      <c r="J1096" t="str">
        <f t="shared" si="184"/>
        <v/>
      </c>
      <c r="K1096" s="77" t="str">
        <f>IF($D1096="", "", IFERROR((VLOOKUP($D1096,Ingredients!$A:$K,9,FALSE)*($F1096/(VLOOKUP($D1096,Ingredients!$A:$K,3,FALSE)))), "ingredient not in list"))</f>
        <v/>
      </c>
      <c r="L1096" t="str">
        <f t="shared" si="185"/>
        <v/>
      </c>
      <c r="M1096" s="77" t="str">
        <f>IF($D1096="", "", IFERROR((VLOOKUP($D1096,Ingredients!$A:$K,10,FALSE)*($F1096/(VLOOKUP($D1096,Ingredients!$A:$K,3,FALSE)))), "ingredient not in list"))</f>
        <v/>
      </c>
      <c r="N1096" t="str">
        <f t="shared" si="186"/>
        <v/>
      </c>
      <c r="O1096" s="77" t="str">
        <f>IF($D1096="", "", IFERROR((VLOOKUP($D1096,Ingredients!$A:$K,11,FALSE)*($F1096/(VLOOKUP($D1096,Ingredients!$A:$K,3,FALSE)))), "ingredient not in list"))</f>
        <v/>
      </c>
      <c r="P1096" t="str">
        <f t="shared" si="187"/>
        <v/>
      </c>
      <c r="Q1096" s="83" t="str">
        <f>IF($D1096="", "", IFERROR((VLOOKUP($D1096,Ingredients!$A:$H,6,FALSE)*($F1096/(VLOOKUP($D1096,Ingredients!$A:$H,3,FALSE)))), "ingredient not in list"))</f>
        <v/>
      </c>
      <c r="R1096" s="3" t="str">
        <f>IF(AND(I1096&lt;&gt;"",I1097=""),SUM(I$1:I1097)-SUM(R$1:R1095),"")</f>
        <v/>
      </c>
      <c r="S1096" t="str">
        <f>IF(AND(Q1096&lt;&gt;"",Q1097=""),SUM(Q$1:Q1097)-SUM(S$1:S1095),"")</f>
        <v/>
      </c>
      <c r="T1096" s="74" t="str">
        <f>IF(AND(K1096&lt;&gt;"",K1097=""),SUM(K$1:K1097)-SUM(T$1:T1095),"")</f>
        <v/>
      </c>
      <c r="U1096" s="74" t="str">
        <f>IF(AND(M1096&lt;&gt;"",M1097=""),SUM(M$1:M1097)-SUM(U$1:U1095),"")</f>
        <v/>
      </c>
      <c r="V1096" s="74" t="str">
        <f>IF(AND(O1096&lt;&gt;"",O1097=""),SUM(O$1:O1097)-SUM(V$1:V1095),"")</f>
        <v/>
      </c>
      <c r="X1096" s="3" t="str">
        <f t="shared" si="188"/>
        <v/>
      </c>
      <c r="Y1096" s="21" t="str">
        <f t="shared" si="189"/>
        <v/>
      </c>
      <c r="Z1096" s="74" t="str">
        <f t="shared" si="190"/>
        <v/>
      </c>
      <c r="AA1096" s="74" t="str">
        <f t="shared" si="191"/>
        <v/>
      </c>
      <c r="AB1096" s="74" t="str">
        <f t="shared" si="192"/>
        <v/>
      </c>
    </row>
    <row r="1097" spans="5:28" ht="15.75" customHeight="1" x14ac:dyDescent="0.2">
      <c r="E1097" t="str">
        <f t="shared" ref="E1097:E1160" si="193">IF($D1097="","", "|")</f>
        <v/>
      </c>
      <c r="G1097" s="1" t="str">
        <f>IF(D1097="","",IFERROR(VLOOKUP(D1097,Ingredients!$A:$G,4,FALSE),"ingredient not in list"))</f>
        <v/>
      </c>
      <c r="H1097" t="str">
        <f t="shared" ref="H1097:H1160" si="194">IF($D1097="","", "|")</f>
        <v/>
      </c>
      <c r="I1097" s="3" t="str">
        <f>IF(D1097="", "", IFERROR((VLOOKUP(D1097,Ingredients!$A:$H,8,FALSE)*(F1097/(VLOOKUP(D1097,Ingredients!$A:$H,3,FALSE)))), "ingredient not in list"))</f>
        <v/>
      </c>
      <c r="J1097" t="str">
        <f t="shared" ref="J1097:J1160" si="195">IF($D1097="","", "|")</f>
        <v/>
      </c>
      <c r="K1097" s="77" t="str">
        <f>IF($D1097="", "", IFERROR((VLOOKUP($D1097,Ingredients!$A:$K,9,FALSE)*($F1097/(VLOOKUP($D1097,Ingredients!$A:$K,3,FALSE)))), "ingredient not in list"))</f>
        <v/>
      </c>
      <c r="L1097" t="str">
        <f t="shared" ref="L1097:L1160" si="196">IF($D1097="","", "|")</f>
        <v/>
      </c>
      <c r="M1097" s="77" t="str">
        <f>IF($D1097="", "", IFERROR((VLOOKUP($D1097,Ingredients!$A:$K,10,FALSE)*($F1097/(VLOOKUP($D1097,Ingredients!$A:$K,3,FALSE)))), "ingredient not in list"))</f>
        <v/>
      </c>
      <c r="N1097" t="str">
        <f t="shared" ref="N1097:N1160" si="197">IF($D1097="","", "|")</f>
        <v/>
      </c>
      <c r="O1097" s="77" t="str">
        <f>IF($D1097="", "", IFERROR((VLOOKUP($D1097,Ingredients!$A:$K,11,FALSE)*($F1097/(VLOOKUP($D1097,Ingredients!$A:$K,3,FALSE)))), "ingredient not in list"))</f>
        <v/>
      </c>
      <c r="P1097" t="str">
        <f t="shared" ref="P1097:P1160" si="198">IF($D1097="","", "|")</f>
        <v/>
      </c>
      <c r="Q1097" s="83" t="str">
        <f>IF($D1097="", "", IFERROR((VLOOKUP($D1097,Ingredients!$A:$H,6,FALSE)*($F1097/(VLOOKUP($D1097,Ingredients!$A:$H,3,FALSE)))), "ingredient not in list"))</f>
        <v/>
      </c>
      <c r="R1097" s="3" t="str">
        <f>IF(AND(I1097&lt;&gt;"",I1098=""),SUM(I$1:I1098)-SUM(R$1:R1096),"")</f>
        <v/>
      </c>
      <c r="S1097" t="str">
        <f>IF(AND(Q1097&lt;&gt;"",Q1098=""),SUM(Q$1:Q1098)-SUM(S$1:S1096),"")</f>
        <v/>
      </c>
      <c r="T1097" s="74" t="str">
        <f>IF(AND(K1097&lt;&gt;"",K1098=""),SUM(K$1:K1098)-SUM(T$1:T1096),"")</f>
        <v/>
      </c>
      <c r="U1097" s="74" t="str">
        <f>IF(AND(M1097&lt;&gt;"",M1098=""),SUM(M$1:M1098)-SUM(U$1:U1096),"")</f>
        <v/>
      </c>
      <c r="V1097" s="74" t="str">
        <f>IF(AND(O1097&lt;&gt;"",O1098=""),SUM(O$1:O1098)-SUM(V$1:V1096),"")</f>
        <v/>
      </c>
      <c r="X1097" s="3" t="str">
        <f t="shared" si="188"/>
        <v/>
      </c>
      <c r="Y1097" s="21" t="str">
        <f t="shared" si="189"/>
        <v/>
      </c>
      <c r="Z1097" s="74" t="str">
        <f t="shared" si="190"/>
        <v/>
      </c>
      <c r="AA1097" s="74" t="str">
        <f t="shared" si="191"/>
        <v/>
      </c>
      <c r="AB1097" s="74" t="str">
        <f t="shared" si="192"/>
        <v/>
      </c>
    </row>
    <row r="1098" spans="5:28" ht="15.75" customHeight="1" x14ac:dyDescent="0.2">
      <c r="E1098" t="str">
        <f t="shared" si="193"/>
        <v/>
      </c>
      <c r="G1098" s="1" t="str">
        <f>IF(D1098="","",IFERROR(VLOOKUP(D1098,Ingredients!$A:$G,4,FALSE),"ingredient not in list"))</f>
        <v/>
      </c>
      <c r="H1098" t="str">
        <f t="shared" si="194"/>
        <v/>
      </c>
      <c r="I1098" s="3" t="str">
        <f>IF(D1098="", "", IFERROR((VLOOKUP(D1098,Ingredients!$A:$H,8,FALSE)*(F1098/(VLOOKUP(D1098,Ingredients!$A:$H,3,FALSE)))), "ingredient not in list"))</f>
        <v/>
      </c>
      <c r="J1098" t="str">
        <f t="shared" si="195"/>
        <v/>
      </c>
      <c r="K1098" s="77" t="str">
        <f>IF($D1098="", "", IFERROR((VLOOKUP($D1098,Ingredients!$A:$K,9,FALSE)*($F1098/(VLOOKUP($D1098,Ingredients!$A:$K,3,FALSE)))), "ingredient not in list"))</f>
        <v/>
      </c>
      <c r="L1098" t="str">
        <f t="shared" si="196"/>
        <v/>
      </c>
      <c r="M1098" s="77" t="str">
        <f>IF($D1098="", "", IFERROR((VLOOKUP($D1098,Ingredients!$A:$K,10,FALSE)*($F1098/(VLOOKUP($D1098,Ingredients!$A:$K,3,FALSE)))), "ingredient not in list"))</f>
        <v/>
      </c>
      <c r="N1098" t="str">
        <f t="shared" si="197"/>
        <v/>
      </c>
      <c r="O1098" s="77" t="str">
        <f>IF($D1098="", "", IFERROR((VLOOKUP($D1098,Ingredients!$A:$K,11,FALSE)*($F1098/(VLOOKUP($D1098,Ingredients!$A:$K,3,FALSE)))), "ingredient not in list"))</f>
        <v/>
      </c>
      <c r="P1098" t="str">
        <f t="shared" si="198"/>
        <v/>
      </c>
      <c r="Q1098" s="83" t="str">
        <f>IF($D1098="", "", IFERROR((VLOOKUP($D1098,Ingredients!$A:$H,6,FALSE)*($F1098/(VLOOKUP($D1098,Ingredients!$A:$H,3,FALSE)))), "ingredient not in list"))</f>
        <v/>
      </c>
      <c r="R1098" s="3" t="str">
        <f>IF(AND(I1098&lt;&gt;"",I1099=""),SUM(I$1:I1099)-SUM(R$1:R1097),"")</f>
        <v/>
      </c>
      <c r="S1098" t="str">
        <f>IF(AND(Q1098&lt;&gt;"",Q1099=""),SUM(Q$1:Q1099)-SUM(S$1:S1097),"")</f>
        <v/>
      </c>
      <c r="T1098" s="74" t="str">
        <f>IF(AND(K1098&lt;&gt;"",K1099=""),SUM(K$1:K1099)-SUM(T$1:T1097),"")</f>
        <v/>
      </c>
      <c r="U1098" s="74" t="str">
        <f>IF(AND(M1098&lt;&gt;"",M1099=""),SUM(M$1:M1099)-SUM(U$1:U1097),"")</f>
        <v/>
      </c>
      <c r="V1098" s="74" t="str">
        <f>IF(AND(O1098&lt;&gt;"",O1099=""),SUM(O$1:O1099)-SUM(V$1:V1097),"")</f>
        <v/>
      </c>
      <c r="X1098" s="3" t="str">
        <f t="shared" ref="X1098:X1161" si="199">IF(W1098="","",R1098/W1098)</f>
        <v/>
      </c>
      <c r="Y1098" s="21" t="str">
        <f t="shared" ref="Y1098:Y1161" si="200">IF(W1098="","", S1098/W1098)</f>
        <v/>
      </c>
      <c r="Z1098" s="74" t="str">
        <f t="shared" ref="Z1098:Z1161" si="201">IF(T1098="","", T1098/W1098)</f>
        <v/>
      </c>
      <c r="AA1098" s="74" t="str">
        <f t="shared" ref="AA1098:AA1161" si="202">IF(U1098="","", U1098/W1098)</f>
        <v/>
      </c>
      <c r="AB1098" s="74" t="str">
        <f t="shared" ref="AB1098:AB1161" si="203">IF(V1098="","", V1098/W1098)</f>
        <v/>
      </c>
    </row>
    <row r="1099" spans="5:28" ht="15.75" customHeight="1" x14ac:dyDescent="0.2">
      <c r="E1099" t="str">
        <f t="shared" si="193"/>
        <v/>
      </c>
      <c r="G1099" s="1" t="str">
        <f>IF(D1099="","",IFERROR(VLOOKUP(D1099,Ingredients!$A:$G,4,FALSE),"ingredient not in list"))</f>
        <v/>
      </c>
      <c r="H1099" t="str">
        <f t="shared" si="194"/>
        <v/>
      </c>
      <c r="I1099" s="3" t="str">
        <f>IF(D1099="", "", IFERROR((VLOOKUP(D1099,Ingredients!$A:$H,8,FALSE)*(F1099/(VLOOKUP(D1099,Ingredients!$A:$H,3,FALSE)))), "ingredient not in list"))</f>
        <v/>
      </c>
      <c r="J1099" t="str">
        <f t="shared" si="195"/>
        <v/>
      </c>
      <c r="K1099" s="77" t="str">
        <f>IF($D1099="", "", IFERROR((VLOOKUP($D1099,Ingredients!$A:$K,9,FALSE)*($F1099/(VLOOKUP($D1099,Ingredients!$A:$K,3,FALSE)))), "ingredient not in list"))</f>
        <v/>
      </c>
      <c r="L1099" t="str">
        <f t="shared" si="196"/>
        <v/>
      </c>
      <c r="M1099" s="77" t="str">
        <f>IF($D1099="", "", IFERROR((VLOOKUP($D1099,Ingredients!$A:$K,10,FALSE)*($F1099/(VLOOKUP($D1099,Ingredients!$A:$K,3,FALSE)))), "ingredient not in list"))</f>
        <v/>
      </c>
      <c r="N1099" t="str">
        <f t="shared" si="197"/>
        <v/>
      </c>
      <c r="O1099" s="77" t="str">
        <f>IF($D1099="", "", IFERROR((VLOOKUP($D1099,Ingredients!$A:$K,11,FALSE)*($F1099/(VLOOKUP($D1099,Ingredients!$A:$K,3,FALSE)))), "ingredient not in list"))</f>
        <v/>
      </c>
      <c r="P1099" t="str">
        <f t="shared" si="198"/>
        <v/>
      </c>
      <c r="Q1099" s="83" t="str">
        <f>IF($D1099="", "", IFERROR((VLOOKUP($D1099,Ingredients!$A:$H,6,FALSE)*($F1099/(VLOOKUP($D1099,Ingredients!$A:$H,3,FALSE)))), "ingredient not in list"))</f>
        <v/>
      </c>
      <c r="R1099" s="3" t="str">
        <f>IF(AND(I1099&lt;&gt;"",I1100=""),SUM(I$1:I1100)-SUM(R$1:R1098),"")</f>
        <v/>
      </c>
      <c r="S1099" t="str">
        <f>IF(AND(Q1099&lt;&gt;"",Q1100=""),SUM(Q$1:Q1100)-SUM(S$1:S1098),"")</f>
        <v/>
      </c>
      <c r="T1099" s="74" t="str">
        <f>IF(AND(K1099&lt;&gt;"",K1100=""),SUM(K$1:K1100)-SUM(T$1:T1098),"")</f>
        <v/>
      </c>
      <c r="U1099" s="74" t="str">
        <f>IF(AND(M1099&lt;&gt;"",M1100=""),SUM(M$1:M1100)-SUM(U$1:U1098),"")</f>
        <v/>
      </c>
      <c r="V1099" s="74" t="str">
        <f>IF(AND(O1099&lt;&gt;"",O1100=""),SUM(O$1:O1100)-SUM(V$1:V1098),"")</f>
        <v/>
      </c>
      <c r="X1099" s="3" t="str">
        <f t="shared" si="199"/>
        <v/>
      </c>
      <c r="Y1099" s="21" t="str">
        <f t="shared" si="200"/>
        <v/>
      </c>
      <c r="Z1099" s="74" t="str">
        <f t="shared" si="201"/>
        <v/>
      </c>
      <c r="AA1099" s="74" t="str">
        <f t="shared" si="202"/>
        <v/>
      </c>
      <c r="AB1099" s="74" t="str">
        <f t="shared" si="203"/>
        <v/>
      </c>
    </row>
    <row r="1100" spans="5:28" ht="15.75" customHeight="1" x14ac:dyDescent="0.2">
      <c r="E1100" t="str">
        <f t="shared" si="193"/>
        <v/>
      </c>
      <c r="G1100" s="1" t="str">
        <f>IF(D1100="","",IFERROR(VLOOKUP(D1100,Ingredients!$A:$G,4,FALSE),"ingredient not in list"))</f>
        <v/>
      </c>
      <c r="H1100" t="str">
        <f t="shared" si="194"/>
        <v/>
      </c>
      <c r="I1100" s="3" t="str">
        <f>IF(D1100="", "", IFERROR((VLOOKUP(D1100,Ingredients!$A:$H,8,FALSE)*(F1100/(VLOOKUP(D1100,Ingredients!$A:$H,3,FALSE)))), "ingredient not in list"))</f>
        <v/>
      </c>
      <c r="J1100" t="str">
        <f t="shared" si="195"/>
        <v/>
      </c>
      <c r="K1100" s="77" t="str">
        <f>IF($D1100="", "", IFERROR((VLOOKUP($D1100,Ingredients!$A:$K,9,FALSE)*($F1100/(VLOOKUP($D1100,Ingredients!$A:$K,3,FALSE)))), "ingredient not in list"))</f>
        <v/>
      </c>
      <c r="L1100" t="str">
        <f t="shared" si="196"/>
        <v/>
      </c>
      <c r="M1100" s="77" t="str">
        <f>IF($D1100="", "", IFERROR((VLOOKUP($D1100,Ingredients!$A:$K,10,FALSE)*($F1100/(VLOOKUP($D1100,Ingredients!$A:$K,3,FALSE)))), "ingredient not in list"))</f>
        <v/>
      </c>
      <c r="N1100" t="str">
        <f t="shared" si="197"/>
        <v/>
      </c>
      <c r="O1100" s="77" t="str">
        <f>IF($D1100="", "", IFERROR((VLOOKUP($D1100,Ingredients!$A:$K,11,FALSE)*($F1100/(VLOOKUP($D1100,Ingredients!$A:$K,3,FALSE)))), "ingredient not in list"))</f>
        <v/>
      </c>
      <c r="P1100" t="str">
        <f t="shared" si="198"/>
        <v/>
      </c>
      <c r="Q1100" s="83" t="str">
        <f>IF($D1100="", "", IFERROR((VLOOKUP($D1100,Ingredients!$A:$H,6,FALSE)*($F1100/(VLOOKUP($D1100,Ingredients!$A:$H,3,FALSE)))), "ingredient not in list"))</f>
        <v/>
      </c>
      <c r="R1100" s="3" t="str">
        <f>IF(AND(I1100&lt;&gt;"",I1101=""),SUM(I$1:I1101)-SUM(R$1:R1099),"")</f>
        <v/>
      </c>
      <c r="S1100" t="str">
        <f>IF(AND(Q1100&lt;&gt;"",Q1101=""),SUM(Q$1:Q1101)-SUM(S$1:S1099),"")</f>
        <v/>
      </c>
      <c r="T1100" s="74" t="str">
        <f>IF(AND(K1100&lt;&gt;"",K1101=""),SUM(K$1:K1101)-SUM(T$1:T1099),"")</f>
        <v/>
      </c>
      <c r="U1100" s="74" t="str">
        <f>IF(AND(M1100&lt;&gt;"",M1101=""),SUM(M$1:M1101)-SUM(U$1:U1099),"")</f>
        <v/>
      </c>
      <c r="V1100" s="74" t="str">
        <f>IF(AND(O1100&lt;&gt;"",O1101=""),SUM(O$1:O1101)-SUM(V$1:V1099),"")</f>
        <v/>
      </c>
      <c r="X1100" s="3" t="str">
        <f t="shared" si="199"/>
        <v/>
      </c>
      <c r="Y1100" s="21" t="str">
        <f t="shared" si="200"/>
        <v/>
      </c>
      <c r="Z1100" s="74" t="str">
        <f t="shared" si="201"/>
        <v/>
      </c>
      <c r="AA1100" s="74" t="str">
        <f t="shared" si="202"/>
        <v/>
      </c>
      <c r="AB1100" s="74" t="str">
        <f t="shared" si="203"/>
        <v/>
      </c>
    </row>
    <row r="1101" spans="5:28" ht="15.75" customHeight="1" x14ac:dyDescent="0.2">
      <c r="E1101" t="str">
        <f t="shared" si="193"/>
        <v/>
      </c>
      <c r="G1101" s="1" t="str">
        <f>IF(D1101="","",IFERROR(VLOOKUP(D1101,Ingredients!$A:$G,4,FALSE),"ingredient not in list"))</f>
        <v/>
      </c>
      <c r="H1101" t="str">
        <f t="shared" si="194"/>
        <v/>
      </c>
      <c r="I1101" s="3" t="str">
        <f>IF(D1101="", "", IFERROR((VLOOKUP(D1101,Ingredients!$A:$H,8,FALSE)*(F1101/(VLOOKUP(D1101,Ingredients!$A:$H,3,FALSE)))), "ingredient not in list"))</f>
        <v/>
      </c>
      <c r="J1101" t="str">
        <f t="shared" si="195"/>
        <v/>
      </c>
      <c r="K1101" s="77" t="str">
        <f>IF($D1101="", "", IFERROR((VLOOKUP($D1101,Ingredients!$A:$K,9,FALSE)*($F1101/(VLOOKUP($D1101,Ingredients!$A:$K,3,FALSE)))), "ingredient not in list"))</f>
        <v/>
      </c>
      <c r="L1101" t="str">
        <f t="shared" si="196"/>
        <v/>
      </c>
      <c r="M1101" s="77" t="str">
        <f>IF($D1101="", "", IFERROR((VLOOKUP($D1101,Ingredients!$A:$K,10,FALSE)*($F1101/(VLOOKUP($D1101,Ingredients!$A:$K,3,FALSE)))), "ingredient not in list"))</f>
        <v/>
      </c>
      <c r="N1101" t="str">
        <f t="shared" si="197"/>
        <v/>
      </c>
      <c r="O1101" s="77" t="str">
        <f>IF($D1101="", "", IFERROR((VLOOKUP($D1101,Ingredients!$A:$K,11,FALSE)*($F1101/(VLOOKUP($D1101,Ingredients!$A:$K,3,FALSE)))), "ingredient not in list"))</f>
        <v/>
      </c>
      <c r="P1101" t="str">
        <f t="shared" si="198"/>
        <v/>
      </c>
      <c r="Q1101" s="83" t="str">
        <f>IF($D1101="", "", IFERROR((VLOOKUP($D1101,Ingredients!$A:$H,6,FALSE)*($F1101/(VLOOKUP($D1101,Ingredients!$A:$H,3,FALSE)))), "ingredient not in list"))</f>
        <v/>
      </c>
      <c r="R1101" s="3" t="str">
        <f>IF(AND(I1101&lt;&gt;"",I1102=""),SUM(I$1:I1102)-SUM(R$1:R1100),"")</f>
        <v/>
      </c>
      <c r="S1101" t="str">
        <f>IF(AND(Q1101&lt;&gt;"",Q1102=""),SUM(Q$1:Q1102)-SUM(S$1:S1100),"")</f>
        <v/>
      </c>
      <c r="T1101" s="74" t="str">
        <f>IF(AND(K1101&lt;&gt;"",K1102=""),SUM(K$1:K1102)-SUM(T$1:T1100),"")</f>
        <v/>
      </c>
      <c r="U1101" s="74" t="str">
        <f>IF(AND(M1101&lt;&gt;"",M1102=""),SUM(M$1:M1102)-SUM(U$1:U1100),"")</f>
        <v/>
      </c>
      <c r="V1101" s="74" t="str">
        <f>IF(AND(O1101&lt;&gt;"",O1102=""),SUM(O$1:O1102)-SUM(V$1:V1100),"")</f>
        <v/>
      </c>
      <c r="X1101" s="3" t="str">
        <f t="shared" si="199"/>
        <v/>
      </c>
      <c r="Y1101" s="21" t="str">
        <f t="shared" si="200"/>
        <v/>
      </c>
      <c r="Z1101" s="74" t="str">
        <f t="shared" si="201"/>
        <v/>
      </c>
      <c r="AA1101" s="74" t="str">
        <f t="shared" si="202"/>
        <v/>
      </c>
      <c r="AB1101" s="74" t="str">
        <f t="shared" si="203"/>
        <v/>
      </c>
    </row>
    <row r="1102" spans="5:28" ht="15.75" customHeight="1" x14ac:dyDescent="0.2">
      <c r="E1102" t="str">
        <f t="shared" si="193"/>
        <v/>
      </c>
      <c r="G1102" s="1" t="str">
        <f>IF(D1102="","",IFERROR(VLOOKUP(D1102,Ingredients!$A:$G,4,FALSE),"ingredient not in list"))</f>
        <v/>
      </c>
      <c r="H1102" t="str">
        <f t="shared" si="194"/>
        <v/>
      </c>
      <c r="I1102" s="3" t="str">
        <f>IF(D1102="", "", IFERROR((VLOOKUP(D1102,Ingredients!$A:$H,8,FALSE)*(F1102/(VLOOKUP(D1102,Ingredients!$A:$H,3,FALSE)))), "ingredient not in list"))</f>
        <v/>
      </c>
      <c r="J1102" t="str">
        <f t="shared" si="195"/>
        <v/>
      </c>
      <c r="K1102" s="77" t="str">
        <f>IF($D1102="", "", IFERROR((VLOOKUP($D1102,Ingredients!$A:$K,9,FALSE)*($F1102/(VLOOKUP($D1102,Ingredients!$A:$K,3,FALSE)))), "ingredient not in list"))</f>
        <v/>
      </c>
      <c r="L1102" t="str">
        <f t="shared" si="196"/>
        <v/>
      </c>
      <c r="M1102" s="77" t="str">
        <f>IF($D1102="", "", IFERROR((VLOOKUP($D1102,Ingredients!$A:$K,10,FALSE)*($F1102/(VLOOKUP($D1102,Ingredients!$A:$K,3,FALSE)))), "ingredient not in list"))</f>
        <v/>
      </c>
      <c r="N1102" t="str">
        <f t="shared" si="197"/>
        <v/>
      </c>
      <c r="O1102" s="77" t="str">
        <f>IF($D1102="", "", IFERROR((VLOOKUP($D1102,Ingredients!$A:$K,11,FALSE)*($F1102/(VLOOKUP($D1102,Ingredients!$A:$K,3,FALSE)))), "ingredient not in list"))</f>
        <v/>
      </c>
      <c r="P1102" t="str">
        <f t="shared" si="198"/>
        <v/>
      </c>
      <c r="Q1102" s="83" t="str">
        <f>IF($D1102="", "", IFERROR((VLOOKUP($D1102,Ingredients!$A:$H,6,FALSE)*($F1102/(VLOOKUP($D1102,Ingredients!$A:$H,3,FALSE)))), "ingredient not in list"))</f>
        <v/>
      </c>
      <c r="R1102" s="3" t="str">
        <f>IF(AND(I1102&lt;&gt;"",I1103=""),SUM(I$1:I1103)-SUM(R$1:R1101),"")</f>
        <v/>
      </c>
      <c r="S1102" t="str">
        <f>IF(AND(Q1102&lt;&gt;"",Q1103=""),SUM(Q$1:Q1103)-SUM(S$1:S1101),"")</f>
        <v/>
      </c>
      <c r="T1102" s="74" t="str">
        <f>IF(AND(K1102&lt;&gt;"",K1103=""),SUM(K$1:K1103)-SUM(T$1:T1101),"")</f>
        <v/>
      </c>
      <c r="U1102" s="74" t="str">
        <f>IF(AND(M1102&lt;&gt;"",M1103=""),SUM(M$1:M1103)-SUM(U$1:U1101),"")</f>
        <v/>
      </c>
      <c r="V1102" s="74" t="str">
        <f>IF(AND(O1102&lt;&gt;"",O1103=""),SUM(O$1:O1103)-SUM(V$1:V1101),"")</f>
        <v/>
      </c>
      <c r="X1102" s="3" t="str">
        <f t="shared" si="199"/>
        <v/>
      </c>
      <c r="Y1102" s="21" t="str">
        <f t="shared" si="200"/>
        <v/>
      </c>
      <c r="Z1102" s="74" t="str">
        <f t="shared" si="201"/>
        <v/>
      </c>
      <c r="AA1102" s="74" t="str">
        <f t="shared" si="202"/>
        <v/>
      </c>
      <c r="AB1102" s="74" t="str">
        <f t="shared" si="203"/>
        <v/>
      </c>
    </row>
    <row r="1103" spans="5:28" ht="15.75" customHeight="1" x14ac:dyDescent="0.2">
      <c r="E1103" t="str">
        <f t="shared" si="193"/>
        <v/>
      </c>
      <c r="G1103" s="1" t="str">
        <f>IF(D1103="","",IFERROR(VLOOKUP(D1103,Ingredients!$A:$G,4,FALSE),"ingredient not in list"))</f>
        <v/>
      </c>
      <c r="H1103" t="str">
        <f t="shared" si="194"/>
        <v/>
      </c>
      <c r="I1103" s="3" t="str">
        <f>IF(D1103="", "", IFERROR((VLOOKUP(D1103,Ingredients!$A:$H,8,FALSE)*(F1103/(VLOOKUP(D1103,Ingredients!$A:$H,3,FALSE)))), "ingredient not in list"))</f>
        <v/>
      </c>
      <c r="J1103" t="str">
        <f t="shared" si="195"/>
        <v/>
      </c>
      <c r="K1103" s="77" t="str">
        <f>IF($D1103="", "", IFERROR((VLOOKUP($D1103,Ingredients!$A:$K,9,FALSE)*($F1103/(VLOOKUP($D1103,Ingredients!$A:$K,3,FALSE)))), "ingredient not in list"))</f>
        <v/>
      </c>
      <c r="L1103" t="str">
        <f t="shared" si="196"/>
        <v/>
      </c>
      <c r="M1103" s="77" t="str">
        <f>IF($D1103="", "", IFERROR((VLOOKUP($D1103,Ingredients!$A:$K,10,FALSE)*($F1103/(VLOOKUP($D1103,Ingredients!$A:$K,3,FALSE)))), "ingredient not in list"))</f>
        <v/>
      </c>
      <c r="N1103" t="str">
        <f t="shared" si="197"/>
        <v/>
      </c>
      <c r="O1103" s="77" t="str">
        <f>IF($D1103="", "", IFERROR((VLOOKUP($D1103,Ingredients!$A:$K,11,FALSE)*($F1103/(VLOOKUP($D1103,Ingredients!$A:$K,3,FALSE)))), "ingredient not in list"))</f>
        <v/>
      </c>
      <c r="P1103" t="str">
        <f t="shared" si="198"/>
        <v/>
      </c>
      <c r="Q1103" s="83" t="str">
        <f>IF($D1103="", "", IFERROR((VLOOKUP($D1103,Ingredients!$A:$H,6,FALSE)*($F1103/(VLOOKUP($D1103,Ingredients!$A:$H,3,FALSE)))), "ingredient not in list"))</f>
        <v/>
      </c>
      <c r="R1103" s="3" t="str">
        <f>IF(AND(I1103&lt;&gt;"",I1104=""),SUM(I$1:I1104)-SUM(R$1:R1102),"")</f>
        <v/>
      </c>
      <c r="S1103" t="str">
        <f>IF(AND(Q1103&lt;&gt;"",Q1104=""),SUM(Q$1:Q1104)-SUM(S$1:S1102),"")</f>
        <v/>
      </c>
      <c r="T1103" s="74" t="str">
        <f>IF(AND(K1103&lt;&gt;"",K1104=""),SUM(K$1:K1104)-SUM(T$1:T1102),"")</f>
        <v/>
      </c>
      <c r="U1103" s="74" t="str">
        <f>IF(AND(M1103&lt;&gt;"",M1104=""),SUM(M$1:M1104)-SUM(U$1:U1102),"")</f>
        <v/>
      </c>
      <c r="V1103" s="74" t="str">
        <f>IF(AND(O1103&lt;&gt;"",O1104=""),SUM(O$1:O1104)-SUM(V$1:V1102),"")</f>
        <v/>
      </c>
      <c r="X1103" s="3" t="str">
        <f t="shared" si="199"/>
        <v/>
      </c>
      <c r="Y1103" s="21" t="str">
        <f t="shared" si="200"/>
        <v/>
      </c>
      <c r="Z1103" s="74" t="str">
        <f t="shared" si="201"/>
        <v/>
      </c>
      <c r="AA1103" s="74" t="str">
        <f t="shared" si="202"/>
        <v/>
      </c>
      <c r="AB1103" s="74" t="str">
        <f t="shared" si="203"/>
        <v/>
      </c>
    </row>
    <row r="1104" spans="5:28" ht="15.75" customHeight="1" x14ac:dyDescent="0.2">
      <c r="E1104" t="str">
        <f t="shared" si="193"/>
        <v/>
      </c>
      <c r="G1104" s="1" t="str">
        <f>IF(D1104="","",IFERROR(VLOOKUP(D1104,Ingredients!$A:$G,4,FALSE),"ingredient not in list"))</f>
        <v/>
      </c>
      <c r="H1104" t="str">
        <f t="shared" si="194"/>
        <v/>
      </c>
      <c r="I1104" s="3" t="str">
        <f>IF(D1104="", "", IFERROR((VLOOKUP(D1104,Ingredients!$A:$H,8,FALSE)*(F1104/(VLOOKUP(D1104,Ingredients!$A:$H,3,FALSE)))), "ingredient not in list"))</f>
        <v/>
      </c>
      <c r="J1104" t="str">
        <f t="shared" si="195"/>
        <v/>
      </c>
      <c r="K1104" s="77" t="str">
        <f>IF($D1104="", "", IFERROR((VLOOKUP($D1104,Ingredients!$A:$K,9,FALSE)*($F1104/(VLOOKUP($D1104,Ingredients!$A:$K,3,FALSE)))), "ingredient not in list"))</f>
        <v/>
      </c>
      <c r="L1104" t="str">
        <f t="shared" si="196"/>
        <v/>
      </c>
      <c r="M1104" s="77" t="str">
        <f>IF($D1104="", "", IFERROR((VLOOKUP($D1104,Ingredients!$A:$K,10,FALSE)*($F1104/(VLOOKUP($D1104,Ingredients!$A:$K,3,FALSE)))), "ingredient not in list"))</f>
        <v/>
      </c>
      <c r="N1104" t="str">
        <f t="shared" si="197"/>
        <v/>
      </c>
      <c r="O1104" s="77" t="str">
        <f>IF($D1104="", "", IFERROR((VLOOKUP($D1104,Ingredients!$A:$K,11,FALSE)*($F1104/(VLOOKUP($D1104,Ingredients!$A:$K,3,FALSE)))), "ingredient not in list"))</f>
        <v/>
      </c>
      <c r="P1104" t="str">
        <f t="shared" si="198"/>
        <v/>
      </c>
      <c r="Q1104" s="83" t="str">
        <f>IF($D1104="", "", IFERROR((VLOOKUP($D1104,Ingredients!$A:$H,6,FALSE)*($F1104/(VLOOKUP($D1104,Ingredients!$A:$H,3,FALSE)))), "ingredient not in list"))</f>
        <v/>
      </c>
      <c r="R1104" s="3" t="str">
        <f>IF(AND(I1104&lt;&gt;"",I1105=""),SUM(I$1:I1105)-SUM(R$1:R1103),"")</f>
        <v/>
      </c>
      <c r="S1104" t="str">
        <f>IF(AND(Q1104&lt;&gt;"",Q1105=""),SUM(Q$1:Q1105)-SUM(S$1:S1103),"")</f>
        <v/>
      </c>
      <c r="T1104" s="74" t="str">
        <f>IF(AND(K1104&lt;&gt;"",K1105=""),SUM(K$1:K1105)-SUM(T$1:T1103),"")</f>
        <v/>
      </c>
      <c r="U1104" s="74" t="str">
        <f>IF(AND(M1104&lt;&gt;"",M1105=""),SUM(M$1:M1105)-SUM(U$1:U1103),"")</f>
        <v/>
      </c>
      <c r="V1104" s="74" t="str">
        <f>IF(AND(O1104&lt;&gt;"",O1105=""),SUM(O$1:O1105)-SUM(V$1:V1103),"")</f>
        <v/>
      </c>
      <c r="X1104" s="3" t="str">
        <f t="shared" si="199"/>
        <v/>
      </c>
      <c r="Y1104" s="21" t="str">
        <f t="shared" si="200"/>
        <v/>
      </c>
      <c r="Z1104" s="74" t="str">
        <f t="shared" si="201"/>
        <v/>
      </c>
      <c r="AA1104" s="74" t="str">
        <f t="shared" si="202"/>
        <v/>
      </c>
      <c r="AB1104" s="74" t="str">
        <f t="shared" si="203"/>
        <v/>
      </c>
    </row>
    <row r="1105" spans="5:28" ht="15.75" customHeight="1" x14ac:dyDescent="0.2">
      <c r="E1105" t="str">
        <f t="shared" si="193"/>
        <v/>
      </c>
      <c r="G1105" s="1" t="str">
        <f>IF(D1105="","",IFERROR(VLOOKUP(D1105,Ingredients!$A:$G,4,FALSE),"ingredient not in list"))</f>
        <v/>
      </c>
      <c r="H1105" t="str">
        <f t="shared" si="194"/>
        <v/>
      </c>
      <c r="I1105" s="3" t="str">
        <f>IF(D1105="", "", IFERROR((VLOOKUP(D1105,Ingredients!$A:$H,8,FALSE)*(F1105/(VLOOKUP(D1105,Ingredients!$A:$H,3,FALSE)))), "ingredient not in list"))</f>
        <v/>
      </c>
      <c r="J1105" t="str">
        <f t="shared" si="195"/>
        <v/>
      </c>
      <c r="K1105" s="77" t="str">
        <f>IF($D1105="", "", IFERROR((VLOOKUP($D1105,Ingredients!$A:$K,9,FALSE)*($F1105/(VLOOKUP($D1105,Ingredients!$A:$K,3,FALSE)))), "ingredient not in list"))</f>
        <v/>
      </c>
      <c r="L1105" t="str">
        <f t="shared" si="196"/>
        <v/>
      </c>
      <c r="M1105" s="77" t="str">
        <f>IF($D1105="", "", IFERROR((VLOOKUP($D1105,Ingredients!$A:$K,10,FALSE)*($F1105/(VLOOKUP($D1105,Ingredients!$A:$K,3,FALSE)))), "ingredient not in list"))</f>
        <v/>
      </c>
      <c r="N1105" t="str">
        <f t="shared" si="197"/>
        <v/>
      </c>
      <c r="O1105" s="77" t="str">
        <f>IF($D1105="", "", IFERROR((VLOOKUP($D1105,Ingredients!$A:$K,11,FALSE)*($F1105/(VLOOKUP($D1105,Ingredients!$A:$K,3,FALSE)))), "ingredient not in list"))</f>
        <v/>
      </c>
      <c r="P1105" t="str">
        <f t="shared" si="198"/>
        <v/>
      </c>
      <c r="Q1105" s="83" t="str">
        <f>IF($D1105="", "", IFERROR((VLOOKUP($D1105,Ingredients!$A:$H,6,FALSE)*($F1105/(VLOOKUP($D1105,Ingredients!$A:$H,3,FALSE)))), "ingredient not in list"))</f>
        <v/>
      </c>
      <c r="R1105" s="3" t="str">
        <f>IF(AND(I1105&lt;&gt;"",I1106=""),SUM(I$1:I1106)-SUM(R$1:R1104),"")</f>
        <v/>
      </c>
      <c r="S1105" t="str">
        <f>IF(AND(Q1105&lt;&gt;"",Q1106=""),SUM(Q$1:Q1106)-SUM(S$1:S1104),"")</f>
        <v/>
      </c>
      <c r="T1105" s="74" t="str">
        <f>IF(AND(K1105&lt;&gt;"",K1106=""),SUM(K$1:K1106)-SUM(T$1:T1104),"")</f>
        <v/>
      </c>
      <c r="U1105" s="74" t="str">
        <f>IF(AND(M1105&lt;&gt;"",M1106=""),SUM(M$1:M1106)-SUM(U$1:U1104),"")</f>
        <v/>
      </c>
      <c r="V1105" s="74" t="str">
        <f>IF(AND(O1105&lt;&gt;"",O1106=""),SUM(O$1:O1106)-SUM(V$1:V1104),"")</f>
        <v/>
      </c>
      <c r="X1105" s="3" t="str">
        <f t="shared" si="199"/>
        <v/>
      </c>
      <c r="Y1105" s="21" t="str">
        <f t="shared" si="200"/>
        <v/>
      </c>
      <c r="Z1105" s="74" t="str">
        <f t="shared" si="201"/>
        <v/>
      </c>
      <c r="AA1105" s="74" t="str">
        <f t="shared" si="202"/>
        <v/>
      </c>
      <c r="AB1105" s="74" t="str">
        <f t="shared" si="203"/>
        <v/>
      </c>
    </row>
    <row r="1106" spans="5:28" ht="15.75" customHeight="1" x14ac:dyDescent="0.2">
      <c r="E1106" t="str">
        <f t="shared" si="193"/>
        <v/>
      </c>
      <c r="G1106" s="1" t="str">
        <f>IF(D1106="","",IFERROR(VLOOKUP(D1106,Ingredients!$A:$G,4,FALSE),"ingredient not in list"))</f>
        <v/>
      </c>
      <c r="H1106" t="str">
        <f t="shared" si="194"/>
        <v/>
      </c>
      <c r="I1106" s="3" t="str">
        <f>IF(D1106="", "", IFERROR((VLOOKUP(D1106,Ingredients!$A:$H,8,FALSE)*(F1106/(VLOOKUP(D1106,Ingredients!$A:$H,3,FALSE)))), "ingredient not in list"))</f>
        <v/>
      </c>
      <c r="J1106" t="str">
        <f t="shared" si="195"/>
        <v/>
      </c>
      <c r="K1106" s="77" t="str">
        <f>IF($D1106="", "", IFERROR((VLOOKUP($D1106,Ingredients!$A:$K,9,FALSE)*($F1106/(VLOOKUP($D1106,Ingredients!$A:$K,3,FALSE)))), "ingredient not in list"))</f>
        <v/>
      </c>
      <c r="L1106" t="str">
        <f t="shared" si="196"/>
        <v/>
      </c>
      <c r="M1106" s="77" t="str">
        <f>IF($D1106="", "", IFERROR((VLOOKUP($D1106,Ingredients!$A:$K,10,FALSE)*($F1106/(VLOOKUP($D1106,Ingredients!$A:$K,3,FALSE)))), "ingredient not in list"))</f>
        <v/>
      </c>
      <c r="N1106" t="str">
        <f t="shared" si="197"/>
        <v/>
      </c>
      <c r="O1106" s="77" t="str">
        <f>IF($D1106="", "", IFERROR((VLOOKUP($D1106,Ingredients!$A:$K,11,FALSE)*($F1106/(VLOOKUP($D1106,Ingredients!$A:$K,3,FALSE)))), "ingredient not in list"))</f>
        <v/>
      </c>
      <c r="P1106" t="str">
        <f t="shared" si="198"/>
        <v/>
      </c>
      <c r="Q1106" s="83" t="str">
        <f>IF($D1106="", "", IFERROR((VLOOKUP($D1106,Ingredients!$A:$H,6,FALSE)*($F1106/(VLOOKUP($D1106,Ingredients!$A:$H,3,FALSE)))), "ingredient not in list"))</f>
        <v/>
      </c>
      <c r="R1106" s="3" t="str">
        <f>IF(AND(I1106&lt;&gt;"",I1107=""),SUM(I$1:I1107)-SUM(R$1:R1105),"")</f>
        <v/>
      </c>
      <c r="S1106" t="str">
        <f>IF(AND(Q1106&lt;&gt;"",Q1107=""),SUM(Q$1:Q1107)-SUM(S$1:S1105),"")</f>
        <v/>
      </c>
      <c r="T1106" s="74" t="str">
        <f>IF(AND(K1106&lt;&gt;"",K1107=""),SUM(K$1:K1107)-SUM(T$1:T1105),"")</f>
        <v/>
      </c>
      <c r="U1106" s="74" t="str">
        <f>IF(AND(M1106&lt;&gt;"",M1107=""),SUM(M$1:M1107)-SUM(U$1:U1105),"")</f>
        <v/>
      </c>
      <c r="V1106" s="74" t="str">
        <f>IF(AND(O1106&lt;&gt;"",O1107=""),SUM(O$1:O1107)-SUM(V$1:V1105),"")</f>
        <v/>
      </c>
      <c r="X1106" s="3" t="str">
        <f t="shared" si="199"/>
        <v/>
      </c>
      <c r="Y1106" s="21" t="str">
        <f t="shared" si="200"/>
        <v/>
      </c>
      <c r="Z1106" s="74" t="str">
        <f t="shared" si="201"/>
        <v/>
      </c>
      <c r="AA1106" s="74" t="str">
        <f t="shared" si="202"/>
        <v/>
      </c>
      <c r="AB1106" s="74" t="str">
        <f t="shared" si="203"/>
        <v/>
      </c>
    </row>
    <row r="1107" spans="5:28" ht="15.75" customHeight="1" x14ac:dyDescent="0.2">
      <c r="E1107" t="str">
        <f t="shared" si="193"/>
        <v/>
      </c>
      <c r="G1107" s="1" t="str">
        <f>IF(D1107="","",IFERROR(VLOOKUP(D1107,Ingredients!$A:$G,4,FALSE),"ingredient not in list"))</f>
        <v/>
      </c>
      <c r="H1107" t="str">
        <f t="shared" si="194"/>
        <v/>
      </c>
      <c r="I1107" s="3" t="str">
        <f>IF(D1107="", "", IFERROR((VLOOKUP(D1107,Ingredients!$A:$H,8,FALSE)*(F1107/(VLOOKUP(D1107,Ingredients!$A:$H,3,FALSE)))), "ingredient not in list"))</f>
        <v/>
      </c>
      <c r="J1107" t="str">
        <f t="shared" si="195"/>
        <v/>
      </c>
      <c r="K1107" s="77" t="str">
        <f>IF($D1107="", "", IFERROR((VLOOKUP($D1107,Ingredients!$A:$K,9,FALSE)*($F1107/(VLOOKUP($D1107,Ingredients!$A:$K,3,FALSE)))), "ingredient not in list"))</f>
        <v/>
      </c>
      <c r="L1107" t="str">
        <f t="shared" si="196"/>
        <v/>
      </c>
      <c r="M1107" s="77" t="str">
        <f>IF($D1107="", "", IFERROR((VLOOKUP($D1107,Ingredients!$A:$K,10,FALSE)*($F1107/(VLOOKUP($D1107,Ingredients!$A:$K,3,FALSE)))), "ingredient not in list"))</f>
        <v/>
      </c>
      <c r="N1107" t="str">
        <f t="shared" si="197"/>
        <v/>
      </c>
      <c r="O1107" s="77" t="str">
        <f>IF($D1107="", "", IFERROR((VLOOKUP($D1107,Ingredients!$A:$K,11,FALSE)*($F1107/(VLOOKUP($D1107,Ingredients!$A:$K,3,FALSE)))), "ingredient not in list"))</f>
        <v/>
      </c>
      <c r="P1107" t="str">
        <f t="shared" si="198"/>
        <v/>
      </c>
      <c r="Q1107" s="83" t="str">
        <f>IF($D1107="", "", IFERROR((VLOOKUP($D1107,Ingredients!$A:$H,6,FALSE)*($F1107/(VLOOKUP($D1107,Ingredients!$A:$H,3,FALSE)))), "ingredient not in list"))</f>
        <v/>
      </c>
      <c r="R1107" s="3" t="str">
        <f>IF(AND(I1107&lt;&gt;"",I1108=""),SUM(I$1:I1108)-SUM(R$1:R1106),"")</f>
        <v/>
      </c>
      <c r="S1107" t="str">
        <f>IF(AND(Q1107&lt;&gt;"",Q1108=""),SUM(Q$1:Q1108)-SUM(S$1:S1106),"")</f>
        <v/>
      </c>
      <c r="T1107" s="74" t="str">
        <f>IF(AND(K1107&lt;&gt;"",K1108=""),SUM(K$1:K1108)-SUM(T$1:T1106),"")</f>
        <v/>
      </c>
      <c r="U1107" s="74" t="str">
        <f>IF(AND(M1107&lt;&gt;"",M1108=""),SUM(M$1:M1108)-SUM(U$1:U1106),"")</f>
        <v/>
      </c>
      <c r="V1107" s="74" t="str">
        <f>IF(AND(O1107&lt;&gt;"",O1108=""),SUM(O$1:O1108)-SUM(V$1:V1106),"")</f>
        <v/>
      </c>
      <c r="X1107" s="3" t="str">
        <f t="shared" si="199"/>
        <v/>
      </c>
      <c r="Y1107" s="21" t="str">
        <f t="shared" si="200"/>
        <v/>
      </c>
      <c r="Z1107" s="74" t="str">
        <f t="shared" si="201"/>
        <v/>
      </c>
      <c r="AA1107" s="74" t="str">
        <f t="shared" si="202"/>
        <v/>
      </c>
      <c r="AB1107" s="74" t="str">
        <f t="shared" si="203"/>
        <v/>
      </c>
    </row>
    <row r="1108" spans="5:28" ht="15.75" customHeight="1" x14ac:dyDescent="0.2">
      <c r="E1108" t="str">
        <f t="shared" si="193"/>
        <v/>
      </c>
      <c r="G1108" s="1" t="str">
        <f>IF(D1108="","",IFERROR(VLOOKUP(D1108,Ingredients!$A:$G,4,FALSE),"ingredient not in list"))</f>
        <v/>
      </c>
      <c r="H1108" t="str">
        <f t="shared" si="194"/>
        <v/>
      </c>
      <c r="I1108" s="3" t="str">
        <f>IF(D1108="", "", IFERROR((VLOOKUP(D1108,Ingredients!$A:$H,8,FALSE)*(F1108/(VLOOKUP(D1108,Ingredients!$A:$H,3,FALSE)))), "ingredient not in list"))</f>
        <v/>
      </c>
      <c r="J1108" t="str">
        <f t="shared" si="195"/>
        <v/>
      </c>
      <c r="K1108" s="77" t="str">
        <f>IF($D1108="", "", IFERROR((VLOOKUP($D1108,Ingredients!$A:$K,9,FALSE)*($F1108/(VLOOKUP($D1108,Ingredients!$A:$K,3,FALSE)))), "ingredient not in list"))</f>
        <v/>
      </c>
      <c r="L1108" t="str">
        <f t="shared" si="196"/>
        <v/>
      </c>
      <c r="M1108" s="77" t="str">
        <f>IF($D1108="", "", IFERROR((VLOOKUP($D1108,Ingredients!$A:$K,10,FALSE)*($F1108/(VLOOKUP($D1108,Ingredients!$A:$K,3,FALSE)))), "ingredient not in list"))</f>
        <v/>
      </c>
      <c r="N1108" t="str">
        <f t="shared" si="197"/>
        <v/>
      </c>
      <c r="O1108" s="77" t="str">
        <f>IF($D1108="", "", IFERROR((VLOOKUP($D1108,Ingredients!$A:$K,11,FALSE)*($F1108/(VLOOKUP($D1108,Ingredients!$A:$K,3,FALSE)))), "ingredient not in list"))</f>
        <v/>
      </c>
      <c r="P1108" t="str">
        <f t="shared" si="198"/>
        <v/>
      </c>
      <c r="Q1108" s="83" t="str">
        <f>IF($D1108="", "", IFERROR((VLOOKUP($D1108,Ingredients!$A:$H,6,FALSE)*($F1108/(VLOOKUP($D1108,Ingredients!$A:$H,3,FALSE)))), "ingredient not in list"))</f>
        <v/>
      </c>
      <c r="R1108" s="3" t="str">
        <f>IF(AND(I1108&lt;&gt;"",I1109=""),SUM(I$1:I1109)-SUM(R$1:R1107),"")</f>
        <v/>
      </c>
      <c r="S1108" t="str">
        <f>IF(AND(Q1108&lt;&gt;"",Q1109=""),SUM(Q$1:Q1109)-SUM(S$1:S1107),"")</f>
        <v/>
      </c>
      <c r="T1108" s="74" t="str">
        <f>IF(AND(K1108&lt;&gt;"",K1109=""),SUM(K$1:K1109)-SUM(T$1:T1107),"")</f>
        <v/>
      </c>
      <c r="U1108" s="74" t="str">
        <f>IF(AND(M1108&lt;&gt;"",M1109=""),SUM(M$1:M1109)-SUM(U$1:U1107),"")</f>
        <v/>
      </c>
      <c r="V1108" s="74" t="str">
        <f>IF(AND(O1108&lt;&gt;"",O1109=""),SUM(O$1:O1109)-SUM(V$1:V1107),"")</f>
        <v/>
      </c>
      <c r="X1108" s="3" t="str">
        <f t="shared" si="199"/>
        <v/>
      </c>
      <c r="Y1108" s="21" t="str">
        <f t="shared" si="200"/>
        <v/>
      </c>
      <c r="Z1108" s="74" t="str">
        <f t="shared" si="201"/>
        <v/>
      </c>
      <c r="AA1108" s="74" t="str">
        <f t="shared" si="202"/>
        <v/>
      </c>
      <c r="AB1108" s="74" t="str">
        <f t="shared" si="203"/>
        <v/>
      </c>
    </row>
    <row r="1109" spans="5:28" ht="15.75" customHeight="1" x14ac:dyDescent="0.2">
      <c r="E1109" t="str">
        <f t="shared" si="193"/>
        <v/>
      </c>
      <c r="G1109" s="1" t="str">
        <f>IF(D1109="","",IFERROR(VLOOKUP(D1109,Ingredients!$A:$G,4,FALSE),"ingredient not in list"))</f>
        <v/>
      </c>
      <c r="H1109" t="str">
        <f t="shared" si="194"/>
        <v/>
      </c>
      <c r="I1109" s="3" t="str">
        <f>IF(D1109="", "", IFERROR((VLOOKUP(D1109,Ingredients!$A:$H,8,FALSE)*(F1109/(VLOOKUP(D1109,Ingredients!$A:$H,3,FALSE)))), "ingredient not in list"))</f>
        <v/>
      </c>
      <c r="J1109" t="str">
        <f t="shared" si="195"/>
        <v/>
      </c>
      <c r="K1109" s="77" t="str">
        <f>IF($D1109="", "", IFERROR((VLOOKUP($D1109,Ingredients!$A:$K,9,FALSE)*($F1109/(VLOOKUP($D1109,Ingredients!$A:$K,3,FALSE)))), "ingredient not in list"))</f>
        <v/>
      </c>
      <c r="L1109" t="str">
        <f t="shared" si="196"/>
        <v/>
      </c>
      <c r="M1109" s="77" t="str">
        <f>IF($D1109="", "", IFERROR((VLOOKUP($D1109,Ingredients!$A:$K,10,FALSE)*($F1109/(VLOOKUP($D1109,Ingredients!$A:$K,3,FALSE)))), "ingredient not in list"))</f>
        <v/>
      </c>
      <c r="N1109" t="str">
        <f t="shared" si="197"/>
        <v/>
      </c>
      <c r="O1109" s="77" t="str">
        <f>IF($D1109="", "", IFERROR((VLOOKUP($D1109,Ingredients!$A:$K,11,FALSE)*($F1109/(VLOOKUP($D1109,Ingredients!$A:$K,3,FALSE)))), "ingredient not in list"))</f>
        <v/>
      </c>
      <c r="P1109" t="str">
        <f t="shared" si="198"/>
        <v/>
      </c>
      <c r="Q1109" s="83" t="str">
        <f>IF($D1109="", "", IFERROR((VLOOKUP($D1109,Ingredients!$A:$H,6,FALSE)*($F1109/(VLOOKUP($D1109,Ingredients!$A:$H,3,FALSE)))), "ingredient not in list"))</f>
        <v/>
      </c>
      <c r="R1109" s="3" t="str">
        <f>IF(AND(I1109&lt;&gt;"",I1110=""),SUM(I$1:I1110)-SUM(R$1:R1108),"")</f>
        <v/>
      </c>
      <c r="S1109" t="str">
        <f>IF(AND(Q1109&lt;&gt;"",Q1110=""),SUM(Q$1:Q1110)-SUM(S$1:S1108),"")</f>
        <v/>
      </c>
      <c r="T1109" s="74" t="str">
        <f>IF(AND(K1109&lt;&gt;"",K1110=""),SUM(K$1:K1110)-SUM(T$1:T1108),"")</f>
        <v/>
      </c>
      <c r="U1109" s="74" t="str">
        <f>IF(AND(M1109&lt;&gt;"",M1110=""),SUM(M$1:M1110)-SUM(U$1:U1108),"")</f>
        <v/>
      </c>
      <c r="V1109" s="74" t="str">
        <f>IF(AND(O1109&lt;&gt;"",O1110=""),SUM(O$1:O1110)-SUM(V$1:V1108),"")</f>
        <v/>
      </c>
      <c r="X1109" s="3" t="str">
        <f t="shared" si="199"/>
        <v/>
      </c>
      <c r="Y1109" s="21" t="str">
        <f t="shared" si="200"/>
        <v/>
      </c>
      <c r="Z1109" s="74" t="str">
        <f t="shared" si="201"/>
        <v/>
      </c>
      <c r="AA1109" s="74" t="str">
        <f t="shared" si="202"/>
        <v/>
      </c>
      <c r="AB1109" s="74" t="str">
        <f t="shared" si="203"/>
        <v/>
      </c>
    </row>
    <row r="1110" spans="5:28" ht="15.75" customHeight="1" x14ac:dyDescent="0.2">
      <c r="E1110" t="str">
        <f t="shared" si="193"/>
        <v/>
      </c>
      <c r="G1110" s="1" t="str">
        <f>IF(D1110="","",IFERROR(VLOOKUP(D1110,Ingredients!$A:$G,4,FALSE),"ingredient not in list"))</f>
        <v/>
      </c>
      <c r="H1110" t="str">
        <f t="shared" si="194"/>
        <v/>
      </c>
      <c r="I1110" s="3" t="str">
        <f>IF(D1110="", "", IFERROR((VLOOKUP(D1110,Ingredients!$A:$H,8,FALSE)*(F1110/(VLOOKUP(D1110,Ingredients!$A:$H,3,FALSE)))), "ingredient not in list"))</f>
        <v/>
      </c>
      <c r="J1110" t="str">
        <f t="shared" si="195"/>
        <v/>
      </c>
      <c r="K1110" s="77" t="str">
        <f>IF($D1110="", "", IFERROR((VLOOKUP($D1110,Ingredients!$A:$K,9,FALSE)*($F1110/(VLOOKUP($D1110,Ingredients!$A:$K,3,FALSE)))), "ingredient not in list"))</f>
        <v/>
      </c>
      <c r="L1110" t="str">
        <f t="shared" si="196"/>
        <v/>
      </c>
      <c r="M1110" s="77" t="str">
        <f>IF($D1110="", "", IFERROR((VLOOKUP($D1110,Ingredients!$A:$K,10,FALSE)*($F1110/(VLOOKUP($D1110,Ingredients!$A:$K,3,FALSE)))), "ingredient not in list"))</f>
        <v/>
      </c>
      <c r="N1110" t="str">
        <f t="shared" si="197"/>
        <v/>
      </c>
      <c r="O1110" s="77" t="str">
        <f>IF($D1110="", "", IFERROR((VLOOKUP($D1110,Ingredients!$A:$K,11,FALSE)*($F1110/(VLOOKUP($D1110,Ingredients!$A:$K,3,FALSE)))), "ingredient not in list"))</f>
        <v/>
      </c>
      <c r="P1110" t="str">
        <f t="shared" si="198"/>
        <v/>
      </c>
      <c r="Q1110" s="83" t="str">
        <f>IF($D1110="", "", IFERROR((VLOOKUP($D1110,Ingredients!$A:$H,6,FALSE)*($F1110/(VLOOKUP($D1110,Ingredients!$A:$H,3,FALSE)))), "ingredient not in list"))</f>
        <v/>
      </c>
      <c r="R1110" s="3" t="str">
        <f>IF(AND(I1110&lt;&gt;"",I1111=""),SUM(I$1:I1111)-SUM(R$1:R1109),"")</f>
        <v/>
      </c>
      <c r="S1110" t="str">
        <f>IF(AND(Q1110&lt;&gt;"",Q1111=""),SUM(Q$1:Q1111)-SUM(S$1:S1109),"")</f>
        <v/>
      </c>
      <c r="T1110" s="74" t="str">
        <f>IF(AND(K1110&lt;&gt;"",K1111=""),SUM(K$1:K1111)-SUM(T$1:T1109),"")</f>
        <v/>
      </c>
      <c r="U1110" s="74" t="str">
        <f>IF(AND(M1110&lt;&gt;"",M1111=""),SUM(M$1:M1111)-SUM(U$1:U1109),"")</f>
        <v/>
      </c>
      <c r="V1110" s="74" t="str">
        <f>IF(AND(O1110&lt;&gt;"",O1111=""),SUM(O$1:O1111)-SUM(V$1:V1109),"")</f>
        <v/>
      </c>
      <c r="X1110" s="3" t="str">
        <f t="shared" si="199"/>
        <v/>
      </c>
      <c r="Y1110" s="21" t="str">
        <f t="shared" si="200"/>
        <v/>
      </c>
      <c r="Z1110" s="74" t="str">
        <f t="shared" si="201"/>
        <v/>
      </c>
      <c r="AA1110" s="74" t="str">
        <f t="shared" si="202"/>
        <v/>
      </c>
      <c r="AB1110" s="74" t="str">
        <f t="shared" si="203"/>
        <v/>
      </c>
    </row>
    <row r="1111" spans="5:28" ht="15.75" customHeight="1" x14ac:dyDescent="0.2">
      <c r="E1111" t="str">
        <f t="shared" si="193"/>
        <v/>
      </c>
      <c r="G1111" s="1" t="str">
        <f>IF(D1111="","",IFERROR(VLOOKUP(D1111,Ingredients!$A:$G,4,FALSE),"ingredient not in list"))</f>
        <v/>
      </c>
      <c r="H1111" t="str">
        <f t="shared" si="194"/>
        <v/>
      </c>
      <c r="I1111" s="3" t="str">
        <f>IF(D1111="", "", IFERROR((VLOOKUP(D1111,Ingredients!$A:$H,8,FALSE)*(F1111/(VLOOKUP(D1111,Ingredients!$A:$H,3,FALSE)))), "ingredient not in list"))</f>
        <v/>
      </c>
      <c r="J1111" t="str">
        <f t="shared" si="195"/>
        <v/>
      </c>
      <c r="K1111" s="77" t="str">
        <f>IF($D1111="", "", IFERROR((VLOOKUP($D1111,Ingredients!$A:$K,9,FALSE)*($F1111/(VLOOKUP($D1111,Ingredients!$A:$K,3,FALSE)))), "ingredient not in list"))</f>
        <v/>
      </c>
      <c r="L1111" t="str">
        <f t="shared" si="196"/>
        <v/>
      </c>
      <c r="M1111" s="77" t="str">
        <f>IF($D1111="", "", IFERROR((VLOOKUP($D1111,Ingredients!$A:$K,10,FALSE)*($F1111/(VLOOKUP($D1111,Ingredients!$A:$K,3,FALSE)))), "ingredient not in list"))</f>
        <v/>
      </c>
      <c r="N1111" t="str">
        <f t="shared" si="197"/>
        <v/>
      </c>
      <c r="O1111" s="77" t="str">
        <f>IF($D1111="", "", IFERROR((VLOOKUP($D1111,Ingredients!$A:$K,11,FALSE)*($F1111/(VLOOKUP($D1111,Ingredients!$A:$K,3,FALSE)))), "ingredient not in list"))</f>
        <v/>
      </c>
      <c r="P1111" t="str">
        <f t="shared" si="198"/>
        <v/>
      </c>
      <c r="Q1111" s="83" t="str">
        <f>IF($D1111="", "", IFERROR((VLOOKUP($D1111,Ingredients!$A:$H,6,FALSE)*($F1111/(VLOOKUP($D1111,Ingredients!$A:$H,3,FALSE)))), "ingredient not in list"))</f>
        <v/>
      </c>
      <c r="R1111" s="3" t="str">
        <f>IF(AND(I1111&lt;&gt;"",I1112=""),SUM(I$1:I1112)-SUM(R$1:R1110),"")</f>
        <v/>
      </c>
      <c r="S1111" t="str">
        <f>IF(AND(Q1111&lt;&gt;"",Q1112=""),SUM(Q$1:Q1112)-SUM(S$1:S1110),"")</f>
        <v/>
      </c>
      <c r="T1111" s="74" t="str">
        <f>IF(AND(K1111&lt;&gt;"",K1112=""),SUM(K$1:K1112)-SUM(T$1:T1110),"")</f>
        <v/>
      </c>
      <c r="U1111" s="74" t="str">
        <f>IF(AND(M1111&lt;&gt;"",M1112=""),SUM(M$1:M1112)-SUM(U$1:U1110),"")</f>
        <v/>
      </c>
      <c r="V1111" s="74" t="str">
        <f>IF(AND(O1111&lt;&gt;"",O1112=""),SUM(O$1:O1112)-SUM(V$1:V1110),"")</f>
        <v/>
      </c>
      <c r="X1111" s="3" t="str">
        <f t="shared" si="199"/>
        <v/>
      </c>
      <c r="Y1111" s="21" t="str">
        <f t="shared" si="200"/>
        <v/>
      </c>
      <c r="Z1111" s="74" t="str">
        <f t="shared" si="201"/>
        <v/>
      </c>
      <c r="AA1111" s="74" t="str">
        <f t="shared" si="202"/>
        <v/>
      </c>
      <c r="AB1111" s="74" t="str">
        <f t="shared" si="203"/>
        <v/>
      </c>
    </row>
    <row r="1112" spans="5:28" ht="15.75" customHeight="1" x14ac:dyDescent="0.2">
      <c r="E1112" t="str">
        <f t="shared" si="193"/>
        <v/>
      </c>
      <c r="G1112" s="1" t="str">
        <f>IF(D1112="","",IFERROR(VLOOKUP(D1112,Ingredients!$A:$G,4,FALSE),"ingredient not in list"))</f>
        <v/>
      </c>
      <c r="H1112" t="str">
        <f t="shared" si="194"/>
        <v/>
      </c>
      <c r="I1112" s="3" t="str">
        <f>IF(D1112="", "", IFERROR((VLOOKUP(D1112,Ingredients!$A:$H,8,FALSE)*(F1112/(VLOOKUP(D1112,Ingredients!$A:$H,3,FALSE)))), "ingredient not in list"))</f>
        <v/>
      </c>
      <c r="J1112" t="str">
        <f t="shared" si="195"/>
        <v/>
      </c>
      <c r="K1112" s="77" t="str">
        <f>IF($D1112="", "", IFERROR((VLOOKUP($D1112,Ingredients!$A:$K,9,FALSE)*($F1112/(VLOOKUP($D1112,Ingredients!$A:$K,3,FALSE)))), "ingredient not in list"))</f>
        <v/>
      </c>
      <c r="L1112" t="str">
        <f t="shared" si="196"/>
        <v/>
      </c>
      <c r="M1112" s="77" t="str">
        <f>IF($D1112="", "", IFERROR((VLOOKUP($D1112,Ingredients!$A:$K,10,FALSE)*($F1112/(VLOOKUP($D1112,Ingredients!$A:$K,3,FALSE)))), "ingredient not in list"))</f>
        <v/>
      </c>
      <c r="N1112" t="str">
        <f t="shared" si="197"/>
        <v/>
      </c>
      <c r="O1112" s="77" t="str">
        <f>IF($D1112="", "", IFERROR((VLOOKUP($D1112,Ingredients!$A:$K,11,FALSE)*($F1112/(VLOOKUP($D1112,Ingredients!$A:$K,3,FALSE)))), "ingredient not in list"))</f>
        <v/>
      </c>
      <c r="P1112" t="str">
        <f t="shared" si="198"/>
        <v/>
      </c>
      <c r="Q1112" s="83" t="str">
        <f>IF($D1112="", "", IFERROR((VLOOKUP($D1112,Ingredients!$A:$H,6,FALSE)*($F1112/(VLOOKUP($D1112,Ingredients!$A:$H,3,FALSE)))), "ingredient not in list"))</f>
        <v/>
      </c>
      <c r="R1112" s="3" t="str">
        <f>IF(AND(I1112&lt;&gt;"",I1113=""),SUM(I$1:I1113)-SUM(R$1:R1111),"")</f>
        <v/>
      </c>
      <c r="S1112" t="str">
        <f>IF(AND(Q1112&lt;&gt;"",Q1113=""),SUM(Q$1:Q1113)-SUM(S$1:S1111),"")</f>
        <v/>
      </c>
      <c r="T1112" s="74" t="str">
        <f>IF(AND(K1112&lt;&gt;"",K1113=""),SUM(K$1:K1113)-SUM(T$1:T1111),"")</f>
        <v/>
      </c>
      <c r="U1112" s="74" t="str">
        <f>IF(AND(M1112&lt;&gt;"",M1113=""),SUM(M$1:M1113)-SUM(U$1:U1111),"")</f>
        <v/>
      </c>
      <c r="V1112" s="74" t="str">
        <f>IF(AND(O1112&lt;&gt;"",O1113=""),SUM(O$1:O1113)-SUM(V$1:V1111),"")</f>
        <v/>
      </c>
      <c r="X1112" s="3" t="str">
        <f t="shared" si="199"/>
        <v/>
      </c>
      <c r="Y1112" s="21" t="str">
        <f t="shared" si="200"/>
        <v/>
      </c>
      <c r="Z1112" s="74" t="str">
        <f t="shared" si="201"/>
        <v/>
      </c>
      <c r="AA1112" s="74" t="str">
        <f t="shared" si="202"/>
        <v/>
      </c>
      <c r="AB1112" s="74" t="str">
        <f t="shared" si="203"/>
        <v/>
      </c>
    </row>
    <row r="1113" spans="5:28" ht="15.75" customHeight="1" x14ac:dyDescent="0.2">
      <c r="E1113" t="str">
        <f t="shared" si="193"/>
        <v/>
      </c>
      <c r="G1113" s="1" t="str">
        <f>IF(D1113="","",IFERROR(VLOOKUP(D1113,Ingredients!$A:$G,4,FALSE),"ingredient not in list"))</f>
        <v/>
      </c>
      <c r="H1113" t="str">
        <f t="shared" si="194"/>
        <v/>
      </c>
      <c r="I1113" s="3" t="str">
        <f>IF(D1113="", "", IFERROR((VLOOKUP(D1113,Ingredients!$A:$H,8,FALSE)*(F1113/(VLOOKUP(D1113,Ingredients!$A:$H,3,FALSE)))), "ingredient not in list"))</f>
        <v/>
      </c>
      <c r="J1113" t="str">
        <f t="shared" si="195"/>
        <v/>
      </c>
      <c r="K1113" s="77" t="str">
        <f>IF($D1113="", "", IFERROR((VLOOKUP($D1113,Ingredients!$A:$K,9,FALSE)*($F1113/(VLOOKUP($D1113,Ingredients!$A:$K,3,FALSE)))), "ingredient not in list"))</f>
        <v/>
      </c>
      <c r="L1113" t="str">
        <f t="shared" si="196"/>
        <v/>
      </c>
      <c r="M1113" s="77" t="str">
        <f>IF($D1113="", "", IFERROR((VLOOKUP($D1113,Ingredients!$A:$K,10,FALSE)*($F1113/(VLOOKUP($D1113,Ingredients!$A:$K,3,FALSE)))), "ingredient not in list"))</f>
        <v/>
      </c>
      <c r="N1113" t="str">
        <f t="shared" si="197"/>
        <v/>
      </c>
      <c r="O1113" s="77" t="str">
        <f>IF($D1113="", "", IFERROR((VLOOKUP($D1113,Ingredients!$A:$K,11,FALSE)*($F1113/(VLOOKUP($D1113,Ingredients!$A:$K,3,FALSE)))), "ingredient not in list"))</f>
        <v/>
      </c>
      <c r="P1113" t="str">
        <f t="shared" si="198"/>
        <v/>
      </c>
      <c r="Q1113" s="83" t="str">
        <f>IF($D1113="", "", IFERROR((VLOOKUP($D1113,Ingredients!$A:$H,6,FALSE)*($F1113/(VLOOKUP($D1113,Ingredients!$A:$H,3,FALSE)))), "ingredient not in list"))</f>
        <v/>
      </c>
      <c r="R1113" s="3" t="str">
        <f>IF(AND(I1113&lt;&gt;"",I1114=""),SUM(I$1:I1114)-SUM(R$1:R1112),"")</f>
        <v/>
      </c>
      <c r="S1113" t="str">
        <f>IF(AND(Q1113&lt;&gt;"",Q1114=""),SUM(Q$1:Q1114)-SUM(S$1:S1112),"")</f>
        <v/>
      </c>
      <c r="T1113" s="74" t="str">
        <f>IF(AND(K1113&lt;&gt;"",K1114=""),SUM(K$1:K1114)-SUM(T$1:T1112),"")</f>
        <v/>
      </c>
      <c r="U1113" s="74" t="str">
        <f>IF(AND(M1113&lt;&gt;"",M1114=""),SUM(M$1:M1114)-SUM(U$1:U1112),"")</f>
        <v/>
      </c>
      <c r="V1113" s="74" t="str">
        <f>IF(AND(O1113&lt;&gt;"",O1114=""),SUM(O$1:O1114)-SUM(V$1:V1112),"")</f>
        <v/>
      </c>
      <c r="X1113" s="3" t="str">
        <f t="shared" si="199"/>
        <v/>
      </c>
      <c r="Y1113" s="21" t="str">
        <f t="shared" si="200"/>
        <v/>
      </c>
      <c r="Z1113" s="74" t="str">
        <f t="shared" si="201"/>
        <v/>
      </c>
      <c r="AA1113" s="74" t="str">
        <f t="shared" si="202"/>
        <v/>
      </c>
      <c r="AB1113" s="74" t="str">
        <f t="shared" si="203"/>
        <v/>
      </c>
    </row>
    <row r="1114" spans="5:28" ht="15.75" customHeight="1" x14ac:dyDescent="0.2">
      <c r="E1114" t="str">
        <f t="shared" si="193"/>
        <v/>
      </c>
      <c r="G1114" s="1" t="str">
        <f>IF(D1114="","",IFERROR(VLOOKUP(D1114,Ingredients!$A:$G,4,FALSE),"ingredient not in list"))</f>
        <v/>
      </c>
      <c r="H1114" t="str">
        <f t="shared" si="194"/>
        <v/>
      </c>
      <c r="I1114" s="3" t="str">
        <f>IF(D1114="", "", IFERROR((VLOOKUP(D1114,Ingredients!$A:$H,8,FALSE)*(F1114/(VLOOKUP(D1114,Ingredients!$A:$H,3,FALSE)))), "ingredient not in list"))</f>
        <v/>
      </c>
      <c r="J1114" t="str">
        <f t="shared" si="195"/>
        <v/>
      </c>
      <c r="K1114" s="77" t="str">
        <f>IF($D1114="", "", IFERROR((VLOOKUP($D1114,Ingredients!$A:$K,9,FALSE)*($F1114/(VLOOKUP($D1114,Ingredients!$A:$K,3,FALSE)))), "ingredient not in list"))</f>
        <v/>
      </c>
      <c r="L1114" t="str">
        <f t="shared" si="196"/>
        <v/>
      </c>
      <c r="M1114" s="77" t="str">
        <f>IF($D1114="", "", IFERROR((VLOOKUP($D1114,Ingredients!$A:$K,10,FALSE)*($F1114/(VLOOKUP($D1114,Ingredients!$A:$K,3,FALSE)))), "ingredient not in list"))</f>
        <v/>
      </c>
      <c r="N1114" t="str">
        <f t="shared" si="197"/>
        <v/>
      </c>
      <c r="O1114" s="77" t="str">
        <f>IF($D1114="", "", IFERROR((VLOOKUP($D1114,Ingredients!$A:$K,11,FALSE)*($F1114/(VLOOKUP($D1114,Ingredients!$A:$K,3,FALSE)))), "ingredient not in list"))</f>
        <v/>
      </c>
      <c r="P1114" t="str">
        <f t="shared" si="198"/>
        <v/>
      </c>
      <c r="Q1114" s="83" t="str">
        <f>IF($D1114="", "", IFERROR((VLOOKUP($D1114,Ingredients!$A:$H,6,FALSE)*($F1114/(VLOOKUP($D1114,Ingredients!$A:$H,3,FALSE)))), "ingredient not in list"))</f>
        <v/>
      </c>
      <c r="R1114" s="3" t="str">
        <f>IF(AND(I1114&lt;&gt;"",I1115=""),SUM(I$1:I1115)-SUM(R$1:R1113),"")</f>
        <v/>
      </c>
      <c r="S1114" t="str">
        <f>IF(AND(Q1114&lt;&gt;"",Q1115=""),SUM(Q$1:Q1115)-SUM(S$1:S1113),"")</f>
        <v/>
      </c>
      <c r="T1114" s="74" t="str">
        <f>IF(AND(K1114&lt;&gt;"",K1115=""),SUM(K$1:K1115)-SUM(T$1:T1113),"")</f>
        <v/>
      </c>
      <c r="U1114" s="74" t="str">
        <f>IF(AND(M1114&lt;&gt;"",M1115=""),SUM(M$1:M1115)-SUM(U$1:U1113),"")</f>
        <v/>
      </c>
      <c r="V1114" s="74" t="str">
        <f>IF(AND(O1114&lt;&gt;"",O1115=""),SUM(O$1:O1115)-SUM(V$1:V1113),"")</f>
        <v/>
      </c>
      <c r="X1114" s="3" t="str">
        <f t="shared" si="199"/>
        <v/>
      </c>
      <c r="Y1114" s="21" t="str">
        <f t="shared" si="200"/>
        <v/>
      </c>
      <c r="Z1114" s="74" t="str">
        <f t="shared" si="201"/>
        <v/>
      </c>
      <c r="AA1114" s="74" t="str">
        <f t="shared" si="202"/>
        <v/>
      </c>
      <c r="AB1114" s="74" t="str">
        <f t="shared" si="203"/>
        <v/>
      </c>
    </row>
    <row r="1115" spans="5:28" ht="15.75" customHeight="1" x14ac:dyDescent="0.2">
      <c r="E1115" t="str">
        <f t="shared" si="193"/>
        <v/>
      </c>
      <c r="G1115" s="1" t="str">
        <f>IF(D1115="","",IFERROR(VLOOKUP(D1115,Ingredients!$A:$G,4,FALSE),"ingredient not in list"))</f>
        <v/>
      </c>
      <c r="H1115" t="str">
        <f t="shared" si="194"/>
        <v/>
      </c>
      <c r="I1115" s="3" t="str">
        <f>IF(D1115="", "", IFERROR((VLOOKUP(D1115,Ingredients!$A:$H,8,FALSE)*(F1115/(VLOOKUP(D1115,Ingredients!$A:$H,3,FALSE)))), "ingredient not in list"))</f>
        <v/>
      </c>
      <c r="J1115" t="str">
        <f t="shared" si="195"/>
        <v/>
      </c>
      <c r="K1115" s="77" t="str">
        <f>IF($D1115="", "", IFERROR((VLOOKUP($D1115,Ingredients!$A:$K,9,FALSE)*($F1115/(VLOOKUP($D1115,Ingredients!$A:$K,3,FALSE)))), "ingredient not in list"))</f>
        <v/>
      </c>
      <c r="L1115" t="str">
        <f t="shared" si="196"/>
        <v/>
      </c>
      <c r="M1115" s="77" t="str">
        <f>IF($D1115="", "", IFERROR((VLOOKUP($D1115,Ingredients!$A:$K,10,FALSE)*($F1115/(VLOOKUP($D1115,Ingredients!$A:$K,3,FALSE)))), "ingredient not in list"))</f>
        <v/>
      </c>
      <c r="N1115" t="str">
        <f t="shared" si="197"/>
        <v/>
      </c>
      <c r="O1115" s="77" t="str">
        <f>IF($D1115="", "", IFERROR((VLOOKUP($D1115,Ingredients!$A:$K,11,FALSE)*($F1115/(VLOOKUP($D1115,Ingredients!$A:$K,3,FALSE)))), "ingredient not in list"))</f>
        <v/>
      </c>
      <c r="P1115" t="str">
        <f t="shared" si="198"/>
        <v/>
      </c>
      <c r="Q1115" s="83" t="str">
        <f>IF($D1115="", "", IFERROR((VLOOKUP($D1115,Ingredients!$A:$H,6,FALSE)*($F1115/(VLOOKUP($D1115,Ingredients!$A:$H,3,FALSE)))), "ingredient not in list"))</f>
        <v/>
      </c>
      <c r="R1115" s="3" t="str">
        <f>IF(AND(I1115&lt;&gt;"",I1116=""),SUM(I$1:I1116)-SUM(R$1:R1114),"")</f>
        <v/>
      </c>
      <c r="S1115" t="str">
        <f>IF(AND(Q1115&lt;&gt;"",Q1116=""),SUM(Q$1:Q1116)-SUM(S$1:S1114),"")</f>
        <v/>
      </c>
      <c r="T1115" s="74" t="str">
        <f>IF(AND(K1115&lt;&gt;"",K1116=""),SUM(K$1:K1116)-SUM(T$1:T1114),"")</f>
        <v/>
      </c>
      <c r="U1115" s="74" t="str">
        <f>IF(AND(M1115&lt;&gt;"",M1116=""),SUM(M$1:M1116)-SUM(U$1:U1114),"")</f>
        <v/>
      </c>
      <c r="V1115" s="74" t="str">
        <f>IF(AND(O1115&lt;&gt;"",O1116=""),SUM(O$1:O1116)-SUM(V$1:V1114),"")</f>
        <v/>
      </c>
      <c r="X1115" s="3" t="str">
        <f t="shared" si="199"/>
        <v/>
      </c>
      <c r="Y1115" s="21" t="str">
        <f t="shared" si="200"/>
        <v/>
      </c>
      <c r="Z1115" s="74" t="str">
        <f t="shared" si="201"/>
        <v/>
      </c>
      <c r="AA1115" s="74" t="str">
        <f t="shared" si="202"/>
        <v/>
      </c>
      <c r="AB1115" s="74" t="str">
        <f t="shared" si="203"/>
        <v/>
      </c>
    </row>
    <row r="1116" spans="5:28" ht="15.75" customHeight="1" x14ac:dyDescent="0.2">
      <c r="E1116" t="str">
        <f t="shared" si="193"/>
        <v/>
      </c>
      <c r="G1116" s="1" t="str">
        <f>IF(D1116="","",IFERROR(VLOOKUP(D1116,Ingredients!$A:$G,4,FALSE),"ingredient not in list"))</f>
        <v/>
      </c>
      <c r="H1116" t="str">
        <f t="shared" si="194"/>
        <v/>
      </c>
      <c r="I1116" s="3" t="str">
        <f>IF(D1116="", "", IFERROR((VLOOKUP(D1116,Ingredients!$A:$H,8,FALSE)*(F1116/(VLOOKUP(D1116,Ingredients!$A:$H,3,FALSE)))), "ingredient not in list"))</f>
        <v/>
      </c>
      <c r="J1116" t="str">
        <f t="shared" si="195"/>
        <v/>
      </c>
      <c r="K1116" s="77" t="str">
        <f>IF($D1116="", "", IFERROR((VLOOKUP($D1116,Ingredients!$A:$K,9,FALSE)*($F1116/(VLOOKUP($D1116,Ingredients!$A:$K,3,FALSE)))), "ingredient not in list"))</f>
        <v/>
      </c>
      <c r="L1116" t="str">
        <f t="shared" si="196"/>
        <v/>
      </c>
      <c r="M1116" s="77" t="str">
        <f>IF($D1116="", "", IFERROR((VLOOKUP($D1116,Ingredients!$A:$K,10,FALSE)*($F1116/(VLOOKUP($D1116,Ingredients!$A:$K,3,FALSE)))), "ingredient not in list"))</f>
        <v/>
      </c>
      <c r="N1116" t="str">
        <f t="shared" si="197"/>
        <v/>
      </c>
      <c r="O1116" s="77" t="str">
        <f>IF($D1116="", "", IFERROR((VLOOKUP($D1116,Ingredients!$A:$K,11,FALSE)*($F1116/(VLOOKUP($D1116,Ingredients!$A:$K,3,FALSE)))), "ingredient not in list"))</f>
        <v/>
      </c>
      <c r="P1116" t="str">
        <f t="shared" si="198"/>
        <v/>
      </c>
      <c r="Q1116" s="83" t="str">
        <f>IF($D1116="", "", IFERROR((VLOOKUP($D1116,Ingredients!$A:$H,6,FALSE)*($F1116/(VLOOKUP($D1116,Ingredients!$A:$H,3,FALSE)))), "ingredient not in list"))</f>
        <v/>
      </c>
      <c r="R1116" s="3" t="str">
        <f>IF(AND(I1116&lt;&gt;"",I1117=""),SUM(I$1:I1117)-SUM(R$1:R1115),"")</f>
        <v/>
      </c>
      <c r="S1116" t="str">
        <f>IF(AND(Q1116&lt;&gt;"",Q1117=""),SUM(Q$1:Q1117)-SUM(S$1:S1115),"")</f>
        <v/>
      </c>
      <c r="T1116" s="74" t="str">
        <f>IF(AND(K1116&lt;&gt;"",K1117=""),SUM(K$1:K1117)-SUM(T$1:T1115),"")</f>
        <v/>
      </c>
      <c r="U1116" s="74" t="str">
        <f>IF(AND(M1116&lt;&gt;"",M1117=""),SUM(M$1:M1117)-SUM(U$1:U1115),"")</f>
        <v/>
      </c>
      <c r="V1116" s="74" t="str">
        <f>IF(AND(O1116&lt;&gt;"",O1117=""),SUM(O$1:O1117)-SUM(V$1:V1115),"")</f>
        <v/>
      </c>
      <c r="X1116" s="3" t="str">
        <f t="shared" si="199"/>
        <v/>
      </c>
      <c r="Y1116" s="21" t="str">
        <f t="shared" si="200"/>
        <v/>
      </c>
      <c r="Z1116" s="74" t="str">
        <f t="shared" si="201"/>
        <v/>
      </c>
      <c r="AA1116" s="74" t="str">
        <f t="shared" si="202"/>
        <v/>
      </c>
      <c r="AB1116" s="74" t="str">
        <f t="shared" si="203"/>
        <v/>
      </c>
    </row>
    <row r="1117" spans="5:28" ht="15.75" customHeight="1" x14ac:dyDescent="0.2">
      <c r="E1117" t="str">
        <f t="shared" si="193"/>
        <v/>
      </c>
      <c r="G1117" s="1" t="str">
        <f>IF(D1117="","",IFERROR(VLOOKUP(D1117,Ingredients!$A:$G,4,FALSE),"ingredient not in list"))</f>
        <v/>
      </c>
      <c r="H1117" t="str">
        <f t="shared" si="194"/>
        <v/>
      </c>
      <c r="I1117" s="3" t="str">
        <f>IF(D1117="", "", IFERROR((VLOOKUP(D1117,Ingredients!$A:$H,8,FALSE)*(F1117/(VLOOKUP(D1117,Ingredients!$A:$H,3,FALSE)))), "ingredient not in list"))</f>
        <v/>
      </c>
      <c r="J1117" t="str">
        <f t="shared" si="195"/>
        <v/>
      </c>
      <c r="K1117" s="77" t="str">
        <f>IF($D1117="", "", IFERROR((VLOOKUP($D1117,Ingredients!$A:$K,9,FALSE)*($F1117/(VLOOKUP($D1117,Ingredients!$A:$K,3,FALSE)))), "ingredient not in list"))</f>
        <v/>
      </c>
      <c r="L1117" t="str">
        <f t="shared" si="196"/>
        <v/>
      </c>
      <c r="M1117" s="77" t="str">
        <f>IF($D1117="", "", IFERROR((VLOOKUP($D1117,Ingredients!$A:$K,10,FALSE)*($F1117/(VLOOKUP($D1117,Ingredients!$A:$K,3,FALSE)))), "ingredient not in list"))</f>
        <v/>
      </c>
      <c r="N1117" t="str">
        <f t="shared" si="197"/>
        <v/>
      </c>
      <c r="O1117" s="77" t="str">
        <f>IF($D1117="", "", IFERROR((VLOOKUP($D1117,Ingredients!$A:$K,11,FALSE)*($F1117/(VLOOKUP($D1117,Ingredients!$A:$K,3,FALSE)))), "ingredient not in list"))</f>
        <v/>
      </c>
      <c r="P1117" t="str">
        <f t="shared" si="198"/>
        <v/>
      </c>
      <c r="Q1117" s="83" t="str">
        <f>IF($D1117="", "", IFERROR((VLOOKUP($D1117,Ingredients!$A:$H,6,FALSE)*($F1117/(VLOOKUP($D1117,Ingredients!$A:$H,3,FALSE)))), "ingredient not in list"))</f>
        <v/>
      </c>
      <c r="R1117" s="3" t="str">
        <f>IF(AND(I1117&lt;&gt;"",I1118=""),SUM(I$1:I1118)-SUM(R$1:R1116),"")</f>
        <v/>
      </c>
      <c r="S1117" t="str">
        <f>IF(AND(Q1117&lt;&gt;"",Q1118=""),SUM(Q$1:Q1118)-SUM(S$1:S1116),"")</f>
        <v/>
      </c>
      <c r="T1117" s="74" t="str">
        <f>IF(AND(K1117&lt;&gt;"",K1118=""),SUM(K$1:K1118)-SUM(T$1:T1116),"")</f>
        <v/>
      </c>
      <c r="U1117" s="74" t="str">
        <f>IF(AND(M1117&lt;&gt;"",M1118=""),SUM(M$1:M1118)-SUM(U$1:U1116),"")</f>
        <v/>
      </c>
      <c r="V1117" s="74" t="str">
        <f>IF(AND(O1117&lt;&gt;"",O1118=""),SUM(O$1:O1118)-SUM(V$1:V1116),"")</f>
        <v/>
      </c>
      <c r="X1117" s="3" t="str">
        <f t="shared" si="199"/>
        <v/>
      </c>
      <c r="Y1117" s="21" t="str">
        <f t="shared" si="200"/>
        <v/>
      </c>
      <c r="Z1117" s="74" t="str">
        <f t="shared" si="201"/>
        <v/>
      </c>
      <c r="AA1117" s="74" t="str">
        <f t="shared" si="202"/>
        <v/>
      </c>
      <c r="AB1117" s="74" t="str">
        <f t="shared" si="203"/>
        <v/>
      </c>
    </row>
    <row r="1118" spans="5:28" ht="15.75" customHeight="1" x14ac:dyDescent="0.2">
      <c r="E1118" t="str">
        <f t="shared" si="193"/>
        <v/>
      </c>
      <c r="G1118" s="1" t="str">
        <f>IF(D1118="","",IFERROR(VLOOKUP(D1118,Ingredients!$A:$G,4,FALSE),"ingredient not in list"))</f>
        <v/>
      </c>
      <c r="H1118" t="str">
        <f t="shared" si="194"/>
        <v/>
      </c>
      <c r="I1118" s="3" t="str">
        <f>IF(D1118="", "", IFERROR((VLOOKUP(D1118,Ingredients!$A:$H,8,FALSE)*(F1118/(VLOOKUP(D1118,Ingredients!$A:$H,3,FALSE)))), "ingredient not in list"))</f>
        <v/>
      </c>
      <c r="J1118" t="str">
        <f t="shared" si="195"/>
        <v/>
      </c>
      <c r="K1118" s="77" t="str">
        <f>IF($D1118="", "", IFERROR((VLOOKUP($D1118,Ingredients!$A:$K,9,FALSE)*($F1118/(VLOOKUP($D1118,Ingredients!$A:$K,3,FALSE)))), "ingredient not in list"))</f>
        <v/>
      </c>
      <c r="L1118" t="str">
        <f t="shared" si="196"/>
        <v/>
      </c>
      <c r="M1118" s="77" t="str">
        <f>IF($D1118="", "", IFERROR((VLOOKUP($D1118,Ingredients!$A:$K,10,FALSE)*($F1118/(VLOOKUP($D1118,Ingredients!$A:$K,3,FALSE)))), "ingredient not in list"))</f>
        <v/>
      </c>
      <c r="N1118" t="str">
        <f t="shared" si="197"/>
        <v/>
      </c>
      <c r="O1118" s="77" t="str">
        <f>IF($D1118="", "", IFERROR((VLOOKUP($D1118,Ingredients!$A:$K,11,FALSE)*($F1118/(VLOOKUP($D1118,Ingredients!$A:$K,3,FALSE)))), "ingredient not in list"))</f>
        <v/>
      </c>
      <c r="P1118" t="str">
        <f t="shared" si="198"/>
        <v/>
      </c>
      <c r="Q1118" s="83" t="str">
        <f>IF($D1118="", "", IFERROR((VLOOKUP($D1118,Ingredients!$A:$H,6,FALSE)*($F1118/(VLOOKUP($D1118,Ingredients!$A:$H,3,FALSE)))), "ingredient not in list"))</f>
        <v/>
      </c>
      <c r="R1118" s="3" t="str">
        <f>IF(AND(I1118&lt;&gt;"",I1119=""),SUM(I$1:I1119)-SUM(R$1:R1117),"")</f>
        <v/>
      </c>
      <c r="S1118" t="str">
        <f>IF(AND(Q1118&lt;&gt;"",Q1119=""),SUM(Q$1:Q1119)-SUM(S$1:S1117),"")</f>
        <v/>
      </c>
      <c r="T1118" s="74" t="str">
        <f>IF(AND(K1118&lt;&gt;"",K1119=""),SUM(K$1:K1119)-SUM(T$1:T1117),"")</f>
        <v/>
      </c>
      <c r="U1118" s="74" t="str">
        <f>IF(AND(M1118&lt;&gt;"",M1119=""),SUM(M$1:M1119)-SUM(U$1:U1117),"")</f>
        <v/>
      </c>
      <c r="V1118" s="74" t="str">
        <f>IF(AND(O1118&lt;&gt;"",O1119=""),SUM(O$1:O1119)-SUM(V$1:V1117),"")</f>
        <v/>
      </c>
      <c r="X1118" s="3" t="str">
        <f t="shared" si="199"/>
        <v/>
      </c>
      <c r="Y1118" s="21" t="str">
        <f t="shared" si="200"/>
        <v/>
      </c>
      <c r="Z1118" s="74" t="str">
        <f t="shared" si="201"/>
        <v/>
      </c>
      <c r="AA1118" s="74" t="str">
        <f t="shared" si="202"/>
        <v/>
      </c>
      <c r="AB1118" s="74" t="str">
        <f t="shared" si="203"/>
        <v/>
      </c>
    </row>
    <row r="1119" spans="5:28" ht="15.75" customHeight="1" x14ac:dyDescent="0.2">
      <c r="E1119" t="str">
        <f t="shared" si="193"/>
        <v/>
      </c>
      <c r="G1119" s="1" t="str">
        <f>IF(D1119="","",IFERROR(VLOOKUP(D1119,Ingredients!$A:$G,4,FALSE),"ingredient not in list"))</f>
        <v/>
      </c>
      <c r="H1119" t="str">
        <f t="shared" si="194"/>
        <v/>
      </c>
      <c r="I1119" s="3" t="str">
        <f>IF(D1119="", "", IFERROR((VLOOKUP(D1119,Ingredients!$A:$H,8,FALSE)*(F1119/(VLOOKUP(D1119,Ingredients!$A:$H,3,FALSE)))), "ingredient not in list"))</f>
        <v/>
      </c>
      <c r="J1119" t="str">
        <f t="shared" si="195"/>
        <v/>
      </c>
      <c r="K1119" s="77" t="str">
        <f>IF($D1119="", "", IFERROR((VLOOKUP($D1119,Ingredients!$A:$K,9,FALSE)*($F1119/(VLOOKUP($D1119,Ingredients!$A:$K,3,FALSE)))), "ingredient not in list"))</f>
        <v/>
      </c>
      <c r="L1119" t="str">
        <f t="shared" si="196"/>
        <v/>
      </c>
      <c r="M1119" s="77" t="str">
        <f>IF($D1119="", "", IFERROR((VLOOKUP($D1119,Ingredients!$A:$K,10,FALSE)*($F1119/(VLOOKUP($D1119,Ingredients!$A:$K,3,FALSE)))), "ingredient not in list"))</f>
        <v/>
      </c>
      <c r="N1119" t="str">
        <f t="shared" si="197"/>
        <v/>
      </c>
      <c r="O1119" s="77" t="str">
        <f>IF($D1119="", "", IFERROR((VLOOKUP($D1119,Ingredients!$A:$K,11,FALSE)*($F1119/(VLOOKUP($D1119,Ingredients!$A:$K,3,FALSE)))), "ingredient not in list"))</f>
        <v/>
      </c>
      <c r="P1119" t="str">
        <f t="shared" si="198"/>
        <v/>
      </c>
      <c r="Q1119" s="83" t="str">
        <f>IF($D1119="", "", IFERROR((VLOOKUP($D1119,Ingredients!$A:$H,6,FALSE)*($F1119/(VLOOKUP($D1119,Ingredients!$A:$H,3,FALSE)))), "ingredient not in list"))</f>
        <v/>
      </c>
      <c r="R1119" s="3" t="str">
        <f>IF(AND(I1119&lt;&gt;"",I1120=""),SUM(I$1:I1120)-SUM(R$1:R1118),"")</f>
        <v/>
      </c>
      <c r="S1119" t="str">
        <f>IF(AND(Q1119&lt;&gt;"",Q1120=""),SUM(Q$1:Q1120)-SUM(S$1:S1118),"")</f>
        <v/>
      </c>
      <c r="T1119" s="74" t="str">
        <f>IF(AND(K1119&lt;&gt;"",K1120=""),SUM(K$1:K1120)-SUM(T$1:T1118),"")</f>
        <v/>
      </c>
      <c r="U1119" s="74" t="str">
        <f>IF(AND(M1119&lt;&gt;"",M1120=""),SUM(M$1:M1120)-SUM(U$1:U1118),"")</f>
        <v/>
      </c>
      <c r="V1119" s="74" t="str">
        <f>IF(AND(O1119&lt;&gt;"",O1120=""),SUM(O$1:O1120)-SUM(V$1:V1118),"")</f>
        <v/>
      </c>
      <c r="X1119" s="3" t="str">
        <f t="shared" si="199"/>
        <v/>
      </c>
      <c r="Y1119" s="21" t="str">
        <f t="shared" si="200"/>
        <v/>
      </c>
      <c r="Z1119" s="74" t="str">
        <f t="shared" si="201"/>
        <v/>
      </c>
      <c r="AA1119" s="74" t="str">
        <f t="shared" si="202"/>
        <v/>
      </c>
      <c r="AB1119" s="74" t="str">
        <f t="shared" si="203"/>
        <v/>
      </c>
    </row>
    <row r="1120" spans="5:28" ht="15.75" customHeight="1" x14ac:dyDescent="0.2">
      <c r="E1120" t="str">
        <f t="shared" si="193"/>
        <v/>
      </c>
      <c r="G1120" s="1" t="str">
        <f>IF(D1120="","",IFERROR(VLOOKUP(D1120,Ingredients!$A:$G,4,FALSE),"ingredient not in list"))</f>
        <v/>
      </c>
      <c r="H1120" t="str">
        <f t="shared" si="194"/>
        <v/>
      </c>
      <c r="I1120" s="3" t="str">
        <f>IF(D1120="", "", IFERROR((VLOOKUP(D1120,Ingredients!$A:$H,8,FALSE)*(F1120/(VLOOKUP(D1120,Ingredients!$A:$H,3,FALSE)))), "ingredient not in list"))</f>
        <v/>
      </c>
      <c r="J1120" t="str">
        <f t="shared" si="195"/>
        <v/>
      </c>
      <c r="K1120" s="77" t="str">
        <f>IF($D1120="", "", IFERROR((VLOOKUP($D1120,Ingredients!$A:$K,9,FALSE)*($F1120/(VLOOKUP($D1120,Ingredients!$A:$K,3,FALSE)))), "ingredient not in list"))</f>
        <v/>
      </c>
      <c r="L1120" t="str">
        <f t="shared" si="196"/>
        <v/>
      </c>
      <c r="M1120" s="77" t="str">
        <f>IF($D1120="", "", IFERROR((VLOOKUP($D1120,Ingredients!$A:$K,10,FALSE)*($F1120/(VLOOKUP($D1120,Ingredients!$A:$K,3,FALSE)))), "ingredient not in list"))</f>
        <v/>
      </c>
      <c r="N1120" t="str">
        <f t="shared" si="197"/>
        <v/>
      </c>
      <c r="O1120" s="77" t="str">
        <f>IF($D1120="", "", IFERROR((VLOOKUP($D1120,Ingredients!$A:$K,11,FALSE)*($F1120/(VLOOKUP($D1120,Ingredients!$A:$K,3,FALSE)))), "ingredient not in list"))</f>
        <v/>
      </c>
      <c r="P1120" t="str">
        <f t="shared" si="198"/>
        <v/>
      </c>
      <c r="Q1120" s="83" t="str">
        <f>IF($D1120="", "", IFERROR((VLOOKUP($D1120,Ingredients!$A:$H,6,FALSE)*($F1120/(VLOOKUP($D1120,Ingredients!$A:$H,3,FALSE)))), "ingredient not in list"))</f>
        <v/>
      </c>
      <c r="R1120" s="3" t="str">
        <f>IF(AND(I1120&lt;&gt;"",I1121=""),SUM(I$1:I1121)-SUM(R$1:R1119),"")</f>
        <v/>
      </c>
      <c r="S1120" t="str">
        <f>IF(AND(Q1120&lt;&gt;"",Q1121=""),SUM(Q$1:Q1121)-SUM(S$1:S1119),"")</f>
        <v/>
      </c>
      <c r="T1120" s="74" t="str">
        <f>IF(AND(K1120&lt;&gt;"",K1121=""),SUM(K$1:K1121)-SUM(T$1:T1119),"")</f>
        <v/>
      </c>
      <c r="U1120" s="74" t="str">
        <f>IF(AND(M1120&lt;&gt;"",M1121=""),SUM(M$1:M1121)-SUM(U$1:U1119),"")</f>
        <v/>
      </c>
      <c r="V1120" s="74" t="str">
        <f>IF(AND(O1120&lt;&gt;"",O1121=""),SUM(O$1:O1121)-SUM(V$1:V1119),"")</f>
        <v/>
      </c>
      <c r="X1120" s="3" t="str">
        <f t="shared" si="199"/>
        <v/>
      </c>
      <c r="Y1120" s="21" t="str">
        <f t="shared" si="200"/>
        <v/>
      </c>
      <c r="Z1120" s="74" t="str">
        <f t="shared" si="201"/>
        <v/>
      </c>
      <c r="AA1120" s="74" t="str">
        <f t="shared" si="202"/>
        <v/>
      </c>
      <c r="AB1120" s="74" t="str">
        <f t="shared" si="203"/>
        <v/>
      </c>
    </row>
    <row r="1121" spans="5:28" ht="15.75" customHeight="1" x14ac:dyDescent="0.2">
      <c r="E1121" t="str">
        <f t="shared" si="193"/>
        <v/>
      </c>
      <c r="G1121" s="1" t="str">
        <f>IF(D1121="","",IFERROR(VLOOKUP(D1121,Ingredients!$A:$G,4,FALSE),"ingredient not in list"))</f>
        <v/>
      </c>
      <c r="H1121" t="str">
        <f t="shared" si="194"/>
        <v/>
      </c>
      <c r="I1121" s="3" t="str">
        <f>IF(D1121="", "", IFERROR((VLOOKUP(D1121,Ingredients!$A:$H,8,FALSE)*(F1121/(VLOOKUP(D1121,Ingredients!$A:$H,3,FALSE)))), "ingredient not in list"))</f>
        <v/>
      </c>
      <c r="J1121" t="str">
        <f t="shared" si="195"/>
        <v/>
      </c>
      <c r="K1121" s="77" t="str">
        <f>IF($D1121="", "", IFERROR((VLOOKUP($D1121,Ingredients!$A:$K,9,FALSE)*($F1121/(VLOOKUP($D1121,Ingredients!$A:$K,3,FALSE)))), "ingredient not in list"))</f>
        <v/>
      </c>
      <c r="L1121" t="str">
        <f t="shared" si="196"/>
        <v/>
      </c>
      <c r="M1121" s="77" t="str">
        <f>IF($D1121="", "", IFERROR((VLOOKUP($D1121,Ingredients!$A:$K,10,FALSE)*($F1121/(VLOOKUP($D1121,Ingredients!$A:$K,3,FALSE)))), "ingredient not in list"))</f>
        <v/>
      </c>
      <c r="N1121" t="str">
        <f t="shared" si="197"/>
        <v/>
      </c>
      <c r="O1121" s="77" t="str">
        <f>IF($D1121="", "", IFERROR((VLOOKUP($D1121,Ingredients!$A:$K,11,FALSE)*($F1121/(VLOOKUP($D1121,Ingredients!$A:$K,3,FALSE)))), "ingredient not in list"))</f>
        <v/>
      </c>
      <c r="P1121" t="str">
        <f t="shared" si="198"/>
        <v/>
      </c>
      <c r="Q1121" s="83" t="str">
        <f>IF($D1121="", "", IFERROR((VLOOKUP($D1121,Ingredients!$A:$H,6,FALSE)*($F1121/(VLOOKUP($D1121,Ingredients!$A:$H,3,FALSE)))), "ingredient not in list"))</f>
        <v/>
      </c>
      <c r="R1121" s="3" t="str">
        <f>IF(AND(I1121&lt;&gt;"",I1122=""),SUM(I$1:I1122)-SUM(R$1:R1120),"")</f>
        <v/>
      </c>
      <c r="S1121" t="str">
        <f>IF(AND(Q1121&lt;&gt;"",Q1122=""),SUM(Q$1:Q1122)-SUM(S$1:S1120),"")</f>
        <v/>
      </c>
      <c r="T1121" s="74" t="str">
        <f>IF(AND(K1121&lt;&gt;"",K1122=""),SUM(K$1:K1122)-SUM(T$1:T1120),"")</f>
        <v/>
      </c>
      <c r="U1121" s="74" t="str">
        <f>IF(AND(M1121&lt;&gt;"",M1122=""),SUM(M$1:M1122)-SUM(U$1:U1120),"")</f>
        <v/>
      </c>
      <c r="V1121" s="74" t="str">
        <f>IF(AND(O1121&lt;&gt;"",O1122=""),SUM(O$1:O1122)-SUM(V$1:V1120),"")</f>
        <v/>
      </c>
      <c r="X1121" s="3" t="str">
        <f t="shared" si="199"/>
        <v/>
      </c>
      <c r="Y1121" s="21" t="str">
        <f t="shared" si="200"/>
        <v/>
      </c>
      <c r="Z1121" s="74" t="str">
        <f t="shared" si="201"/>
        <v/>
      </c>
      <c r="AA1121" s="74" t="str">
        <f t="shared" si="202"/>
        <v/>
      </c>
      <c r="AB1121" s="74" t="str">
        <f t="shared" si="203"/>
        <v/>
      </c>
    </row>
    <row r="1122" spans="5:28" ht="15.75" customHeight="1" x14ac:dyDescent="0.2">
      <c r="E1122" t="str">
        <f t="shared" si="193"/>
        <v/>
      </c>
      <c r="G1122" s="1" t="str">
        <f>IF(D1122="","",IFERROR(VLOOKUP(D1122,Ingredients!$A:$G,4,FALSE),"ingredient not in list"))</f>
        <v/>
      </c>
      <c r="H1122" t="str">
        <f t="shared" si="194"/>
        <v/>
      </c>
      <c r="I1122" s="3" t="str">
        <f>IF(D1122="", "", IFERROR((VLOOKUP(D1122,Ingredients!$A:$H,8,FALSE)*(F1122/(VLOOKUP(D1122,Ingredients!$A:$H,3,FALSE)))), "ingredient not in list"))</f>
        <v/>
      </c>
      <c r="J1122" t="str">
        <f t="shared" si="195"/>
        <v/>
      </c>
      <c r="K1122" s="77" t="str">
        <f>IF($D1122="", "", IFERROR((VLOOKUP($D1122,Ingredients!$A:$K,9,FALSE)*($F1122/(VLOOKUP($D1122,Ingredients!$A:$K,3,FALSE)))), "ingredient not in list"))</f>
        <v/>
      </c>
      <c r="L1122" t="str">
        <f t="shared" si="196"/>
        <v/>
      </c>
      <c r="M1122" s="77" t="str">
        <f>IF($D1122="", "", IFERROR((VLOOKUP($D1122,Ingredients!$A:$K,10,FALSE)*($F1122/(VLOOKUP($D1122,Ingredients!$A:$K,3,FALSE)))), "ingredient not in list"))</f>
        <v/>
      </c>
      <c r="N1122" t="str">
        <f t="shared" si="197"/>
        <v/>
      </c>
      <c r="O1122" s="77" t="str">
        <f>IF($D1122="", "", IFERROR((VLOOKUP($D1122,Ingredients!$A:$K,11,FALSE)*($F1122/(VLOOKUP($D1122,Ingredients!$A:$K,3,FALSE)))), "ingredient not in list"))</f>
        <v/>
      </c>
      <c r="P1122" t="str">
        <f t="shared" si="198"/>
        <v/>
      </c>
      <c r="Q1122" s="83" t="str">
        <f>IF($D1122="", "", IFERROR((VLOOKUP($D1122,Ingredients!$A:$H,6,FALSE)*($F1122/(VLOOKUP($D1122,Ingredients!$A:$H,3,FALSE)))), "ingredient not in list"))</f>
        <v/>
      </c>
      <c r="R1122" s="3" t="str">
        <f>IF(AND(I1122&lt;&gt;"",I1123=""),SUM(I$1:I1123)-SUM(R$1:R1121),"")</f>
        <v/>
      </c>
      <c r="S1122" t="str">
        <f>IF(AND(Q1122&lt;&gt;"",Q1123=""),SUM(Q$1:Q1123)-SUM(S$1:S1121),"")</f>
        <v/>
      </c>
      <c r="T1122" s="74" t="str">
        <f>IF(AND(K1122&lt;&gt;"",K1123=""),SUM(K$1:K1123)-SUM(T$1:T1121),"")</f>
        <v/>
      </c>
      <c r="U1122" s="74" t="str">
        <f>IF(AND(M1122&lt;&gt;"",M1123=""),SUM(M$1:M1123)-SUM(U$1:U1121),"")</f>
        <v/>
      </c>
      <c r="V1122" s="74" t="str">
        <f>IF(AND(O1122&lt;&gt;"",O1123=""),SUM(O$1:O1123)-SUM(V$1:V1121),"")</f>
        <v/>
      </c>
      <c r="X1122" s="3" t="str">
        <f t="shared" si="199"/>
        <v/>
      </c>
      <c r="Y1122" s="21" t="str">
        <f t="shared" si="200"/>
        <v/>
      </c>
      <c r="Z1122" s="74" t="str">
        <f t="shared" si="201"/>
        <v/>
      </c>
      <c r="AA1122" s="74" t="str">
        <f t="shared" si="202"/>
        <v/>
      </c>
      <c r="AB1122" s="74" t="str">
        <f t="shared" si="203"/>
        <v/>
      </c>
    </row>
    <row r="1123" spans="5:28" ht="15.75" customHeight="1" x14ac:dyDescent="0.2">
      <c r="E1123" t="str">
        <f t="shared" si="193"/>
        <v/>
      </c>
      <c r="G1123" s="1" t="str">
        <f>IF(D1123="","",IFERROR(VLOOKUP(D1123,Ingredients!$A:$G,4,FALSE),"ingredient not in list"))</f>
        <v/>
      </c>
      <c r="H1123" t="str">
        <f t="shared" si="194"/>
        <v/>
      </c>
      <c r="I1123" s="3" t="str">
        <f>IF(D1123="", "", IFERROR((VLOOKUP(D1123,Ingredients!$A:$H,8,FALSE)*(F1123/(VLOOKUP(D1123,Ingredients!$A:$H,3,FALSE)))), "ingredient not in list"))</f>
        <v/>
      </c>
      <c r="J1123" t="str">
        <f t="shared" si="195"/>
        <v/>
      </c>
      <c r="K1123" s="77" t="str">
        <f>IF($D1123="", "", IFERROR((VLOOKUP($D1123,Ingredients!$A:$K,9,FALSE)*($F1123/(VLOOKUP($D1123,Ingredients!$A:$K,3,FALSE)))), "ingredient not in list"))</f>
        <v/>
      </c>
      <c r="L1123" t="str">
        <f t="shared" si="196"/>
        <v/>
      </c>
      <c r="M1123" s="77" t="str">
        <f>IF($D1123="", "", IFERROR((VLOOKUP($D1123,Ingredients!$A:$K,10,FALSE)*($F1123/(VLOOKUP($D1123,Ingredients!$A:$K,3,FALSE)))), "ingredient not in list"))</f>
        <v/>
      </c>
      <c r="N1123" t="str">
        <f t="shared" si="197"/>
        <v/>
      </c>
      <c r="O1123" s="77" t="str">
        <f>IF($D1123="", "", IFERROR((VLOOKUP($D1123,Ingredients!$A:$K,11,FALSE)*($F1123/(VLOOKUP($D1123,Ingredients!$A:$K,3,FALSE)))), "ingredient not in list"))</f>
        <v/>
      </c>
      <c r="P1123" t="str">
        <f t="shared" si="198"/>
        <v/>
      </c>
      <c r="Q1123" s="83" t="str">
        <f>IF($D1123="", "", IFERROR((VLOOKUP($D1123,Ingredients!$A:$H,6,FALSE)*($F1123/(VLOOKUP($D1123,Ingredients!$A:$H,3,FALSE)))), "ingredient not in list"))</f>
        <v/>
      </c>
      <c r="R1123" s="3" t="str">
        <f>IF(AND(I1123&lt;&gt;"",I1124=""),SUM(I$1:I1124)-SUM(R$1:R1122),"")</f>
        <v/>
      </c>
      <c r="S1123" t="str">
        <f>IF(AND(Q1123&lt;&gt;"",Q1124=""),SUM(Q$1:Q1124)-SUM(S$1:S1122),"")</f>
        <v/>
      </c>
      <c r="T1123" s="74" t="str">
        <f>IF(AND(K1123&lt;&gt;"",K1124=""),SUM(K$1:K1124)-SUM(T$1:T1122),"")</f>
        <v/>
      </c>
      <c r="U1123" s="74" t="str">
        <f>IF(AND(M1123&lt;&gt;"",M1124=""),SUM(M$1:M1124)-SUM(U$1:U1122),"")</f>
        <v/>
      </c>
      <c r="V1123" s="74" t="str">
        <f>IF(AND(O1123&lt;&gt;"",O1124=""),SUM(O$1:O1124)-SUM(V$1:V1122),"")</f>
        <v/>
      </c>
      <c r="X1123" s="3" t="str">
        <f t="shared" si="199"/>
        <v/>
      </c>
      <c r="Y1123" s="21" t="str">
        <f t="shared" si="200"/>
        <v/>
      </c>
      <c r="Z1123" s="74" t="str">
        <f t="shared" si="201"/>
        <v/>
      </c>
      <c r="AA1123" s="74" t="str">
        <f t="shared" si="202"/>
        <v/>
      </c>
      <c r="AB1123" s="74" t="str">
        <f t="shared" si="203"/>
        <v/>
      </c>
    </row>
    <row r="1124" spans="5:28" ht="15.75" customHeight="1" x14ac:dyDescent="0.2">
      <c r="E1124" t="str">
        <f t="shared" si="193"/>
        <v/>
      </c>
      <c r="G1124" s="1" t="str">
        <f>IF(D1124="","",IFERROR(VLOOKUP(D1124,Ingredients!$A:$G,4,FALSE),"ingredient not in list"))</f>
        <v/>
      </c>
      <c r="H1124" t="str">
        <f t="shared" si="194"/>
        <v/>
      </c>
      <c r="I1124" s="3" t="str">
        <f>IF(D1124="", "", IFERROR((VLOOKUP(D1124,Ingredients!$A:$H,8,FALSE)*(F1124/(VLOOKUP(D1124,Ingredients!$A:$H,3,FALSE)))), "ingredient not in list"))</f>
        <v/>
      </c>
      <c r="J1124" t="str">
        <f t="shared" si="195"/>
        <v/>
      </c>
      <c r="K1124" s="77" t="str">
        <f>IF($D1124="", "", IFERROR((VLOOKUP($D1124,Ingredients!$A:$K,9,FALSE)*($F1124/(VLOOKUP($D1124,Ingredients!$A:$K,3,FALSE)))), "ingredient not in list"))</f>
        <v/>
      </c>
      <c r="L1124" t="str">
        <f t="shared" si="196"/>
        <v/>
      </c>
      <c r="M1124" s="77" t="str">
        <f>IF($D1124="", "", IFERROR((VLOOKUP($D1124,Ingredients!$A:$K,10,FALSE)*($F1124/(VLOOKUP($D1124,Ingredients!$A:$K,3,FALSE)))), "ingredient not in list"))</f>
        <v/>
      </c>
      <c r="N1124" t="str">
        <f t="shared" si="197"/>
        <v/>
      </c>
      <c r="O1124" s="77" t="str">
        <f>IF($D1124="", "", IFERROR((VLOOKUP($D1124,Ingredients!$A:$K,11,FALSE)*($F1124/(VLOOKUP($D1124,Ingredients!$A:$K,3,FALSE)))), "ingredient not in list"))</f>
        <v/>
      </c>
      <c r="P1124" t="str">
        <f t="shared" si="198"/>
        <v/>
      </c>
      <c r="Q1124" s="83" t="str">
        <f>IF($D1124="", "", IFERROR((VLOOKUP($D1124,Ingredients!$A:$H,6,FALSE)*($F1124/(VLOOKUP($D1124,Ingredients!$A:$H,3,FALSE)))), "ingredient not in list"))</f>
        <v/>
      </c>
      <c r="R1124" s="3" t="str">
        <f>IF(AND(I1124&lt;&gt;"",I1125=""),SUM(I$1:I1125)-SUM(R$1:R1123),"")</f>
        <v/>
      </c>
      <c r="S1124" t="str">
        <f>IF(AND(Q1124&lt;&gt;"",Q1125=""),SUM(Q$1:Q1125)-SUM(S$1:S1123),"")</f>
        <v/>
      </c>
      <c r="T1124" s="74" t="str">
        <f>IF(AND(K1124&lt;&gt;"",K1125=""),SUM(K$1:K1125)-SUM(T$1:T1123),"")</f>
        <v/>
      </c>
      <c r="U1124" s="74" t="str">
        <f>IF(AND(M1124&lt;&gt;"",M1125=""),SUM(M$1:M1125)-SUM(U$1:U1123),"")</f>
        <v/>
      </c>
      <c r="V1124" s="74" t="str">
        <f>IF(AND(O1124&lt;&gt;"",O1125=""),SUM(O$1:O1125)-SUM(V$1:V1123),"")</f>
        <v/>
      </c>
      <c r="X1124" s="3" t="str">
        <f t="shared" si="199"/>
        <v/>
      </c>
      <c r="Y1124" s="21" t="str">
        <f t="shared" si="200"/>
        <v/>
      </c>
      <c r="Z1124" s="74" t="str">
        <f t="shared" si="201"/>
        <v/>
      </c>
      <c r="AA1124" s="74" t="str">
        <f t="shared" si="202"/>
        <v/>
      </c>
      <c r="AB1124" s="74" t="str">
        <f t="shared" si="203"/>
        <v/>
      </c>
    </row>
    <row r="1125" spans="5:28" ht="15.75" customHeight="1" x14ac:dyDescent="0.2">
      <c r="E1125" t="str">
        <f t="shared" si="193"/>
        <v/>
      </c>
      <c r="G1125" s="1" t="str">
        <f>IF(D1125="","",IFERROR(VLOOKUP(D1125,Ingredients!$A:$G,4,FALSE),"ingredient not in list"))</f>
        <v/>
      </c>
      <c r="H1125" t="str">
        <f t="shared" si="194"/>
        <v/>
      </c>
      <c r="I1125" s="3" t="str">
        <f>IF(D1125="", "", IFERROR((VLOOKUP(D1125,Ingredients!$A:$H,8,FALSE)*(F1125/(VLOOKUP(D1125,Ingredients!$A:$H,3,FALSE)))), "ingredient not in list"))</f>
        <v/>
      </c>
      <c r="J1125" t="str">
        <f t="shared" si="195"/>
        <v/>
      </c>
      <c r="K1125" s="77" t="str">
        <f>IF($D1125="", "", IFERROR((VLOOKUP($D1125,Ingredients!$A:$K,9,FALSE)*($F1125/(VLOOKUP($D1125,Ingredients!$A:$K,3,FALSE)))), "ingredient not in list"))</f>
        <v/>
      </c>
      <c r="L1125" t="str">
        <f t="shared" si="196"/>
        <v/>
      </c>
      <c r="M1125" s="77" t="str">
        <f>IF($D1125="", "", IFERROR((VLOOKUP($D1125,Ingredients!$A:$K,10,FALSE)*($F1125/(VLOOKUP($D1125,Ingredients!$A:$K,3,FALSE)))), "ingredient not in list"))</f>
        <v/>
      </c>
      <c r="N1125" t="str">
        <f t="shared" si="197"/>
        <v/>
      </c>
      <c r="O1125" s="77" t="str">
        <f>IF($D1125="", "", IFERROR((VLOOKUP($D1125,Ingredients!$A:$K,11,FALSE)*($F1125/(VLOOKUP($D1125,Ingredients!$A:$K,3,FALSE)))), "ingredient not in list"))</f>
        <v/>
      </c>
      <c r="P1125" t="str">
        <f t="shared" si="198"/>
        <v/>
      </c>
      <c r="Q1125" s="83" t="str">
        <f>IF($D1125="", "", IFERROR((VLOOKUP($D1125,Ingredients!$A:$H,6,FALSE)*($F1125/(VLOOKUP($D1125,Ingredients!$A:$H,3,FALSE)))), "ingredient not in list"))</f>
        <v/>
      </c>
      <c r="R1125" s="3" t="str">
        <f>IF(AND(I1125&lt;&gt;"",I1126=""),SUM(I$1:I1126)-SUM(R$1:R1124),"")</f>
        <v/>
      </c>
      <c r="S1125" t="str">
        <f>IF(AND(Q1125&lt;&gt;"",Q1126=""),SUM(Q$1:Q1126)-SUM(S$1:S1124),"")</f>
        <v/>
      </c>
      <c r="T1125" s="74" t="str">
        <f>IF(AND(K1125&lt;&gt;"",K1126=""),SUM(K$1:K1126)-SUM(T$1:T1124),"")</f>
        <v/>
      </c>
      <c r="U1125" s="74" t="str">
        <f>IF(AND(M1125&lt;&gt;"",M1126=""),SUM(M$1:M1126)-SUM(U$1:U1124),"")</f>
        <v/>
      </c>
      <c r="V1125" s="74" t="str">
        <f>IF(AND(O1125&lt;&gt;"",O1126=""),SUM(O$1:O1126)-SUM(V$1:V1124),"")</f>
        <v/>
      </c>
      <c r="X1125" s="3" t="str">
        <f t="shared" si="199"/>
        <v/>
      </c>
      <c r="Y1125" s="21" t="str">
        <f t="shared" si="200"/>
        <v/>
      </c>
      <c r="Z1125" s="74" t="str">
        <f t="shared" si="201"/>
        <v/>
      </c>
      <c r="AA1125" s="74" t="str">
        <f t="shared" si="202"/>
        <v/>
      </c>
      <c r="AB1125" s="74" t="str">
        <f t="shared" si="203"/>
        <v/>
      </c>
    </row>
    <row r="1126" spans="5:28" ht="15.75" customHeight="1" x14ac:dyDescent="0.2">
      <c r="E1126" t="str">
        <f t="shared" si="193"/>
        <v/>
      </c>
      <c r="G1126" s="1" t="str">
        <f>IF(D1126="","",IFERROR(VLOOKUP(D1126,Ingredients!$A:$G,4,FALSE),"ingredient not in list"))</f>
        <v/>
      </c>
      <c r="H1126" t="str">
        <f t="shared" si="194"/>
        <v/>
      </c>
      <c r="I1126" s="3" t="str">
        <f>IF(D1126="", "", IFERROR((VLOOKUP(D1126,Ingredients!$A:$H,8,FALSE)*(F1126/(VLOOKUP(D1126,Ingredients!$A:$H,3,FALSE)))), "ingredient not in list"))</f>
        <v/>
      </c>
      <c r="J1126" t="str">
        <f t="shared" si="195"/>
        <v/>
      </c>
      <c r="K1126" s="77" t="str">
        <f>IF($D1126="", "", IFERROR((VLOOKUP($D1126,Ingredients!$A:$K,9,FALSE)*($F1126/(VLOOKUP($D1126,Ingredients!$A:$K,3,FALSE)))), "ingredient not in list"))</f>
        <v/>
      </c>
      <c r="L1126" t="str">
        <f t="shared" si="196"/>
        <v/>
      </c>
      <c r="M1126" s="77" t="str">
        <f>IF($D1126="", "", IFERROR((VLOOKUP($D1126,Ingredients!$A:$K,10,FALSE)*($F1126/(VLOOKUP($D1126,Ingredients!$A:$K,3,FALSE)))), "ingredient not in list"))</f>
        <v/>
      </c>
      <c r="N1126" t="str">
        <f t="shared" si="197"/>
        <v/>
      </c>
      <c r="O1126" s="77" t="str">
        <f>IF($D1126="", "", IFERROR((VLOOKUP($D1126,Ingredients!$A:$K,11,FALSE)*($F1126/(VLOOKUP($D1126,Ingredients!$A:$K,3,FALSE)))), "ingredient not in list"))</f>
        <v/>
      </c>
      <c r="P1126" t="str">
        <f t="shared" si="198"/>
        <v/>
      </c>
      <c r="Q1126" s="83" t="str">
        <f>IF($D1126="", "", IFERROR((VLOOKUP($D1126,Ingredients!$A:$H,6,FALSE)*($F1126/(VLOOKUP($D1126,Ingredients!$A:$H,3,FALSE)))), "ingredient not in list"))</f>
        <v/>
      </c>
      <c r="R1126" s="3" t="str">
        <f>IF(AND(I1126&lt;&gt;"",I1127=""),SUM(I$1:I1127)-SUM(R$1:R1125),"")</f>
        <v/>
      </c>
      <c r="S1126" t="str">
        <f>IF(AND(Q1126&lt;&gt;"",Q1127=""),SUM(Q$1:Q1127)-SUM(S$1:S1125),"")</f>
        <v/>
      </c>
      <c r="T1126" s="74" t="str">
        <f>IF(AND(K1126&lt;&gt;"",K1127=""),SUM(K$1:K1127)-SUM(T$1:T1125),"")</f>
        <v/>
      </c>
      <c r="U1126" s="74" t="str">
        <f>IF(AND(M1126&lt;&gt;"",M1127=""),SUM(M$1:M1127)-SUM(U$1:U1125),"")</f>
        <v/>
      </c>
      <c r="V1126" s="74" t="str">
        <f>IF(AND(O1126&lt;&gt;"",O1127=""),SUM(O$1:O1127)-SUM(V$1:V1125),"")</f>
        <v/>
      </c>
      <c r="X1126" s="3" t="str">
        <f t="shared" si="199"/>
        <v/>
      </c>
      <c r="Y1126" s="21" t="str">
        <f t="shared" si="200"/>
        <v/>
      </c>
      <c r="Z1126" s="74" t="str">
        <f t="shared" si="201"/>
        <v/>
      </c>
      <c r="AA1126" s="74" t="str">
        <f t="shared" si="202"/>
        <v/>
      </c>
      <c r="AB1126" s="74" t="str">
        <f t="shared" si="203"/>
        <v/>
      </c>
    </row>
    <row r="1127" spans="5:28" ht="15.75" customHeight="1" x14ac:dyDescent="0.2">
      <c r="E1127" t="str">
        <f t="shared" si="193"/>
        <v/>
      </c>
      <c r="G1127" s="1" t="str">
        <f>IF(D1127="","",IFERROR(VLOOKUP(D1127,Ingredients!$A:$G,4,FALSE),"ingredient not in list"))</f>
        <v/>
      </c>
      <c r="H1127" t="str">
        <f t="shared" si="194"/>
        <v/>
      </c>
      <c r="I1127" s="3" t="str">
        <f>IF(D1127="", "", IFERROR((VLOOKUP(D1127,Ingredients!$A:$H,8,FALSE)*(F1127/(VLOOKUP(D1127,Ingredients!$A:$H,3,FALSE)))), "ingredient not in list"))</f>
        <v/>
      </c>
      <c r="J1127" t="str">
        <f t="shared" si="195"/>
        <v/>
      </c>
      <c r="K1127" s="77" t="str">
        <f>IF($D1127="", "", IFERROR((VLOOKUP($D1127,Ingredients!$A:$K,9,FALSE)*($F1127/(VLOOKUP($D1127,Ingredients!$A:$K,3,FALSE)))), "ingredient not in list"))</f>
        <v/>
      </c>
      <c r="L1127" t="str">
        <f t="shared" si="196"/>
        <v/>
      </c>
      <c r="M1127" s="77" t="str">
        <f>IF($D1127="", "", IFERROR((VLOOKUP($D1127,Ingredients!$A:$K,10,FALSE)*($F1127/(VLOOKUP($D1127,Ingredients!$A:$K,3,FALSE)))), "ingredient not in list"))</f>
        <v/>
      </c>
      <c r="N1127" t="str">
        <f t="shared" si="197"/>
        <v/>
      </c>
      <c r="O1127" s="77" t="str">
        <f>IF($D1127="", "", IFERROR((VLOOKUP($D1127,Ingredients!$A:$K,11,FALSE)*($F1127/(VLOOKUP($D1127,Ingredients!$A:$K,3,FALSE)))), "ingredient not in list"))</f>
        <v/>
      </c>
      <c r="P1127" t="str">
        <f t="shared" si="198"/>
        <v/>
      </c>
      <c r="Q1127" s="83" t="str">
        <f>IF($D1127="", "", IFERROR((VLOOKUP($D1127,Ingredients!$A:$H,6,FALSE)*($F1127/(VLOOKUP($D1127,Ingredients!$A:$H,3,FALSE)))), "ingredient not in list"))</f>
        <v/>
      </c>
      <c r="R1127" s="3" t="str">
        <f>IF(AND(I1127&lt;&gt;"",I1128=""),SUM(I$1:I1128)-SUM(R$1:R1126),"")</f>
        <v/>
      </c>
      <c r="S1127" t="str">
        <f>IF(AND(Q1127&lt;&gt;"",Q1128=""),SUM(Q$1:Q1128)-SUM(S$1:S1126),"")</f>
        <v/>
      </c>
      <c r="T1127" s="74" t="str">
        <f>IF(AND(K1127&lt;&gt;"",K1128=""),SUM(K$1:K1128)-SUM(T$1:T1126),"")</f>
        <v/>
      </c>
      <c r="U1127" s="74" t="str">
        <f>IF(AND(M1127&lt;&gt;"",M1128=""),SUM(M$1:M1128)-SUM(U$1:U1126),"")</f>
        <v/>
      </c>
      <c r="V1127" s="74" t="str">
        <f>IF(AND(O1127&lt;&gt;"",O1128=""),SUM(O$1:O1128)-SUM(V$1:V1126),"")</f>
        <v/>
      </c>
      <c r="X1127" s="3" t="str">
        <f t="shared" si="199"/>
        <v/>
      </c>
      <c r="Y1127" s="21" t="str">
        <f t="shared" si="200"/>
        <v/>
      </c>
      <c r="Z1127" s="74" t="str">
        <f t="shared" si="201"/>
        <v/>
      </c>
      <c r="AA1127" s="74" t="str">
        <f t="shared" si="202"/>
        <v/>
      </c>
      <c r="AB1127" s="74" t="str">
        <f t="shared" si="203"/>
        <v/>
      </c>
    </row>
    <row r="1128" spans="5:28" ht="15.75" customHeight="1" x14ac:dyDescent="0.2">
      <c r="E1128" t="str">
        <f t="shared" si="193"/>
        <v/>
      </c>
      <c r="G1128" s="1" t="str">
        <f>IF(D1128="","",IFERROR(VLOOKUP(D1128,Ingredients!$A:$G,4,FALSE),"ingredient not in list"))</f>
        <v/>
      </c>
      <c r="H1128" t="str">
        <f t="shared" si="194"/>
        <v/>
      </c>
      <c r="I1128" s="3" t="str">
        <f>IF(D1128="", "", IFERROR((VLOOKUP(D1128,Ingredients!$A:$H,8,FALSE)*(F1128/(VLOOKUP(D1128,Ingredients!$A:$H,3,FALSE)))), "ingredient not in list"))</f>
        <v/>
      </c>
      <c r="J1128" t="str">
        <f t="shared" si="195"/>
        <v/>
      </c>
      <c r="K1128" s="77" t="str">
        <f>IF($D1128="", "", IFERROR((VLOOKUP($D1128,Ingredients!$A:$K,9,FALSE)*($F1128/(VLOOKUP($D1128,Ingredients!$A:$K,3,FALSE)))), "ingredient not in list"))</f>
        <v/>
      </c>
      <c r="L1128" t="str">
        <f t="shared" si="196"/>
        <v/>
      </c>
      <c r="M1128" s="77" t="str">
        <f>IF($D1128="", "", IFERROR((VLOOKUP($D1128,Ingredients!$A:$K,10,FALSE)*($F1128/(VLOOKUP($D1128,Ingredients!$A:$K,3,FALSE)))), "ingredient not in list"))</f>
        <v/>
      </c>
      <c r="N1128" t="str">
        <f t="shared" si="197"/>
        <v/>
      </c>
      <c r="O1128" s="77" t="str">
        <f>IF($D1128="", "", IFERROR((VLOOKUP($D1128,Ingredients!$A:$K,11,FALSE)*($F1128/(VLOOKUP($D1128,Ingredients!$A:$K,3,FALSE)))), "ingredient not in list"))</f>
        <v/>
      </c>
      <c r="P1128" t="str">
        <f t="shared" si="198"/>
        <v/>
      </c>
      <c r="Q1128" s="83" t="str">
        <f>IF($D1128="", "", IFERROR((VLOOKUP($D1128,Ingredients!$A:$H,6,FALSE)*($F1128/(VLOOKUP($D1128,Ingredients!$A:$H,3,FALSE)))), "ingredient not in list"))</f>
        <v/>
      </c>
      <c r="R1128" s="3" t="str">
        <f>IF(AND(I1128&lt;&gt;"",I1129=""),SUM(I$1:I1129)-SUM(R$1:R1127),"")</f>
        <v/>
      </c>
      <c r="S1128" t="str">
        <f>IF(AND(Q1128&lt;&gt;"",Q1129=""),SUM(Q$1:Q1129)-SUM(S$1:S1127),"")</f>
        <v/>
      </c>
      <c r="T1128" s="74" t="str">
        <f>IF(AND(K1128&lt;&gt;"",K1129=""),SUM(K$1:K1129)-SUM(T$1:T1127),"")</f>
        <v/>
      </c>
      <c r="U1128" s="74" t="str">
        <f>IF(AND(M1128&lt;&gt;"",M1129=""),SUM(M$1:M1129)-SUM(U$1:U1127),"")</f>
        <v/>
      </c>
      <c r="V1128" s="74" t="str">
        <f>IF(AND(O1128&lt;&gt;"",O1129=""),SUM(O$1:O1129)-SUM(V$1:V1127),"")</f>
        <v/>
      </c>
      <c r="X1128" s="3" t="str">
        <f t="shared" si="199"/>
        <v/>
      </c>
      <c r="Y1128" s="21" t="str">
        <f t="shared" si="200"/>
        <v/>
      </c>
      <c r="Z1128" s="74" t="str">
        <f t="shared" si="201"/>
        <v/>
      </c>
      <c r="AA1128" s="74" t="str">
        <f t="shared" si="202"/>
        <v/>
      </c>
      <c r="AB1128" s="74" t="str">
        <f t="shared" si="203"/>
        <v/>
      </c>
    </row>
    <row r="1129" spans="5:28" ht="15.75" customHeight="1" x14ac:dyDescent="0.2">
      <c r="E1129" t="str">
        <f t="shared" si="193"/>
        <v/>
      </c>
      <c r="G1129" s="1" t="str">
        <f>IF(D1129="","",IFERROR(VLOOKUP(D1129,Ingredients!$A:$G,4,FALSE),"ingredient not in list"))</f>
        <v/>
      </c>
      <c r="H1129" t="str">
        <f t="shared" si="194"/>
        <v/>
      </c>
      <c r="I1129" s="3" t="str">
        <f>IF(D1129="", "", IFERROR((VLOOKUP(D1129,Ingredients!$A:$H,8,FALSE)*(F1129/(VLOOKUP(D1129,Ingredients!$A:$H,3,FALSE)))), "ingredient not in list"))</f>
        <v/>
      </c>
      <c r="J1129" t="str">
        <f t="shared" si="195"/>
        <v/>
      </c>
      <c r="K1129" s="77" t="str">
        <f>IF($D1129="", "", IFERROR((VLOOKUP($D1129,Ingredients!$A:$K,9,FALSE)*($F1129/(VLOOKUP($D1129,Ingredients!$A:$K,3,FALSE)))), "ingredient not in list"))</f>
        <v/>
      </c>
      <c r="L1129" t="str">
        <f t="shared" si="196"/>
        <v/>
      </c>
      <c r="M1129" s="77" t="str">
        <f>IF($D1129="", "", IFERROR((VLOOKUP($D1129,Ingredients!$A:$K,10,FALSE)*($F1129/(VLOOKUP($D1129,Ingredients!$A:$K,3,FALSE)))), "ingredient not in list"))</f>
        <v/>
      </c>
      <c r="N1129" t="str">
        <f t="shared" si="197"/>
        <v/>
      </c>
      <c r="O1129" s="77" t="str">
        <f>IF($D1129="", "", IFERROR((VLOOKUP($D1129,Ingredients!$A:$K,11,FALSE)*($F1129/(VLOOKUP($D1129,Ingredients!$A:$K,3,FALSE)))), "ingredient not in list"))</f>
        <v/>
      </c>
      <c r="P1129" t="str">
        <f t="shared" si="198"/>
        <v/>
      </c>
      <c r="Q1129" s="83" t="str">
        <f>IF($D1129="", "", IFERROR((VLOOKUP($D1129,Ingredients!$A:$H,6,FALSE)*($F1129/(VLOOKUP($D1129,Ingredients!$A:$H,3,FALSE)))), "ingredient not in list"))</f>
        <v/>
      </c>
      <c r="R1129" s="3" t="str">
        <f>IF(AND(I1129&lt;&gt;"",I1130=""),SUM(I$1:I1130)-SUM(R$1:R1128),"")</f>
        <v/>
      </c>
      <c r="S1129" t="str">
        <f>IF(AND(Q1129&lt;&gt;"",Q1130=""),SUM(Q$1:Q1130)-SUM(S$1:S1128),"")</f>
        <v/>
      </c>
      <c r="T1129" s="74" t="str">
        <f>IF(AND(K1129&lt;&gt;"",K1130=""),SUM(K$1:K1130)-SUM(T$1:T1128),"")</f>
        <v/>
      </c>
      <c r="U1129" s="74" t="str">
        <f>IF(AND(M1129&lt;&gt;"",M1130=""),SUM(M$1:M1130)-SUM(U$1:U1128),"")</f>
        <v/>
      </c>
      <c r="V1129" s="74" t="str">
        <f>IF(AND(O1129&lt;&gt;"",O1130=""),SUM(O$1:O1130)-SUM(V$1:V1128),"")</f>
        <v/>
      </c>
      <c r="X1129" s="3" t="str">
        <f t="shared" si="199"/>
        <v/>
      </c>
      <c r="Y1129" s="21" t="str">
        <f t="shared" si="200"/>
        <v/>
      </c>
      <c r="Z1129" s="74" t="str">
        <f t="shared" si="201"/>
        <v/>
      </c>
      <c r="AA1129" s="74" t="str">
        <f t="shared" si="202"/>
        <v/>
      </c>
      <c r="AB1129" s="74" t="str">
        <f t="shared" si="203"/>
        <v/>
      </c>
    </row>
    <row r="1130" spans="5:28" ht="15.75" customHeight="1" x14ac:dyDescent="0.2">
      <c r="E1130" t="str">
        <f t="shared" si="193"/>
        <v/>
      </c>
      <c r="G1130" s="1" t="str">
        <f>IF(D1130="","",IFERROR(VLOOKUP(D1130,Ingredients!$A:$G,4,FALSE),"ingredient not in list"))</f>
        <v/>
      </c>
      <c r="H1130" t="str">
        <f t="shared" si="194"/>
        <v/>
      </c>
      <c r="I1130" s="3" t="str">
        <f>IF(D1130="", "", IFERROR((VLOOKUP(D1130,Ingredients!$A:$H,8,FALSE)*(F1130/(VLOOKUP(D1130,Ingredients!$A:$H,3,FALSE)))), "ingredient not in list"))</f>
        <v/>
      </c>
      <c r="J1130" t="str">
        <f t="shared" si="195"/>
        <v/>
      </c>
      <c r="K1130" s="77" t="str">
        <f>IF($D1130="", "", IFERROR((VLOOKUP($D1130,Ingredients!$A:$K,9,FALSE)*($F1130/(VLOOKUP($D1130,Ingredients!$A:$K,3,FALSE)))), "ingredient not in list"))</f>
        <v/>
      </c>
      <c r="L1130" t="str">
        <f t="shared" si="196"/>
        <v/>
      </c>
      <c r="M1130" s="77" t="str">
        <f>IF($D1130="", "", IFERROR((VLOOKUP($D1130,Ingredients!$A:$K,10,FALSE)*($F1130/(VLOOKUP($D1130,Ingredients!$A:$K,3,FALSE)))), "ingredient not in list"))</f>
        <v/>
      </c>
      <c r="N1130" t="str">
        <f t="shared" si="197"/>
        <v/>
      </c>
      <c r="O1130" s="77" t="str">
        <f>IF($D1130="", "", IFERROR((VLOOKUP($D1130,Ingredients!$A:$K,11,FALSE)*($F1130/(VLOOKUP($D1130,Ingredients!$A:$K,3,FALSE)))), "ingredient not in list"))</f>
        <v/>
      </c>
      <c r="P1130" t="str">
        <f t="shared" si="198"/>
        <v/>
      </c>
      <c r="Q1130" s="83" t="str">
        <f>IF($D1130="", "", IFERROR((VLOOKUP($D1130,Ingredients!$A:$H,6,FALSE)*($F1130/(VLOOKUP($D1130,Ingredients!$A:$H,3,FALSE)))), "ingredient not in list"))</f>
        <v/>
      </c>
      <c r="R1130" s="3" t="str">
        <f>IF(AND(I1130&lt;&gt;"",I1131=""),SUM(I$1:I1131)-SUM(R$1:R1129),"")</f>
        <v/>
      </c>
      <c r="S1130" t="str">
        <f>IF(AND(Q1130&lt;&gt;"",Q1131=""),SUM(Q$1:Q1131)-SUM(S$1:S1129),"")</f>
        <v/>
      </c>
      <c r="T1130" s="74" t="str">
        <f>IF(AND(K1130&lt;&gt;"",K1131=""),SUM(K$1:K1131)-SUM(T$1:T1129),"")</f>
        <v/>
      </c>
      <c r="U1130" s="74" t="str">
        <f>IF(AND(M1130&lt;&gt;"",M1131=""),SUM(M$1:M1131)-SUM(U$1:U1129),"")</f>
        <v/>
      </c>
      <c r="V1130" s="74" t="str">
        <f>IF(AND(O1130&lt;&gt;"",O1131=""),SUM(O$1:O1131)-SUM(V$1:V1129),"")</f>
        <v/>
      </c>
      <c r="X1130" s="3" t="str">
        <f t="shared" si="199"/>
        <v/>
      </c>
      <c r="Y1130" s="21" t="str">
        <f t="shared" si="200"/>
        <v/>
      </c>
      <c r="Z1130" s="74" t="str">
        <f t="shared" si="201"/>
        <v/>
      </c>
      <c r="AA1130" s="74" t="str">
        <f t="shared" si="202"/>
        <v/>
      </c>
      <c r="AB1130" s="74" t="str">
        <f t="shared" si="203"/>
        <v/>
      </c>
    </row>
    <row r="1131" spans="5:28" ht="15.75" customHeight="1" x14ac:dyDescent="0.2">
      <c r="E1131" t="str">
        <f t="shared" si="193"/>
        <v/>
      </c>
      <c r="G1131" s="1" t="str">
        <f>IF(D1131="","",IFERROR(VLOOKUP(D1131,Ingredients!$A:$G,4,FALSE),"ingredient not in list"))</f>
        <v/>
      </c>
      <c r="H1131" t="str">
        <f t="shared" si="194"/>
        <v/>
      </c>
      <c r="I1131" s="3" t="str">
        <f>IF(D1131="", "", IFERROR((VLOOKUP(D1131,Ingredients!$A:$H,8,FALSE)*(F1131/(VLOOKUP(D1131,Ingredients!$A:$H,3,FALSE)))), "ingredient not in list"))</f>
        <v/>
      </c>
      <c r="J1131" t="str">
        <f t="shared" si="195"/>
        <v/>
      </c>
      <c r="K1131" s="77" t="str">
        <f>IF($D1131="", "", IFERROR((VLOOKUP($D1131,Ingredients!$A:$K,9,FALSE)*($F1131/(VLOOKUP($D1131,Ingredients!$A:$K,3,FALSE)))), "ingredient not in list"))</f>
        <v/>
      </c>
      <c r="L1131" t="str">
        <f t="shared" si="196"/>
        <v/>
      </c>
      <c r="M1131" s="77" t="str">
        <f>IF($D1131="", "", IFERROR((VLOOKUP($D1131,Ingredients!$A:$K,10,FALSE)*($F1131/(VLOOKUP($D1131,Ingredients!$A:$K,3,FALSE)))), "ingredient not in list"))</f>
        <v/>
      </c>
      <c r="N1131" t="str">
        <f t="shared" si="197"/>
        <v/>
      </c>
      <c r="O1131" s="77" t="str">
        <f>IF($D1131="", "", IFERROR((VLOOKUP($D1131,Ingredients!$A:$K,11,FALSE)*($F1131/(VLOOKUP($D1131,Ingredients!$A:$K,3,FALSE)))), "ingredient not in list"))</f>
        <v/>
      </c>
      <c r="P1131" t="str">
        <f t="shared" si="198"/>
        <v/>
      </c>
      <c r="Q1131" s="83" t="str">
        <f>IF($D1131="", "", IFERROR((VLOOKUP($D1131,Ingredients!$A:$H,6,FALSE)*($F1131/(VLOOKUP($D1131,Ingredients!$A:$H,3,FALSE)))), "ingredient not in list"))</f>
        <v/>
      </c>
      <c r="R1131" s="3" t="str">
        <f>IF(AND(I1131&lt;&gt;"",I1132=""),SUM(I$1:I1132)-SUM(R$1:R1130),"")</f>
        <v/>
      </c>
      <c r="S1131" t="str">
        <f>IF(AND(Q1131&lt;&gt;"",Q1132=""),SUM(Q$1:Q1132)-SUM(S$1:S1130),"")</f>
        <v/>
      </c>
      <c r="T1131" s="74" t="str">
        <f>IF(AND(K1131&lt;&gt;"",K1132=""),SUM(K$1:K1132)-SUM(T$1:T1130),"")</f>
        <v/>
      </c>
      <c r="U1131" s="74" t="str">
        <f>IF(AND(M1131&lt;&gt;"",M1132=""),SUM(M$1:M1132)-SUM(U$1:U1130),"")</f>
        <v/>
      </c>
      <c r="V1131" s="74" t="str">
        <f>IF(AND(O1131&lt;&gt;"",O1132=""),SUM(O$1:O1132)-SUM(V$1:V1130),"")</f>
        <v/>
      </c>
      <c r="X1131" s="3" t="str">
        <f t="shared" si="199"/>
        <v/>
      </c>
      <c r="Y1131" s="21" t="str">
        <f t="shared" si="200"/>
        <v/>
      </c>
      <c r="Z1131" s="74" t="str">
        <f t="shared" si="201"/>
        <v/>
      </c>
      <c r="AA1131" s="74" t="str">
        <f t="shared" si="202"/>
        <v/>
      </c>
      <c r="AB1131" s="74" t="str">
        <f t="shared" si="203"/>
        <v/>
      </c>
    </row>
    <row r="1132" spans="5:28" ht="15.75" customHeight="1" x14ac:dyDescent="0.2">
      <c r="E1132" t="str">
        <f t="shared" si="193"/>
        <v/>
      </c>
      <c r="G1132" s="1" t="str">
        <f>IF(D1132="","",IFERROR(VLOOKUP(D1132,Ingredients!$A:$G,4,FALSE),"ingredient not in list"))</f>
        <v/>
      </c>
      <c r="H1132" t="str">
        <f t="shared" si="194"/>
        <v/>
      </c>
      <c r="I1132" s="3" t="str">
        <f>IF(D1132="", "", IFERROR((VLOOKUP(D1132,Ingredients!$A:$H,8,FALSE)*(F1132/(VLOOKUP(D1132,Ingredients!$A:$H,3,FALSE)))), "ingredient not in list"))</f>
        <v/>
      </c>
      <c r="J1132" t="str">
        <f t="shared" si="195"/>
        <v/>
      </c>
      <c r="K1132" s="77" t="str">
        <f>IF($D1132="", "", IFERROR((VLOOKUP($D1132,Ingredients!$A:$K,9,FALSE)*($F1132/(VLOOKUP($D1132,Ingredients!$A:$K,3,FALSE)))), "ingredient not in list"))</f>
        <v/>
      </c>
      <c r="L1132" t="str">
        <f t="shared" si="196"/>
        <v/>
      </c>
      <c r="M1132" s="77" t="str">
        <f>IF($D1132="", "", IFERROR((VLOOKUP($D1132,Ingredients!$A:$K,10,FALSE)*($F1132/(VLOOKUP($D1132,Ingredients!$A:$K,3,FALSE)))), "ingredient not in list"))</f>
        <v/>
      </c>
      <c r="N1132" t="str">
        <f t="shared" si="197"/>
        <v/>
      </c>
      <c r="O1132" s="77" t="str">
        <f>IF($D1132="", "", IFERROR((VLOOKUP($D1132,Ingredients!$A:$K,11,FALSE)*($F1132/(VLOOKUP($D1132,Ingredients!$A:$K,3,FALSE)))), "ingredient not in list"))</f>
        <v/>
      </c>
      <c r="P1132" t="str">
        <f t="shared" si="198"/>
        <v/>
      </c>
      <c r="Q1132" s="83" t="str">
        <f>IF($D1132="", "", IFERROR((VLOOKUP($D1132,Ingredients!$A:$H,6,FALSE)*($F1132/(VLOOKUP($D1132,Ingredients!$A:$H,3,FALSE)))), "ingredient not in list"))</f>
        <v/>
      </c>
      <c r="R1132" s="3" t="str">
        <f>IF(AND(I1132&lt;&gt;"",I1133=""),SUM(I$1:I1133)-SUM(R$1:R1131),"")</f>
        <v/>
      </c>
      <c r="S1132" t="str">
        <f>IF(AND(Q1132&lt;&gt;"",Q1133=""),SUM(Q$1:Q1133)-SUM(S$1:S1131),"")</f>
        <v/>
      </c>
      <c r="T1132" s="74" t="str">
        <f>IF(AND(K1132&lt;&gt;"",K1133=""),SUM(K$1:K1133)-SUM(T$1:T1131),"")</f>
        <v/>
      </c>
      <c r="U1132" s="74" t="str">
        <f>IF(AND(M1132&lt;&gt;"",M1133=""),SUM(M$1:M1133)-SUM(U$1:U1131),"")</f>
        <v/>
      </c>
      <c r="V1132" s="74" t="str">
        <f>IF(AND(O1132&lt;&gt;"",O1133=""),SUM(O$1:O1133)-SUM(V$1:V1131),"")</f>
        <v/>
      </c>
      <c r="X1132" s="3" t="str">
        <f t="shared" si="199"/>
        <v/>
      </c>
      <c r="Y1132" s="21" t="str">
        <f t="shared" si="200"/>
        <v/>
      </c>
      <c r="Z1132" s="74" t="str">
        <f t="shared" si="201"/>
        <v/>
      </c>
      <c r="AA1132" s="74" t="str">
        <f t="shared" si="202"/>
        <v/>
      </c>
      <c r="AB1132" s="74" t="str">
        <f t="shared" si="203"/>
        <v/>
      </c>
    </row>
    <row r="1133" spans="5:28" ht="15.75" customHeight="1" x14ac:dyDescent="0.2">
      <c r="E1133" t="str">
        <f t="shared" si="193"/>
        <v/>
      </c>
      <c r="G1133" s="1" t="str">
        <f>IF(D1133="","",IFERROR(VLOOKUP(D1133,Ingredients!$A:$G,4,FALSE),"ingredient not in list"))</f>
        <v/>
      </c>
      <c r="H1133" t="str">
        <f t="shared" si="194"/>
        <v/>
      </c>
      <c r="I1133" s="3" t="str">
        <f>IF(D1133="", "", IFERROR((VLOOKUP(D1133,Ingredients!$A:$H,8,FALSE)*(F1133/(VLOOKUP(D1133,Ingredients!$A:$H,3,FALSE)))), "ingredient not in list"))</f>
        <v/>
      </c>
      <c r="J1133" t="str">
        <f t="shared" si="195"/>
        <v/>
      </c>
      <c r="K1133" s="77" t="str">
        <f>IF($D1133="", "", IFERROR((VLOOKUP($D1133,Ingredients!$A:$K,9,FALSE)*($F1133/(VLOOKUP($D1133,Ingredients!$A:$K,3,FALSE)))), "ingredient not in list"))</f>
        <v/>
      </c>
      <c r="L1133" t="str">
        <f t="shared" si="196"/>
        <v/>
      </c>
      <c r="M1133" s="77" t="str">
        <f>IF($D1133="", "", IFERROR((VLOOKUP($D1133,Ingredients!$A:$K,10,FALSE)*($F1133/(VLOOKUP($D1133,Ingredients!$A:$K,3,FALSE)))), "ingredient not in list"))</f>
        <v/>
      </c>
      <c r="N1133" t="str">
        <f t="shared" si="197"/>
        <v/>
      </c>
      <c r="O1133" s="77" t="str">
        <f>IF($D1133="", "", IFERROR((VLOOKUP($D1133,Ingredients!$A:$K,11,FALSE)*($F1133/(VLOOKUP($D1133,Ingredients!$A:$K,3,FALSE)))), "ingredient not in list"))</f>
        <v/>
      </c>
      <c r="P1133" t="str">
        <f t="shared" si="198"/>
        <v/>
      </c>
      <c r="Q1133" s="83" t="str">
        <f>IF($D1133="", "", IFERROR((VLOOKUP($D1133,Ingredients!$A:$H,6,FALSE)*($F1133/(VLOOKUP($D1133,Ingredients!$A:$H,3,FALSE)))), "ingredient not in list"))</f>
        <v/>
      </c>
      <c r="R1133" s="3" t="str">
        <f>IF(AND(I1133&lt;&gt;"",I1134=""),SUM(I$1:I1134)-SUM(R$1:R1132),"")</f>
        <v/>
      </c>
      <c r="S1133" t="str">
        <f>IF(AND(Q1133&lt;&gt;"",Q1134=""),SUM(Q$1:Q1134)-SUM(S$1:S1132),"")</f>
        <v/>
      </c>
      <c r="T1133" s="74" t="str">
        <f>IF(AND(K1133&lt;&gt;"",K1134=""),SUM(K$1:K1134)-SUM(T$1:T1132),"")</f>
        <v/>
      </c>
      <c r="U1133" s="74" t="str">
        <f>IF(AND(M1133&lt;&gt;"",M1134=""),SUM(M$1:M1134)-SUM(U$1:U1132),"")</f>
        <v/>
      </c>
      <c r="V1133" s="74" t="str">
        <f>IF(AND(O1133&lt;&gt;"",O1134=""),SUM(O$1:O1134)-SUM(V$1:V1132),"")</f>
        <v/>
      </c>
      <c r="X1133" s="3" t="str">
        <f t="shared" si="199"/>
        <v/>
      </c>
      <c r="Y1133" s="21" t="str">
        <f t="shared" si="200"/>
        <v/>
      </c>
      <c r="Z1133" s="74" t="str">
        <f t="shared" si="201"/>
        <v/>
      </c>
      <c r="AA1133" s="74" t="str">
        <f t="shared" si="202"/>
        <v/>
      </c>
      <c r="AB1133" s="74" t="str">
        <f t="shared" si="203"/>
        <v/>
      </c>
    </row>
    <row r="1134" spans="5:28" ht="15.75" customHeight="1" x14ac:dyDescent="0.2">
      <c r="E1134" t="str">
        <f t="shared" si="193"/>
        <v/>
      </c>
      <c r="G1134" s="1" t="str">
        <f>IF(D1134="","",IFERROR(VLOOKUP(D1134,Ingredients!$A:$G,4,FALSE),"ingredient not in list"))</f>
        <v/>
      </c>
      <c r="H1134" t="str">
        <f t="shared" si="194"/>
        <v/>
      </c>
      <c r="I1134" s="3" t="str">
        <f>IF(D1134="", "", IFERROR((VLOOKUP(D1134,Ingredients!$A:$H,8,FALSE)*(F1134/(VLOOKUP(D1134,Ingredients!$A:$H,3,FALSE)))), "ingredient not in list"))</f>
        <v/>
      </c>
      <c r="J1134" t="str">
        <f t="shared" si="195"/>
        <v/>
      </c>
      <c r="K1134" s="77" t="str">
        <f>IF($D1134="", "", IFERROR((VLOOKUP($D1134,Ingredients!$A:$K,9,FALSE)*($F1134/(VLOOKUP($D1134,Ingredients!$A:$K,3,FALSE)))), "ingredient not in list"))</f>
        <v/>
      </c>
      <c r="L1134" t="str">
        <f t="shared" si="196"/>
        <v/>
      </c>
      <c r="M1134" s="77" t="str">
        <f>IF($D1134="", "", IFERROR((VLOOKUP($D1134,Ingredients!$A:$K,10,FALSE)*($F1134/(VLOOKUP($D1134,Ingredients!$A:$K,3,FALSE)))), "ingredient not in list"))</f>
        <v/>
      </c>
      <c r="N1134" t="str">
        <f t="shared" si="197"/>
        <v/>
      </c>
      <c r="O1134" s="77" t="str">
        <f>IF($D1134="", "", IFERROR((VLOOKUP($D1134,Ingredients!$A:$K,11,FALSE)*($F1134/(VLOOKUP($D1134,Ingredients!$A:$K,3,FALSE)))), "ingredient not in list"))</f>
        <v/>
      </c>
      <c r="P1134" t="str">
        <f t="shared" si="198"/>
        <v/>
      </c>
      <c r="Q1134" s="83" t="str">
        <f>IF($D1134="", "", IFERROR((VLOOKUP($D1134,Ingredients!$A:$H,6,FALSE)*($F1134/(VLOOKUP($D1134,Ingredients!$A:$H,3,FALSE)))), "ingredient not in list"))</f>
        <v/>
      </c>
      <c r="R1134" s="3" t="str">
        <f>IF(AND(I1134&lt;&gt;"",I1135=""),SUM(I$1:I1135)-SUM(R$1:R1133),"")</f>
        <v/>
      </c>
      <c r="S1134" t="str">
        <f>IF(AND(Q1134&lt;&gt;"",Q1135=""),SUM(Q$1:Q1135)-SUM(S$1:S1133),"")</f>
        <v/>
      </c>
      <c r="T1134" s="74" t="str">
        <f>IF(AND(K1134&lt;&gt;"",K1135=""),SUM(K$1:K1135)-SUM(T$1:T1133),"")</f>
        <v/>
      </c>
      <c r="U1134" s="74" t="str">
        <f>IF(AND(M1134&lt;&gt;"",M1135=""),SUM(M$1:M1135)-SUM(U$1:U1133),"")</f>
        <v/>
      </c>
      <c r="V1134" s="74" t="str">
        <f>IF(AND(O1134&lt;&gt;"",O1135=""),SUM(O$1:O1135)-SUM(V$1:V1133),"")</f>
        <v/>
      </c>
      <c r="X1134" s="3" t="str">
        <f t="shared" si="199"/>
        <v/>
      </c>
      <c r="Y1134" s="21" t="str">
        <f t="shared" si="200"/>
        <v/>
      </c>
      <c r="Z1134" s="74" t="str">
        <f t="shared" si="201"/>
        <v/>
      </c>
      <c r="AA1134" s="74" t="str">
        <f t="shared" si="202"/>
        <v/>
      </c>
      <c r="AB1134" s="74" t="str">
        <f t="shared" si="203"/>
        <v/>
      </c>
    </row>
    <row r="1135" spans="5:28" ht="15.75" customHeight="1" x14ac:dyDescent="0.2">
      <c r="E1135" t="str">
        <f t="shared" si="193"/>
        <v/>
      </c>
      <c r="G1135" s="1" t="str">
        <f>IF(D1135="","",IFERROR(VLOOKUP(D1135,Ingredients!$A:$G,4,FALSE),"ingredient not in list"))</f>
        <v/>
      </c>
      <c r="H1135" t="str">
        <f t="shared" si="194"/>
        <v/>
      </c>
      <c r="I1135" s="3" t="str">
        <f>IF(D1135="", "", IFERROR((VLOOKUP(D1135,Ingredients!$A:$H,8,FALSE)*(F1135/(VLOOKUP(D1135,Ingredients!$A:$H,3,FALSE)))), "ingredient not in list"))</f>
        <v/>
      </c>
      <c r="J1135" t="str">
        <f t="shared" si="195"/>
        <v/>
      </c>
      <c r="K1135" s="77" t="str">
        <f>IF($D1135="", "", IFERROR((VLOOKUP($D1135,Ingredients!$A:$K,9,FALSE)*($F1135/(VLOOKUP($D1135,Ingredients!$A:$K,3,FALSE)))), "ingredient not in list"))</f>
        <v/>
      </c>
      <c r="L1135" t="str">
        <f t="shared" si="196"/>
        <v/>
      </c>
      <c r="M1135" s="77" t="str">
        <f>IF($D1135="", "", IFERROR((VLOOKUP($D1135,Ingredients!$A:$K,10,FALSE)*($F1135/(VLOOKUP($D1135,Ingredients!$A:$K,3,FALSE)))), "ingredient not in list"))</f>
        <v/>
      </c>
      <c r="N1135" t="str">
        <f t="shared" si="197"/>
        <v/>
      </c>
      <c r="O1135" s="77" t="str">
        <f>IF($D1135="", "", IFERROR((VLOOKUP($D1135,Ingredients!$A:$K,11,FALSE)*($F1135/(VLOOKUP($D1135,Ingredients!$A:$K,3,FALSE)))), "ingredient not in list"))</f>
        <v/>
      </c>
      <c r="P1135" t="str">
        <f t="shared" si="198"/>
        <v/>
      </c>
      <c r="Q1135" s="83" t="str">
        <f>IF($D1135="", "", IFERROR((VLOOKUP($D1135,Ingredients!$A:$H,6,FALSE)*($F1135/(VLOOKUP($D1135,Ingredients!$A:$H,3,FALSE)))), "ingredient not in list"))</f>
        <v/>
      </c>
      <c r="R1135" s="3" t="str">
        <f>IF(AND(I1135&lt;&gt;"",I1136=""),SUM(I$1:I1136)-SUM(R$1:R1134),"")</f>
        <v/>
      </c>
      <c r="S1135" t="str">
        <f>IF(AND(Q1135&lt;&gt;"",Q1136=""),SUM(Q$1:Q1136)-SUM(S$1:S1134),"")</f>
        <v/>
      </c>
      <c r="T1135" s="74" t="str">
        <f>IF(AND(K1135&lt;&gt;"",K1136=""),SUM(K$1:K1136)-SUM(T$1:T1134),"")</f>
        <v/>
      </c>
      <c r="U1135" s="74" t="str">
        <f>IF(AND(M1135&lt;&gt;"",M1136=""),SUM(M$1:M1136)-SUM(U$1:U1134),"")</f>
        <v/>
      </c>
      <c r="V1135" s="74" t="str">
        <f>IF(AND(O1135&lt;&gt;"",O1136=""),SUM(O$1:O1136)-SUM(V$1:V1134),"")</f>
        <v/>
      </c>
      <c r="X1135" s="3" t="str">
        <f t="shared" si="199"/>
        <v/>
      </c>
      <c r="Y1135" s="21" t="str">
        <f t="shared" si="200"/>
        <v/>
      </c>
      <c r="Z1135" s="74" t="str">
        <f t="shared" si="201"/>
        <v/>
      </c>
      <c r="AA1135" s="74" t="str">
        <f t="shared" si="202"/>
        <v/>
      </c>
      <c r="AB1135" s="74" t="str">
        <f t="shared" si="203"/>
        <v/>
      </c>
    </row>
    <row r="1136" spans="5:28" ht="15.75" customHeight="1" x14ac:dyDescent="0.2">
      <c r="E1136" t="str">
        <f t="shared" si="193"/>
        <v/>
      </c>
      <c r="G1136" s="1" t="str">
        <f>IF(D1136="","",IFERROR(VLOOKUP(D1136,Ingredients!$A:$G,4,FALSE),"ingredient not in list"))</f>
        <v/>
      </c>
      <c r="H1136" t="str">
        <f t="shared" si="194"/>
        <v/>
      </c>
      <c r="I1136" s="3" t="str">
        <f>IF(D1136="", "", IFERROR((VLOOKUP(D1136,Ingredients!$A:$H,8,FALSE)*(F1136/(VLOOKUP(D1136,Ingredients!$A:$H,3,FALSE)))), "ingredient not in list"))</f>
        <v/>
      </c>
      <c r="J1136" t="str">
        <f t="shared" si="195"/>
        <v/>
      </c>
      <c r="K1136" s="77" t="str">
        <f>IF($D1136="", "", IFERROR((VLOOKUP($D1136,Ingredients!$A:$K,9,FALSE)*($F1136/(VLOOKUP($D1136,Ingredients!$A:$K,3,FALSE)))), "ingredient not in list"))</f>
        <v/>
      </c>
      <c r="L1136" t="str">
        <f t="shared" si="196"/>
        <v/>
      </c>
      <c r="M1136" s="77" t="str">
        <f>IF($D1136="", "", IFERROR((VLOOKUP($D1136,Ingredients!$A:$K,10,FALSE)*($F1136/(VLOOKUP($D1136,Ingredients!$A:$K,3,FALSE)))), "ingredient not in list"))</f>
        <v/>
      </c>
      <c r="N1136" t="str">
        <f t="shared" si="197"/>
        <v/>
      </c>
      <c r="O1136" s="77" t="str">
        <f>IF($D1136="", "", IFERROR((VLOOKUP($D1136,Ingredients!$A:$K,11,FALSE)*($F1136/(VLOOKUP($D1136,Ingredients!$A:$K,3,FALSE)))), "ingredient not in list"))</f>
        <v/>
      </c>
      <c r="P1136" t="str">
        <f t="shared" si="198"/>
        <v/>
      </c>
      <c r="Q1136" s="83" t="str">
        <f>IF($D1136="", "", IFERROR((VLOOKUP($D1136,Ingredients!$A:$H,6,FALSE)*($F1136/(VLOOKUP($D1136,Ingredients!$A:$H,3,FALSE)))), "ingredient not in list"))</f>
        <v/>
      </c>
      <c r="R1136" s="3" t="str">
        <f>IF(AND(I1136&lt;&gt;"",I1137=""),SUM(I$1:I1137)-SUM(R$1:R1135),"")</f>
        <v/>
      </c>
      <c r="S1136" t="str">
        <f>IF(AND(Q1136&lt;&gt;"",Q1137=""),SUM(Q$1:Q1137)-SUM(S$1:S1135),"")</f>
        <v/>
      </c>
      <c r="T1136" s="74" t="str">
        <f>IF(AND(K1136&lt;&gt;"",K1137=""),SUM(K$1:K1137)-SUM(T$1:T1135),"")</f>
        <v/>
      </c>
      <c r="U1136" s="74" t="str">
        <f>IF(AND(M1136&lt;&gt;"",M1137=""),SUM(M$1:M1137)-SUM(U$1:U1135),"")</f>
        <v/>
      </c>
      <c r="V1136" s="74" t="str">
        <f>IF(AND(O1136&lt;&gt;"",O1137=""),SUM(O$1:O1137)-SUM(V$1:V1135),"")</f>
        <v/>
      </c>
      <c r="X1136" s="3" t="str">
        <f t="shared" si="199"/>
        <v/>
      </c>
      <c r="Y1136" s="21" t="str">
        <f t="shared" si="200"/>
        <v/>
      </c>
      <c r="Z1136" s="74" t="str">
        <f t="shared" si="201"/>
        <v/>
      </c>
      <c r="AA1136" s="74" t="str">
        <f t="shared" si="202"/>
        <v/>
      </c>
      <c r="AB1136" s="74" t="str">
        <f t="shared" si="203"/>
        <v/>
      </c>
    </row>
    <row r="1137" spans="5:28" ht="15.75" customHeight="1" x14ac:dyDescent="0.2">
      <c r="E1137" t="str">
        <f t="shared" si="193"/>
        <v/>
      </c>
      <c r="G1137" s="1" t="str">
        <f>IF(D1137="","",IFERROR(VLOOKUP(D1137,Ingredients!$A:$G,4,FALSE),"ingredient not in list"))</f>
        <v/>
      </c>
      <c r="H1137" t="str">
        <f t="shared" si="194"/>
        <v/>
      </c>
      <c r="I1137" s="3" t="str">
        <f>IF(D1137="", "", IFERROR((VLOOKUP(D1137,Ingredients!$A:$H,8,FALSE)*(F1137/(VLOOKUP(D1137,Ingredients!$A:$H,3,FALSE)))), "ingredient not in list"))</f>
        <v/>
      </c>
      <c r="J1137" t="str">
        <f t="shared" si="195"/>
        <v/>
      </c>
      <c r="K1137" s="77" t="str">
        <f>IF($D1137="", "", IFERROR((VLOOKUP($D1137,Ingredients!$A:$K,9,FALSE)*($F1137/(VLOOKUP($D1137,Ingredients!$A:$K,3,FALSE)))), "ingredient not in list"))</f>
        <v/>
      </c>
      <c r="L1137" t="str">
        <f t="shared" si="196"/>
        <v/>
      </c>
      <c r="M1137" s="77" t="str">
        <f>IF($D1137="", "", IFERROR((VLOOKUP($D1137,Ingredients!$A:$K,10,FALSE)*($F1137/(VLOOKUP($D1137,Ingredients!$A:$K,3,FALSE)))), "ingredient not in list"))</f>
        <v/>
      </c>
      <c r="N1137" t="str">
        <f t="shared" si="197"/>
        <v/>
      </c>
      <c r="O1137" s="77" t="str">
        <f>IF($D1137="", "", IFERROR((VLOOKUP($D1137,Ingredients!$A:$K,11,FALSE)*($F1137/(VLOOKUP($D1137,Ingredients!$A:$K,3,FALSE)))), "ingredient not in list"))</f>
        <v/>
      </c>
      <c r="P1137" t="str">
        <f t="shared" si="198"/>
        <v/>
      </c>
      <c r="Q1137" s="83" t="str">
        <f>IF($D1137="", "", IFERROR((VLOOKUP($D1137,Ingredients!$A:$H,6,FALSE)*($F1137/(VLOOKUP($D1137,Ingredients!$A:$H,3,FALSE)))), "ingredient not in list"))</f>
        <v/>
      </c>
      <c r="R1137" s="3" t="str">
        <f>IF(AND(I1137&lt;&gt;"",I1138=""),SUM(I$1:I1138)-SUM(R$1:R1136),"")</f>
        <v/>
      </c>
      <c r="S1137" t="str">
        <f>IF(AND(Q1137&lt;&gt;"",Q1138=""),SUM(Q$1:Q1138)-SUM(S$1:S1136),"")</f>
        <v/>
      </c>
      <c r="T1137" s="74" t="str">
        <f>IF(AND(K1137&lt;&gt;"",K1138=""),SUM(K$1:K1138)-SUM(T$1:T1136),"")</f>
        <v/>
      </c>
      <c r="U1137" s="74" t="str">
        <f>IF(AND(M1137&lt;&gt;"",M1138=""),SUM(M$1:M1138)-SUM(U$1:U1136),"")</f>
        <v/>
      </c>
      <c r="V1137" s="74" t="str">
        <f>IF(AND(O1137&lt;&gt;"",O1138=""),SUM(O$1:O1138)-SUM(V$1:V1136),"")</f>
        <v/>
      </c>
      <c r="X1137" s="3" t="str">
        <f t="shared" si="199"/>
        <v/>
      </c>
      <c r="Y1137" s="21" t="str">
        <f t="shared" si="200"/>
        <v/>
      </c>
      <c r="Z1137" s="74" t="str">
        <f t="shared" si="201"/>
        <v/>
      </c>
      <c r="AA1137" s="74" t="str">
        <f t="shared" si="202"/>
        <v/>
      </c>
      <c r="AB1137" s="74" t="str">
        <f t="shared" si="203"/>
        <v/>
      </c>
    </row>
    <row r="1138" spans="5:28" ht="15.75" customHeight="1" x14ac:dyDescent="0.2">
      <c r="E1138" t="str">
        <f t="shared" si="193"/>
        <v/>
      </c>
      <c r="G1138" s="1" t="str">
        <f>IF(D1138="","",IFERROR(VLOOKUP(D1138,Ingredients!$A:$G,4,FALSE),"ingredient not in list"))</f>
        <v/>
      </c>
      <c r="H1138" t="str">
        <f t="shared" si="194"/>
        <v/>
      </c>
      <c r="I1138" s="3" t="str">
        <f>IF(D1138="", "", IFERROR((VLOOKUP(D1138,Ingredients!$A:$H,8,FALSE)*(F1138/(VLOOKUP(D1138,Ingredients!$A:$H,3,FALSE)))), "ingredient not in list"))</f>
        <v/>
      </c>
      <c r="J1138" t="str">
        <f t="shared" si="195"/>
        <v/>
      </c>
      <c r="K1138" s="77" t="str">
        <f>IF($D1138="", "", IFERROR((VLOOKUP($D1138,Ingredients!$A:$K,9,FALSE)*($F1138/(VLOOKUP($D1138,Ingredients!$A:$K,3,FALSE)))), "ingredient not in list"))</f>
        <v/>
      </c>
      <c r="L1138" t="str">
        <f t="shared" si="196"/>
        <v/>
      </c>
      <c r="M1138" s="77" t="str">
        <f>IF($D1138="", "", IFERROR((VLOOKUP($D1138,Ingredients!$A:$K,10,FALSE)*($F1138/(VLOOKUP($D1138,Ingredients!$A:$K,3,FALSE)))), "ingredient not in list"))</f>
        <v/>
      </c>
      <c r="N1138" t="str">
        <f t="shared" si="197"/>
        <v/>
      </c>
      <c r="O1138" s="77" t="str">
        <f>IF($D1138="", "", IFERROR((VLOOKUP($D1138,Ingredients!$A:$K,11,FALSE)*($F1138/(VLOOKUP($D1138,Ingredients!$A:$K,3,FALSE)))), "ingredient not in list"))</f>
        <v/>
      </c>
      <c r="P1138" t="str">
        <f t="shared" si="198"/>
        <v/>
      </c>
      <c r="Q1138" s="83" t="str">
        <f>IF($D1138="", "", IFERROR((VLOOKUP($D1138,Ingredients!$A:$H,6,FALSE)*($F1138/(VLOOKUP($D1138,Ingredients!$A:$H,3,FALSE)))), "ingredient not in list"))</f>
        <v/>
      </c>
      <c r="R1138" s="3" t="str">
        <f>IF(AND(I1138&lt;&gt;"",I1139=""),SUM(I$1:I1139)-SUM(R$1:R1137),"")</f>
        <v/>
      </c>
      <c r="S1138" t="str">
        <f>IF(AND(Q1138&lt;&gt;"",Q1139=""),SUM(Q$1:Q1139)-SUM(S$1:S1137),"")</f>
        <v/>
      </c>
      <c r="T1138" s="74" t="str">
        <f>IF(AND(K1138&lt;&gt;"",K1139=""),SUM(K$1:K1139)-SUM(T$1:T1137),"")</f>
        <v/>
      </c>
      <c r="U1138" s="74" t="str">
        <f>IF(AND(M1138&lt;&gt;"",M1139=""),SUM(M$1:M1139)-SUM(U$1:U1137),"")</f>
        <v/>
      </c>
      <c r="V1138" s="74" t="str">
        <f>IF(AND(O1138&lt;&gt;"",O1139=""),SUM(O$1:O1139)-SUM(V$1:V1137),"")</f>
        <v/>
      </c>
      <c r="X1138" s="3" t="str">
        <f t="shared" si="199"/>
        <v/>
      </c>
      <c r="Y1138" s="21" t="str">
        <f t="shared" si="200"/>
        <v/>
      </c>
      <c r="Z1138" s="74" t="str">
        <f t="shared" si="201"/>
        <v/>
      </c>
      <c r="AA1138" s="74" t="str">
        <f t="shared" si="202"/>
        <v/>
      </c>
      <c r="AB1138" s="74" t="str">
        <f t="shared" si="203"/>
        <v/>
      </c>
    </row>
    <row r="1139" spans="5:28" ht="15.75" customHeight="1" x14ac:dyDescent="0.2">
      <c r="E1139" t="str">
        <f t="shared" si="193"/>
        <v/>
      </c>
      <c r="G1139" s="1" t="str">
        <f>IF(D1139="","",IFERROR(VLOOKUP(D1139,Ingredients!$A:$G,4,FALSE),"ingredient not in list"))</f>
        <v/>
      </c>
      <c r="H1139" t="str">
        <f t="shared" si="194"/>
        <v/>
      </c>
      <c r="I1139" s="3" t="str">
        <f>IF(D1139="", "", IFERROR((VLOOKUP(D1139,Ingredients!$A:$H,8,FALSE)*(F1139/(VLOOKUP(D1139,Ingredients!$A:$H,3,FALSE)))), "ingredient not in list"))</f>
        <v/>
      </c>
      <c r="J1139" t="str">
        <f t="shared" si="195"/>
        <v/>
      </c>
      <c r="K1139" s="77" t="str">
        <f>IF($D1139="", "", IFERROR((VLOOKUP($D1139,Ingredients!$A:$K,9,FALSE)*($F1139/(VLOOKUP($D1139,Ingredients!$A:$K,3,FALSE)))), "ingredient not in list"))</f>
        <v/>
      </c>
      <c r="L1139" t="str">
        <f t="shared" si="196"/>
        <v/>
      </c>
      <c r="M1139" s="77" t="str">
        <f>IF($D1139="", "", IFERROR((VLOOKUP($D1139,Ingredients!$A:$K,10,FALSE)*($F1139/(VLOOKUP($D1139,Ingredients!$A:$K,3,FALSE)))), "ingredient not in list"))</f>
        <v/>
      </c>
      <c r="N1139" t="str">
        <f t="shared" si="197"/>
        <v/>
      </c>
      <c r="O1139" s="77" t="str">
        <f>IF($D1139="", "", IFERROR((VLOOKUP($D1139,Ingredients!$A:$K,11,FALSE)*($F1139/(VLOOKUP($D1139,Ingredients!$A:$K,3,FALSE)))), "ingredient not in list"))</f>
        <v/>
      </c>
      <c r="P1139" t="str">
        <f t="shared" si="198"/>
        <v/>
      </c>
      <c r="Q1139" s="83" t="str">
        <f>IF($D1139="", "", IFERROR((VLOOKUP($D1139,Ingredients!$A:$H,6,FALSE)*($F1139/(VLOOKUP($D1139,Ingredients!$A:$H,3,FALSE)))), "ingredient not in list"))</f>
        <v/>
      </c>
      <c r="R1139" s="3" t="str">
        <f>IF(AND(I1139&lt;&gt;"",I1140=""),SUM(I$1:I1140)-SUM(R$1:R1138),"")</f>
        <v/>
      </c>
      <c r="S1139" t="str">
        <f>IF(AND(Q1139&lt;&gt;"",Q1140=""),SUM(Q$1:Q1140)-SUM(S$1:S1138),"")</f>
        <v/>
      </c>
      <c r="T1139" s="74" t="str">
        <f>IF(AND(K1139&lt;&gt;"",K1140=""),SUM(K$1:K1140)-SUM(T$1:T1138),"")</f>
        <v/>
      </c>
      <c r="U1139" s="74" t="str">
        <f>IF(AND(M1139&lt;&gt;"",M1140=""),SUM(M$1:M1140)-SUM(U$1:U1138),"")</f>
        <v/>
      </c>
      <c r="V1139" s="74" t="str">
        <f>IF(AND(O1139&lt;&gt;"",O1140=""),SUM(O$1:O1140)-SUM(V$1:V1138),"")</f>
        <v/>
      </c>
      <c r="X1139" s="3" t="str">
        <f t="shared" si="199"/>
        <v/>
      </c>
      <c r="Y1139" s="21" t="str">
        <f t="shared" si="200"/>
        <v/>
      </c>
      <c r="Z1139" s="74" t="str">
        <f t="shared" si="201"/>
        <v/>
      </c>
      <c r="AA1139" s="74" t="str">
        <f t="shared" si="202"/>
        <v/>
      </c>
      <c r="AB1139" s="74" t="str">
        <f t="shared" si="203"/>
        <v/>
      </c>
    </row>
    <row r="1140" spans="5:28" ht="15.75" customHeight="1" x14ac:dyDescent="0.2">
      <c r="E1140" t="str">
        <f t="shared" si="193"/>
        <v/>
      </c>
      <c r="G1140" s="1" t="str">
        <f>IF(D1140="","",IFERROR(VLOOKUP(D1140,Ingredients!$A:$G,4,FALSE),"ingredient not in list"))</f>
        <v/>
      </c>
      <c r="H1140" t="str">
        <f t="shared" si="194"/>
        <v/>
      </c>
      <c r="I1140" s="3" t="str">
        <f>IF(D1140="", "", IFERROR((VLOOKUP(D1140,Ingredients!$A:$H,8,FALSE)*(F1140/(VLOOKUP(D1140,Ingredients!$A:$H,3,FALSE)))), "ingredient not in list"))</f>
        <v/>
      </c>
      <c r="J1140" t="str">
        <f t="shared" si="195"/>
        <v/>
      </c>
      <c r="K1140" s="77" t="str">
        <f>IF($D1140="", "", IFERROR((VLOOKUP($D1140,Ingredients!$A:$K,9,FALSE)*($F1140/(VLOOKUP($D1140,Ingredients!$A:$K,3,FALSE)))), "ingredient not in list"))</f>
        <v/>
      </c>
      <c r="L1140" t="str">
        <f t="shared" si="196"/>
        <v/>
      </c>
      <c r="M1140" s="77" t="str">
        <f>IF($D1140="", "", IFERROR((VLOOKUP($D1140,Ingredients!$A:$K,10,FALSE)*($F1140/(VLOOKUP($D1140,Ingredients!$A:$K,3,FALSE)))), "ingredient not in list"))</f>
        <v/>
      </c>
      <c r="N1140" t="str">
        <f t="shared" si="197"/>
        <v/>
      </c>
      <c r="O1140" s="77" t="str">
        <f>IF($D1140="", "", IFERROR((VLOOKUP($D1140,Ingredients!$A:$K,11,FALSE)*($F1140/(VLOOKUP($D1140,Ingredients!$A:$K,3,FALSE)))), "ingredient not in list"))</f>
        <v/>
      </c>
      <c r="P1140" t="str">
        <f t="shared" si="198"/>
        <v/>
      </c>
      <c r="Q1140" s="83" t="str">
        <f>IF($D1140="", "", IFERROR((VLOOKUP($D1140,Ingredients!$A:$H,6,FALSE)*($F1140/(VLOOKUP($D1140,Ingredients!$A:$H,3,FALSE)))), "ingredient not in list"))</f>
        <v/>
      </c>
      <c r="R1140" s="3" t="str">
        <f>IF(AND(I1140&lt;&gt;"",I1141=""),SUM(I$1:I1141)-SUM(R$1:R1139),"")</f>
        <v/>
      </c>
      <c r="S1140" t="str">
        <f>IF(AND(Q1140&lt;&gt;"",Q1141=""),SUM(Q$1:Q1141)-SUM(S$1:S1139),"")</f>
        <v/>
      </c>
      <c r="T1140" s="74" t="str">
        <f>IF(AND(K1140&lt;&gt;"",K1141=""),SUM(K$1:K1141)-SUM(T$1:T1139),"")</f>
        <v/>
      </c>
      <c r="U1140" s="74" t="str">
        <f>IF(AND(M1140&lt;&gt;"",M1141=""),SUM(M$1:M1141)-SUM(U$1:U1139),"")</f>
        <v/>
      </c>
      <c r="V1140" s="74" t="str">
        <f>IF(AND(O1140&lt;&gt;"",O1141=""),SUM(O$1:O1141)-SUM(V$1:V1139),"")</f>
        <v/>
      </c>
      <c r="X1140" s="3" t="str">
        <f t="shared" si="199"/>
        <v/>
      </c>
      <c r="Y1140" s="21" t="str">
        <f t="shared" si="200"/>
        <v/>
      </c>
      <c r="Z1140" s="74" t="str">
        <f t="shared" si="201"/>
        <v/>
      </c>
      <c r="AA1140" s="74" t="str">
        <f t="shared" si="202"/>
        <v/>
      </c>
      <c r="AB1140" s="74" t="str">
        <f t="shared" si="203"/>
        <v/>
      </c>
    </row>
    <row r="1141" spans="5:28" ht="15.75" customHeight="1" x14ac:dyDescent="0.2">
      <c r="E1141" t="str">
        <f t="shared" si="193"/>
        <v/>
      </c>
      <c r="G1141" s="1" t="str">
        <f>IF(D1141="","",IFERROR(VLOOKUP(D1141,Ingredients!$A:$G,4,FALSE),"ingredient not in list"))</f>
        <v/>
      </c>
      <c r="H1141" t="str">
        <f t="shared" si="194"/>
        <v/>
      </c>
      <c r="I1141" s="3" t="str">
        <f>IF(D1141="", "", IFERROR((VLOOKUP(D1141,Ingredients!$A:$H,8,FALSE)*(F1141/(VLOOKUP(D1141,Ingredients!$A:$H,3,FALSE)))), "ingredient not in list"))</f>
        <v/>
      </c>
      <c r="J1141" t="str">
        <f t="shared" si="195"/>
        <v/>
      </c>
      <c r="K1141" s="77" t="str">
        <f>IF($D1141="", "", IFERROR((VLOOKUP($D1141,Ingredients!$A:$K,9,FALSE)*($F1141/(VLOOKUP($D1141,Ingredients!$A:$K,3,FALSE)))), "ingredient not in list"))</f>
        <v/>
      </c>
      <c r="L1141" t="str">
        <f t="shared" si="196"/>
        <v/>
      </c>
      <c r="M1141" s="77" t="str">
        <f>IF($D1141="", "", IFERROR((VLOOKUP($D1141,Ingredients!$A:$K,10,FALSE)*($F1141/(VLOOKUP($D1141,Ingredients!$A:$K,3,FALSE)))), "ingredient not in list"))</f>
        <v/>
      </c>
      <c r="N1141" t="str">
        <f t="shared" si="197"/>
        <v/>
      </c>
      <c r="O1141" s="77" t="str">
        <f>IF($D1141="", "", IFERROR((VLOOKUP($D1141,Ingredients!$A:$K,11,FALSE)*($F1141/(VLOOKUP($D1141,Ingredients!$A:$K,3,FALSE)))), "ingredient not in list"))</f>
        <v/>
      </c>
      <c r="P1141" t="str">
        <f t="shared" si="198"/>
        <v/>
      </c>
      <c r="Q1141" s="83" t="str">
        <f>IF($D1141="", "", IFERROR((VLOOKUP($D1141,Ingredients!$A:$H,6,FALSE)*($F1141/(VLOOKUP($D1141,Ingredients!$A:$H,3,FALSE)))), "ingredient not in list"))</f>
        <v/>
      </c>
      <c r="R1141" s="3" t="str">
        <f>IF(AND(I1141&lt;&gt;"",I1142=""),SUM(I$1:I1142)-SUM(R$1:R1140),"")</f>
        <v/>
      </c>
      <c r="S1141" t="str">
        <f>IF(AND(Q1141&lt;&gt;"",Q1142=""),SUM(Q$1:Q1142)-SUM(S$1:S1140),"")</f>
        <v/>
      </c>
      <c r="T1141" s="74" t="str">
        <f>IF(AND(K1141&lt;&gt;"",K1142=""),SUM(K$1:K1142)-SUM(T$1:T1140),"")</f>
        <v/>
      </c>
      <c r="U1141" s="74" t="str">
        <f>IF(AND(M1141&lt;&gt;"",M1142=""),SUM(M$1:M1142)-SUM(U$1:U1140),"")</f>
        <v/>
      </c>
      <c r="V1141" s="74" t="str">
        <f>IF(AND(O1141&lt;&gt;"",O1142=""),SUM(O$1:O1142)-SUM(V$1:V1140),"")</f>
        <v/>
      </c>
      <c r="X1141" s="3" t="str">
        <f t="shared" si="199"/>
        <v/>
      </c>
      <c r="Y1141" s="21" t="str">
        <f t="shared" si="200"/>
        <v/>
      </c>
      <c r="Z1141" s="74" t="str">
        <f t="shared" si="201"/>
        <v/>
      </c>
      <c r="AA1141" s="74" t="str">
        <f t="shared" si="202"/>
        <v/>
      </c>
      <c r="AB1141" s="74" t="str">
        <f t="shared" si="203"/>
        <v/>
      </c>
    </row>
    <row r="1142" spans="5:28" ht="15.75" customHeight="1" x14ac:dyDescent="0.2">
      <c r="E1142" t="str">
        <f t="shared" si="193"/>
        <v/>
      </c>
      <c r="G1142" s="1" t="str">
        <f>IF(D1142="","",IFERROR(VLOOKUP(D1142,Ingredients!$A:$G,4,FALSE),"ingredient not in list"))</f>
        <v/>
      </c>
      <c r="H1142" t="str">
        <f t="shared" si="194"/>
        <v/>
      </c>
      <c r="I1142" s="3" t="str">
        <f>IF(D1142="", "", IFERROR((VLOOKUP(D1142,Ingredients!$A:$H,8,FALSE)*(F1142/(VLOOKUP(D1142,Ingredients!$A:$H,3,FALSE)))), "ingredient not in list"))</f>
        <v/>
      </c>
      <c r="J1142" t="str">
        <f t="shared" si="195"/>
        <v/>
      </c>
      <c r="K1142" s="77" t="str">
        <f>IF($D1142="", "", IFERROR((VLOOKUP($D1142,Ingredients!$A:$K,9,FALSE)*($F1142/(VLOOKUP($D1142,Ingredients!$A:$K,3,FALSE)))), "ingredient not in list"))</f>
        <v/>
      </c>
      <c r="L1142" t="str">
        <f t="shared" si="196"/>
        <v/>
      </c>
      <c r="M1142" s="77" t="str">
        <f>IF($D1142="", "", IFERROR((VLOOKUP($D1142,Ingredients!$A:$K,10,FALSE)*($F1142/(VLOOKUP($D1142,Ingredients!$A:$K,3,FALSE)))), "ingredient not in list"))</f>
        <v/>
      </c>
      <c r="N1142" t="str">
        <f t="shared" si="197"/>
        <v/>
      </c>
      <c r="O1142" s="77" t="str">
        <f>IF($D1142="", "", IFERROR((VLOOKUP($D1142,Ingredients!$A:$K,11,FALSE)*($F1142/(VLOOKUP($D1142,Ingredients!$A:$K,3,FALSE)))), "ingredient not in list"))</f>
        <v/>
      </c>
      <c r="P1142" t="str">
        <f t="shared" si="198"/>
        <v/>
      </c>
      <c r="Q1142" s="83" t="str">
        <f>IF($D1142="", "", IFERROR((VLOOKUP($D1142,Ingredients!$A:$H,6,FALSE)*($F1142/(VLOOKUP($D1142,Ingredients!$A:$H,3,FALSE)))), "ingredient not in list"))</f>
        <v/>
      </c>
      <c r="R1142" s="3" t="str">
        <f>IF(AND(I1142&lt;&gt;"",I1143=""),SUM(I$1:I1143)-SUM(R$1:R1141),"")</f>
        <v/>
      </c>
      <c r="S1142" t="str">
        <f>IF(AND(Q1142&lt;&gt;"",Q1143=""),SUM(Q$1:Q1143)-SUM(S$1:S1141),"")</f>
        <v/>
      </c>
      <c r="T1142" s="74" t="str">
        <f>IF(AND(K1142&lt;&gt;"",K1143=""),SUM(K$1:K1143)-SUM(T$1:T1141),"")</f>
        <v/>
      </c>
      <c r="U1142" s="74" t="str">
        <f>IF(AND(M1142&lt;&gt;"",M1143=""),SUM(M$1:M1143)-SUM(U$1:U1141),"")</f>
        <v/>
      </c>
      <c r="V1142" s="74" t="str">
        <f>IF(AND(O1142&lt;&gt;"",O1143=""),SUM(O$1:O1143)-SUM(V$1:V1141),"")</f>
        <v/>
      </c>
      <c r="X1142" s="3" t="str">
        <f t="shared" si="199"/>
        <v/>
      </c>
      <c r="Y1142" s="21" t="str">
        <f t="shared" si="200"/>
        <v/>
      </c>
      <c r="Z1142" s="74" t="str">
        <f t="shared" si="201"/>
        <v/>
      </c>
      <c r="AA1142" s="74" t="str">
        <f t="shared" si="202"/>
        <v/>
      </c>
      <c r="AB1142" s="74" t="str">
        <f t="shared" si="203"/>
        <v/>
      </c>
    </row>
    <row r="1143" spans="5:28" ht="15.75" customHeight="1" x14ac:dyDescent="0.2">
      <c r="E1143" t="str">
        <f t="shared" si="193"/>
        <v/>
      </c>
      <c r="G1143" s="1" t="str">
        <f>IF(D1143="","",IFERROR(VLOOKUP(D1143,Ingredients!$A:$G,4,FALSE),"ingredient not in list"))</f>
        <v/>
      </c>
      <c r="H1143" t="str">
        <f t="shared" si="194"/>
        <v/>
      </c>
      <c r="I1143" s="3" t="str">
        <f>IF(D1143="", "", IFERROR((VLOOKUP(D1143,Ingredients!$A:$H,8,FALSE)*(F1143/(VLOOKUP(D1143,Ingredients!$A:$H,3,FALSE)))), "ingredient not in list"))</f>
        <v/>
      </c>
      <c r="J1143" t="str">
        <f t="shared" si="195"/>
        <v/>
      </c>
      <c r="K1143" s="77" t="str">
        <f>IF($D1143="", "", IFERROR((VLOOKUP($D1143,Ingredients!$A:$K,9,FALSE)*($F1143/(VLOOKUP($D1143,Ingredients!$A:$K,3,FALSE)))), "ingredient not in list"))</f>
        <v/>
      </c>
      <c r="L1143" t="str">
        <f t="shared" si="196"/>
        <v/>
      </c>
      <c r="M1143" s="77" t="str">
        <f>IF($D1143="", "", IFERROR((VLOOKUP($D1143,Ingredients!$A:$K,10,FALSE)*($F1143/(VLOOKUP($D1143,Ingredients!$A:$K,3,FALSE)))), "ingredient not in list"))</f>
        <v/>
      </c>
      <c r="N1143" t="str">
        <f t="shared" si="197"/>
        <v/>
      </c>
      <c r="O1143" s="77" t="str">
        <f>IF($D1143="", "", IFERROR((VLOOKUP($D1143,Ingredients!$A:$K,11,FALSE)*($F1143/(VLOOKUP($D1143,Ingredients!$A:$K,3,FALSE)))), "ingredient not in list"))</f>
        <v/>
      </c>
      <c r="P1143" t="str">
        <f t="shared" si="198"/>
        <v/>
      </c>
      <c r="Q1143" s="83" t="str">
        <f>IF($D1143="", "", IFERROR((VLOOKUP($D1143,Ingredients!$A:$H,6,FALSE)*($F1143/(VLOOKUP($D1143,Ingredients!$A:$H,3,FALSE)))), "ingredient not in list"))</f>
        <v/>
      </c>
      <c r="R1143" s="3" t="str">
        <f>IF(AND(I1143&lt;&gt;"",I1144=""),SUM(I$1:I1144)-SUM(R$1:R1142),"")</f>
        <v/>
      </c>
      <c r="S1143" t="str">
        <f>IF(AND(Q1143&lt;&gt;"",Q1144=""),SUM(Q$1:Q1144)-SUM(S$1:S1142),"")</f>
        <v/>
      </c>
      <c r="T1143" s="74" t="str">
        <f>IF(AND(K1143&lt;&gt;"",K1144=""),SUM(K$1:K1144)-SUM(T$1:T1142),"")</f>
        <v/>
      </c>
      <c r="U1143" s="74" t="str">
        <f>IF(AND(M1143&lt;&gt;"",M1144=""),SUM(M$1:M1144)-SUM(U$1:U1142),"")</f>
        <v/>
      </c>
      <c r="V1143" s="74" t="str">
        <f>IF(AND(O1143&lt;&gt;"",O1144=""),SUM(O$1:O1144)-SUM(V$1:V1142),"")</f>
        <v/>
      </c>
      <c r="X1143" s="3" t="str">
        <f t="shared" si="199"/>
        <v/>
      </c>
      <c r="Y1143" s="21" t="str">
        <f t="shared" si="200"/>
        <v/>
      </c>
      <c r="Z1143" s="74" t="str">
        <f t="shared" si="201"/>
        <v/>
      </c>
      <c r="AA1143" s="74" t="str">
        <f t="shared" si="202"/>
        <v/>
      </c>
      <c r="AB1143" s="74" t="str">
        <f t="shared" si="203"/>
        <v/>
      </c>
    </row>
    <row r="1144" spans="5:28" ht="15.75" customHeight="1" x14ac:dyDescent="0.2">
      <c r="E1144" t="str">
        <f t="shared" si="193"/>
        <v/>
      </c>
      <c r="G1144" s="1" t="str">
        <f>IF(D1144="","",IFERROR(VLOOKUP(D1144,Ingredients!$A:$G,4,FALSE),"ingredient not in list"))</f>
        <v/>
      </c>
      <c r="H1144" t="str">
        <f t="shared" si="194"/>
        <v/>
      </c>
      <c r="I1144" s="3" t="str">
        <f>IF(D1144="", "", IFERROR((VLOOKUP(D1144,Ingredients!$A:$H,8,FALSE)*(F1144/(VLOOKUP(D1144,Ingredients!$A:$H,3,FALSE)))), "ingredient not in list"))</f>
        <v/>
      </c>
      <c r="J1144" t="str">
        <f t="shared" si="195"/>
        <v/>
      </c>
      <c r="K1144" s="77" t="str">
        <f>IF($D1144="", "", IFERROR((VLOOKUP($D1144,Ingredients!$A:$K,9,FALSE)*($F1144/(VLOOKUP($D1144,Ingredients!$A:$K,3,FALSE)))), "ingredient not in list"))</f>
        <v/>
      </c>
      <c r="L1144" t="str">
        <f t="shared" si="196"/>
        <v/>
      </c>
      <c r="M1144" s="77" t="str">
        <f>IF($D1144="", "", IFERROR((VLOOKUP($D1144,Ingredients!$A:$K,10,FALSE)*($F1144/(VLOOKUP($D1144,Ingredients!$A:$K,3,FALSE)))), "ingredient not in list"))</f>
        <v/>
      </c>
      <c r="N1144" t="str">
        <f t="shared" si="197"/>
        <v/>
      </c>
      <c r="O1144" s="77" t="str">
        <f>IF($D1144="", "", IFERROR((VLOOKUP($D1144,Ingredients!$A:$K,11,FALSE)*($F1144/(VLOOKUP($D1144,Ingredients!$A:$K,3,FALSE)))), "ingredient not in list"))</f>
        <v/>
      </c>
      <c r="P1144" t="str">
        <f t="shared" si="198"/>
        <v/>
      </c>
      <c r="Q1144" s="83" t="str">
        <f>IF($D1144="", "", IFERROR((VLOOKUP($D1144,Ingredients!$A:$H,6,FALSE)*($F1144/(VLOOKUP($D1144,Ingredients!$A:$H,3,FALSE)))), "ingredient not in list"))</f>
        <v/>
      </c>
      <c r="R1144" s="3" t="str">
        <f>IF(AND(I1144&lt;&gt;"",I1145=""),SUM(I$1:I1145)-SUM(R$1:R1143),"")</f>
        <v/>
      </c>
      <c r="S1144" t="str">
        <f>IF(AND(Q1144&lt;&gt;"",Q1145=""),SUM(Q$1:Q1145)-SUM(S$1:S1143),"")</f>
        <v/>
      </c>
      <c r="T1144" s="74" t="str">
        <f>IF(AND(K1144&lt;&gt;"",K1145=""),SUM(K$1:K1145)-SUM(T$1:T1143),"")</f>
        <v/>
      </c>
      <c r="U1144" s="74" t="str">
        <f>IF(AND(M1144&lt;&gt;"",M1145=""),SUM(M$1:M1145)-SUM(U$1:U1143),"")</f>
        <v/>
      </c>
      <c r="V1144" s="74" t="str">
        <f>IF(AND(O1144&lt;&gt;"",O1145=""),SUM(O$1:O1145)-SUM(V$1:V1143),"")</f>
        <v/>
      </c>
      <c r="X1144" s="3" t="str">
        <f t="shared" si="199"/>
        <v/>
      </c>
      <c r="Y1144" s="21" t="str">
        <f t="shared" si="200"/>
        <v/>
      </c>
      <c r="Z1144" s="74" t="str">
        <f t="shared" si="201"/>
        <v/>
      </c>
      <c r="AA1144" s="74" t="str">
        <f t="shared" si="202"/>
        <v/>
      </c>
      <c r="AB1144" s="74" t="str">
        <f t="shared" si="203"/>
        <v/>
      </c>
    </row>
    <row r="1145" spans="5:28" ht="15.75" customHeight="1" x14ac:dyDescent="0.2">
      <c r="E1145" t="str">
        <f t="shared" si="193"/>
        <v/>
      </c>
      <c r="G1145" s="1" t="str">
        <f>IF(D1145="","",IFERROR(VLOOKUP(D1145,Ingredients!$A:$G,4,FALSE),"ingredient not in list"))</f>
        <v/>
      </c>
      <c r="H1145" t="str">
        <f t="shared" si="194"/>
        <v/>
      </c>
      <c r="I1145" s="3" t="str">
        <f>IF(D1145="", "", IFERROR((VLOOKUP(D1145,Ingredients!$A:$H,8,FALSE)*(F1145/(VLOOKUP(D1145,Ingredients!$A:$H,3,FALSE)))), "ingredient not in list"))</f>
        <v/>
      </c>
      <c r="J1145" t="str">
        <f t="shared" si="195"/>
        <v/>
      </c>
      <c r="K1145" s="77" t="str">
        <f>IF($D1145="", "", IFERROR((VLOOKUP($D1145,Ingredients!$A:$K,9,FALSE)*($F1145/(VLOOKUP($D1145,Ingredients!$A:$K,3,FALSE)))), "ingredient not in list"))</f>
        <v/>
      </c>
      <c r="L1145" t="str">
        <f t="shared" si="196"/>
        <v/>
      </c>
      <c r="M1145" s="77" t="str">
        <f>IF($D1145="", "", IFERROR((VLOOKUP($D1145,Ingredients!$A:$K,10,FALSE)*($F1145/(VLOOKUP($D1145,Ingredients!$A:$K,3,FALSE)))), "ingredient not in list"))</f>
        <v/>
      </c>
      <c r="N1145" t="str">
        <f t="shared" si="197"/>
        <v/>
      </c>
      <c r="O1145" s="77" t="str">
        <f>IF($D1145="", "", IFERROR((VLOOKUP($D1145,Ingredients!$A:$K,11,FALSE)*($F1145/(VLOOKUP($D1145,Ingredients!$A:$K,3,FALSE)))), "ingredient not in list"))</f>
        <v/>
      </c>
      <c r="P1145" t="str">
        <f t="shared" si="198"/>
        <v/>
      </c>
      <c r="Q1145" s="83" t="str">
        <f>IF($D1145="", "", IFERROR((VLOOKUP($D1145,Ingredients!$A:$H,6,FALSE)*($F1145/(VLOOKUP($D1145,Ingredients!$A:$H,3,FALSE)))), "ingredient not in list"))</f>
        <v/>
      </c>
      <c r="R1145" s="3" t="str">
        <f>IF(AND(I1145&lt;&gt;"",I1146=""),SUM(I$1:I1146)-SUM(R$1:R1144),"")</f>
        <v/>
      </c>
      <c r="S1145" t="str">
        <f>IF(AND(Q1145&lt;&gt;"",Q1146=""),SUM(Q$1:Q1146)-SUM(S$1:S1144),"")</f>
        <v/>
      </c>
      <c r="T1145" s="74" t="str">
        <f>IF(AND(K1145&lt;&gt;"",K1146=""),SUM(K$1:K1146)-SUM(T$1:T1144),"")</f>
        <v/>
      </c>
      <c r="U1145" s="74" t="str">
        <f>IF(AND(M1145&lt;&gt;"",M1146=""),SUM(M$1:M1146)-SUM(U$1:U1144),"")</f>
        <v/>
      </c>
      <c r="V1145" s="74" t="str">
        <f>IF(AND(O1145&lt;&gt;"",O1146=""),SUM(O$1:O1146)-SUM(V$1:V1144),"")</f>
        <v/>
      </c>
      <c r="X1145" s="3" t="str">
        <f t="shared" si="199"/>
        <v/>
      </c>
      <c r="Y1145" s="21" t="str">
        <f t="shared" si="200"/>
        <v/>
      </c>
      <c r="Z1145" s="74" t="str">
        <f t="shared" si="201"/>
        <v/>
      </c>
      <c r="AA1145" s="74" t="str">
        <f t="shared" si="202"/>
        <v/>
      </c>
      <c r="AB1145" s="74" t="str">
        <f t="shared" si="203"/>
        <v/>
      </c>
    </row>
    <row r="1146" spans="5:28" ht="15.75" customHeight="1" x14ac:dyDescent="0.2">
      <c r="E1146" t="str">
        <f t="shared" si="193"/>
        <v/>
      </c>
      <c r="G1146" s="1" t="str">
        <f>IF(D1146="","",IFERROR(VLOOKUP(D1146,Ingredients!$A:$G,4,FALSE),"ingredient not in list"))</f>
        <v/>
      </c>
      <c r="H1146" t="str">
        <f t="shared" si="194"/>
        <v/>
      </c>
      <c r="I1146" s="3" t="str">
        <f>IF(D1146="", "", IFERROR((VLOOKUP(D1146,Ingredients!$A:$H,8,FALSE)*(F1146/(VLOOKUP(D1146,Ingredients!$A:$H,3,FALSE)))), "ingredient not in list"))</f>
        <v/>
      </c>
      <c r="J1146" t="str">
        <f t="shared" si="195"/>
        <v/>
      </c>
      <c r="K1146" s="77" t="str">
        <f>IF($D1146="", "", IFERROR((VLOOKUP($D1146,Ingredients!$A:$K,9,FALSE)*($F1146/(VLOOKUP($D1146,Ingredients!$A:$K,3,FALSE)))), "ingredient not in list"))</f>
        <v/>
      </c>
      <c r="L1146" t="str">
        <f t="shared" si="196"/>
        <v/>
      </c>
      <c r="M1146" s="77" t="str">
        <f>IF($D1146="", "", IFERROR((VLOOKUP($D1146,Ingredients!$A:$K,10,FALSE)*($F1146/(VLOOKUP($D1146,Ingredients!$A:$K,3,FALSE)))), "ingredient not in list"))</f>
        <v/>
      </c>
      <c r="N1146" t="str">
        <f t="shared" si="197"/>
        <v/>
      </c>
      <c r="O1146" s="77" t="str">
        <f>IF($D1146="", "", IFERROR((VLOOKUP($D1146,Ingredients!$A:$K,11,FALSE)*($F1146/(VLOOKUP($D1146,Ingredients!$A:$K,3,FALSE)))), "ingredient not in list"))</f>
        <v/>
      </c>
      <c r="P1146" t="str">
        <f t="shared" si="198"/>
        <v/>
      </c>
      <c r="Q1146" s="83" t="str">
        <f>IF($D1146="", "", IFERROR((VLOOKUP($D1146,Ingredients!$A:$H,6,FALSE)*($F1146/(VLOOKUP($D1146,Ingredients!$A:$H,3,FALSE)))), "ingredient not in list"))</f>
        <v/>
      </c>
      <c r="R1146" s="3" t="str">
        <f>IF(AND(I1146&lt;&gt;"",I1147=""),SUM(I$1:I1147)-SUM(R$1:R1145),"")</f>
        <v/>
      </c>
      <c r="S1146" t="str">
        <f>IF(AND(Q1146&lt;&gt;"",Q1147=""),SUM(Q$1:Q1147)-SUM(S$1:S1145),"")</f>
        <v/>
      </c>
      <c r="T1146" s="74" t="str">
        <f>IF(AND(K1146&lt;&gt;"",K1147=""),SUM(K$1:K1147)-SUM(T$1:T1145),"")</f>
        <v/>
      </c>
      <c r="U1146" s="74" t="str">
        <f>IF(AND(M1146&lt;&gt;"",M1147=""),SUM(M$1:M1147)-SUM(U$1:U1145),"")</f>
        <v/>
      </c>
      <c r="V1146" s="74" t="str">
        <f>IF(AND(O1146&lt;&gt;"",O1147=""),SUM(O$1:O1147)-SUM(V$1:V1145),"")</f>
        <v/>
      </c>
      <c r="X1146" s="3" t="str">
        <f t="shared" si="199"/>
        <v/>
      </c>
      <c r="Y1146" s="21" t="str">
        <f t="shared" si="200"/>
        <v/>
      </c>
      <c r="Z1146" s="74" t="str">
        <f t="shared" si="201"/>
        <v/>
      </c>
      <c r="AA1146" s="74" t="str">
        <f t="shared" si="202"/>
        <v/>
      </c>
      <c r="AB1146" s="74" t="str">
        <f t="shared" si="203"/>
        <v/>
      </c>
    </row>
    <row r="1147" spans="5:28" ht="15.75" customHeight="1" x14ac:dyDescent="0.2">
      <c r="E1147" t="str">
        <f t="shared" si="193"/>
        <v/>
      </c>
      <c r="G1147" s="1" t="str">
        <f>IF(D1147="","",IFERROR(VLOOKUP(D1147,Ingredients!$A:$G,4,FALSE),"ingredient not in list"))</f>
        <v/>
      </c>
      <c r="H1147" t="str">
        <f t="shared" si="194"/>
        <v/>
      </c>
      <c r="I1147" s="3" t="str">
        <f>IF(D1147="", "", IFERROR((VLOOKUP(D1147,Ingredients!$A:$H,8,FALSE)*(F1147/(VLOOKUP(D1147,Ingredients!$A:$H,3,FALSE)))), "ingredient not in list"))</f>
        <v/>
      </c>
      <c r="J1147" t="str">
        <f t="shared" si="195"/>
        <v/>
      </c>
      <c r="K1147" s="77" t="str">
        <f>IF($D1147="", "", IFERROR((VLOOKUP($D1147,Ingredients!$A:$K,9,FALSE)*($F1147/(VLOOKUP($D1147,Ingredients!$A:$K,3,FALSE)))), "ingredient not in list"))</f>
        <v/>
      </c>
      <c r="L1147" t="str">
        <f t="shared" si="196"/>
        <v/>
      </c>
      <c r="M1147" s="77" t="str">
        <f>IF($D1147="", "", IFERROR((VLOOKUP($D1147,Ingredients!$A:$K,10,FALSE)*($F1147/(VLOOKUP($D1147,Ingredients!$A:$K,3,FALSE)))), "ingredient not in list"))</f>
        <v/>
      </c>
      <c r="N1147" t="str">
        <f t="shared" si="197"/>
        <v/>
      </c>
      <c r="O1147" s="77" t="str">
        <f>IF($D1147="", "", IFERROR((VLOOKUP($D1147,Ingredients!$A:$K,11,FALSE)*($F1147/(VLOOKUP($D1147,Ingredients!$A:$K,3,FALSE)))), "ingredient not in list"))</f>
        <v/>
      </c>
      <c r="P1147" t="str">
        <f t="shared" si="198"/>
        <v/>
      </c>
      <c r="Q1147" s="83" t="str">
        <f>IF($D1147="", "", IFERROR((VLOOKUP($D1147,Ingredients!$A:$H,6,FALSE)*($F1147/(VLOOKUP($D1147,Ingredients!$A:$H,3,FALSE)))), "ingredient not in list"))</f>
        <v/>
      </c>
      <c r="R1147" s="3" t="str">
        <f>IF(AND(I1147&lt;&gt;"",I1148=""),SUM(I$1:I1148)-SUM(R$1:R1146),"")</f>
        <v/>
      </c>
      <c r="S1147" t="str">
        <f>IF(AND(Q1147&lt;&gt;"",Q1148=""),SUM(Q$1:Q1148)-SUM(S$1:S1146),"")</f>
        <v/>
      </c>
      <c r="T1147" s="74" t="str">
        <f>IF(AND(K1147&lt;&gt;"",K1148=""),SUM(K$1:K1148)-SUM(T$1:T1146),"")</f>
        <v/>
      </c>
      <c r="U1147" s="74" t="str">
        <f>IF(AND(M1147&lt;&gt;"",M1148=""),SUM(M$1:M1148)-SUM(U$1:U1146),"")</f>
        <v/>
      </c>
      <c r="V1147" s="74" t="str">
        <f>IF(AND(O1147&lt;&gt;"",O1148=""),SUM(O$1:O1148)-SUM(V$1:V1146),"")</f>
        <v/>
      </c>
      <c r="X1147" s="3" t="str">
        <f t="shared" si="199"/>
        <v/>
      </c>
      <c r="Y1147" s="21" t="str">
        <f t="shared" si="200"/>
        <v/>
      </c>
      <c r="Z1147" s="74" t="str">
        <f t="shared" si="201"/>
        <v/>
      </c>
      <c r="AA1147" s="74" t="str">
        <f t="shared" si="202"/>
        <v/>
      </c>
      <c r="AB1147" s="74" t="str">
        <f t="shared" si="203"/>
        <v/>
      </c>
    </row>
    <row r="1148" spans="5:28" ht="15.75" customHeight="1" x14ac:dyDescent="0.2">
      <c r="E1148" t="str">
        <f t="shared" si="193"/>
        <v/>
      </c>
      <c r="G1148" s="1" t="str">
        <f>IF(D1148="","",IFERROR(VLOOKUP(D1148,Ingredients!$A:$G,4,FALSE),"ingredient not in list"))</f>
        <v/>
      </c>
      <c r="H1148" t="str">
        <f t="shared" si="194"/>
        <v/>
      </c>
      <c r="I1148" s="3" t="str">
        <f>IF(D1148="", "", IFERROR((VLOOKUP(D1148,Ingredients!$A:$H,8,FALSE)*(F1148/(VLOOKUP(D1148,Ingredients!$A:$H,3,FALSE)))), "ingredient not in list"))</f>
        <v/>
      </c>
      <c r="J1148" t="str">
        <f t="shared" si="195"/>
        <v/>
      </c>
      <c r="K1148" s="77" t="str">
        <f>IF($D1148="", "", IFERROR((VLOOKUP($D1148,Ingredients!$A:$K,9,FALSE)*($F1148/(VLOOKUP($D1148,Ingredients!$A:$K,3,FALSE)))), "ingredient not in list"))</f>
        <v/>
      </c>
      <c r="L1148" t="str">
        <f t="shared" si="196"/>
        <v/>
      </c>
      <c r="M1148" s="77" t="str">
        <f>IF($D1148="", "", IFERROR((VLOOKUP($D1148,Ingredients!$A:$K,10,FALSE)*($F1148/(VLOOKUP($D1148,Ingredients!$A:$K,3,FALSE)))), "ingredient not in list"))</f>
        <v/>
      </c>
      <c r="N1148" t="str">
        <f t="shared" si="197"/>
        <v/>
      </c>
      <c r="O1148" s="77" t="str">
        <f>IF($D1148="", "", IFERROR((VLOOKUP($D1148,Ingredients!$A:$K,11,FALSE)*($F1148/(VLOOKUP($D1148,Ingredients!$A:$K,3,FALSE)))), "ingredient not in list"))</f>
        <v/>
      </c>
      <c r="P1148" t="str">
        <f t="shared" si="198"/>
        <v/>
      </c>
      <c r="Q1148" s="83" t="str">
        <f>IF($D1148="", "", IFERROR((VLOOKUP($D1148,Ingredients!$A:$H,6,FALSE)*($F1148/(VLOOKUP($D1148,Ingredients!$A:$H,3,FALSE)))), "ingredient not in list"))</f>
        <v/>
      </c>
      <c r="R1148" s="3" t="str">
        <f>IF(AND(I1148&lt;&gt;"",I1149=""),SUM(I$1:I1149)-SUM(R$1:R1147),"")</f>
        <v/>
      </c>
      <c r="S1148" t="str">
        <f>IF(AND(Q1148&lt;&gt;"",Q1149=""),SUM(Q$1:Q1149)-SUM(S$1:S1147),"")</f>
        <v/>
      </c>
      <c r="T1148" s="74" t="str">
        <f>IF(AND(K1148&lt;&gt;"",K1149=""),SUM(K$1:K1149)-SUM(T$1:T1147),"")</f>
        <v/>
      </c>
      <c r="U1148" s="74" t="str">
        <f>IF(AND(M1148&lt;&gt;"",M1149=""),SUM(M$1:M1149)-SUM(U$1:U1147),"")</f>
        <v/>
      </c>
      <c r="V1148" s="74" t="str">
        <f>IF(AND(O1148&lt;&gt;"",O1149=""),SUM(O$1:O1149)-SUM(V$1:V1147),"")</f>
        <v/>
      </c>
      <c r="X1148" s="3" t="str">
        <f t="shared" si="199"/>
        <v/>
      </c>
      <c r="Y1148" s="21" t="str">
        <f t="shared" si="200"/>
        <v/>
      </c>
      <c r="Z1148" s="74" t="str">
        <f t="shared" si="201"/>
        <v/>
      </c>
      <c r="AA1148" s="74" t="str">
        <f t="shared" si="202"/>
        <v/>
      </c>
      <c r="AB1148" s="74" t="str">
        <f t="shared" si="203"/>
        <v/>
      </c>
    </row>
    <row r="1149" spans="5:28" ht="15.75" customHeight="1" x14ac:dyDescent="0.2">
      <c r="E1149" t="str">
        <f t="shared" si="193"/>
        <v/>
      </c>
      <c r="G1149" s="1" t="str">
        <f>IF(D1149="","",IFERROR(VLOOKUP(D1149,Ingredients!$A:$G,4,FALSE),"ingredient not in list"))</f>
        <v/>
      </c>
      <c r="H1149" t="str">
        <f t="shared" si="194"/>
        <v/>
      </c>
      <c r="I1149" s="3" t="str">
        <f>IF(D1149="", "", IFERROR((VLOOKUP(D1149,Ingredients!$A:$H,8,FALSE)*(F1149/(VLOOKUP(D1149,Ingredients!$A:$H,3,FALSE)))), "ingredient not in list"))</f>
        <v/>
      </c>
      <c r="J1149" t="str">
        <f t="shared" si="195"/>
        <v/>
      </c>
      <c r="K1149" s="77" t="str">
        <f>IF($D1149="", "", IFERROR((VLOOKUP($D1149,Ingredients!$A:$K,9,FALSE)*($F1149/(VLOOKUP($D1149,Ingredients!$A:$K,3,FALSE)))), "ingredient not in list"))</f>
        <v/>
      </c>
      <c r="L1149" t="str">
        <f t="shared" si="196"/>
        <v/>
      </c>
      <c r="M1149" s="77" t="str">
        <f>IF($D1149="", "", IFERROR((VLOOKUP($D1149,Ingredients!$A:$K,10,FALSE)*($F1149/(VLOOKUP($D1149,Ingredients!$A:$K,3,FALSE)))), "ingredient not in list"))</f>
        <v/>
      </c>
      <c r="N1149" t="str">
        <f t="shared" si="197"/>
        <v/>
      </c>
      <c r="O1149" s="77" t="str">
        <f>IF($D1149="", "", IFERROR((VLOOKUP($D1149,Ingredients!$A:$K,11,FALSE)*($F1149/(VLOOKUP($D1149,Ingredients!$A:$K,3,FALSE)))), "ingredient not in list"))</f>
        <v/>
      </c>
      <c r="P1149" t="str">
        <f t="shared" si="198"/>
        <v/>
      </c>
      <c r="Q1149" s="83" t="str">
        <f>IF($D1149="", "", IFERROR((VLOOKUP($D1149,Ingredients!$A:$H,6,FALSE)*($F1149/(VLOOKUP($D1149,Ingredients!$A:$H,3,FALSE)))), "ingredient not in list"))</f>
        <v/>
      </c>
      <c r="R1149" s="3" t="str">
        <f>IF(AND(I1149&lt;&gt;"",I1150=""),SUM(I$1:I1150)-SUM(R$1:R1148),"")</f>
        <v/>
      </c>
      <c r="S1149" t="str">
        <f>IF(AND(Q1149&lt;&gt;"",Q1150=""),SUM(Q$1:Q1150)-SUM(S$1:S1148),"")</f>
        <v/>
      </c>
      <c r="T1149" s="74" t="str">
        <f>IF(AND(K1149&lt;&gt;"",K1150=""),SUM(K$1:K1150)-SUM(T$1:T1148),"")</f>
        <v/>
      </c>
      <c r="U1149" s="74" t="str">
        <f>IF(AND(M1149&lt;&gt;"",M1150=""),SUM(M$1:M1150)-SUM(U$1:U1148),"")</f>
        <v/>
      </c>
      <c r="V1149" s="74" t="str">
        <f>IF(AND(O1149&lt;&gt;"",O1150=""),SUM(O$1:O1150)-SUM(V$1:V1148),"")</f>
        <v/>
      </c>
      <c r="X1149" s="3" t="str">
        <f t="shared" si="199"/>
        <v/>
      </c>
      <c r="Y1149" s="21" t="str">
        <f t="shared" si="200"/>
        <v/>
      </c>
      <c r="Z1149" s="74" t="str">
        <f t="shared" si="201"/>
        <v/>
      </c>
      <c r="AA1149" s="74" t="str">
        <f t="shared" si="202"/>
        <v/>
      </c>
      <c r="AB1149" s="74" t="str">
        <f t="shared" si="203"/>
        <v/>
      </c>
    </row>
    <row r="1150" spans="5:28" ht="15.75" customHeight="1" x14ac:dyDescent="0.2">
      <c r="E1150" t="str">
        <f t="shared" si="193"/>
        <v/>
      </c>
      <c r="G1150" s="1" t="str">
        <f>IF(D1150="","",IFERROR(VLOOKUP(D1150,Ingredients!$A:$G,4,FALSE),"ingredient not in list"))</f>
        <v/>
      </c>
      <c r="H1150" t="str">
        <f t="shared" si="194"/>
        <v/>
      </c>
      <c r="I1150" s="3" t="str">
        <f>IF(D1150="", "", IFERROR((VLOOKUP(D1150,Ingredients!$A:$H,8,FALSE)*(F1150/(VLOOKUP(D1150,Ingredients!$A:$H,3,FALSE)))), "ingredient not in list"))</f>
        <v/>
      </c>
      <c r="J1150" t="str">
        <f t="shared" si="195"/>
        <v/>
      </c>
      <c r="K1150" s="77" t="str">
        <f>IF($D1150="", "", IFERROR((VLOOKUP($D1150,Ingredients!$A:$K,9,FALSE)*($F1150/(VLOOKUP($D1150,Ingredients!$A:$K,3,FALSE)))), "ingredient not in list"))</f>
        <v/>
      </c>
      <c r="L1150" t="str">
        <f t="shared" si="196"/>
        <v/>
      </c>
      <c r="M1150" s="77" t="str">
        <f>IF($D1150="", "", IFERROR((VLOOKUP($D1150,Ingredients!$A:$K,10,FALSE)*($F1150/(VLOOKUP($D1150,Ingredients!$A:$K,3,FALSE)))), "ingredient not in list"))</f>
        <v/>
      </c>
      <c r="N1150" t="str">
        <f t="shared" si="197"/>
        <v/>
      </c>
      <c r="O1150" s="77" t="str">
        <f>IF($D1150="", "", IFERROR((VLOOKUP($D1150,Ingredients!$A:$K,11,FALSE)*($F1150/(VLOOKUP($D1150,Ingredients!$A:$K,3,FALSE)))), "ingredient not in list"))</f>
        <v/>
      </c>
      <c r="P1150" t="str">
        <f t="shared" si="198"/>
        <v/>
      </c>
      <c r="Q1150" s="83" t="str">
        <f>IF($D1150="", "", IFERROR((VLOOKUP($D1150,Ingredients!$A:$H,6,FALSE)*($F1150/(VLOOKUP($D1150,Ingredients!$A:$H,3,FALSE)))), "ingredient not in list"))</f>
        <v/>
      </c>
      <c r="R1150" s="3" t="str">
        <f>IF(AND(I1150&lt;&gt;"",I1151=""),SUM(I$1:I1151)-SUM(R$1:R1149),"")</f>
        <v/>
      </c>
      <c r="S1150" t="str">
        <f>IF(AND(Q1150&lt;&gt;"",Q1151=""),SUM(Q$1:Q1151)-SUM(S$1:S1149),"")</f>
        <v/>
      </c>
      <c r="T1150" s="74" t="str">
        <f>IF(AND(K1150&lt;&gt;"",K1151=""),SUM(K$1:K1151)-SUM(T$1:T1149),"")</f>
        <v/>
      </c>
      <c r="U1150" s="74" t="str">
        <f>IF(AND(M1150&lt;&gt;"",M1151=""),SUM(M$1:M1151)-SUM(U$1:U1149),"")</f>
        <v/>
      </c>
      <c r="V1150" s="74" t="str">
        <f>IF(AND(O1150&lt;&gt;"",O1151=""),SUM(O$1:O1151)-SUM(V$1:V1149),"")</f>
        <v/>
      </c>
      <c r="X1150" s="3" t="str">
        <f t="shared" si="199"/>
        <v/>
      </c>
      <c r="Y1150" s="21" t="str">
        <f t="shared" si="200"/>
        <v/>
      </c>
      <c r="Z1150" s="74" t="str">
        <f t="shared" si="201"/>
        <v/>
      </c>
      <c r="AA1150" s="74" t="str">
        <f t="shared" si="202"/>
        <v/>
      </c>
      <c r="AB1150" s="74" t="str">
        <f t="shared" si="203"/>
        <v/>
      </c>
    </row>
    <row r="1151" spans="5:28" ht="15.75" customHeight="1" x14ac:dyDescent="0.2">
      <c r="E1151" t="str">
        <f t="shared" si="193"/>
        <v/>
      </c>
      <c r="G1151" s="1" t="str">
        <f>IF(D1151="","",IFERROR(VLOOKUP(D1151,Ingredients!$A:$G,4,FALSE),"ingredient not in list"))</f>
        <v/>
      </c>
      <c r="H1151" t="str">
        <f t="shared" si="194"/>
        <v/>
      </c>
      <c r="I1151" s="3" t="str">
        <f>IF(D1151="", "", IFERROR((VLOOKUP(D1151,Ingredients!$A:$H,8,FALSE)*(F1151/(VLOOKUP(D1151,Ingredients!$A:$H,3,FALSE)))), "ingredient not in list"))</f>
        <v/>
      </c>
      <c r="J1151" t="str">
        <f t="shared" si="195"/>
        <v/>
      </c>
      <c r="K1151" s="77" t="str">
        <f>IF($D1151="", "", IFERROR((VLOOKUP($D1151,Ingredients!$A:$K,9,FALSE)*($F1151/(VLOOKUP($D1151,Ingredients!$A:$K,3,FALSE)))), "ingredient not in list"))</f>
        <v/>
      </c>
      <c r="L1151" t="str">
        <f t="shared" si="196"/>
        <v/>
      </c>
      <c r="M1151" s="77" t="str">
        <f>IF($D1151="", "", IFERROR((VLOOKUP($D1151,Ingredients!$A:$K,10,FALSE)*($F1151/(VLOOKUP($D1151,Ingredients!$A:$K,3,FALSE)))), "ingredient not in list"))</f>
        <v/>
      </c>
      <c r="N1151" t="str">
        <f t="shared" si="197"/>
        <v/>
      </c>
      <c r="O1151" s="77" t="str">
        <f>IF($D1151="", "", IFERROR((VLOOKUP($D1151,Ingredients!$A:$K,11,FALSE)*($F1151/(VLOOKUP($D1151,Ingredients!$A:$K,3,FALSE)))), "ingredient not in list"))</f>
        <v/>
      </c>
      <c r="P1151" t="str">
        <f t="shared" si="198"/>
        <v/>
      </c>
      <c r="Q1151" s="83" t="str">
        <f>IF($D1151="", "", IFERROR((VLOOKUP($D1151,Ingredients!$A:$H,6,FALSE)*($F1151/(VLOOKUP($D1151,Ingredients!$A:$H,3,FALSE)))), "ingredient not in list"))</f>
        <v/>
      </c>
      <c r="R1151" s="3" t="str">
        <f>IF(AND(I1151&lt;&gt;"",I1152=""),SUM(I$1:I1152)-SUM(R$1:R1150),"")</f>
        <v/>
      </c>
      <c r="S1151" t="str">
        <f>IF(AND(Q1151&lt;&gt;"",Q1152=""),SUM(Q$1:Q1152)-SUM(S$1:S1150),"")</f>
        <v/>
      </c>
      <c r="T1151" s="74" t="str">
        <f>IF(AND(K1151&lt;&gt;"",K1152=""),SUM(K$1:K1152)-SUM(T$1:T1150),"")</f>
        <v/>
      </c>
      <c r="U1151" s="74" t="str">
        <f>IF(AND(M1151&lt;&gt;"",M1152=""),SUM(M$1:M1152)-SUM(U$1:U1150),"")</f>
        <v/>
      </c>
      <c r="V1151" s="74" t="str">
        <f>IF(AND(O1151&lt;&gt;"",O1152=""),SUM(O$1:O1152)-SUM(V$1:V1150),"")</f>
        <v/>
      </c>
      <c r="X1151" s="3" t="str">
        <f t="shared" si="199"/>
        <v/>
      </c>
      <c r="Y1151" s="21" t="str">
        <f t="shared" si="200"/>
        <v/>
      </c>
      <c r="Z1151" s="74" t="str">
        <f t="shared" si="201"/>
        <v/>
      </c>
      <c r="AA1151" s="74" t="str">
        <f t="shared" si="202"/>
        <v/>
      </c>
      <c r="AB1151" s="74" t="str">
        <f t="shared" si="203"/>
        <v/>
      </c>
    </row>
    <row r="1152" spans="5:28" ht="15.75" customHeight="1" x14ac:dyDescent="0.2">
      <c r="E1152" t="str">
        <f t="shared" si="193"/>
        <v/>
      </c>
      <c r="G1152" s="1" t="str">
        <f>IF(D1152="","",IFERROR(VLOOKUP(D1152,Ingredients!$A:$G,4,FALSE),"ingredient not in list"))</f>
        <v/>
      </c>
      <c r="H1152" t="str">
        <f t="shared" si="194"/>
        <v/>
      </c>
      <c r="I1152" s="3" t="str">
        <f>IF(D1152="", "", IFERROR((VLOOKUP(D1152,Ingredients!$A:$H,8,FALSE)*(F1152/(VLOOKUP(D1152,Ingredients!$A:$H,3,FALSE)))), "ingredient not in list"))</f>
        <v/>
      </c>
      <c r="J1152" t="str">
        <f t="shared" si="195"/>
        <v/>
      </c>
      <c r="K1152" s="77" t="str">
        <f>IF($D1152="", "", IFERROR((VLOOKUP($D1152,Ingredients!$A:$K,9,FALSE)*($F1152/(VLOOKUP($D1152,Ingredients!$A:$K,3,FALSE)))), "ingredient not in list"))</f>
        <v/>
      </c>
      <c r="L1152" t="str">
        <f t="shared" si="196"/>
        <v/>
      </c>
      <c r="M1152" s="77" t="str">
        <f>IF($D1152="", "", IFERROR((VLOOKUP($D1152,Ingredients!$A:$K,10,FALSE)*($F1152/(VLOOKUP($D1152,Ingredients!$A:$K,3,FALSE)))), "ingredient not in list"))</f>
        <v/>
      </c>
      <c r="N1152" t="str">
        <f t="shared" si="197"/>
        <v/>
      </c>
      <c r="O1152" s="77" t="str">
        <f>IF($D1152="", "", IFERROR((VLOOKUP($D1152,Ingredients!$A:$K,11,FALSE)*($F1152/(VLOOKUP($D1152,Ingredients!$A:$K,3,FALSE)))), "ingredient not in list"))</f>
        <v/>
      </c>
      <c r="P1152" t="str">
        <f t="shared" si="198"/>
        <v/>
      </c>
      <c r="Q1152" s="83" t="str">
        <f>IF($D1152="", "", IFERROR((VLOOKUP($D1152,Ingredients!$A:$H,6,FALSE)*($F1152/(VLOOKUP($D1152,Ingredients!$A:$H,3,FALSE)))), "ingredient not in list"))</f>
        <v/>
      </c>
      <c r="R1152" s="3" t="str">
        <f>IF(AND(I1152&lt;&gt;"",I1153=""),SUM(I$1:I1153)-SUM(R$1:R1151),"")</f>
        <v/>
      </c>
      <c r="S1152" t="str">
        <f>IF(AND(Q1152&lt;&gt;"",Q1153=""),SUM(Q$1:Q1153)-SUM(S$1:S1151),"")</f>
        <v/>
      </c>
      <c r="T1152" s="74" t="str">
        <f>IF(AND(K1152&lt;&gt;"",K1153=""),SUM(K$1:K1153)-SUM(T$1:T1151),"")</f>
        <v/>
      </c>
      <c r="U1152" s="74" t="str">
        <f>IF(AND(M1152&lt;&gt;"",M1153=""),SUM(M$1:M1153)-SUM(U$1:U1151),"")</f>
        <v/>
      </c>
      <c r="V1152" s="74" t="str">
        <f>IF(AND(O1152&lt;&gt;"",O1153=""),SUM(O$1:O1153)-SUM(V$1:V1151),"")</f>
        <v/>
      </c>
      <c r="X1152" s="3" t="str">
        <f t="shared" si="199"/>
        <v/>
      </c>
      <c r="Y1152" s="21" t="str">
        <f t="shared" si="200"/>
        <v/>
      </c>
      <c r="Z1152" s="74" t="str">
        <f t="shared" si="201"/>
        <v/>
      </c>
      <c r="AA1152" s="74" t="str">
        <f t="shared" si="202"/>
        <v/>
      </c>
      <c r="AB1152" s="74" t="str">
        <f t="shared" si="203"/>
        <v/>
      </c>
    </row>
    <row r="1153" spans="5:28" ht="15.75" customHeight="1" x14ac:dyDescent="0.2">
      <c r="E1153" t="str">
        <f t="shared" si="193"/>
        <v/>
      </c>
      <c r="G1153" s="1" t="str">
        <f>IF(D1153="","",IFERROR(VLOOKUP(D1153,Ingredients!$A:$G,4,FALSE),"ingredient not in list"))</f>
        <v/>
      </c>
      <c r="H1153" t="str">
        <f t="shared" si="194"/>
        <v/>
      </c>
      <c r="I1153" s="3" t="str">
        <f>IF(D1153="", "", IFERROR((VLOOKUP(D1153,Ingredients!$A:$H,8,FALSE)*(F1153/(VLOOKUP(D1153,Ingredients!$A:$H,3,FALSE)))), "ingredient not in list"))</f>
        <v/>
      </c>
      <c r="J1153" t="str">
        <f t="shared" si="195"/>
        <v/>
      </c>
      <c r="K1153" s="77" t="str">
        <f>IF($D1153="", "", IFERROR((VLOOKUP($D1153,Ingredients!$A:$K,9,FALSE)*($F1153/(VLOOKUP($D1153,Ingredients!$A:$K,3,FALSE)))), "ingredient not in list"))</f>
        <v/>
      </c>
      <c r="L1153" t="str">
        <f t="shared" si="196"/>
        <v/>
      </c>
      <c r="M1153" s="77" t="str">
        <f>IF($D1153="", "", IFERROR((VLOOKUP($D1153,Ingredients!$A:$K,10,FALSE)*($F1153/(VLOOKUP($D1153,Ingredients!$A:$K,3,FALSE)))), "ingredient not in list"))</f>
        <v/>
      </c>
      <c r="N1153" t="str">
        <f t="shared" si="197"/>
        <v/>
      </c>
      <c r="O1153" s="77" t="str">
        <f>IF($D1153="", "", IFERROR((VLOOKUP($D1153,Ingredients!$A:$K,11,FALSE)*($F1153/(VLOOKUP($D1153,Ingredients!$A:$K,3,FALSE)))), "ingredient not in list"))</f>
        <v/>
      </c>
      <c r="P1153" t="str">
        <f t="shared" si="198"/>
        <v/>
      </c>
      <c r="Q1153" s="83" t="str">
        <f>IF($D1153="", "", IFERROR((VLOOKUP($D1153,Ingredients!$A:$H,6,FALSE)*($F1153/(VLOOKUP($D1153,Ingredients!$A:$H,3,FALSE)))), "ingredient not in list"))</f>
        <v/>
      </c>
      <c r="R1153" s="3" t="str">
        <f>IF(AND(I1153&lt;&gt;"",I1154=""),SUM(I$1:I1154)-SUM(R$1:R1152),"")</f>
        <v/>
      </c>
      <c r="S1153" t="str">
        <f>IF(AND(Q1153&lt;&gt;"",Q1154=""),SUM(Q$1:Q1154)-SUM(S$1:S1152),"")</f>
        <v/>
      </c>
      <c r="T1153" s="74" t="str">
        <f>IF(AND(K1153&lt;&gt;"",K1154=""),SUM(K$1:K1154)-SUM(T$1:T1152),"")</f>
        <v/>
      </c>
      <c r="U1153" s="74" t="str">
        <f>IF(AND(M1153&lt;&gt;"",M1154=""),SUM(M$1:M1154)-SUM(U$1:U1152),"")</f>
        <v/>
      </c>
      <c r="V1153" s="74" t="str">
        <f>IF(AND(O1153&lt;&gt;"",O1154=""),SUM(O$1:O1154)-SUM(V$1:V1152),"")</f>
        <v/>
      </c>
      <c r="X1153" s="3" t="str">
        <f t="shared" si="199"/>
        <v/>
      </c>
      <c r="Y1153" s="21" t="str">
        <f t="shared" si="200"/>
        <v/>
      </c>
      <c r="Z1153" s="74" t="str">
        <f t="shared" si="201"/>
        <v/>
      </c>
      <c r="AA1153" s="74" t="str">
        <f t="shared" si="202"/>
        <v/>
      </c>
      <c r="AB1153" s="74" t="str">
        <f t="shared" si="203"/>
        <v/>
      </c>
    </row>
    <row r="1154" spans="5:28" ht="15.75" customHeight="1" x14ac:dyDescent="0.2">
      <c r="E1154" t="str">
        <f t="shared" si="193"/>
        <v/>
      </c>
      <c r="G1154" s="1" t="str">
        <f>IF(D1154="","",IFERROR(VLOOKUP(D1154,Ingredients!$A:$G,4,FALSE),"ingredient not in list"))</f>
        <v/>
      </c>
      <c r="H1154" t="str">
        <f t="shared" si="194"/>
        <v/>
      </c>
      <c r="I1154" s="3" t="str">
        <f>IF(D1154="", "", IFERROR((VLOOKUP(D1154,Ingredients!$A:$H,8,FALSE)*(F1154/(VLOOKUP(D1154,Ingredients!$A:$H,3,FALSE)))), "ingredient not in list"))</f>
        <v/>
      </c>
      <c r="J1154" t="str">
        <f t="shared" si="195"/>
        <v/>
      </c>
      <c r="K1154" s="77" t="str">
        <f>IF($D1154="", "", IFERROR((VLOOKUP($D1154,Ingredients!$A:$K,9,FALSE)*($F1154/(VLOOKUP($D1154,Ingredients!$A:$K,3,FALSE)))), "ingredient not in list"))</f>
        <v/>
      </c>
      <c r="L1154" t="str">
        <f t="shared" si="196"/>
        <v/>
      </c>
      <c r="M1154" s="77" t="str">
        <f>IF($D1154="", "", IFERROR((VLOOKUP($D1154,Ingredients!$A:$K,10,FALSE)*($F1154/(VLOOKUP($D1154,Ingredients!$A:$K,3,FALSE)))), "ingredient not in list"))</f>
        <v/>
      </c>
      <c r="N1154" t="str">
        <f t="shared" si="197"/>
        <v/>
      </c>
      <c r="O1154" s="77" t="str">
        <f>IF($D1154="", "", IFERROR((VLOOKUP($D1154,Ingredients!$A:$K,11,FALSE)*($F1154/(VLOOKUP($D1154,Ingredients!$A:$K,3,FALSE)))), "ingredient not in list"))</f>
        <v/>
      </c>
      <c r="P1154" t="str">
        <f t="shared" si="198"/>
        <v/>
      </c>
      <c r="Q1154" s="83" t="str">
        <f>IF($D1154="", "", IFERROR((VLOOKUP($D1154,Ingredients!$A:$H,6,FALSE)*($F1154/(VLOOKUP($D1154,Ingredients!$A:$H,3,FALSE)))), "ingredient not in list"))</f>
        <v/>
      </c>
      <c r="R1154" s="3" t="str">
        <f>IF(AND(I1154&lt;&gt;"",I1155=""),SUM(I$1:I1155)-SUM(R$1:R1153),"")</f>
        <v/>
      </c>
      <c r="S1154" t="str">
        <f>IF(AND(Q1154&lt;&gt;"",Q1155=""),SUM(Q$1:Q1155)-SUM(S$1:S1153),"")</f>
        <v/>
      </c>
      <c r="T1154" s="74" t="str">
        <f>IF(AND(K1154&lt;&gt;"",K1155=""),SUM(K$1:K1155)-SUM(T$1:T1153),"")</f>
        <v/>
      </c>
      <c r="U1154" s="74" t="str">
        <f>IF(AND(M1154&lt;&gt;"",M1155=""),SUM(M$1:M1155)-SUM(U$1:U1153),"")</f>
        <v/>
      </c>
      <c r="V1154" s="74" t="str">
        <f>IF(AND(O1154&lt;&gt;"",O1155=""),SUM(O$1:O1155)-SUM(V$1:V1153),"")</f>
        <v/>
      </c>
      <c r="X1154" s="3" t="str">
        <f t="shared" si="199"/>
        <v/>
      </c>
      <c r="Y1154" s="21" t="str">
        <f t="shared" si="200"/>
        <v/>
      </c>
      <c r="Z1154" s="74" t="str">
        <f t="shared" si="201"/>
        <v/>
      </c>
      <c r="AA1154" s="74" t="str">
        <f t="shared" si="202"/>
        <v/>
      </c>
      <c r="AB1154" s="74" t="str">
        <f t="shared" si="203"/>
        <v/>
      </c>
    </row>
    <row r="1155" spans="5:28" ht="15.75" customHeight="1" x14ac:dyDescent="0.2">
      <c r="E1155" t="str">
        <f t="shared" si="193"/>
        <v/>
      </c>
      <c r="G1155" s="1" t="str">
        <f>IF(D1155="","",IFERROR(VLOOKUP(D1155,Ingredients!$A:$G,4,FALSE),"ingredient not in list"))</f>
        <v/>
      </c>
      <c r="H1155" t="str">
        <f t="shared" si="194"/>
        <v/>
      </c>
      <c r="I1155" s="3" t="str">
        <f>IF(D1155="", "", IFERROR((VLOOKUP(D1155,Ingredients!$A:$H,8,FALSE)*(F1155/(VLOOKUP(D1155,Ingredients!$A:$H,3,FALSE)))), "ingredient not in list"))</f>
        <v/>
      </c>
      <c r="J1155" t="str">
        <f t="shared" si="195"/>
        <v/>
      </c>
      <c r="K1155" s="77" t="str">
        <f>IF($D1155="", "", IFERROR((VLOOKUP($D1155,Ingredients!$A:$K,9,FALSE)*($F1155/(VLOOKUP($D1155,Ingredients!$A:$K,3,FALSE)))), "ingredient not in list"))</f>
        <v/>
      </c>
      <c r="L1155" t="str">
        <f t="shared" si="196"/>
        <v/>
      </c>
      <c r="M1155" s="77" t="str">
        <f>IF($D1155="", "", IFERROR((VLOOKUP($D1155,Ingredients!$A:$K,10,FALSE)*($F1155/(VLOOKUP($D1155,Ingredients!$A:$K,3,FALSE)))), "ingredient not in list"))</f>
        <v/>
      </c>
      <c r="N1155" t="str">
        <f t="shared" si="197"/>
        <v/>
      </c>
      <c r="O1155" s="77" t="str">
        <f>IF($D1155="", "", IFERROR((VLOOKUP($D1155,Ingredients!$A:$K,11,FALSE)*($F1155/(VLOOKUP($D1155,Ingredients!$A:$K,3,FALSE)))), "ingredient not in list"))</f>
        <v/>
      </c>
      <c r="P1155" t="str">
        <f t="shared" si="198"/>
        <v/>
      </c>
      <c r="Q1155" s="83" t="str">
        <f>IF($D1155="", "", IFERROR((VLOOKUP($D1155,Ingredients!$A:$H,6,FALSE)*($F1155/(VLOOKUP($D1155,Ingredients!$A:$H,3,FALSE)))), "ingredient not in list"))</f>
        <v/>
      </c>
      <c r="R1155" s="3" t="str">
        <f>IF(AND(I1155&lt;&gt;"",I1156=""),SUM(I$1:I1156)-SUM(R$1:R1154),"")</f>
        <v/>
      </c>
      <c r="S1155" t="str">
        <f>IF(AND(Q1155&lt;&gt;"",Q1156=""),SUM(Q$1:Q1156)-SUM(S$1:S1154),"")</f>
        <v/>
      </c>
      <c r="T1155" s="74" t="str">
        <f>IF(AND(K1155&lt;&gt;"",K1156=""),SUM(K$1:K1156)-SUM(T$1:T1154),"")</f>
        <v/>
      </c>
      <c r="U1155" s="74" t="str">
        <f>IF(AND(M1155&lt;&gt;"",M1156=""),SUM(M$1:M1156)-SUM(U$1:U1154),"")</f>
        <v/>
      </c>
      <c r="V1155" s="74" t="str">
        <f>IF(AND(O1155&lt;&gt;"",O1156=""),SUM(O$1:O1156)-SUM(V$1:V1154),"")</f>
        <v/>
      </c>
      <c r="X1155" s="3" t="str">
        <f t="shared" si="199"/>
        <v/>
      </c>
      <c r="Y1155" s="21" t="str">
        <f t="shared" si="200"/>
        <v/>
      </c>
      <c r="Z1155" s="74" t="str">
        <f t="shared" si="201"/>
        <v/>
      </c>
      <c r="AA1155" s="74" t="str">
        <f t="shared" si="202"/>
        <v/>
      </c>
      <c r="AB1155" s="74" t="str">
        <f t="shared" si="203"/>
        <v/>
      </c>
    </row>
    <row r="1156" spans="5:28" ht="15.75" customHeight="1" x14ac:dyDescent="0.2">
      <c r="E1156" t="str">
        <f t="shared" si="193"/>
        <v/>
      </c>
      <c r="G1156" s="1" t="str">
        <f>IF(D1156="","",IFERROR(VLOOKUP(D1156,Ingredients!$A:$G,4,FALSE),"ingredient not in list"))</f>
        <v/>
      </c>
      <c r="H1156" t="str">
        <f t="shared" si="194"/>
        <v/>
      </c>
      <c r="I1156" s="3" t="str">
        <f>IF(D1156="", "", IFERROR((VLOOKUP(D1156,Ingredients!$A:$H,8,FALSE)*(F1156/(VLOOKUP(D1156,Ingredients!$A:$H,3,FALSE)))), "ingredient not in list"))</f>
        <v/>
      </c>
      <c r="J1156" t="str">
        <f t="shared" si="195"/>
        <v/>
      </c>
      <c r="K1156" s="77" t="str">
        <f>IF($D1156="", "", IFERROR((VLOOKUP($D1156,Ingredients!$A:$K,9,FALSE)*($F1156/(VLOOKUP($D1156,Ingredients!$A:$K,3,FALSE)))), "ingredient not in list"))</f>
        <v/>
      </c>
      <c r="L1156" t="str">
        <f t="shared" si="196"/>
        <v/>
      </c>
      <c r="M1156" s="77" t="str">
        <f>IF($D1156="", "", IFERROR((VLOOKUP($D1156,Ingredients!$A:$K,10,FALSE)*($F1156/(VLOOKUP($D1156,Ingredients!$A:$K,3,FALSE)))), "ingredient not in list"))</f>
        <v/>
      </c>
      <c r="N1156" t="str">
        <f t="shared" si="197"/>
        <v/>
      </c>
      <c r="O1156" s="77" t="str">
        <f>IF($D1156="", "", IFERROR((VLOOKUP($D1156,Ingredients!$A:$K,11,FALSE)*($F1156/(VLOOKUP($D1156,Ingredients!$A:$K,3,FALSE)))), "ingredient not in list"))</f>
        <v/>
      </c>
      <c r="P1156" t="str">
        <f t="shared" si="198"/>
        <v/>
      </c>
      <c r="Q1156" s="83" t="str">
        <f>IF($D1156="", "", IFERROR((VLOOKUP($D1156,Ingredients!$A:$H,6,FALSE)*($F1156/(VLOOKUP($D1156,Ingredients!$A:$H,3,FALSE)))), "ingredient not in list"))</f>
        <v/>
      </c>
      <c r="R1156" s="3" t="str">
        <f>IF(AND(I1156&lt;&gt;"",I1157=""),SUM(I$1:I1157)-SUM(R$1:R1155),"")</f>
        <v/>
      </c>
      <c r="S1156" t="str">
        <f>IF(AND(Q1156&lt;&gt;"",Q1157=""),SUM(Q$1:Q1157)-SUM(S$1:S1155),"")</f>
        <v/>
      </c>
      <c r="T1156" s="74" t="str">
        <f>IF(AND(K1156&lt;&gt;"",K1157=""),SUM(K$1:K1157)-SUM(T$1:T1155),"")</f>
        <v/>
      </c>
      <c r="U1156" s="74" t="str">
        <f>IF(AND(M1156&lt;&gt;"",M1157=""),SUM(M$1:M1157)-SUM(U$1:U1155),"")</f>
        <v/>
      </c>
      <c r="V1156" s="74" t="str">
        <f>IF(AND(O1156&lt;&gt;"",O1157=""),SUM(O$1:O1157)-SUM(V$1:V1155),"")</f>
        <v/>
      </c>
      <c r="X1156" s="3" t="str">
        <f t="shared" si="199"/>
        <v/>
      </c>
      <c r="Y1156" s="21" t="str">
        <f t="shared" si="200"/>
        <v/>
      </c>
      <c r="Z1156" s="74" t="str">
        <f t="shared" si="201"/>
        <v/>
      </c>
      <c r="AA1156" s="74" t="str">
        <f t="shared" si="202"/>
        <v/>
      </c>
      <c r="AB1156" s="74" t="str">
        <f t="shared" si="203"/>
        <v/>
      </c>
    </row>
    <row r="1157" spans="5:28" ht="15.75" customHeight="1" x14ac:dyDescent="0.2">
      <c r="E1157" t="str">
        <f t="shared" si="193"/>
        <v/>
      </c>
      <c r="G1157" s="1" t="str">
        <f>IF(D1157="","",IFERROR(VLOOKUP(D1157,Ingredients!$A:$G,4,FALSE),"ingredient not in list"))</f>
        <v/>
      </c>
      <c r="H1157" t="str">
        <f t="shared" si="194"/>
        <v/>
      </c>
      <c r="I1157" s="3" t="str">
        <f>IF(D1157="", "", IFERROR((VLOOKUP(D1157,Ingredients!$A:$H,8,FALSE)*(F1157/(VLOOKUP(D1157,Ingredients!$A:$H,3,FALSE)))), "ingredient not in list"))</f>
        <v/>
      </c>
      <c r="J1157" t="str">
        <f t="shared" si="195"/>
        <v/>
      </c>
      <c r="K1157" s="77" t="str">
        <f>IF($D1157="", "", IFERROR((VLOOKUP($D1157,Ingredients!$A:$K,9,FALSE)*($F1157/(VLOOKUP($D1157,Ingredients!$A:$K,3,FALSE)))), "ingredient not in list"))</f>
        <v/>
      </c>
      <c r="L1157" t="str">
        <f t="shared" si="196"/>
        <v/>
      </c>
      <c r="M1157" s="77" t="str">
        <f>IF($D1157="", "", IFERROR((VLOOKUP($D1157,Ingredients!$A:$K,10,FALSE)*($F1157/(VLOOKUP($D1157,Ingredients!$A:$K,3,FALSE)))), "ingredient not in list"))</f>
        <v/>
      </c>
      <c r="N1157" t="str">
        <f t="shared" si="197"/>
        <v/>
      </c>
      <c r="O1157" s="77" t="str">
        <f>IF($D1157="", "", IFERROR((VLOOKUP($D1157,Ingredients!$A:$K,11,FALSE)*($F1157/(VLOOKUP($D1157,Ingredients!$A:$K,3,FALSE)))), "ingredient not in list"))</f>
        <v/>
      </c>
      <c r="P1157" t="str">
        <f t="shared" si="198"/>
        <v/>
      </c>
      <c r="Q1157" s="83" t="str">
        <f>IF($D1157="", "", IFERROR((VLOOKUP($D1157,Ingredients!$A:$H,6,FALSE)*($F1157/(VLOOKUP($D1157,Ingredients!$A:$H,3,FALSE)))), "ingredient not in list"))</f>
        <v/>
      </c>
      <c r="R1157" s="3" t="str">
        <f>IF(AND(I1157&lt;&gt;"",I1158=""),SUM(I$1:I1158)-SUM(R$1:R1156),"")</f>
        <v/>
      </c>
      <c r="S1157" t="str">
        <f>IF(AND(Q1157&lt;&gt;"",Q1158=""),SUM(Q$1:Q1158)-SUM(S$1:S1156),"")</f>
        <v/>
      </c>
      <c r="T1157" s="74" t="str">
        <f>IF(AND(K1157&lt;&gt;"",K1158=""),SUM(K$1:K1158)-SUM(T$1:T1156),"")</f>
        <v/>
      </c>
      <c r="U1157" s="74" t="str">
        <f>IF(AND(M1157&lt;&gt;"",M1158=""),SUM(M$1:M1158)-SUM(U$1:U1156),"")</f>
        <v/>
      </c>
      <c r="V1157" s="74" t="str">
        <f>IF(AND(O1157&lt;&gt;"",O1158=""),SUM(O$1:O1158)-SUM(V$1:V1156),"")</f>
        <v/>
      </c>
      <c r="X1157" s="3" t="str">
        <f t="shared" si="199"/>
        <v/>
      </c>
      <c r="Y1157" s="21" t="str">
        <f t="shared" si="200"/>
        <v/>
      </c>
      <c r="Z1157" s="74" t="str">
        <f t="shared" si="201"/>
        <v/>
      </c>
      <c r="AA1157" s="74" t="str">
        <f t="shared" si="202"/>
        <v/>
      </c>
      <c r="AB1157" s="74" t="str">
        <f t="shared" si="203"/>
        <v/>
      </c>
    </row>
    <row r="1158" spans="5:28" ht="15.75" customHeight="1" x14ac:dyDescent="0.2">
      <c r="E1158" t="str">
        <f t="shared" si="193"/>
        <v/>
      </c>
      <c r="G1158" s="1" t="str">
        <f>IF(D1158="","",IFERROR(VLOOKUP(D1158,Ingredients!$A:$G,4,FALSE),"ingredient not in list"))</f>
        <v/>
      </c>
      <c r="H1158" t="str">
        <f t="shared" si="194"/>
        <v/>
      </c>
      <c r="I1158" s="3" t="str">
        <f>IF(D1158="", "", IFERROR((VLOOKUP(D1158,Ingredients!$A:$H,8,FALSE)*(F1158/(VLOOKUP(D1158,Ingredients!$A:$H,3,FALSE)))), "ingredient not in list"))</f>
        <v/>
      </c>
      <c r="J1158" t="str">
        <f t="shared" si="195"/>
        <v/>
      </c>
      <c r="K1158" s="77" t="str">
        <f>IF($D1158="", "", IFERROR((VLOOKUP($D1158,Ingredients!$A:$K,9,FALSE)*($F1158/(VLOOKUP($D1158,Ingredients!$A:$K,3,FALSE)))), "ingredient not in list"))</f>
        <v/>
      </c>
      <c r="L1158" t="str">
        <f t="shared" si="196"/>
        <v/>
      </c>
      <c r="M1158" s="77" t="str">
        <f>IF($D1158="", "", IFERROR((VLOOKUP($D1158,Ingredients!$A:$K,10,FALSE)*($F1158/(VLOOKUP($D1158,Ingredients!$A:$K,3,FALSE)))), "ingredient not in list"))</f>
        <v/>
      </c>
      <c r="N1158" t="str">
        <f t="shared" si="197"/>
        <v/>
      </c>
      <c r="O1158" s="77" t="str">
        <f>IF($D1158="", "", IFERROR((VLOOKUP($D1158,Ingredients!$A:$K,11,FALSE)*($F1158/(VLOOKUP($D1158,Ingredients!$A:$K,3,FALSE)))), "ingredient not in list"))</f>
        <v/>
      </c>
      <c r="P1158" t="str">
        <f t="shared" si="198"/>
        <v/>
      </c>
      <c r="Q1158" s="83" t="str">
        <f>IF($D1158="", "", IFERROR((VLOOKUP($D1158,Ingredients!$A:$H,6,FALSE)*($F1158/(VLOOKUP($D1158,Ingredients!$A:$H,3,FALSE)))), "ingredient not in list"))</f>
        <v/>
      </c>
      <c r="R1158" s="3" t="str">
        <f>IF(AND(I1158&lt;&gt;"",I1159=""),SUM(I$1:I1159)-SUM(R$1:R1157),"")</f>
        <v/>
      </c>
      <c r="S1158" t="str">
        <f>IF(AND(Q1158&lt;&gt;"",Q1159=""),SUM(Q$1:Q1159)-SUM(S$1:S1157),"")</f>
        <v/>
      </c>
      <c r="T1158" s="74" t="str">
        <f>IF(AND(K1158&lt;&gt;"",K1159=""),SUM(K$1:K1159)-SUM(T$1:T1157),"")</f>
        <v/>
      </c>
      <c r="U1158" s="74" t="str">
        <f>IF(AND(M1158&lt;&gt;"",M1159=""),SUM(M$1:M1159)-SUM(U$1:U1157),"")</f>
        <v/>
      </c>
      <c r="V1158" s="74" t="str">
        <f>IF(AND(O1158&lt;&gt;"",O1159=""),SUM(O$1:O1159)-SUM(V$1:V1157),"")</f>
        <v/>
      </c>
      <c r="X1158" s="3" t="str">
        <f t="shared" si="199"/>
        <v/>
      </c>
      <c r="Y1158" s="21" t="str">
        <f t="shared" si="200"/>
        <v/>
      </c>
      <c r="Z1158" s="74" t="str">
        <f t="shared" si="201"/>
        <v/>
      </c>
      <c r="AA1158" s="74" t="str">
        <f t="shared" si="202"/>
        <v/>
      </c>
      <c r="AB1158" s="74" t="str">
        <f t="shared" si="203"/>
        <v/>
      </c>
    </row>
    <row r="1159" spans="5:28" ht="15.75" customHeight="1" x14ac:dyDescent="0.2">
      <c r="E1159" t="str">
        <f t="shared" si="193"/>
        <v/>
      </c>
      <c r="G1159" s="1" t="str">
        <f>IF(D1159="","",IFERROR(VLOOKUP(D1159,Ingredients!$A:$G,4,FALSE),"ingredient not in list"))</f>
        <v/>
      </c>
      <c r="H1159" t="str">
        <f t="shared" si="194"/>
        <v/>
      </c>
      <c r="I1159" s="3" t="str">
        <f>IF(D1159="", "", IFERROR((VLOOKUP(D1159,Ingredients!$A:$H,8,FALSE)*(F1159/(VLOOKUP(D1159,Ingredients!$A:$H,3,FALSE)))), "ingredient not in list"))</f>
        <v/>
      </c>
      <c r="J1159" t="str">
        <f t="shared" si="195"/>
        <v/>
      </c>
      <c r="K1159" s="77" t="str">
        <f>IF($D1159="", "", IFERROR((VLOOKUP($D1159,Ingredients!$A:$K,9,FALSE)*($F1159/(VLOOKUP($D1159,Ingredients!$A:$K,3,FALSE)))), "ingredient not in list"))</f>
        <v/>
      </c>
      <c r="L1159" t="str">
        <f t="shared" si="196"/>
        <v/>
      </c>
      <c r="M1159" s="77" t="str">
        <f>IF($D1159="", "", IFERROR((VLOOKUP($D1159,Ingredients!$A:$K,10,FALSE)*($F1159/(VLOOKUP($D1159,Ingredients!$A:$K,3,FALSE)))), "ingredient not in list"))</f>
        <v/>
      </c>
      <c r="N1159" t="str">
        <f t="shared" si="197"/>
        <v/>
      </c>
      <c r="O1159" s="77" t="str">
        <f>IF($D1159="", "", IFERROR((VLOOKUP($D1159,Ingredients!$A:$K,11,FALSE)*($F1159/(VLOOKUP($D1159,Ingredients!$A:$K,3,FALSE)))), "ingredient not in list"))</f>
        <v/>
      </c>
      <c r="P1159" t="str">
        <f t="shared" si="198"/>
        <v/>
      </c>
      <c r="Q1159" s="83" t="str">
        <f>IF($D1159="", "", IFERROR((VLOOKUP($D1159,Ingredients!$A:$H,6,FALSE)*($F1159/(VLOOKUP($D1159,Ingredients!$A:$H,3,FALSE)))), "ingredient not in list"))</f>
        <v/>
      </c>
      <c r="R1159" s="3" t="str">
        <f>IF(AND(I1159&lt;&gt;"",I1160=""),SUM(I$1:I1160)-SUM(R$1:R1158),"")</f>
        <v/>
      </c>
      <c r="S1159" t="str">
        <f>IF(AND(Q1159&lt;&gt;"",Q1160=""),SUM(Q$1:Q1160)-SUM(S$1:S1158),"")</f>
        <v/>
      </c>
      <c r="T1159" s="74" t="str">
        <f>IF(AND(K1159&lt;&gt;"",K1160=""),SUM(K$1:K1160)-SUM(T$1:T1158),"")</f>
        <v/>
      </c>
      <c r="U1159" s="74" t="str">
        <f>IF(AND(M1159&lt;&gt;"",M1160=""),SUM(M$1:M1160)-SUM(U$1:U1158),"")</f>
        <v/>
      </c>
      <c r="V1159" s="74" t="str">
        <f>IF(AND(O1159&lt;&gt;"",O1160=""),SUM(O$1:O1160)-SUM(V$1:V1158),"")</f>
        <v/>
      </c>
      <c r="X1159" s="3" t="str">
        <f t="shared" si="199"/>
        <v/>
      </c>
      <c r="Y1159" s="21" t="str">
        <f t="shared" si="200"/>
        <v/>
      </c>
      <c r="Z1159" s="74" t="str">
        <f t="shared" si="201"/>
        <v/>
      </c>
      <c r="AA1159" s="74" t="str">
        <f t="shared" si="202"/>
        <v/>
      </c>
      <c r="AB1159" s="74" t="str">
        <f t="shared" si="203"/>
        <v/>
      </c>
    </row>
    <row r="1160" spans="5:28" ht="15.75" customHeight="1" x14ac:dyDescent="0.2">
      <c r="E1160" t="str">
        <f t="shared" si="193"/>
        <v/>
      </c>
      <c r="G1160" s="1" t="str">
        <f>IF(D1160="","",IFERROR(VLOOKUP(D1160,Ingredients!$A:$G,4,FALSE),"ingredient not in list"))</f>
        <v/>
      </c>
      <c r="H1160" t="str">
        <f t="shared" si="194"/>
        <v/>
      </c>
      <c r="I1160" s="3" t="str">
        <f>IF(D1160="", "", IFERROR((VLOOKUP(D1160,Ingredients!$A:$H,8,FALSE)*(F1160/(VLOOKUP(D1160,Ingredients!$A:$H,3,FALSE)))), "ingredient not in list"))</f>
        <v/>
      </c>
      <c r="J1160" t="str">
        <f t="shared" si="195"/>
        <v/>
      </c>
      <c r="K1160" s="77" t="str">
        <f>IF($D1160="", "", IFERROR((VLOOKUP($D1160,Ingredients!$A:$K,9,FALSE)*($F1160/(VLOOKUP($D1160,Ingredients!$A:$K,3,FALSE)))), "ingredient not in list"))</f>
        <v/>
      </c>
      <c r="L1160" t="str">
        <f t="shared" si="196"/>
        <v/>
      </c>
      <c r="M1160" s="77" t="str">
        <f>IF($D1160="", "", IFERROR((VLOOKUP($D1160,Ingredients!$A:$K,10,FALSE)*($F1160/(VLOOKUP($D1160,Ingredients!$A:$K,3,FALSE)))), "ingredient not in list"))</f>
        <v/>
      </c>
      <c r="N1160" t="str">
        <f t="shared" si="197"/>
        <v/>
      </c>
      <c r="O1160" s="77" t="str">
        <f>IF($D1160="", "", IFERROR((VLOOKUP($D1160,Ingredients!$A:$K,11,FALSE)*($F1160/(VLOOKUP($D1160,Ingredients!$A:$K,3,FALSE)))), "ingredient not in list"))</f>
        <v/>
      </c>
      <c r="P1160" t="str">
        <f t="shared" si="198"/>
        <v/>
      </c>
      <c r="Q1160" s="83" t="str">
        <f>IF($D1160="", "", IFERROR((VLOOKUP($D1160,Ingredients!$A:$H,6,FALSE)*($F1160/(VLOOKUP($D1160,Ingredients!$A:$H,3,FALSE)))), "ingredient not in list"))</f>
        <v/>
      </c>
      <c r="R1160" s="3" t="str">
        <f>IF(AND(I1160&lt;&gt;"",I1161=""),SUM(I$1:I1161)-SUM(R$1:R1159),"")</f>
        <v/>
      </c>
      <c r="S1160" t="str">
        <f>IF(AND(Q1160&lt;&gt;"",Q1161=""),SUM(Q$1:Q1161)-SUM(S$1:S1159),"")</f>
        <v/>
      </c>
      <c r="T1160" s="74" t="str">
        <f>IF(AND(K1160&lt;&gt;"",K1161=""),SUM(K$1:K1161)-SUM(T$1:T1159),"")</f>
        <v/>
      </c>
      <c r="U1160" s="74" t="str">
        <f>IF(AND(M1160&lt;&gt;"",M1161=""),SUM(M$1:M1161)-SUM(U$1:U1159),"")</f>
        <v/>
      </c>
      <c r="V1160" s="74" t="str">
        <f>IF(AND(O1160&lt;&gt;"",O1161=""),SUM(O$1:O1161)-SUM(V$1:V1159),"")</f>
        <v/>
      </c>
      <c r="X1160" s="3" t="str">
        <f t="shared" si="199"/>
        <v/>
      </c>
      <c r="Y1160" s="21" t="str">
        <f t="shared" si="200"/>
        <v/>
      </c>
      <c r="Z1160" s="74" t="str">
        <f t="shared" si="201"/>
        <v/>
      </c>
      <c r="AA1160" s="74" t="str">
        <f t="shared" si="202"/>
        <v/>
      </c>
      <c r="AB1160" s="74" t="str">
        <f t="shared" si="203"/>
        <v/>
      </c>
    </row>
    <row r="1161" spans="5:28" ht="15.75" customHeight="1" x14ac:dyDescent="0.2">
      <c r="E1161" t="str">
        <f t="shared" ref="E1161:E1224" si="204">IF($D1161="","", "|")</f>
        <v/>
      </c>
      <c r="G1161" s="1" t="str">
        <f>IF(D1161="","",IFERROR(VLOOKUP(D1161,Ingredients!$A:$G,4,FALSE),"ingredient not in list"))</f>
        <v/>
      </c>
      <c r="H1161" t="str">
        <f t="shared" ref="H1161:H1224" si="205">IF($D1161="","", "|")</f>
        <v/>
      </c>
      <c r="I1161" s="3" t="str">
        <f>IF(D1161="", "", IFERROR((VLOOKUP(D1161,Ingredients!$A:$H,8,FALSE)*(F1161/(VLOOKUP(D1161,Ingredients!$A:$H,3,FALSE)))), "ingredient not in list"))</f>
        <v/>
      </c>
      <c r="J1161" t="str">
        <f t="shared" ref="J1161:J1224" si="206">IF($D1161="","", "|")</f>
        <v/>
      </c>
      <c r="K1161" s="77" t="str">
        <f>IF($D1161="", "", IFERROR((VLOOKUP($D1161,Ingredients!$A:$K,9,FALSE)*($F1161/(VLOOKUP($D1161,Ingredients!$A:$K,3,FALSE)))), "ingredient not in list"))</f>
        <v/>
      </c>
      <c r="L1161" t="str">
        <f t="shared" ref="L1161:L1224" si="207">IF($D1161="","", "|")</f>
        <v/>
      </c>
      <c r="M1161" s="77" t="str">
        <f>IF($D1161="", "", IFERROR((VLOOKUP($D1161,Ingredients!$A:$K,10,FALSE)*($F1161/(VLOOKUP($D1161,Ingredients!$A:$K,3,FALSE)))), "ingredient not in list"))</f>
        <v/>
      </c>
      <c r="N1161" t="str">
        <f t="shared" ref="N1161:N1224" si="208">IF($D1161="","", "|")</f>
        <v/>
      </c>
      <c r="O1161" s="77" t="str">
        <f>IF($D1161="", "", IFERROR((VLOOKUP($D1161,Ingredients!$A:$K,11,FALSE)*($F1161/(VLOOKUP($D1161,Ingredients!$A:$K,3,FALSE)))), "ingredient not in list"))</f>
        <v/>
      </c>
      <c r="P1161" t="str">
        <f t="shared" ref="P1161:P1224" si="209">IF($D1161="","", "|")</f>
        <v/>
      </c>
      <c r="Q1161" s="83" t="str">
        <f>IF($D1161="", "", IFERROR((VLOOKUP($D1161,Ingredients!$A:$H,6,FALSE)*($F1161/(VLOOKUP($D1161,Ingredients!$A:$H,3,FALSE)))), "ingredient not in list"))</f>
        <v/>
      </c>
      <c r="R1161" s="3" t="str">
        <f>IF(AND(I1161&lt;&gt;"",I1162=""),SUM(I$1:I1162)-SUM(R$1:R1160),"")</f>
        <v/>
      </c>
      <c r="S1161" t="str">
        <f>IF(AND(Q1161&lt;&gt;"",Q1162=""),SUM(Q$1:Q1162)-SUM(S$1:S1160),"")</f>
        <v/>
      </c>
      <c r="T1161" s="74" t="str">
        <f>IF(AND(K1161&lt;&gt;"",K1162=""),SUM(K$1:K1162)-SUM(T$1:T1160),"")</f>
        <v/>
      </c>
      <c r="U1161" s="74" t="str">
        <f>IF(AND(M1161&lt;&gt;"",M1162=""),SUM(M$1:M1162)-SUM(U$1:U1160),"")</f>
        <v/>
      </c>
      <c r="V1161" s="74" t="str">
        <f>IF(AND(O1161&lt;&gt;"",O1162=""),SUM(O$1:O1162)-SUM(V$1:V1160),"")</f>
        <v/>
      </c>
      <c r="X1161" s="3" t="str">
        <f t="shared" si="199"/>
        <v/>
      </c>
      <c r="Y1161" s="21" t="str">
        <f t="shared" si="200"/>
        <v/>
      </c>
      <c r="Z1161" s="74" t="str">
        <f t="shared" si="201"/>
        <v/>
      </c>
      <c r="AA1161" s="74" t="str">
        <f t="shared" si="202"/>
        <v/>
      </c>
      <c r="AB1161" s="74" t="str">
        <f t="shared" si="203"/>
        <v/>
      </c>
    </row>
    <row r="1162" spans="5:28" ht="15.75" customHeight="1" x14ac:dyDescent="0.2">
      <c r="E1162" t="str">
        <f t="shared" si="204"/>
        <v/>
      </c>
      <c r="G1162" s="1" t="str">
        <f>IF(D1162="","",IFERROR(VLOOKUP(D1162,Ingredients!$A:$G,4,FALSE),"ingredient not in list"))</f>
        <v/>
      </c>
      <c r="H1162" t="str">
        <f t="shared" si="205"/>
        <v/>
      </c>
      <c r="I1162" s="3" t="str">
        <f>IF(D1162="", "", IFERROR((VLOOKUP(D1162,Ingredients!$A:$H,8,FALSE)*(F1162/(VLOOKUP(D1162,Ingredients!$A:$H,3,FALSE)))), "ingredient not in list"))</f>
        <v/>
      </c>
      <c r="J1162" t="str">
        <f t="shared" si="206"/>
        <v/>
      </c>
      <c r="K1162" s="77" t="str">
        <f>IF($D1162="", "", IFERROR((VLOOKUP($D1162,Ingredients!$A:$K,9,FALSE)*($F1162/(VLOOKUP($D1162,Ingredients!$A:$K,3,FALSE)))), "ingredient not in list"))</f>
        <v/>
      </c>
      <c r="L1162" t="str">
        <f t="shared" si="207"/>
        <v/>
      </c>
      <c r="M1162" s="77" t="str">
        <f>IF($D1162="", "", IFERROR((VLOOKUP($D1162,Ingredients!$A:$K,10,FALSE)*($F1162/(VLOOKUP($D1162,Ingredients!$A:$K,3,FALSE)))), "ingredient not in list"))</f>
        <v/>
      </c>
      <c r="N1162" t="str">
        <f t="shared" si="208"/>
        <v/>
      </c>
      <c r="O1162" s="77" t="str">
        <f>IF($D1162="", "", IFERROR((VLOOKUP($D1162,Ingredients!$A:$K,11,FALSE)*($F1162/(VLOOKUP($D1162,Ingredients!$A:$K,3,FALSE)))), "ingredient not in list"))</f>
        <v/>
      </c>
      <c r="P1162" t="str">
        <f t="shared" si="209"/>
        <v/>
      </c>
      <c r="Q1162" s="83" t="str">
        <f>IF($D1162="", "", IFERROR((VLOOKUP($D1162,Ingredients!$A:$H,6,FALSE)*($F1162/(VLOOKUP($D1162,Ingredients!$A:$H,3,FALSE)))), "ingredient not in list"))</f>
        <v/>
      </c>
      <c r="R1162" s="3" t="str">
        <f>IF(AND(I1162&lt;&gt;"",I1163=""),SUM(I$1:I1163)-SUM(R$1:R1161),"")</f>
        <v/>
      </c>
      <c r="S1162" t="str">
        <f>IF(AND(Q1162&lt;&gt;"",Q1163=""),SUM(Q$1:Q1163)-SUM(S$1:S1161),"")</f>
        <v/>
      </c>
      <c r="T1162" s="74" t="str">
        <f>IF(AND(K1162&lt;&gt;"",K1163=""),SUM(K$1:K1163)-SUM(T$1:T1161),"")</f>
        <v/>
      </c>
      <c r="U1162" s="74" t="str">
        <f>IF(AND(M1162&lt;&gt;"",M1163=""),SUM(M$1:M1163)-SUM(U$1:U1161),"")</f>
        <v/>
      </c>
      <c r="V1162" s="74" t="str">
        <f>IF(AND(O1162&lt;&gt;"",O1163=""),SUM(O$1:O1163)-SUM(V$1:V1161),"")</f>
        <v/>
      </c>
      <c r="X1162" s="3" t="str">
        <f t="shared" ref="X1162:X1225" si="210">IF(W1162="","",R1162/W1162)</f>
        <v/>
      </c>
      <c r="Y1162" s="21" t="str">
        <f t="shared" ref="Y1162:Y1225" si="211">IF(W1162="","", S1162/W1162)</f>
        <v/>
      </c>
      <c r="Z1162" s="74" t="str">
        <f t="shared" ref="Z1162:Z1225" si="212">IF(T1162="","", T1162/W1162)</f>
        <v/>
      </c>
      <c r="AA1162" s="74" t="str">
        <f t="shared" ref="AA1162:AA1225" si="213">IF(U1162="","", U1162/W1162)</f>
        <v/>
      </c>
      <c r="AB1162" s="74" t="str">
        <f t="shared" ref="AB1162:AB1225" si="214">IF(V1162="","", V1162/W1162)</f>
        <v/>
      </c>
    </row>
    <row r="1163" spans="5:28" ht="15.75" customHeight="1" x14ac:dyDescent="0.2">
      <c r="E1163" t="str">
        <f t="shared" si="204"/>
        <v/>
      </c>
      <c r="G1163" s="1" t="str">
        <f>IF(D1163="","",IFERROR(VLOOKUP(D1163,Ingredients!$A:$G,4,FALSE),"ingredient not in list"))</f>
        <v/>
      </c>
      <c r="H1163" t="str">
        <f t="shared" si="205"/>
        <v/>
      </c>
      <c r="I1163" s="3" t="str">
        <f>IF(D1163="", "", IFERROR((VLOOKUP(D1163,Ingredients!$A:$H,8,FALSE)*(F1163/(VLOOKUP(D1163,Ingredients!$A:$H,3,FALSE)))), "ingredient not in list"))</f>
        <v/>
      </c>
      <c r="J1163" t="str">
        <f t="shared" si="206"/>
        <v/>
      </c>
      <c r="K1163" s="77" t="str">
        <f>IF($D1163="", "", IFERROR((VLOOKUP($D1163,Ingredients!$A:$K,9,FALSE)*($F1163/(VLOOKUP($D1163,Ingredients!$A:$K,3,FALSE)))), "ingredient not in list"))</f>
        <v/>
      </c>
      <c r="L1163" t="str">
        <f t="shared" si="207"/>
        <v/>
      </c>
      <c r="M1163" s="77" t="str">
        <f>IF($D1163="", "", IFERROR((VLOOKUP($D1163,Ingredients!$A:$K,10,FALSE)*($F1163/(VLOOKUP($D1163,Ingredients!$A:$K,3,FALSE)))), "ingredient not in list"))</f>
        <v/>
      </c>
      <c r="N1163" t="str">
        <f t="shared" si="208"/>
        <v/>
      </c>
      <c r="O1163" s="77" t="str">
        <f>IF($D1163="", "", IFERROR((VLOOKUP($D1163,Ingredients!$A:$K,11,FALSE)*($F1163/(VLOOKUP($D1163,Ingredients!$A:$K,3,FALSE)))), "ingredient not in list"))</f>
        <v/>
      </c>
      <c r="P1163" t="str">
        <f t="shared" si="209"/>
        <v/>
      </c>
      <c r="Q1163" s="83" t="str">
        <f>IF($D1163="", "", IFERROR((VLOOKUP($D1163,Ingredients!$A:$H,6,FALSE)*($F1163/(VLOOKUP($D1163,Ingredients!$A:$H,3,FALSE)))), "ingredient not in list"))</f>
        <v/>
      </c>
      <c r="R1163" s="3" t="str">
        <f>IF(AND(I1163&lt;&gt;"",I1164=""),SUM(I$1:I1164)-SUM(R$1:R1162),"")</f>
        <v/>
      </c>
      <c r="S1163" t="str">
        <f>IF(AND(Q1163&lt;&gt;"",Q1164=""),SUM(Q$1:Q1164)-SUM(S$1:S1162),"")</f>
        <v/>
      </c>
      <c r="T1163" s="74" t="str">
        <f>IF(AND(K1163&lt;&gt;"",K1164=""),SUM(K$1:K1164)-SUM(T$1:T1162),"")</f>
        <v/>
      </c>
      <c r="U1163" s="74" t="str">
        <f>IF(AND(M1163&lt;&gt;"",M1164=""),SUM(M$1:M1164)-SUM(U$1:U1162),"")</f>
        <v/>
      </c>
      <c r="V1163" s="74" t="str">
        <f>IF(AND(O1163&lt;&gt;"",O1164=""),SUM(O$1:O1164)-SUM(V$1:V1162),"")</f>
        <v/>
      </c>
      <c r="X1163" s="3" t="str">
        <f t="shared" si="210"/>
        <v/>
      </c>
      <c r="Y1163" s="21" t="str">
        <f t="shared" si="211"/>
        <v/>
      </c>
      <c r="Z1163" s="74" t="str">
        <f t="shared" si="212"/>
        <v/>
      </c>
      <c r="AA1163" s="74" t="str">
        <f t="shared" si="213"/>
        <v/>
      </c>
      <c r="AB1163" s="74" t="str">
        <f t="shared" si="214"/>
        <v/>
      </c>
    </row>
    <row r="1164" spans="5:28" ht="15.75" customHeight="1" x14ac:dyDescent="0.2">
      <c r="E1164" t="str">
        <f t="shared" si="204"/>
        <v/>
      </c>
      <c r="G1164" s="1" t="str">
        <f>IF(D1164="","",IFERROR(VLOOKUP(D1164,Ingredients!$A:$G,4,FALSE),"ingredient not in list"))</f>
        <v/>
      </c>
      <c r="H1164" t="str">
        <f t="shared" si="205"/>
        <v/>
      </c>
      <c r="I1164" s="3" t="str">
        <f>IF(D1164="", "", IFERROR((VLOOKUP(D1164,Ingredients!$A:$H,8,FALSE)*(F1164/(VLOOKUP(D1164,Ingredients!$A:$H,3,FALSE)))), "ingredient not in list"))</f>
        <v/>
      </c>
      <c r="J1164" t="str">
        <f t="shared" si="206"/>
        <v/>
      </c>
      <c r="K1164" s="77" t="str">
        <f>IF($D1164="", "", IFERROR((VLOOKUP($D1164,Ingredients!$A:$K,9,FALSE)*($F1164/(VLOOKUP($D1164,Ingredients!$A:$K,3,FALSE)))), "ingredient not in list"))</f>
        <v/>
      </c>
      <c r="L1164" t="str">
        <f t="shared" si="207"/>
        <v/>
      </c>
      <c r="M1164" s="77" t="str">
        <f>IF($D1164="", "", IFERROR((VLOOKUP($D1164,Ingredients!$A:$K,10,FALSE)*($F1164/(VLOOKUP($D1164,Ingredients!$A:$K,3,FALSE)))), "ingredient not in list"))</f>
        <v/>
      </c>
      <c r="N1164" t="str">
        <f t="shared" si="208"/>
        <v/>
      </c>
      <c r="O1164" s="77" t="str">
        <f>IF($D1164="", "", IFERROR((VLOOKUP($D1164,Ingredients!$A:$K,11,FALSE)*($F1164/(VLOOKUP($D1164,Ingredients!$A:$K,3,FALSE)))), "ingredient not in list"))</f>
        <v/>
      </c>
      <c r="P1164" t="str">
        <f t="shared" si="209"/>
        <v/>
      </c>
      <c r="Q1164" s="83" t="str">
        <f>IF($D1164="", "", IFERROR((VLOOKUP($D1164,Ingredients!$A:$H,6,FALSE)*($F1164/(VLOOKUP($D1164,Ingredients!$A:$H,3,FALSE)))), "ingredient not in list"))</f>
        <v/>
      </c>
      <c r="R1164" s="3" t="str">
        <f>IF(AND(I1164&lt;&gt;"",I1165=""),SUM(I$1:I1165)-SUM(R$1:R1163),"")</f>
        <v/>
      </c>
      <c r="S1164" t="str">
        <f>IF(AND(Q1164&lt;&gt;"",Q1165=""),SUM(Q$1:Q1165)-SUM(S$1:S1163),"")</f>
        <v/>
      </c>
      <c r="T1164" s="74" t="str">
        <f>IF(AND(K1164&lt;&gt;"",K1165=""),SUM(K$1:K1165)-SUM(T$1:T1163),"")</f>
        <v/>
      </c>
      <c r="U1164" s="74" t="str">
        <f>IF(AND(M1164&lt;&gt;"",M1165=""),SUM(M$1:M1165)-SUM(U$1:U1163),"")</f>
        <v/>
      </c>
      <c r="V1164" s="74" t="str">
        <f>IF(AND(O1164&lt;&gt;"",O1165=""),SUM(O$1:O1165)-SUM(V$1:V1163),"")</f>
        <v/>
      </c>
      <c r="X1164" s="3" t="str">
        <f t="shared" si="210"/>
        <v/>
      </c>
      <c r="Y1164" s="21" t="str">
        <f t="shared" si="211"/>
        <v/>
      </c>
      <c r="Z1164" s="74" t="str">
        <f t="shared" si="212"/>
        <v/>
      </c>
      <c r="AA1164" s="74" t="str">
        <f t="shared" si="213"/>
        <v/>
      </c>
      <c r="AB1164" s="74" t="str">
        <f t="shared" si="214"/>
        <v/>
      </c>
    </row>
    <row r="1165" spans="5:28" ht="15.75" customHeight="1" x14ac:dyDescent="0.2">
      <c r="E1165" t="str">
        <f t="shared" si="204"/>
        <v/>
      </c>
      <c r="G1165" s="1" t="str">
        <f>IF(D1165="","",IFERROR(VLOOKUP(D1165,Ingredients!$A:$G,4,FALSE),"ingredient not in list"))</f>
        <v/>
      </c>
      <c r="H1165" t="str">
        <f t="shared" si="205"/>
        <v/>
      </c>
      <c r="I1165" s="3" t="str">
        <f>IF(D1165="", "", IFERROR((VLOOKUP(D1165,Ingredients!$A:$H,8,FALSE)*(F1165/(VLOOKUP(D1165,Ingredients!$A:$H,3,FALSE)))), "ingredient not in list"))</f>
        <v/>
      </c>
      <c r="J1165" t="str">
        <f t="shared" si="206"/>
        <v/>
      </c>
      <c r="K1165" s="77" t="str">
        <f>IF($D1165="", "", IFERROR((VLOOKUP($D1165,Ingredients!$A:$K,9,FALSE)*($F1165/(VLOOKUP($D1165,Ingredients!$A:$K,3,FALSE)))), "ingredient not in list"))</f>
        <v/>
      </c>
      <c r="L1165" t="str">
        <f t="shared" si="207"/>
        <v/>
      </c>
      <c r="M1165" s="77" t="str">
        <f>IF($D1165="", "", IFERROR((VLOOKUP($D1165,Ingredients!$A:$K,10,FALSE)*($F1165/(VLOOKUP($D1165,Ingredients!$A:$K,3,FALSE)))), "ingredient not in list"))</f>
        <v/>
      </c>
      <c r="N1165" t="str">
        <f t="shared" si="208"/>
        <v/>
      </c>
      <c r="O1165" s="77" t="str">
        <f>IF($D1165="", "", IFERROR((VLOOKUP($D1165,Ingredients!$A:$K,11,FALSE)*($F1165/(VLOOKUP($D1165,Ingredients!$A:$K,3,FALSE)))), "ingredient not in list"))</f>
        <v/>
      </c>
      <c r="P1165" t="str">
        <f t="shared" si="209"/>
        <v/>
      </c>
      <c r="Q1165" s="83" t="str">
        <f>IF($D1165="", "", IFERROR((VLOOKUP($D1165,Ingredients!$A:$H,6,FALSE)*($F1165/(VLOOKUP($D1165,Ingredients!$A:$H,3,FALSE)))), "ingredient not in list"))</f>
        <v/>
      </c>
      <c r="R1165" s="3" t="str">
        <f>IF(AND(I1165&lt;&gt;"",I1166=""),SUM(I$1:I1166)-SUM(R$1:R1164),"")</f>
        <v/>
      </c>
      <c r="S1165" t="str">
        <f>IF(AND(Q1165&lt;&gt;"",Q1166=""),SUM(Q$1:Q1166)-SUM(S$1:S1164),"")</f>
        <v/>
      </c>
      <c r="T1165" s="74" t="str">
        <f>IF(AND(K1165&lt;&gt;"",K1166=""),SUM(K$1:K1166)-SUM(T$1:T1164),"")</f>
        <v/>
      </c>
      <c r="U1165" s="74" t="str">
        <f>IF(AND(M1165&lt;&gt;"",M1166=""),SUM(M$1:M1166)-SUM(U$1:U1164),"")</f>
        <v/>
      </c>
      <c r="V1165" s="74" t="str">
        <f>IF(AND(O1165&lt;&gt;"",O1166=""),SUM(O$1:O1166)-SUM(V$1:V1164),"")</f>
        <v/>
      </c>
      <c r="X1165" s="3" t="str">
        <f t="shared" si="210"/>
        <v/>
      </c>
      <c r="Y1165" s="21" t="str">
        <f t="shared" si="211"/>
        <v/>
      </c>
      <c r="Z1165" s="74" t="str">
        <f t="shared" si="212"/>
        <v/>
      </c>
      <c r="AA1165" s="74" t="str">
        <f t="shared" si="213"/>
        <v/>
      </c>
      <c r="AB1165" s="74" t="str">
        <f t="shared" si="214"/>
        <v/>
      </c>
    </row>
    <row r="1166" spans="5:28" ht="15.75" customHeight="1" x14ac:dyDescent="0.2">
      <c r="E1166" t="str">
        <f t="shared" si="204"/>
        <v/>
      </c>
      <c r="G1166" s="1" t="str">
        <f>IF(D1166="","",IFERROR(VLOOKUP(D1166,Ingredients!$A:$G,4,FALSE),"ingredient not in list"))</f>
        <v/>
      </c>
      <c r="H1166" t="str">
        <f t="shared" si="205"/>
        <v/>
      </c>
      <c r="I1166" s="3" t="str">
        <f>IF(D1166="", "", IFERROR((VLOOKUP(D1166,Ingredients!$A:$H,8,FALSE)*(F1166/(VLOOKUP(D1166,Ingredients!$A:$H,3,FALSE)))), "ingredient not in list"))</f>
        <v/>
      </c>
      <c r="J1166" t="str">
        <f t="shared" si="206"/>
        <v/>
      </c>
      <c r="K1166" s="77" t="str">
        <f>IF($D1166="", "", IFERROR((VLOOKUP($D1166,Ingredients!$A:$K,9,FALSE)*($F1166/(VLOOKUP($D1166,Ingredients!$A:$K,3,FALSE)))), "ingredient not in list"))</f>
        <v/>
      </c>
      <c r="L1166" t="str">
        <f t="shared" si="207"/>
        <v/>
      </c>
      <c r="M1166" s="77" t="str">
        <f>IF($D1166="", "", IFERROR((VLOOKUP($D1166,Ingredients!$A:$K,10,FALSE)*($F1166/(VLOOKUP($D1166,Ingredients!$A:$K,3,FALSE)))), "ingredient not in list"))</f>
        <v/>
      </c>
      <c r="N1166" t="str">
        <f t="shared" si="208"/>
        <v/>
      </c>
      <c r="O1166" s="77" t="str">
        <f>IF($D1166="", "", IFERROR((VLOOKUP($D1166,Ingredients!$A:$K,11,FALSE)*($F1166/(VLOOKUP($D1166,Ingredients!$A:$K,3,FALSE)))), "ingredient not in list"))</f>
        <v/>
      </c>
      <c r="P1166" t="str">
        <f t="shared" si="209"/>
        <v/>
      </c>
      <c r="Q1166" s="83" t="str">
        <f>IF($D1166="", "", IFERROR((VLOOKUP($D1166,Ingredients!$A:$H,6,FALSE)*($F1166/(VLOOKUP($D1166,Ingredients!$A:$H,3,FALSE)))), "ingredient not in list"))</f>
        <v/>
      </c>
      <c r="R1166" s="3" t="str">
        <f>IF(AND(I1166&lt;&gt;"",I1167=""),SUM(I$1:I1167)-SUM(R$1:R1165),"")</f>
        <v/>
      </c>
      <c r="S1166" t="str">
        <f>IF(AND(Q1166&lt;&gt;"",Q1167=""),SUM(Q$1:Q1167)-SUM(S$1:S1165),"")</f>
        <v/>
      </c>
      <c r="T1166" s="74" t="str">
        <f>IF(AND(K1166&lt;&gt;"",K1167=""),SUM(K$1:K1167)-SUM(T$1:T1165),"")</f>
        <v/>
      </c>
      <c r="U1166" s="74" t="str">
        <f>IF(AND(M1166&lt;&gt;"",M1167=""),SUM(M$1:M1167)-SUM(U$1:U1165),"")</f>
        <v/>
      </c>
      <c r="V1166" s="74" t="str">
        <f>IF(AND(O1166&lt;&gt;"",O1167=""),SUM(O$1:O1167)-SUM(V$1:V1165),"")</f>
        <v/>
      </c>
      <c r="X1166" s="3" t="str">
        <f t="shared" si="210"/>
        <v/>
      </c>
      <c r="Y1166" s="21" t="str">
        <f t="shared" si="211"/>
        <v/>
      </c>
      <c r="Z1166" s="74" t="str">
        <f t="shared" si="212"/>
        <v/>
      </c>
      <c r="AA1166" s="74" t="str">
        <f t="shared" si="213"/>
        <v/>
      </c>
      <c r="AB1166" s="74" t="str">
        <f t="shared" si="214"/>
        <v/>
      </c>
    </row>
    <row r="1167" spans="5:28" ht="15.75" customHeight="1" x14ac:dyDescent="0.2">
      <c r="E1167" t="str">
        <f t="shared" si="204"/>
        <v/>
      </c>
      <c r="G1167" s="1" t="str">
        <f>IF(D1167="","",IFERROR(VLOOKUP(D1167,Ingredients!$A:$G,4,FALSE),"ingredient not in list"))</f>
        <v/>
      </c>
      <c r="H1167" t="str">
        <f t="shared" si="205"/>
        <v/>
      </c>
      <c r="I1167" s="3" t="str">
        <f>IF(D1167="", "", IFERROR((VLOOKUP(D1167,Ingredients!$A:$H,8,FALSE)*(F1167/(VLOOKUP(D1167,Ingredients!$A:$H,3,FALSE)))), "ingredient not in list"))</f>
        <v/>
      </c>
      <c r="J1167" t="str">
        <f t="shared" si="206"/>
        <v/>
      </c>
      <c r="K1167" s="77" t="str">
        <f>IF($D1167="", "", IFERROR((VLOOKUP($D1167,Ingredients!$A:$K,9,FALSE)*($F1167/(VLOOKUP($D1167,Ingredients!$A:$K,3,FALSE)))), "ingredient not in list"))</f>
        <v/>
      </c>
      <c r="L1167" t="str">
        <f t="shared" si="207"/>
        <v/>
      </c>
      <c r="M1167" s="77" t="str">
        <f>IF($D1167="", "", IFERROR((VLOOKUP($D1167,Ingredients!$A:$K,10,FALSE)*($F1167/(VLOOKUP($D1167,Ingredients!$A:$K,3,FALSE)))), "ingredient not in list"))</f>
        <v/>
      </c>
      <c r="N1167" t="str">
        <f t="shared" si="208"/>
        <v/>
      </c>
      <c r="O1167" s="77" t="str">
        <f>IF($D1167="", "", IFERROR((VLOOKUP($D1167,Ingredients!$A:$K,11,FALSE)*($F1167/(VLOOKUP($D1167,Ingredients!$A:$K,3,FALSE)))), "ingredient not in list"))</f>
        <v/>
      </c>
      <c r="P1167" t="str">
        <f t="shared" si="209"/>
        <v/>
      </c>
      <c r="Q1167" s="83" t="str">
        <f>IF($D1167="", "", IFERROR((VLOOKUP($D1167,Ingredients!$A:$H,6,FALSE)*($F1167/(VLOOKUP($D1167,Ingredients!$A:$H,3,FALSE)))), "ingredient not in list"))</f>
        <v/>
      </c>
      <c r="R1167" s="3" t="str">
        <f>IF(AND(I1167&lt;&gt;"",I1168=""),SUM(I$1:I1168)-SUM(R$1:R1166),"")</f>
        <v/>
      </c>
      <c r="S1167" t="str">
        <f>IF(AND(Q1167&lt;&gt;"",Q1168=""),SUM(Q$1:Q1168)-SUM(S$1:S1166),"")</f>
        <v/>
      </c>
      <c r="T1167" s="74" t="str">
        <f>IF(AND(K1167&lt;&gt;"",K1168=""),SUM(K$1:K1168)-SUM(T$1:T1166),"")</f>
        <v/>
      </c>
      <c r="U1167" s="74" t="str">
        <f>IF(AND(M1167&lt;&gt;"",M1168=""),SUM(M$1:M1168)-SUM(U$1:U1166),"")</f>
        <v/>
      </c>
      <c r="V1167" s="74" t="str">
        <f>IF(AND(O1167&lt;&gt;"",O1168=""),SUM(O$1:O1168)-SUM(V$1:V1166),"")</f>
        <v/>
      </c>
      <c r="X1167" s="3" t="str">
        <f t="shared" si="210"/>
        <v/>
      </c>
      <c r="Y1167" s="21" t="str">
        <f t="shared" si="211"/>
        <v/>
      </c>
      <c r="Z1167" s="74" t="str">
        <f t="shared" si="212"/>
        <v/>
      </c>
      <c r="AA1167" s="74" t="str">
        <f t="shared" si="213"/>
        <v/>
      </c>
      <c r="AB1167" s="74" t="str">
        <f t="shared" si="214"/>
        <v/>
      </c>
    </row>
    <row r="1168" spans="5:28" ht="15.75" customHeight="1" x14ac:dyDescent="0.2">
      <c r="E1168" t="str">
        <f t="shared" si="204"/>
        <v/>
      </c>
      <c r="G1168" s="1" t="str">
        <f>IF(D1168="","",IFERROR(VLOOKUP(D1168,Ingredients!$A:$G,4,FALSE),"ingredient not in list"))</f>
        <v/>
      </c>
      <c r="H1168" t="str">
        <f t="shared" si="205"/>
        <v/>
      </c>
      <c r="I1168" s="3" t="str">
        <f>IF(D1168="", "", IFERROR((VLOOKUP(D1168,Ingredients!$A:$H,8,FALSE)*(F1168/(VLOOKUP(D1168,Ingredients!$A:$H,3,FALSE)))), "ingredient not in list"))</f>
        <v/>
      </c>
      <c r="J1168" t="str">
        <f t="shared" si="206"/>
        <v/>
      </c>
      <c r="K1168" s="77" t="str">
        <f>IF($D1168="", "", IFERROR((VLOOKUP($D1168,Ingredients!$A:$K,9,FALSE)*($F1168/(VLOOKUP($D1168,Ingredients!$A:$K,3,FALSE)))), "ingredient not in list"))</f>
        <v/>
      </c>
      <c r="L1168" t="str">
        <f t="shared" si="207"/>
        <v/>
      </c>
      <c r="M1168" s="77" t="str">
        <f>IF($D1168="", "", IFERROR((VLOOKUP($D1168,Ingredients!$A:$K,10,FALSE)*($F1168/(VLOOKUP($D1168,Ingredients!$A:$K,3,FALSE)))), "ingredient not in list"))</f>
        <v/>
      </c>
      <c r="N1168" t="str">
        <f t="shared" si="208"/>
        <v/>
      </c>
      <c r="O1168" s="77" t="str">
        <f>IF($D1168="", "", IFERROR((VLOOKUP($D1168,Ingredients!$A:$K,11,FALSE)*($F1168/(VLOOKUP($D1168,Ingredients!$A:$K,3,FALSE)))), "ingredient not in list"))</f>
        <v/>
      </c>
      <c r="P1168" t="str">
        <f t="shared" si="209"/>
        <v/>
      </c>
      <c r="Q1168" s="83" t="str">
        <f>IF($D1168="", "", IFERROR((VLOOKUP($D1168,Ingredients!$A:$H,6,FALSE)*($F1168/(VLOOKUP($D1168,Ingredients!$A:$H,3,FALSE)))), "ingredient not in list"))</f>
        <v/>
      </c>
      <c r="R1168" s="3" t="str">
        <f>IF(AND(I1168&lt;&gt;"",I1169=""),SUM(I$1:I1169)-SUM(R$1:R1167),"")</f>
        <v/>
      </c>
      <c r="S1168" t="str">
        <f>IF(AND(Q1168&lt;&gt;"",Q1169=""),SUM(Q$1:Q1169)-SUM(S$1:S1167),"")</f>
        <v/>
      </c>
      <c r="T1168" s="74" t="str">
        <f>IF(AND(K1168&lt;&gt;"",K1169=""),SUM(K$1:K1169)-SUM(T$1:T1167),"")</f>
        <v/>
      </c>
      <c r="U1168" s="74" t="str">
        <f>IF(AND(M1168&lt;&gt;"",M1169=""),SUM(M$1:M1169)-SUM(U$1:U1167),"")</f>
        <v/>
      </c>
      <c r="V1168" s="74" t="str">
        <f>IF(AND(O1168&lt;&gt;"",O1169=""),SUM(O$1:O1169)-SUM(V$1:V1167),"")</f>
        <v/>
      </c>
      <c r="X1168" s="3" t="str">
        <f t="shared" si="210"/>
        <v/>
      </c>
      <c r="Y1168" s="21" t="str">
        <f t="shared" si="211"/>
        <v/>
      </c>
      <c r="Z1168" s="74" t="str">
        <f t="shared" si="212"/>
        <v/>
      </c>
      <c r="AA1168" s="74" t="str">
        <f t="shared" si="213"/>
        <v/>
      </c>
      <c r="AB1168" s="74" t="str">
        <f t="shared" si="214"/>
        <v/>
      </c>
    </row>
    <row r="1169" spans="5:28" ht="15.75" customHeight="1" x14ac:dyDescent="0.2">
      <c r="E1169" t="str">
        <f t="shared" si="204"/>
        <v/>
      </c>
      <c r="G1169" s="1" t="str">
        <f>IF(D1169="","",IFERROR(VLOOKUP(D1169,Ingredients!$A:$G,4,FALSE),"ingredient not in list"))</f>
        <v/>
      </c>
      <c r="H1169" t="str">
        <f t="shared" si="205"/>
        <v/>
      </c>
      <c r="I1169" s="3" t="str">
        <f>IF(D1169="", "", IFERROR((VLOOKUP(D1169,Ingredients!$A:$H,8,FALSE)*(F1169/(VLOOKUP(D1169,Ingredients!$A:$H,3,FALSE)))), "ingredient not in list"))</f>
        <v/>
      </c>
      <c r="J1169" t="str">
        <f t="shared" si="206"/>
        <v/>
      </c>
      <c r="K1169" s="77" t="str">
        <f>IF($D1169="", "", IFERROR((VLOOKUP($D1169,Ingredients!$A:$K,9,FALSE)*($F1169/(VLOOKUP($D1169,Ingredients!$A:$K,3,FALSE)))), "ingredient not in list"))</f>
        <v/>
      </c>
      <c r="L1169" t="str">
        <f t="shared" si="207"/>
        <v/>
      </c>
      <c r="M1169" s="77" t="str">
        <f>IF($D1169="", "", IFERROR((VLOOKUP($D1169,Ingredients!$A:$K,10,FALSE)*($F1169/(VLOOKUP($D1169,Ingredients!$A:$K,3,FALSE)))), "ingredient not in list"))</f>
        <v/>
      </c>
      <c r="N1169" t="str">
        <f t="shared" si="208"/>
        <v/>
      </c>
      <c r="O1169" s="77" t="str">
        <f>IF($D1169="", "", IFERROR((VLOOKUP($D1169,Ingredients!$A:$K,11,FALSE)*($F1169/(VLOOKUP($D1169,Ingredients!$A:$K,3,FALSE)))), "ingredient not in list"))</f>
        <v/>
      </c>
      <c r="P1169" t="str">
        <f t="shared" si="209"/>
        <v/>
      </c>
      <c r="Q1169" s="83" t="str">
        <f>IF($D1169="", "", IFERROR((VLOOKUP($D1169,Ingredients!$A:$H,6,FALSE)*($F1169/(VLOOKUP($D1169,Ingredients!$A:$H,3,FALSE)))), "ingredient not in list"))</f>
        <v/>
      </c>
      <c r="R1169" s="3" t="str">
        <f>IF(AND(I1169&lt;&gt;"",I1170=""),SUM(I$1:I1170)-SUM(R$1:R1168),"")</f>
        <v/>
      </c>
      <c r="S1169" t="str">
        <f>IF(AND(Q1169&lt;&gt;"",Q1170=""),SUM(Q$1:Q1170)-SUM(S$1:S1168),"")</f>
        <v/>
      </c>
      <c r="T1169" s="74" t="str">
        <f>IF(AND(K1169&lt;&gt;"",K1170=""),SUM(K$1:K1170)-SUM(T$1:T1168),"")</f>
        <v/>
      </c>
      <c r="U1169" s="74" t="str">
        <f>IF(AND(M1169&lt;&gt;"",M1170=""),SUM(M$1:M1170)-SUM(U$1:U1168),"")</f>
        <v/>
      </c>
      <c r="V1169" s="74" t="str">
        <f>IF(AND(O1169&lt;&gt;"",O1170=""),SUM(O$1:O1170)-SUM(V$1:V1168),"")</f>
        <v/>
      </c>
      <c r="X1169" s="3" t="str">
        <f t="shared" si="210"/>
        <v/>
      </c>
      <c r="Y1169" s="21" t="str">
        <f t="shared" si="211"/>
        <v/>
      </c>
      <c r="Z1169" s="74" t="str">
        <f t="shared" si="212"/>
        <v/>
      </c>
      <c r="AA1169" s="74" t="str">
        <f t="shared" si="213"/>
        <v/>
      </c>
      <c r="AB1169" s="74" t="str">
        <f t="shared" si="214"/>
        <v/>
      </c>
    </row>
    <row r="1170" spans="5:28" ht="15.75" customHeight="1" x14ac:dyDescent="0.2">
      <c r="E1170" t="str">
        <f t="shared" si="204"/>
        <v/>
      </c>
      <c r="G1170" s="1" t="str">
        <f>IF(D1170="","",IFERROR(VLOOKUP(D1170,Ingredients!$A:$G,4,FALSE),"ingredient not in list"))</f>
        <v/>
      </c>
      <c r="H1170" t="str">
        <f t="shared" si="205"/>
        <v/>
      </c>
      <c r="I1170" s="3" t="str">
        <f>IF(D1170="", "", IFERROR((VLOOKUP(D1170,Ingredients!$A:$H,8,FALSE)*(F1170/(VLOOKUP(D1170,Ingredients!$A:$H,3,FALSE)))), "ingredient not in list"))</f>
        <v/>
      </c>
      <c r="J1170" t="str">
        <f t="shared" si="206"/>
        <v/>
      </c>
      <c r="K1170" s="77" t="str">
        <f>IF($D1170="", "", IFERROR((VLOOKUP($D1170,Ingredients!$A:$K,9,FALSE)*($F1170/(VLOOKUP($D1170,Ingredients!$A:$K,3,FALSE)))), "ingredient not in list"))</f>
        <v/>
      </c>
      <c r="L1170" t="str">
        <f t="shared" si="207"/>
        <v/>
      </c>
      <c r="M1170" s="77" t="str">
        <f>IF($D1170="", "", IFERROR((VLOOKUP($D1170,Ingredients!$A:$K,10,FALSE)*($F1170/(VLOOKUP($D1170,Ingredients!$A:$K,3,FALSE)))), "ingredient not in list"))</f>
        <v/>
      </c>
      <c r="N1170" t="str">
        <f t="shared" si="208"/>
        <v/>
      </c>
      <c r="O1170" s="77" t="str">
        <f>IF($D1170="", "", IFERROR((VLOOKUP($D1170,Ingredients!$A:$K,11,FALSE)*($F1170/(VLOOKUP($D1170,Ingredients!$A:$K,3,FALSE)))), "ingredient not in list"))</f>
        <v/>
      </c>
      <c r="P1170" t="str">
        <f t="shared" si="209"/>
        <v/>
      </c>
      <c r="Q1170" s="83" t="str">
        <f>IF($D1170="", "", IFERROR((VLOOKUP($D1170,Ingredients!$A:$H,6,FALSE)*($F1170/(VLOOKUP($D1170,Ingredients!$A:$H,3,FALSE)))), "ingredient not in list"))</f>
        <v/>
      </c>
      <c r="R1170" s="3" t="str">
        <f>IF(AND(I1170&lt;&gt;"",I1171=""),SUM(I$1:I1171)-SUM(R$1:R1169),"")</f>
        <v/>
      </c>
      <c r="S1170" t="str">
        <f>IF(AND(Q1170&lt;&gt;"",Q1171=""),SUM(Q$1:Q1171)-SUM(S$1:S1169),"")</f>
        <v/>
      </c>
      <c r="T1170" s="74" t="str">
        <f>IF(AND(K1170&lt;&gt;"",K1171=""),SUM(K$1:K1171)-SUM(T$1:T1169),"")</f>
        <v/>
      </c>
      <c r="U1170" s="74" t="str">
        <f>IF(AND(M1170&lt;&gt;"",M1171=""),SUM(M$1:M1171)-SUM(U$1:U1169),"")</f>
        <v/>
      </c>
      <c r="V1170" s="74" t="str">
        <f>IF(AND(O1170&lt;&gt;"",O1171=""),SUM(O$1:O1171)-SUM(V$1:V1169),"")</f>
        <v/>
      </c>
      <c r="X1170" s="3" t="str">
        <f t="shared" si="210"/>
        <v/>
      </c>
      <c r="Y1170" s="21" t="str">
        <f t="shared" si="211"/>
        <v/>
      </c>
      <c r="Z1170" s="74" t="str">
        <f t="shared" si="212"/>
        <v/>
      </c>
      <c r="AA1170" s="74" t="str">
        <f t="shared" si="213"/>
        <v/>
      </c>
      <c r="AB1170" s="74" t="str">
        <f t="shared" si="214"/>
        <v/>
      </c>
    </row>
    <row r="1171" spans="5:28" ht="15.75" customHeight="1" x14ac:dyDescent="0.2">
      <c r="E1171" t="str">
        <f t="shared" si="204"/>
        <v/>
      </c>
      <c r="G1171" s="1" t="str">
        <f>IF(D1171="","",IFERROR(VLOOKUP(D1171,Ingredients!$A:$G,4,FALSE),"ingredient not in list"))</f>
        <v/>
      </c>
      <c r="H1171" t="str">
        <f t="shared" si="205"/>
        <v/>
      </c>
      <c r="I1171" s="3" t="str">
        <f>IF(D1171="", "", IFERROR((VLOOKUP(D1171,Ingredients!$A:$H,8,FALSE)*(F1171/(VLOOKUP(D1171,Ingredients!$A:$H,3,FALSE)))), "ingredient not in list"))</f>
        <v/>
      </c>
      <c r="J1171" t="str">
        <f t="shared" si="206"/>
        <v/>
      </c>
      <c r="K1171" s="77" t="str">
        <f>IF($D1171="", "", IFERROR((VLOOKUP($D1171,Ingredients!$A:$K,9,FALSE)*($F1171/(VLOOKUP($D1171,Ingredients!$A:$K,3,FALSE)))), "ingredient not in list"))</f>
        <v/>
      </c>
      <c r="L1171" t="str">
        <f t="shared" si="207"/>
        <v/>
      </c>
      <c r="M1171" s="77" t="str">
        <f>IF($D1171="", "", IFERROR((VLOOKUP($D1171,Ingredients!$A:$K,10,FALSE)*($F1171/(VLOOKUP($D1171,Ingredients!$A:$K,3,FALSE)))), "ingredient not in list"))</f>
        <v/>
      </c>
      <c r="N1171" t="str">
        <f t="shared" si="208"/>
        <v/>
      </c>
      <c r="O1171" s="77" t="str">
        <f>IF($D1171="", "", IFERROR((VLOOKUP($D1171,Ingredients!$A:$K,11,FALSE)*($F1171/(VLOOKUP($D1171,Ingredients!$A:$K,3,FALSE)))), "ingredient not in list"))</f>
        <v/>
      </c>
      <c r="P1171" t="str">
        <f t="shared" si="209"/>
        <v/>
      </c>
      <c r="Q1171" s="83" t="str">
        <f>IF($D1171="", "", IFERROR((VLOOKUP($D1171,Ingredients!$A:$H,6,FALSE)*($F1171/(VLOOKUP($D1171,Ingredients!$A:$H,3,FALSE)))), "ingredient not in list"))</f>
        <v/>
      </c>
      <c r="R1171" s="3" t="str">
        <f>IF(AND(I1171&lt;&gt;"",I1172=""),SUM(I$1:I1172)-SUM(R$1:R1170),"")</f>
        <v/>
      </c>
      <c r="S1171" t="str">
        <f>IF(AND(Q1171&lt;&gt;"",Q1172=""),SUM(Q$1:Q1172)-SUM(S$1:S1170),"")</f>
        <v/>
      </c>
      <c r="T1171" s="74" t="str">
        <f>IF(AND(K1171&lt;&gt;"",K1172=""),SUM(K$1:K1172)-SUM(T$1:T1170),"")</f>
        <v/>
      </c>
      <c r="U1171" s="74" t="str">
        <f>IF(AND(M1171&lt;&gt;"",M1172=""),SUM(M$1:M1172)-SUM(U$1:U1170),"")</f>
        <v/>
      </c>
      <c r="V1171" s="74" t="str">
        <f>IF(AND(O1171&lt;&gt;"",O1172=""),SUM(O$1:O1172)-SUM(V$1:V1170),"")</f>
        <v/>
      </c>
      <c r="X1171" s="3" t="str">
        <f t="shared" si="210"/>
        <v/>
      </c>
      <c r="Y1171" s="21" t="str">
        <f t="shared" si="211"/>
        <v/>
      </c>
      <c r="Z1171" s="74" t="str">
        <f t="shared" si="212"/>
        <v/>
      </c>
      <c r="AA1171" s="74" t="str">
        <f t="shared" si="213"/>
        <v/>
      </c>
      <c r="AB1171" s="74" t="str">
        <f t="shared" si="214"/>
        <v/>
      </c>
    </row>
    <row r="1172" spans="5:28" ht="15.75" customHeight="1" x14ac:dyDescent="0.2">
      <c r="E1172" t="str">
        <f t="shared" si="204"/>
        <v/>
      </c>
      <c r="G1172" s="1" t="str">
        <f>IF(D1172="","",IFERROR(VLOOKUP(D1172,Ingredients!$A:$G,4,FALSE),"ingredient not in list"))</f>
        <v/>
      </c>
      <c r="H1172" t="str">
        <f t="shared" si="205"/>
        <v/>
      </c>
      <c r="I1172" s="3" t="str">
        <f>IF(D1172="", "", IFERROR((VLOOKUP(D1172,Ingredients!$A:$H,8,FALSE)*(F1172/(VLOOKUP(D1172,Ingredients!$A:$H,3,FALSE)))), "ingredient not in list"))</f>
        <v/>
      </c>
      <c r="J1172" t="str">
        <f t="shared" si="206"/>
        <v/>
      </c>
      <c r="K1172" s="77" t="str">
        <f>IF($D1172="", "", IFERROR((VLOOKUP($D1172,Ingredients!$A:$K,9,FALSE)*($F1172/(VLOOKUP($D1172,Ingredients!$A:$K,3,FALSE)))), "ingredient not in list"))</f>
        <v/>
      </c>
      <c r="L1172" t="str">
        <f t="shared" si="207"/>
        <v/>
      </c>
      <c r="M1172" s="77" t="str">
        <f>IF($D1172="", "", IFERROR((VLOOKUP($D1172,Ingredients!$A:$K,10,FALSE)*($F1172/(VLOOKUP($D1172,Ingredients!$A:$K,3,FALSE)))), "ingredient not in list"))</f>
        <v/>
      </c>
      <c r="N1172" t="str">
        <f t="shared" si="208"/>
        <v/>
      </c>
      <c r="O1172" s="77" t="str">
        <f>IF($D1172="", "", IFERROR((VLOOKUP($D1172,Ingredients!$A:$K,11,FALSE)*($F1172/(VLOOKUP($D1172,Ingredients!$A:$K,3,FALSE)))), "ingredient not in list"))</f>
        <v/>
      </c>
      <c r="P1172" t="str">
        <f t="shared" si="209"/>
        <v/>
      </c>
      <c r="Q1172" s="83" t="str">
        <f>IF($D1172="", "", IFERROR((VLOOKUP($D1172,Ingredients!$A:$H,6,FALSE)*($F1172/(VLOOKUP($D1172,Ingredients!$A:$H,3,FALSE)))), "ingredient not in list"))</f>
        <v/>
      </c>
      <c r="R1172" s="3" t="str">
        <f>IF(AND(I1172&lt;&gt;"",I1173=""),SUM(I$1:I1173)-SUM(R$1:R1171),"")</f>
        <v/>
      </c>
      <c r="S1172" t="str">
        <f>IF(AND(Q1172&lt;&gt;"",Q1173=""),SUM(Q$1:Q1173)-SUM(S$1:S1171),"")</f>
        <v/>
      </c>
      <c r="T1172" s="74" t="str">
        <f>IF(AND(K1172&lt;&gt;"",K1173=""),SUM(K$1:K1173)-SUM(T$1:T1171),"")</f>
        <v/>
      </c>
      <c r="U1172" s="74" t="str">
        <f>IF(AND(M1172&lt;&gt;"",M1173=""),SUM(M$1:M1173)-SUM(U$1:U1171),"")</f>
        <v/>
      </c>
      <c r="V1172" s="74" t="str">
        <f>IF(AND(O1172&lt;&gt;"",O1173=""),SUM(O$1:O1173)-SUM(V$1:V1171),"")</f>
        <v/>
      </c>
      <c r="X1172" s="3" t="str">
        <f t="shared" si="210"/>
        <v/>
      </c>
      <c r="Y1172" s="21" t="str">
        <f t="shared" si="211"/>
        <v/>
      </c>
      <c r="Z1172" s="74" t="str">
        <f t="shared" si="212"/>
        <v/>
      </c>
      <c r="AA1172" s="74" t="str">
        <f t="shared" si="213"/>
        <v/>
      </c>
      <c r="AB1172" s="74" t="str">
        <f t="shared" si="214"/>
        <v/>
      </c>
    </row>
    <row r="1173" spans="5:28" ht="15.75" customHeight="1" x14ac:dyDescent="0.2">
      <c r="E1173" t="str">
        <f t="shared" si="204"/>
        <v/>
      </c>
      <c r="G1173" s="1" t="str">
        <f>IF(D1173="","",IFERROR(VLOOKUP(D1173,Ingredients!$A:$G,4,FALSE),"ingredient not in list"))</f>
        <v/>
      </c>
      <c r="H1173" t="str">
        <f t="shared" si="205"/>
        <v/>
      </c>
      <c r="I1173" s="3" t="str">
        <f>IF(D1173="", "", IFERROR((VLOOKUP(D1173,Ingredients!$A:$H,8,FALSE)*(F1173/(VLOOKUP(D1173,Ingredients!$A:$H,3,FALSE)))), "ingredient not in list"))</f>
        <v/>
      </c>
      <c r="J1173" t="str">
        <f t="shared" si="206"/>
        <v/>
      </c>
      <c r="K1173" s="77" t="str">
        <f>IF($D1173="", "", IFERROR((VLOOKUP($D1173,Ingredients!$A:$K,9,FALSE)*($F1173/(VLOOKUP($D1173,Ingredients!$A:$K,3,FALSE)))), "ingredient not in list"))</f>
        <v/>
      </c>
      <c r="L1173" t="str">
        <f t="shared" si="207"/>
        <v/>
      </c>
      <c r="M1173" s="77" t="str">
        <f>IF($D1173="", "", IFERROR((VLOOKUP($D1173,Ingredients!$A:$K,10,FALSE)*($F1173/(VLOOKUP($D1173,Ingredients!$A:$K,3,FALSE)))), "ingredient not in list"))</f>
        <v/>
      </c>
      <c r="N1173" t="str">
        <f t="shared" si="208"/>
        <v/>
      </c>
      <c r="O1173" s="77" t="str">
        <f>IF($D1173="", "", IFERROR((VLOOKUP($D1173,Ingredients!$A:$K,11,FALSE)*($F1173/(VLOOKUP($D1173,Ingredients!$A:$K,3,FALSE)))), "ingredient not in list"))</f>
        <v/>
      </c>
      <c r="P1173" t="str">
        <f t="shared" si="209"/>
        <v/>
      </c>
      <c r="Q1173" s="83" t="str">
        <f>IF($D1173="", "", IFERROR((VLOOKUP($D1173,Ingredients!$A:$H,6,FALSE)*($F1173/(VLOOKUP($D1173,Ingredients!$A:$H,3,FALSE)))), "ingredient not in list"))</f>
        <v/>
      </c>
      <c r="R1173" s="3" t="str">
        <f>IF(AND(I1173&lt;&gt;"",I1174=""),SUM(I$1:I1174)-SUM(R$1:R1172),"")</f>
        <v/>
      </c>
      <c r="S1173" t="str">
        <f>IF(AND(Q1173&lt;&gt;"",Q1174=""),SUM(Q$1:Q1174)-SUM(S$1:S1172),"")</f>
        <v/>
      </c>
      <c r="T1173" s="74" t="str">
        <f>IF(AND(K1173&lt;&gt;"",K1174=""),SUM(K$1:K1174)-SUM(T$1:T1172),"")</f>
        <v/>
      </c>
      <c r="U1173" s="74" t="str">
        <f>IF(AND(M1173&lt;&gt;"",M1174=""),SUM(M$1:M1174)-SUM(U$1:U1172),"")</f>
        <v/>
      </c>
      <c r="V1173" s="74" t="str">
        <f>IF(AND(O1173&lt;&gt;"",O1174=""),SUM(O$1:O1174)-SUM(V$1:V1172),"")</f>
        <v/>
      </c>
      <c r="X1173" s="3" t="str">
        <f t="shared" si="210"/>
        <v/>
      </c>
      <c r="Y1173" s="21" t="str">
        <f t="shared" si="211"/>
        <v/>
      </c>
      <c r="Z1173" s="74" t="str">
        <f t="shared" si="212"/>
        <v/>
      </c>
      <c r="AA1173" s="74" t="str">
        <f t="shared" si="213"/>
        <v/>
      </c>
      <c r="AB1173" s="74" t="str">
        <f t="shared" si="214"/>
        <v/>
      </c>
    </row>
    <row r="1174" spans="5:28" ht="15.75" customHeight="1" x14ac:dyDescent="0.2">
      <c r="E1174" t="str">
        <f t="shared" si="204"/>
        <v/>
      </c>
      <c r="G1174" s="1" t="str">
        <f>IF(D1174="","",IFERROR(VLOOKUP(D1174,Ingredients!$A:$G,4,FALSE),"ingredient not in list"))</f>
        <v/>
      </c>
      <c r="H1174" t="str">
        <f t="shared" si="205"/>
        <v/>
      </c>
      <c r="I1174" s="3" t="str">
        <f>IF(D1174="", "", IFERROR((VLOOKUP(D1174,Ingredients!$A:$H,8,FALSE)*(F1174/(VLOOKUP(D1174,Ingredients!$A:$H,3,FALSE)))), "ingredient not in list"))</f>
        <v/>
      </c>
      <c r="J1174" t="str">
        <f t="shared" si="206"/>
        <v/>
      </c>
      <c r="K1174" s="77" t="str">
        <f>IF($D1174="", "", IFERROR((VLOOKUP($D1174,Ingredients!$A:$K,9,FALSE)*($F1174/(VLOOKUP($D1174,Ingredients!$A:$K,3,FALSE)))), "ingredient not in list"))</f>
        <v/>
      </c>
      <c r="L1174" t="str">
        <f t="shared" si="207"/>
        <v/>
      </c>
      <c r="M1174" s="77" t="str">
        <f>IF($D1174="", "", IFERROR((VLOOKUP($D1174,Ingredients!$A:$K,10,FALSE)*($F1174/(VLOOKUP($D1174,Ingredients!$A:$K,3,FALSE)))), "ingredient not in list"))</f>
        <v/>
      </c>
      <c r="N1174" t="str">
        <f t="shared" si="208"/>
        <v/>
      </c>
      <c r="O1174" s="77" t="str">
        <f>IF($D1174="", "", IFERROR((VLOOKUP($D1174,Ingredients!$A:$K,11,FALSE)*($F1174/(VLOOKUP($D1174,Ingredients!$A:$K,3,FALSE)))), "ingredient not in list"))</f>
        <v/>
      </c>
      <c r="P1174" t="str">
        <f t="shared" si="209"/>
        <v/>
      </c>
      <c r="Q1174" s="83" t="str">
        <f>IF($D1174="", "", IFERROR((VLOOKUP($D1174,Ingredients!$A:$H,6,FALSE)*($F1174/(VLOOKUP($D1174,Ingredients!$A:$H,3,FALSE)))), "ingredient not in list"))</f>
        <v/>
      </c>
      <c r="R1174" s="3" t="str">
        <f>IF(AND(I1174&lt;&gt;"",I1175=""),SUM(I$1:I1175)-SUM(R$1:R1173),"")</f>
        <v/>
      </c>
      <c r="S1174" t="str">
        <f>IF(AND(Q1174&lt;&gt;"",Q1175=""),SUM(Q$1:Q1175)-SUM(S$1:S1173),"")</f>
        <v/>
      </c>
      <c r="T1174" s="74" t="str">
        <f>IF(AND(K1174&lt;&gt;"",K1175=""),SUM(K$1:K1175)-SUM(T$1:T1173),"")</f>
        <v/>
      </c>
      <c r="U1174" s="74" t="str">
        <f>IF(AND(M1174&lt;&gt;"",M1175=""),SUM(M$1:M1175)-SUM(U$1:U1173),"")</f>
        <v/>
      </c>
      <c r="V1174" s="74" t="str">
        <f>IF(AND(O1174&lt;&gt;"",O1175=""),SUM(O$1:O1175)-SUM(V$1:V1173),"")</f>
        <v/>
      </c>
      <c r="X1174" s="3" t="str">
        <f t="shared" si="210"/>
        <v/>
      </c>
      <c r="Y1174" s="21" t="str">
        <f t="shared" si="211"/>
        <v/>
      </c>
      <c r="Z1174" s="74" t="str">
        <f t="shared" si="212"/>
        <v/>
      </c>
      <c r="AA1174" s="74" t="str">
        <f t="shared" si="213"/>
        <v/>
      </c>
      <c r="AB1174" s="74" t="str">
        <f t="shared" si="214"/>
        <v/>
      </c>
    </row>
    <row r="1175" spans="5:28" ht="15.75" customHeight="1" x14ac:dyDescent="0.2">
      <c r="E1175" t="str">
        <f t="shared" si="204"/>
        <v/>
      </c>
      <c r="G1175" s="1" t="str">
        <f>IF(D1175="","",IFERROR(VLOOKUP(D1175,Ingredients!$A:$G,4,FALSE),"ingredient not in list"))</f>
        <v/>
      </c>
      <c r="H1175" t="str">
        <f t="shared" si="205"/>
        <v/>
      </c>
      <c r="I1175" s="3" t="str">
        <f>IF(D1175="", "", IFERROR((VLOOKUP(D1175,Ingredients!$A:$H,8,FALSE)*(F1175/(VLOOKUP(D1175,Ingredients!$A:$H,3,FALSE)))), "ingredient not in list"))</f>
        <v/>
      </c>
      <c r="J1175" t="str">
        <f t="shared" si="206"/>
        <v/>
      </c>
      <c r="K1175" s="77" t="str">
        <f>IF($D1175="", "", IFERROR((VLOOKUP($D1175,Ingredients!$A:$K,9,FALSE)*($F1175/(VLOOKUP($D1175,Ingredients!$A:$K,3,FALSE)))), "ingredient not in list"))</f>
        <v/>
      </c>
      <c r="L1175" t="str">
        <f t="shared" si="207"/>
        <v/>
      </c>
      <c r="M1175" s="77" t="str">
        <f>IF($D1175="", "", IFERROR((VLOOKUP($D1175,Ingredients!$A:$K,10,FALSE)*($F1175/(VLOOKUP($D1175,Ingredients!$A:$K,3,FALSE)))), "ingredient not in list"))</f>
        <v/>
      </c>
      <c r="N1175" t="str">
        <f t="shared" si="208"/>
        <v/>
      </c>
      <c r="O1175" s="77" t="str">
        <f>IF($D1175="", "", IFERROR((VLOOKUP($D1175,Ingredients!$A:$K,11,FALSE)*($F1175/(VLOOKUP($D1175,Ingredients!$A:$K,3,FALSE)))), "ingredient not in list"))</f>
        <v/>
      </c>
      <c r="P1175" t="str">
        <f t="shared" si="209"/>
        <v/>
      </c>
      <c r="Q1175" s="83" t="str">
        <f>IF($D1175="", "", IFERROR((VLOOKUP($D1175,Ingredients!$A:$H,6,FALSE)*($F1175/(VLOOKUP($D1175,Ingredients!$A:$H,3,FALSE)))), "ingredient not in list"))</f>
        <v/>
      </c>
      <c r="R1175" s="3" t="str">
        <f>IF(AND(I1175&lt;&gt;"",I1176=""),SUM(I$1:I1176)-SUM(R$1:R1174),"")</f>
        <v/>
      </c>
      <c r="S1175" t="str">
        <f>IF(AND(Q1175&lt;&gt;"",Q1176=""),SUM(Q$1:Q1176)-SUM(S$1:S1174),"")</f>
        <v/>
      </c>
      <c r="T1175" s="74" t="str">
        <f>IF(AND(K1175&lt;&gt;"",K1176=""),SUM(K$1:K1176)-SUM(T$1:T1174),"")</f>
        <v/>
      </c>
      <c r="U1175" s="74" t="str">
        <f>IF(AND(M1175&lt;&gt;"",M1176=""),SUM(M$1:M1176)-SUM(U$1:U1174),"")</f>
        <v/>
      </c>
      <c r="V1175" s="74" t="str">
        <f>IF(AND(O1175&lt;&gt;"",O1176=""),SUM(O$1:O1176)-SUM(V$1:V1174),"")</f>
        <v/>
      </c>
      <c r="X1175" s="3" t="str">
        <f t="shared" si="210"/>
        <v/>
      </c>
      <c r="Y1175" s="21" t="str">
        <f t="shared" si="211"/>
        <v/>
      </c>
      <c r="Z1175" s="74" t="str">
        <f t="shared" si="212"/>
        <v/>
      </c>
      <c r="AA1175" s="74" t="str">
        <f t="shared" si="213"/>
        <v/>
      </c>
      <c r="AB1175" s="74" t="str">
        <f t="shared" si="214"/>
        <v/>
      </c>
    </row>
    <row r="1176" spans="5:28" ht="15.75" customHeight="1" x14ac:dyDescent="0.2">
      <c r="E1176" t="str">
        <f t="shared" si="204"/>
        <v/>
      </c>
      <c r="G1176" s="1" t="str">
        <f>IF(D1176="","",IFERROR(VLOOKUP(D1176,Ingredients!$A:$G,4,FALSE),"ingredient not in list"))</f>
        <v/>
      </c>
      <c r="H1176" t="str">
        <f t="shared" si="205"/>
        <v/>
      </c>
      <c r="I1176" s="3" t="str">
        <f>IF(D1176="", "", IFERROR((VLOOKUP(D1176,Ingredients!$A:$H,8,FALSE)*(F1176/(VLOOKUP(D1176,Ingredients!$A:$H,3,FALSE)))), "ingredient not in list"))</f>
        <v/>
      </c>
      <c r="J1176" t="str">
        <f t="shared" si="206"/>
        <v/>
      </c>
      <c r="K1176" s="77" t="str">
        <f>IF($D1176="", "", IFERROR((VLOOKUP($D1176,Ingredients!$A:$K,9,FALSE)*($F1176/(VLOOKUP($D1176,Ingredients!$A:$K,3,FALSE)))), "ingredient not in list"))</f>
        <v/>
      </c>
      <c r="L1176" t="str">
        <f t="shared" si="207"/>
        <v/>
      </c>
      <c r="M1176" s="77" t="str">
        <f>IF($D1176="", "", IFERROR((VLOOKUP($D1176,Ingredients!$A:$K,10,FALSE)*($F1176/(VLOOKUP($D1176,Ingredients!$A:$K,3,FALSE)))), "ingredient not in list"))</f>
        <v/>
      </c>
      <c r="N1176" t="str">
        <f t="shared" si="208"/>
        <v/>
      </c>
      <c r="O1176" s="77" t="str">
        <f>IF($D1176="", "", IFERROR((VLOOKUP($D1176,Ingredients!$A:$K,11,FALSE)*($F1176/(VLOOKUP($D1176,Ingredients!$A:$K,3,FALSE)))), "ingredient not in list"))</f>
        <v/>
      </c>
      <c r="P1176" t="str">
        <f t="shared" si="209"/>
        <v/>
      </c>
      <c r="Q1176" s="83" t="str">
        <f>IF($D1176="", "", IFERROR((VLOOKUP($D1176,Ingredients!$A:$H,6,FALSE)*($F1176/(VLOOKUP($D1176,Ingredients!$A:$H,3,FALSE)))), "ingredient not in list"))</f>
        <v/>
      </c>
      <c r="R1176" s="3" t="str">
        <f>IF(AND(I1176&lt;&gt;"",I1177=""),SUM(I$1:I1177)-SUM(R$1:R1175),"")</f>
        <v/>
      </c>
      <c r="S1176" t="str">
        <f>IF(AND(Q1176&lt;&gt;"",Q1177=""),SUM(Q$1:Q1177)-SUM(S$1:S1175),"")</f>
        <v/>
      </c>
      <c r="T1176" s="74" t="str">
        <f>IF(AND(K1176&lt;&gt;"",K1177=""),SUM(K$1:K1177)-SUM(T$1:T1175),"")</f>
        <v/>
      </c>
      <c r="U1176" s="74" t="str">
        <f>IF(AND(M1176&lt;&gt;"",M1177=""),SUM(M$1:M1177)-SUM(U$1:U1175),"")</f>
        <v/>
      </c>
      <c r="V1176" s="74" t="str">
        <f>IF(AND(O1176&lt;&gt;"",O1177=""),SUM(O$1:O1177)-SUM(V$1:V1175),"")</f>
        <v/>
      </c>
      <c r="X1176" s="3" t="str">
        <f t="shared" si="210"/>
        <v/>
      </c>
      <c r="Y1176" s="21" t="str">
        <f t="shared" si="211"/>
        <v/>
      </c>
      <c r="Z1176" s="74" t="str">
        <f t="shared" si="212"/>
        <v/>
      </c>
      <c r="AA1176" s="74" t="str">
        <f t="shared" si="213"/>
        <v/>
      </c>
      <c r="AB1176" s="74" t="str">
        <f t="shared" si="214"/>
        <v/>
      </c>
    </row>
    <row r="1177" spans="5:28" ht="15.75" customHeight="1" x14ac:dyDescent="0.2">
      <c r="E1177" t="str">
        <f t="shared" si="204"/>
        <v/>
      </c>
      <c r="G1177" s="1" t="str">
        <f>IF(D1177="","",IFERROR(VLOOKUP(D1177,Ingredients!$A:$G,4,FALSE),"ingredient not in list"))</f>
        <v/>
      </c>
      <c r="H1177" t="str">
        <f t="shared" si="205"/>
        <v/>
      </c>
      <c r="I1177" s="3" t="str">
        <f>IF(D1177="", "", IFERROR((VLOOKUP(D1177,Ingredients!$A:$H,8,FALSE)*(F1177/(VLOOKUP(D1177,Ingredients!$A:$H,3,FALSE)))), "ingredient not in list"))</f>
        <v/>
      </c>
      <c r="J1177" t="str">
        <f t="shared" si="206"/>
        <v/>
      </c>
      <c r="K1177" s="77" t="str">
        <f>IF($D1177="", "", IFERROR((VLOOKUP($D1177,Ingredients!$A:$K,9,FALSE)*($F1177/(VLOOKUP($D1177,Ingredients!$A:$K,3,FALSE)))), "ingredient not in list"))</f>
        <v/>
      </c>
      <c r="L1177" t="str">
        <f t="shared" si="207"/>
        <v/>
      </c>
      <c r="M1177" s="77" t="str">
        <f>IF($D1177="", "", IFERROR((VLOOKUP($D1177,Ingredients!$A:$K,10,FALSE)*($F1177/(VLOOKUP($D1177,Ingredients!$A:$K,3,FALSE)))), "ingredient not in list"))</f>
        <v/>
      </c>
      <c r="N1177" t="str">
        <f t="shared" si="208"/>
        <v/>
      </c>
      <c r="O1177" s="77" t="str">
        <f>IF($D1177="", "", IFERROR((VLOOKUP($D1177,Ingredients!$A:$K,11,FALSE)*($F1177/(VLOOKUP($D1177,Ingredients!$A:$K,3,FALSE)))), "ingredient not in list"))</f>
        <v/>
      </c>
      <c r="P1177" t="str">
        <f t="shared" si="209"/>
        <v/>
      </c>
      <c r="Q1177" s="83" t="str">
        <f>IF($D1177="", "", IFERROR((VLOOKUP($D1177,Ingredients!$A:$H,6,FALSE)*($F1177/(VLOOKUP($D1177,Ingredients!$A:$H,3,FALSE)))), "ingredient not in list"))</f>
        <v/>
      </c>
      <c r="R1177" s="3" t="str">
        <f>IF(AND(I1177&lt;&gt;"",I1178=""),SUM(I$1:I1178)-SUM(R$1:R1176),"")</f>
        <v/>
      </c>
      <c r="S1177" t="str">
        <f>IF(AND(Q1177&lt;&gt;"",Q1178=""),SUM(Q$1:Q1178)-SUM(S$1:S1176),"")</f>
        <v/>
      </c>
      <c r="T1177" s="74" t="str">
        <f>IF(AND(K1177&lt;&gt;"",K1178=""),SUM(K$1:K1178)-SUM(T$1:T1176),"")</f>
        <v/>
      </c>
      <c r="U1177" s="74" t="str">
        <f>IF(AND(M1177&lt;&gt;"",M1178=""),SUM(M$1:M1178)-SUM(U$1:U1176),"")</f>
        <v/>
      </c>
      <c r="V1177" s="74" t="str">
        <f>IF(AND(O1177&lt;&gt;"",O1178=""),SUM(O$1:O1178)-SUM(V$1:V1176),"")</f>
        <v/>
      </c>
      <c r="X1177" s="3" t="str">
        <f t="shared" si="210"/>
        <v/>
      </c>
      <c r="Y1177" s="21" t="str">
        <f t="shared" si="211"/>
        <v/>
      </c>
      <c r="Z1177" s="74" t="str">
        <f t="shared" si="212"/>
        <v/>
      </c>
      <c r="AA1177" s="74" t="str">
        <f t="shared" si="213"/>
        <v/>
      </c>
      <c r="AB1177" s="74" t="str">
        <f t="shared" si="214"/>
        <v/>
      </c>
    </row>
    <row r="1178" spans="5:28" ht="15.75" customHeight="1" x14ac:dyDescent="0.2">
      <c r="E1178" t="str">
        <f t="shared" si="204"/>
        <v/>
      </c>
      <c r="G1178" s="1" t="str">
        <f>IF(D1178="","",IFERROR(VLOOKUP(D1178,Ingredients!$A:$G,4,FALSE),"ingredient not in list"))</f>
        <v/>
      </c>
      <c r="H1178" t="str">
        <f t="shared" si="205"/>
        <v/>
      </c>
      <c r="I1178" s="3" t="str">
        <f>IF(D1178="", "", IFERROR((VLOOKUP(D1178,Ingredients!$A:$H,8,FALSE)*(F1178/(VLOOKUP(D1178,Ingredients!$A:$H,3,FALSE)))), "ingredient not in list"))</f>
        <v/>
      </c>
      <c r="J1178" t="str">
        <f t="shared" si="206"/>
        <v/>
      </c>
      <c r="K1178" s="77" t="str">
        <f>IF($D1178="", "", IFERROR((VLOOKUP($D1178,Ingredients!$A:$K,9,FALSE)*($F1178/(VLOOKUP($D1178,Ingredients!$A:$K,3,FALSE)))), "ingredient not in list"))</f>
        <v/>
      </c>
      <c r="L1178" t="str">
        <f t="shared" si="207"/>
        <v/>
      </c>
      <c r="M1178" s="77" t="str">
        <f>IF($D1178="", "", IFERROR((VLOOKUP($D1178,Ingredients!$A:$K,10,FALSE)*($F1178/(VLOOKUP($D1178,Ingredients!$A:$K,3,FALSE)))), "ingredient not in list"))</f>
        <v/>
      </c>
      <c r="N1178" t="str">
        <f t="shared" si="208"/>
        <v/>
      </c>
      <c r="O1178" s="77" t="str">
        <f>IF($D1178="", "", IFERROR((VLOOKUP($D1178,Ingredients!$A:$K,11,FALSE)*($F1178/(VLOOKUP($D1178,Ingredients!$A:$K,3,FALSE)))), "ingredient not in list"))</f>
        <v/>
      </c>
      <c r="P1178" t="str">
        <f t="shared" si="209"/>
        <v/>
      </c>
      <c r="Q1178" s="83" t="str">
        <f>IF($D1178="", "", IFERROR((VLOOKUP($D1178,Ingredients!$A:$H,6,FALSE)*($F1178/(VLOOKUP($D1178,Ingredients!$A:$H,3,FALSE)))), "ingredient not in list"))</f>
        <v/>
      </c>
      <c r="R1178" s="3" t="str">
        <f>IF(AND(I1178&lt;&gt;"",I1179=""),SUM(I$1:I1179)-SUM(R$1:R1177),"")</f>
        <v/>
      </c>
      <c r="S1178" t="str">
        <f>IF(AND(Q1178&lt;&gt;"",Q1179=""),SUM(Q$1:Q1179)-SUM(S$1:S1177),"")</f>
        <v/>
      </c>
      <c r="T1178" s="74" t="str">
        <f>IF(AND(K1178&lt;&gt;"",K1179=""),SUM(K$1:K1179)-SUM(T$1:T1177),"")</f>
        <v/>
      </c>
      <c r="U1178" s="74" t="str">
        <f>IF(AND(M1178&lt;&gt;"",M1179=""),SUM(M$1:M1179)-SUM(U$1:U1177),"")</f>
        <v/>
      </c>
      <c r="V1178" s="74" t="str">
        <f>IF(AND(O1178&lt;&gt;"",O1179=""),SUM(O$1:O1179)-SUM(V$1:V1177),"")</f>
        <v/>
      </c>
      <c r="X1178" s="3" t="str">
        <f t="shared" si="210"/>
        <v/>
      </c>
      <c r="Y1178" s="21" t="str">
        <f t="shared" si="211"/>
        <v/>
      </c>
      <c r="Z1178" s="74" t="str">
        <f t="shared" si="212"/>
        <v/>
      </c>
      <c r="AA1178" s="74" t="str">
        <f t="shared" si="213"/>
        <v/>
      </c>
      <c r="AB1178" s="74" t="str">
        <f t="shared" si="214"/>
        <v/>
      </c>
    </row>
    <row r="1179" spans="5:28" ht="15.75" customHeight="1" x14ac:dyDescent="0.2">
      <c r="E1179" t="str">
        <f t="shared" si="204"/>
        <v/>
      </c>
      <c r="G1179" s="1" t="str">
        <f>IF(D1179="","",IFERROR(VLOOKUP(D1179,Ingredients!$A:$G,4,FALSE),"ingredient not in list"))</f>
        <v/>
      </c>
      <c r="H1179" t="str">
        <f t="shared" si="205"/>
        <v/>
      </c>
      <c r="I1179" s="3" t="str">
        <f>IF(D1179="", "", IFERROR((VLOOKUP(D1179,Ingredients!$A:$H,8,FALSE)*(F1179/(VLOOKUP(D1179,Ingredients!$A:$H,3,FALSE)))), "ingredient not in list"))</f>
        <v/>
      </c>
      <c r="J1179" t="str">
        <f t="shared" si="206"/>
        <v/>
      </c>
      <c r="K1179" s="77" t="str">
        <f>IF($D1179="", "", IFERROR((VLOOKUP($D1179,Ingredients!$A:$K,9,FALSE)*($F1179/(VLOOKUP($D1179,Ingredients!$A:$K,3,FALSE)))), "ingredient not in list"))</f>
        <v/>
      </c>
      <c r="L1179" t="str">
        <f t="shared" si="207"/>
        <v/>
      </c>
      <c r="M1179" s="77" t="str">
        <f>IF($D1179="", "", IFERROR((VLOOKUP($D1179,Ingredients!$A:$K,10,FALSE)*($F1179/(VLOOKUP($D1179,Ingredients!$A:$K,3,FALSE)))), "ingredient not in list"))</f>
        <v/>
      </c>
      <c r="N1179" t="str">
        <f t="shared" si="208"/>
        <v/>
      </c>
      <c r="O1179" s="77" t="str">
        <f>IF($D1179="", "", IFERROR((VLOOKUP($D1179,Ingredients!$A:$K,11,FALSE)*($F1179/(VLOOKUP($D1179,Ingredients!$A:$K,3,FALSE)))), "ingredient not in list"))</f>
        <v/>
      </c>
      <c r="P1179" t="str">
        <f t="shared" si="209"/>
        <v/>
      </c>
      <c r="Q1179" s="83" t="str">
        <f>IF($D1179="", "", IFERROR((VLOOKUP($D1179,Ingredients!$A:$H,6,FALSE)*($F1179/(VLOOKUP($D1179,Ingredients!$A:$H,3,FALSE)))), "ingredient not in list"))</f>
        <v/>
      </c>
      <c r="R1179" s="3" t="str">
        <f>IF(AND(I1179&lt;&gt;"",I1180=""),SUM(I$1:I1180)-SUM(R$1:R1178),"")</f>
        <v/>
      </c>
      <c r="S1179" t="str">
        <f>IF(AND(Q1179&lt;&gt;"",Q1180=""),SUM(Q$1:Q1180)-SUM(S$1:S1178),"")</f>
        <v/>
      </c>
      <c r="T1179" s="74" t="str">
        <f>IF(AND(K1179&lt;&gt;"",K1180=""),SUM(K$1:K1180)-SUM(T$1:T1178),"")</f>
        <v/>
      </c>
      <c r="U1179" s="74" t="str">
        <f>IF(AND(M1179&lt;&gt;"",M1180=""),SUM(M$1:M1180)-SUM(U$1:U1178),"")</f>
        <v/>
      </c>
      <c r="V1179" s="74" t="str">
        <f>IF(AND(O1179&lt;&gt;"",O1180=""),SUM(O$1:O1180)-SUM(V$1:V1178),"")</f>
        <v/>
      </c>
      <c r="X1179" s="3" t="str">
        <f t="shared" si="210"/>
        <v/>
      </c>
      <c r="Y1179" s="21" t="str">
        <f t="shared" si="211"/>
        <v/>
      </c>
      <c r="Z1179" s="74" t="str">
        <f t="shared" si="212"/>
        <v/>
      </c>
      <c r="AA1179" s="74" t="str">
        <f t="shared" si="213"/>
        <v/>
      </c>
      <c r="AB1179" s="74" t="str">
        <f t="shared" si="214"/>
        <v/>
      </c>
    </row>
    <row r="1180" spans="5:28" ht="15.75" customHeight="1" x14ac:dyDescent="0.2">
      <c r="E1180" t="str">
        <f t="shared" si="204"/>
        <v/>
      </c>
      <c r="G1180" s="1" t="str">
        <f>IF(D1180="","",IFERROR(VLOOKUP(D1180,Ingredients!$A:$G,4,FALSE),"ingredient not in list"))</f>
        <v/>
      </c>
      <c r="H1180" t="str">
        <f t="shared" si="205"/>
        <v/>
      </c>
      <c r="I1180" s="3" t="str">
        <f>IF(D1180="", "", IFERROR((VLOOKUP(D1180,Ingredients!$A:$H,8,FALSE)*(F1180/(VLOOKUP(D1180,Ingredients!$A:$H,3,FALSE)))), "ingredient not in list"))</f>
        <v/>
      </c>
      <c r="J1180" t="str">
        <f t="shared" si="206"/>
        <v/>
      </c>
      <c r="K1180" s="77" t="str">
        <f>IF($D1180="", "", IFERROR((VLOOKUP($D1180,Ingredients!$A:$K,9,FALSE)*($F1180/(VLOOKUP($D1180,Ingredients!$A:$K,3,FALSE)))), "ingredient not in list"))</f>
        <v/>
      </c>
      <c r="L1180" t="str">
        <f t="shared" si="207"/>
        <v/>
      </c>
      <c r="M1180" s="77" t="str">
        <f>IF($D1180="", "", IFERROR((VLOOKUP($D1180,Ingredients!$A:$K,10,FALSE)*($F1180/(VLOOKUP($D1180,Ingredients!$A:$K,3,FALSE)))), "ingredient not in list"))</f>
        <v/>
      </c>
      <c r="N1180" t="str">
        <f t="shared" si="208"/>
        <v/>
      </c>
      <c r="O1180" s="77" t="str">
        <f>IF($D1180="", "", IFERROR((VLOOKUP($D1180,Ingredients!$A:$K,11,FALSE)*($F1180/(VLOOKUP($D1180,Ingredients!$A:$K,3,FALSE)))), "ingredient not in list"))</f>
        <v/>
      </c>
      <c r="P1180" t="str">
        <f t="shared" si="209"/>
        <v/>
      </c>
      <c r="Q1180" s="83" t="str">
        <f>IF($D1180="", "", IFERROR((VLOOKUP($D1180,Ingredients!$A:$H,6,FALSE)*($F1180/(VLOOKUP($D1180,Ingredients!$A:$H,3,FALSE)))), "ingredient not in list"))</f>
        <v/>
      </c>
      <c r="R1180" s="3" t="str">
        <f>IF(AND(I1180&lt;&gt;"",I1181=""),SUM(I$1:I1181)-SUM(R$1:R1179),"")</f>
        <v/>
      </c>
      <c r="S1180" t="str">
        <f>IF(AND(Q1180&lt;&gt;"",Q1181=""),SUM(Q$1:Q1181)-SUM(S$1:S1179),"")</f>
        <v/>
      </c>
      <c r="T1180" s="74" t="str">
        <f>IF(AND(K1180&lt;&gt;"",K1181=""),SUM(K$1:K1181)-SUM(T$1:T1179),"")</f>
        <v/>
      </c>
      <c r="U1180" s="74" t="str">
        <f>IF(AND(M1180&lt;&gt;"",M1181=""),SUM(M$1:M1181)-SUM(U$1:U1179),"")</f>
        <v/>
      </c>
      <c r="V1180" s="74" t="str">
        <f>IF(AND(O1180&lt;&gt;"",O1181=""),SUM(O$1:O1181)-SUM(V$1:V1179),"")</f>
        <v/>
      </c>
      <c r="X1180" s="3" t="str">
        <f t="shared" si="210"/>
        <v/>
      </c>
      <c r="Y1180" s="21" t="str">
        <f t="shared" si="211"/>
        <v/>
      </c>
      <c r="Z1180" s="74" t="str">
        <f t="shared" si="212"/>
        <v/>
      </c>
      <c r="AA1180" s="74" t="str">
        <f t="shared" si="213"/>
        <v/>
      </c>
      <c r="AB1180" s="74" t="str">
        <f t="shared" si="214"/>
        <v/>
      </c>
    </row>
    <row r="1181" spans="5:28" ht="15.75" customHeight="1" x14ac:dyDescent="0.2">
      <c r="E1181" t="str">
        <f t="shared" si="204"/>
        <v/>
      </c>
      <c r="G1181" s="1" t="str">
        <f>IF(D1181="","",IFERROR(VLOOKUP(D1181,Ingredients!$A:$G,4,FALSE),"ingredient not in list"))</f>
        <v/>
      </c>
      <c r="H1181" t="str">
        <f t="shared" si="205"/>
        <v/>
      </c>
      <c r="I1181" s="3" t="str">
        <f>IF(D1181="", "", IFERROR((VLOOKUP(D1181,Ingredients!$A:$H,8,FALSE)*(F1181/(VLOOKUP(D1181,Ingredients!$A:$H,3,FALSE)))), "ingredient not in list"))</f>
        <v/>
      </c>
      <c r="J1181" t="str">
        <f t="shared" si="206"/>
        <v/>
      </c>
      <c r="K1181" s="77" t="str">
        <f>IF($D1181="", "", IFERROR((VLOOKUP($D1181,Ingredients!$A:$K,9,FALSE)*($F1181/(VLOOKUP($D1181,Ingredients!$A:$K,3,FALSE)))), "ingredient not in list"))</f>
        <v/>
      </c>
      <c r="L1181" t="str">
        <f t="shared" si="207"/>
        <v/>
      </c>
      <c r="M1181" s="77" t="str">
        <f>IF($D1181="", "", IFERROR((VLOOKUP($D1181,Ingredients!$A:$K,10,FALSE)*($F1181/(VLOOKUP($D1181,Ingredients!$A:$K,3,FALSE)))), "ingredient not in list"))</f>
        <v/>
      </c>
      <c r="N1181" t="str">
        <f t="shared" si="208"/>
        <v/>
      </c>
      <c r="O1181" s="77" t="str">
        <f>IF($D1181="", "", IFERROR((VLOOKUP($D1181,Ingredients!$A:$K,11,FALSE)*($F1181/(VLOOKUP($D1181,Ingredients!$A:$K,3,FALSE)))), "ingredient not in list"))</f>
        <v/>
      </c>
      <c r="P1181" t="str">
        <f t="shared" si="209"/>
        <v/>
      </c>
      <c r="Q1181" s="83" t="str">
        <f>IF($D1181="", "", IFERROR((VLOOKUP($D1181,Ingredients!$A:$H,6,FALSE)*($F1181/(VLOOKUP($D1181,Ingredients!$A:$H,3,FALSE)))), "ingredient not in list"))</f>
        <v/>
      </c>
      <c r="R1181" s="3" t="str">
        <f>IF(AND(I1181&lt;&gt;"",I1182=""),SUM(I$1:I1182)-SUM(R$1:R1180),"")</f>
        <v/>
      </c>
      <c r="S1181" t="str">
        <f>IF(AND(Q1181&lt;&gt;"",Q1182=""),SUM(Q$1:Q1182)-SUM(S$1:S1180),"")</f>
        <v/>
      </c>
      <c r="T1181" s="74" t="str">
        <f>IF(AND(K1181&lt;&gt;"",K1182=""),SUM(K$1:K1182)-SUM(T$1:T1180),"")</f>
        <v/>
      </c>
      <c r="U1181" s="74" t="str">
        <f>IF(AND(M1181&lt;&gt;"",M1182=""),SUM(M$1:M1182)-SUM(U$1:U1180),"")</f>
        <v/>
      </c>
      <c r="V1181" s="74" t="str">
        <f>IF(AND(O1181&lt;&gt;"",O1182=""),SUM(O$1:O1182)-SUM(V$1:V1180),"")</f>
        <v/>
      </c>
      <c r="X1181" s="3" t="str">
        <f t="shared" si="210"/>
        <v/>
      </c>
      <c r="Y1181" s="21" t="str">
        <f t="shared" si="211"/>
        <v/>
      </c>
      <c r="Z1181" s="74" t="str">
        <f t="shared" si="212"/>
        <v/>
      </c>
      <c r="AA1181" s="74" t="str">
        <f t="shared" si="213"/>
        <v/>
      </c>
      <c r="AB1181" s="74" t="str">
        <f t="shared" si="214"/>
        <v/>
      </c>
    </row>
    <row r="1182" spans="5:28" ht="15.75" customHeight="1" x14ac:dyDescent="0.2">
      <c r="E1182" t="str">
        <f t="shared" si="204"/>
        <v/>
      </c>
      <c r="G1182" s="1" t="str">
        <f>IF(D1182="","",IFERROR(VLOOKUP(D1182,Ingredients!$A:$G,4,FALSE),"ingredient not in list"))</f>
        <v/>
      </c>
      <c r="H1182" t="str">
        <f t="shared" si="205"/>
        <v/>
      </c>
      <c r="I1182" s="3" t="str">
        <f>IF(D1182="", "", IFERROR((VLOOKUP(D1182,Ingredients!$A:$H,8,FALSE)*(F1182/(VLOOKUP(D1182,Ingredients!$A:$H,3,FALSE)))), "ingredient not in list"))</f>
        <v/>
      </c>
      <c r="J1182" t="str">
        <f t="shared" si="206"/>
        <v/>
      </c>
      <c r="K1182" s="77" t="str">
        <f>IF($D1182="", "", IFERROR((VLOOKUP($D1182,Ingredients!$A:$K,9,FALSE)*($F1182/(VLOOKUP($D1182,Ingredients!$A:$K,3,FALSE)))), "ingredient not in list"))</f>
        <v/>
      </c>
      <c r="L1182" t="str">
        <f t="shared" si="207"/>
        <v/>
      </c>
      <c r="M1182" s="77" t="str">
        <f>IF($D1182="", "", IFERROR((VLOOKUP($D1182,Ingredients!$A:$K,10,FALSE)*($F1182/(VLOOKUP($D1182,Ingredients!$A:$K,3,FALSE)))), "ingredient not in list"))</f>
        <v/>
      </c>
      <c r="N1182" t="str">
        <f t="shared" si="208"/>
        <v/>
      </c>
      <c r="O1182" s="77" t="str">
        <f>IF($D1182="", "", IFERROR((VLOOKUP($D1182,Ingredients!$A:$K,11,FALSE)*($F1182/(VLOOKUP($D1182,Ingredients!$A:$K,3,FALSE)))), "ingredient not in list"))</f>
        <v/>
      </c>
      <c r="P1182" t="str">
        <f t="shared" si="209"/>
        <v/>
      </c>
      <c r="Q1182" s="83" t="str">
        <f>IF($D1182="", "", IFERROR((VLOOKUP($D1182,Ingredients!$A:$H,6,FALSE)*($F1182/(VLOOKUP($D1182,Ingredients!$A:$H,3,FALSE)))), "ingredient not in list"))</f>
        <v/>
      </c>
      <c r="R1182" s="3" t="str">
        <f>IF(AND(I1182&lt;&gt;"",I1183=""),SUM(I$1:I1183)-SUM(R$1:R1181),"")</f>
        <v/>
      </c>
      <c r="S1182" t="str">
        <f>IF(AND(Q1182&lt;&gt;"",Q1183=""),SUM(Q$1:Q1183)-SUM(S$1:S1181),"")</f>
        <v/>
      </c>
      <c r="T1182" s="74" t="str">
        <f>IF(AND(K1182&lt;&gt;"",K1183=""),SUM(K$1:K1183)-SUM(T$1:T1181),"")</f>
        <v/>
      </c>
      <c r="U1182" s="74" t="str">
        <f>IF(AND(M1182&lt;&gt;"",M1183=""),SUM(M$1:M1183)-SUM(U$1:U1181),"")</f>
        <v/>
      </c>
      <c r="V1182" s="74" t="str">
        <f>IF(AND(O1182&lt;&gt;"",O1183=""),SUM(O$1:O1183)-SUM(V$1:V1181),"")</f>
        <v/>
      </c>
      <c r="X1182" s="3" t="str">
        <f t="shared" si="210"/>
        <v/>
      </c>
      <c r="Y1182" s="21" t="str">
        <f t="shared" si="211"/>
        <v/>
      </c>
      <c r="Z1182" s="74" t="str">
        <f t="shared" si="212"/>
        <v/>
      </c>
      <c r="AA1182" s="74" t="str">
        <f t="shared" si="213"/>
        <v/>
      </c>
      <c r="AB1182" s="74" t="str">
        <f t="shared" si="214"/>
        <v/>
      </c>
    </row>
    <row r="1183" spans="5:28" ht="15.75" customHeight="1" x14ac:dyDescent="0.2">
      <c r="E1183" t="str">
        <f t="shared" si="204"/>
        <v/>
      </c>
      <c r="G1183" s="1" t="str">
        <f>IF(D1183="","",IFERROR(VLOOKUP(D1183,Ingredients!$A:$G,4,FALSE),"ingredient not in list"))</f>
        <v/>
      </c>
      <c r="H1183" t="str">
        <f t="shared" si="205"/>
        <v/>
      </c>
      <c r="I1183" s="3" t="str">
        <f>IF(D1183="", "", IFERROR((VLOOKUP(D1183,Ingredients!$A:$H,8,FALSE)*(F1183/(VLOOKUP(D1183,Ingredients!$A:$H,3,FALSE)))), "ingredient not in list"))</f>
        <v/>
      </c>
      <c r="J1183" t="str">
        <f t="shared" si="206"/>
        <v/>
      </c>
      <c r="K1183" s="77" t="str">
        <f>IF($D1183="", "", IFERROR((VLOOKUP($D1183,Ingredients!$A:$K,9,FALSE)*($F1183/(VLOOKUP($D1183,Ingredients!$A:$K,3,FALSE)))), "ingredient not in list"))</f>
        <v/>
      </c>
      <c r="L1183" t="str">
        <f t="shared" si="207"/>
        <v/>
      </c>
      <c r="M1183" s="77" t="str">
        <f>IF($D1183="", "", IFERROR((VLOOKUP($D1183,Ingredients!$A:$K,10,FALSE)*($F1183/(VLOOKUP($D1183,Ingredients!$A:$K,3,FALSE)))), "ingredient not in list"))</f>
        <v/>
      </c>
      <c r="N1183" t="str">
        <f t="shared" si="208"/>
        <v/>
      </c>
      <c r="O1183" s="77" t="str">
        <f>IF($D1183="", "", IFERROR((VLOOKUP($D1183,Ingredients!$A:$K,11,FALSE)*($F1183/(VLOOKUP($D1183,Ingredients!$A:$K,3,FALSE)))), "ingredient not in list"))</f>
        <v/>
      </c>
      <c r="P1183" t="str">
        <f t="shared" si="209"/>
        <v/>
      </c>
      <c r="Q1183" s="83" t="str">
        <f>IF($D1183="", "", IFERROR((VLOOKUP($D1183,Ingredients!$A:$H,6,FALSE)*($F1183/(VLOOKUP($D1183,Ingredients!$A:$H,3,FALSE)))), "ingredient not in list"))</f>
        <v/>
      </c>
      <c r="R1183" s="3" t="str">
        <f>IF(AND(I1183&lt;&gt;"",I1184=""),SUM(I$1:I1184)-SUM(R$1:R1182),"")</f>
        <v/>
      </c>
      <c r="S1183" t="str">
        <f>IF(AND(Q1183&lt;&gt;"",Q1184=""),SUM(Q$1:Q1184)-SUM(S$1:S1182),"")</f>
        <v/>
      </c>
      <c r="T1183" s="74" t="str">
        <f>IF(AND(K1183&lt;&gt;"",K1184=""),SUM(K$1:K1184)-SUM(T$1:T1182),"")</f>
        <v/>
      </c>
      <c r="U1183" s="74" t="str">
        <f>IF(AND(M1183&lt;&gt;"",M1184=""),SUM(M$1:M1184)-SUM(U$1:U1182),"")</f>
        <v/>
      </c>
      <c r="V1183" s="74" t="str">
        <f>IF(AND(O1183&lt;&gt;"",O1184=""),SUM(O$1:O1184)-SUM(V$1:V1182),"")</f>
        <v/>
      </c>
      <c r="X1183" s="3" t="str">
        <f t="shared" si="210"/>
        <v/>
      </c>
      <c r="Y1183" s="21" t="str">
        <f t="shared" si="211"/>
        <v/>
      </c>
      <c r="Z1183" s="74" t="str">
        <f t="shared" si="212"/>
        <v/>
      </c>
      <c r="AA1183" s="74" t="str">
        <f t="shared" si="213"/>
        <v/>
      </c>
      <c r="AB1183" s="74" t="str">
        <f t="shared" si="214"/>
        <v/>
      </c>
    </row>
    <row r="1184" spans="5:28" ht="15.75" customHeight="1" x14ac:dyDescent="0.2">
      <c r="E1184" t="str">
        <f t="shared" si="204"/>
        <v/>
      </c>
      <c r="G1184" s="1" t="str">
        <f>IF(D1184="","",IFERROR(VLOOKUP(D1184,Ingredients!$A:$G,4,FALSE),"ingredient not in list"))</f>
        <v/>
      </c>
      <c r="H1184" t="str">
        <f t="shared" si="205"/>
        <v/>
      </c>
      <c r="I1184" s="3" t="str">
        <f>IF(D1184="", "", IFERROR((VLOOKUP(D1184,Ingredients!$A:$H,8,FALSE)*(F1184/(VLOOKUP(D1184,Ingredients!$A:$H,3,FALSE)))), "ingredient not in list"))</f>
        <v/>
      </c>
      <c r="J1184" t="str">
        <f t="shared" si="206"/>
        <v/>
      </c>
      <c r="K1184" s="77" t="str">
        <f>IF($D1184="", "", IFERROR((VLOOKUP($D1184,Ingredients!$A:$K,9,FALSE)*($F1184/(VLOOKUP($D1184,Ingredients!$A:$K,3,FALSE)))), "ingredient not in list"))</f>
        <v/>
      </c>
      <c r="L1184" t="str">
        <f t="shared" si="207"/>
        <v/>
      </c>
      <c r="M1184" s="77" t="str">
        <f>IF($D1184="", "", IFERROR((VLOOKUP($D1184,Ingredients!$A:$K,10,FALSE)*($F1184/(VLOOKUP($D1184,Ingredients!$A:$K,3,FALSE)))), "ingredient not in list"))</f>
        <v/>
      </c>
      <c r="N1184" t="str">
        <f t="shared" si="208"/>
        <v/>
      </c>
      <c r="O1184" s="77" t="str">
        <f>IF($D1184="", "", IFERROR((VLOOKUP($D1184,Ingredients!$A:$K,11,FALSE)*($F1184/(VLOOKUP($D1184,Ingredients!$A:$K,3,FALSE)))), "ingredient not in list"))</f>
        <v/>
      </c>
      <c r="P1184" t="str">
        <f t="shared" si="209"/>
        <v/>
      </c>
      <c r="Q1184" s="83" t="str">
        <f>IF($D1184="", "", IFERROR((VLOOKUP($D1184,Ingredients!$A:$H,6,FALSE)*($F1184/(VLOOKUP($D1184,Ingredients!$A:$H,3,FALSE)))), "ingredient not in list"))</f>
        <v/>
      </c>
      <c r="R1184" s="3" t="str">
        <f>IF(AND(I1184&lt;&gt;"",I1185=""),SUM(I$1:I1185)-SUM(R$1:R1183),"")</f>
        <v/>
      </c>
      <c r="S1184" t="str">
        <f>IF(AND(Q1184&lt;&gt;"",Q1185=""),SUM(Q$1:Q1185)-SUM(S$1:S1183),"")</f>
        <v/>
      </c>
      <c r="T1184" s="74" t="str">
        <f>IF(AND(K1184&lt;&gt;"",K1185=""),SUM(K$1:K1185)-SUM(T$1:T1183),"")</f>
        <v/>
      </c>
      <c r="U1184" s="74" t="str">
        <f>IF(AND(M1184&lt;&gt;"",M1185=""),SUM(M$1:M1185)-SUM(U$1:U1183),"")</f>
        <v/>
      </c>
      <c r="V1184" s="74" t="str">
        <f>IF(AND(O1184&lt;&gt;"",O1185=""),SUM(O$1:O1185)-SUM(V$1:V1183),"")</f>
        <v/>
      </c>
      <c r="X1184" s="3" t="str">
        <f t="shared" si="210"/>
        <v/>
      </c>
      <c r="Y1184" s="21" t="str">
        <f t="shared" si="211"/>
        <v/>
      </c>
      <c r="Z1184" s="74" t="str">
        <f t="shared" si="212"/>
        <v/>
      </c>
      <c r="AA1184" s="74" t="str">
        <f t="shared" si="213"/>
        <v/>
      </c>
      <c r="AB1184" s="74" t="str">
        <f t="shared" si="214"/>
        <v/>
      </c>
    </row>
    <row r="1185" spans="5:28" ht="15.75" customHeight="1" x14ac:dyDescent="0.2">
      <c r="E1185" t="str">
        <f t="shared" si="204"/>
        <v/>
      </c>
      <c r="G1185" s="1" t="str">
        <f>IF(D1185="","",IFERROR(VLOOKUP(D1185,Ingredients!$A:$G,4,FALSE),"ingredient not in list"))</f>
        <v/>
      </c>
      <c r="H1185" t="str">
        <f t="shared" si="205"/>
        <v/>
      </c>
      <c r="I1185" s="3" t="str">
        <f>IF(D1185="", "", IFERROR((VLOOKUP(D1185,Ingredients!$A:$H,8,FALSE)*(F1185/(VLOOKUP(D1185,Ingredients!$A:$H,3,FALSE)))), "ingredient not in list"))</f>
        <v/>
      </c>
      <c r="J1185" t="str">
        <f t="shared" si="206"/>
        <v/>
      </c>
      <c r="K1185" s="77" t="str">
        <f>IF($D1185="", "", IFERROR((VLOOKUP($D1185,Ingredients!$A:$K,9,FALSE)*($F1185/(VLOOKUP($D1185,Ingredients!$A:$K,3,FALSE)))), "ingredient not in list"))</f>
        <v/>
      </c>
      <c r="L1185" t="str">
        <f t="shared" si="207"/>
        <v/>
      </c>
      <c r="M1185" s="77" t="str">
        <f>IF($D1185="", "", IFERROR((VLOOKUP($D1185,Ingredients!$A:$K,10,FALSE)*($F1185/(VLOOKUP($D1185,Ingredients!$A:$K,3,FALSE)))), "ingredient not in list"))</f>
        <v/>
      </c>
      <c r="N1185" t="str">
        <f t="shared" si="208"/>
        <v/>
      </c>
      <c r="O1185" s="77" t="str">
        <f>IF($D1185="", "", IFERROR((VLOOKUP($D1185,Ingredients!$A:$K,11,FALSE)*($F1185/(VLOOKUP($D1185,Ingredients!$A:$K,3,FALSE)))), "ingredient not in list"))</f>
        <v/>
      </c>
      <c r="P1185" t="str">
        <f t="shared" si="209"/>
        <v/>
      </c>
      <c r="Q1185" s="83" t="str">
        <f>IF($D1185="", "", IFERROR((VLOOKUP($D1185,Ingredients!$A:$H,6,FALSE)*($F1185/(VLOOKUP($D1185,Ingredients!$A:$H,3,FALSE)))), "ingredient not in list"))</f>
        <v/>
      </c>
      <c r="R1185" s="3" t="str">
        <f>IF(AND(I1185&lt;&gt;"",I1186=""),SUM(I$1:I1186)-SUM(R$1:R1184),"")</f>
        <v/>
      </c>
      <c r="S1185" t="str">
        <f>IF(AND(Q1185&lt;&gt;"",Q1186=""),SUM(Q$1:Q1186)-SUM(S$1:S1184),"")</f>
        <v/>
      </c>
      <c r="T1185" s="74" t="str">
        <f>IF(AND(K1185&lt;&gt;"",K1186=""),SUM(K$1:K1186)-SUM(T$1:T1184),"")</f>
        <v/>
      </c>
      <c r="U1185" s="74" t="str">
        <f>IF(AND(M1185&lt;&gt;"",M1186=""),SUM(M$1:M1186)-SUM(U$1:U1184),"")</f>
        <v/>
      </c>
      <c r="V1185" s="74" t="str">
        <f>IF(AND(O1185&lt;&gt;"",O1186=""),SUM(O$1:O1186)-SUM(V$1:V1184),"")</f>
        <v/>
      </c>
      <c r="X1185" s="3" t="str">
        <f t="shared" si="210"/>
        <v/>
      </c>
      <c r="Y1185" s="21" t="str">
        <f t="shared" si="211"/>
        <v/>
      </c>
      <c r="Z1185" s="74" t="str">
        <f t="shared" si="212"/>
        <v/>
      </c>
      <c r="AA1185" s="74" t="str">
        <f t="shared" si="213"/>
        <v/>
      </c>
      <c r="AB1185" s="74" t="str">
        <f t="shared" si="214"/>
        <v/>
      </c>
    </row>
    <row r="1186" spans="5:28" ht="15.75" customHeight="1" x14ac:dyDescent="0.2">
      <c r="E1186" t="str">
        <f t="shared" si="204"/>
        <v/>
      </c>
      <c r="G1186" s="1" t="str">
        <f>IF(D1186="","",IFERROR(VLOOKUP(D1186,Ingredients!$A:$G,4,FALSE),"ingredient not in list"))</f>
        <v/>
      </c>
      <c r="H1186" t="str">
        <f t="shared" si="205"/>
        <v/>
      </c>
      <c r="I1186" s="3" t="str">
        <f>IF(D1186="", "", IFERROR((VLOOKUP(D1186,Ingredients!$A:$H,8,FALSE)*(F1186/(VLOOKUP(D1186,Ingredients!$A:$H,3,FALSE)))), "ingredient not in list"))</f>
        <v/>
      </c>
      <c r="J1186" t="str">
        <f t="shared" si="206"/>
        <v/>
      </c>
      <c r="K1186" s="77" t="str">
        <f>IF($D1186="", "", IFERROR((VLOOKUP($D1186,Ingredients!$A:$K,9,FALSE)*($F1186/(VLOOKUP($D1186,Ingredients!$A:$K,3,FALSE)))), "ingredient not in list"))</f>
        <v/>
      </c>
      <c r="L1186" t="str">
        <f t="shared" si="207"/>
        <v/>
      </c>
      <c r="M1186" s="77" t="str">
        <f>IF($D1186="", "", IFERROR((VLOOKUP($D1186,Ingredients!$A:$K,10,FALSE)*($F1186/(VLOOKUP($D1186,Ingredients!$A:$K,3,FALSE)))), "ingredient not in list"))</f>
        <v/>
      </c>
      <c r="N1186" t="str">
        <f t="shared" si="208"/>
        <v/>
      </c>
      <c r="O1186" s="77" t="str">
        <f>IF($D1186="", "", IFERROR((VLOOKUP($D1186,Ingredients!$A:$K,11,FALSE)*($F1186/(VLOOKUP($D1186,Ingredients!$A:$K,3,FALSE)))), "ingredient not in list"))</f>
        <v/>
      </c>
      <c r="P1186" t="str">
        <f t="shared" si="209"/>
        <v/>
      </c>
      <c r="Q1186" s="83" t="str">
        <f>IF($D1186="", "", IFERROR((VLOOKUP($D1186,Ingredients!$A:$H,6,FALSE)*($F1186/(VLOOKUP($D1186,Ingredients!$A:$H,3,FALSE)))), "ingredient not in list"))</f>
        <v/>
      </c>
      <c r="R1186" s="3" t="str">
        <f>IF(AND(I1186&lt;&gt;"",I1187=""),SUM(I$1:I1187)-SUM(R$1:R1185),"")</f>
        <v/>
      </c>
      <c r="S1186" t="str">
        <f>IF(AND(Q1186&lt;&gt;"",Q1187=""),SUM(Q$1:Q1187)-SUM(S$1:S1185),"")</f>
        <v/>
      </c>
      <c r="T1186" s="74" t="str">
        <f>IF(AND(K1186&lt;&gt;"",K1187=""),SUM(K$1:K1187)-SUM(T$1:T1185),"")</f>
        <v/>
      </c>
      <c r="U1186" s="74" t="str">
        <f>IF(AND(M1186&lt;&gt;"",M1187=""),SUM(M$1:M1187)-SUM(U$1:U1185),"")</f>
        <v/>
      </c>
      <c r="V1186" s="74" t="str">
        <f>IF(AND(O1186&lt;&gt;"",O1187=""),SUM(O$1:O1187)-SUM(V$1:V1185),"")</f>
        <v/>
      </c>
      <c r="X1186" s="3" t="str">
        <f t="shared" si="210"/>
        <v/>
      </c>
      <c r="Y1186" s="21" t="str">
        <f t="shared" si="211"/>
        <v/>
      </c>
      <c r="Z1186" s="74" t="str">
        <f t="shared" si="212"/>
        <v/>
      </c>
      <c r="AA1186" s="74" t="str">
        <f t="shared" si="213"/>
        <v/>
      </c>
      <c r="AB1186" s="74" t="str">
        <f t="shared" si="214"/>
        <v/>
      </c>
    </row>
    <row r="1187" spans="5:28" ht="15.75" customHeight="1" x14ac:dyDescent="0.2">
      <c r="E1187" t="str">
        <f t="shared" si="204"/>
        <v/>
      </c>
      <c r="G1187" s="1" t="str">
        <f>IF(D1187="","",IFERROR(VLOOKUP(D1187,Ingredients!$A:$G,4,FALSE),"ingredient not in list"))</f>
        <v/>
      </c>
      <c r="H1187" t="str">
        <f t="shared" si="205"/>
        <v/>
      </c>
      <c r="I1187" s="3" t="str">
        <f>IF(D1187="", "", IFERROR((VLOOKUP(D1187,Ingredients!$A:$H,8,FALSE)*(F1187/(VLOOKUP(D1187,Ingredients!$A:$H,3,FALSE)))), "ingredient not in list"))</f>
        <v/>
      </c>
      <c r="J1187" t="str">
        <f t="shared" si="206"/>
        <v/>
      </c>
      <c r="K1187" s="77" t="str">
        <f>IF($D1187="", "", IFERROR((VLOOKUP($D1187,Ingredients!$A:$K,9,FALSE)*($F1187/(VLOOKUP($D1187,Ingredients!$A:$K,3,FALSE)))), "ingredient not in list"))</f>
        <v/>
      </c>
      <c r="L1187" t="str">
        <f t="shared" si="207"/>
        <v/>
      </c>
      <c r="M1187" s="77" t="str">
        <f>IF($D1187="", "", IFERROR((VLOOKUP($D1187,Ingredients!$A:$K,10,FALSE)*($F1187/(VLOOKUP($D1187,Ingredients!$A:$K,3,FALSE)))), "ingredient not in list"))</f>
        <v/>
      </c>
      <c r="N1187" t="str">
        <f t="shared" si="208"/>
        <v/>
      </c>
      <c r="O1187" s="77" t="str">
        <f>IF($D1187="", "", IFERROR((VLOOKUP($D1187,Ingredients!$A:$K,11,FALSE)*($F1187/(VLOOKUP($D1187,Ingredients!$A:$K,3,FALSE)))), "ingredient not in list"))</f>
        <v/>
      </c>
      <c r="P1187" t="str">
        <f t="shared" si="209"/>
        <v/>
      </c>
      <c r="Q1187" s="83" t="str">
        <f>IF($D1187="", "", IFERROR((VLOOKUP($D1187,Ingredients!$A:$H,6,FALSE)*($F1187/(VLOOKUP($D1187,Ingredients!$A:$H,3,FALSE)))), "ingredient not in list"))</f>
        <v/>
      </c>
      <c r="R1187" s="3" t="str">
        <f>IF(AND(I1187&lt;&gt;"",I1188=""),SUM(I$1:I1188)-SUM(R$1:R1186),"")</f>
        <v/>
      </c>
      <c r="S1187" t="str">
        <f>IF(AND(Q1187&lt;&gt;"",Q1188=""),SUM(Q$1:Q1188)-SUM(S$1:S1186),"")</f>
        <v/>
      </c>
      <c r="T1187" s="74" t="str">
        <f>IF(AND(K1187&lt;&gt;"",K1188=""),SUM(K$1:K1188)-SUM(T$1:T1186),"")</f>
        <v/>
      </c>
      <c r="U1187" s="74" t="str">
        <f>IF(AND(M1187&lt;&gt;"",M1188=""),SUM(M$1:M1188)-SUM(U$1:U1186),"")</f>
        <v/>
      </c>
      <c r="V1187" s="74" t="str">
        <f>IF(AND(O1187&lt;&gt;"",O1188=""),SUM(O$1:O1188)-SUM(V$1:V1186),"")</f>
        <v/>
      </c>
      <c r="X1187" s="3" t="str">
        <f t="shared" si="210"/>
        <v/>
      </c>
      <c r="Y1187" s="21" t="str">
        <f t="shared" si="211"/>
        <v/>
      </c>
      <c r="Z1187" s="74" t="str">
        <f t="shared" si="212"/>
        <v/>
      </c>
      <c r="AA1187" s="74" t="str">
        <f t="shared" si="213"/>
        <v/>
      </c>
      <c r="AB1187" s="74" t="str">
        <f t="shared" si="214"/>
        <v/>
      </c>
    </row>
    <row r="1188" spans="5:28" ht="15.75" customHeight="1" x14ac:dyDescent="0.2">
      <c r="E1188" t="str">
        <f t="shared" si="204"/>
        <v/>
      </c>
      <c r="G1188" s="1" t="str">
        <f>IF(D1188="","",IFERROR(VLOOKUP(D1188,Ingredients!$A:$G,4,FALSE),"ingredient not in list"))</f>
        <v/>
      </c>
      <c r="H1188" t="str">
        <f t="shared" si="205"/>
        <v/>
      </c>
      <c r="I1188" s="3" t="str">
        <f>IF(D1188="", "", IFERROR((VLOOKUP(D1188,Ingredients!$A:$H,8,FALSE)*(F1188/(VLOOKUP(D1188,Ingredients!$A:$H,3,FALSE)))), "ingredient not in list"))</f>
        <v/>
      </c>
      <c r="J1188" t="str">
        <f t="shared" si="206"/>
        <v/>
      </c>
      <c r="K1188" s="77" t="str">
        <f>IF($D1188="", "", IFERROR((VLOOKUP($D1188,Ingredients!$A:$K,9,FALSE)*($F1188/(VLOOKUP($D1188,Ingredients!$A:$K,3,FALSE)))), "ingredient not in list"))</f>
        <v/>
      </c>
      <c r="L1188" t="str">
        <f t="shared" si="207"/>
        <v/>
      </c>
      <c r="M1188" s="77" t="str">
        <f>IF($D1188="", "", IFERROR((VLOOKUP($D1188,Ingredients!$A:$K,10,FALSE)*($F1188/(VLOOKUP($D1188,Ingredients!$A:$K,3,FALSE)))), "ingredient not in list"))</f>
        <v/>
      </c>
      <c r="N1188" t="str">
        <f t="shared" si="208"/>
        <v/>
      </c>
      <c r="O1188" s="77" t="str">
        <f>IF($D1188="", "", IFERROR((VLOOKUP($D1188,Ingredients!$A:$K,11,FALSE)*($F1188/(VLOOKUP($D1188,Ingredients!$A:$K,3,FALSE)))), "ingredient not in list"))</f>
        <v/>
      </c>
      <c r="P1188" t="str">
        <f t="shared" si="209"/>
        <v/>
      </c>
      <c r="Q1188" s="83" t="str">
        <f>IF($D1188="", "", IFERROR((VLOOKUP($D1188,Ingredients!$A:$H,6,FALSE)*($F1188/(VLOOKUP($D1188,Ingredients!$A:$H,3,FALSE)))), "ingredient not in list"))</f>
        <v/>
      </c>
      <c r="R1188" s="3" t="str">
        <f>IF(AND(I1188&lt;&gt;"",I1189=""),SUM(I$1:I1189)-SUM(R$1:R1187),"")</f>
        <v/>
      </c>
      <c r="S1188" t="str">
        <f>IF(AND(Q1188&lt;&gt;"",Q1189=""),SUM(Q$1:Q1189)-SUM(S$1:S1187),"")</f>
        <v/>
      </c>
      <c r="T1188" s="74" t="str">
        <f>IF(AND(K1188&lt;&gt;"",K1189=""),SUM(K$1:K1189)-SUM(T$1:T1187),"")</f>
        <v/>
      </c>
      <c r="U1188" s="74" t="str">
        <f>IF(AND(M1188&lt;&gt;"",M1189=""),SUM(M$1:M1189)-SUM(U$1:U1187),"")</f>
        <v/>
      </c>
      <c r="V1188" s="74" t="str">
        <f>IF(AND(O1188&lt;&gt;"",O1189=""),SUM(O$1:O1189)-SUM(V$1:V1187),"")</f>
        <v/>
      </c>
      <c r="X1188" s="3" t="str">
        <f t="shared" si="210"/>
        <v/>
      </c>
      <c r="Y1188" s="21" t="str">
        <f t="shared" si="211"/>
        <v/>
      </c>
      <c r="Z1188" s="74" t="str">
        <f t="shared" si="212"/>
        <v/>
      </c>
      <c r="AA1188" s="74" t="str">
        <f t="shared" si="213"/>
        <v/>
      </c>
      <c r="AB1188" s="74" t="str">
        <f t="shared" si="214"/>
        <v/>
      </c>
    </row>
    <row r="1189" spans="5:28" ht="15.75" customHeight="1" x14ac:dyDescent="0.2">
      <c r="E1189" t="str">
        <f t="shared" si="204"/>
        <v/>
      </c>
      <c r="G1189" s="1" t="str">
        <f>IF(D1189="","",IFERROR(VLOOKUP(D1189,Ingredients!$A:$G,4,FALSE),"ingredient not in list"))</f>
        <v/>
      </c>
      <c r="H1189" t="str">
        <f t="shared" si="205"/>
        <v/>
      </c>
      <c r="I1189" s="3" t="str">
        <f>IF(D1189="", "", IFERROR((VLOOKUP(D1189,Ingredients!$A:$H,8,FALSE)*(F1189/(VLOOKUP(D1189,Ingredients!$A:$H,3,FALSE)))), "ingredient not in list"))</f>
        <v/>
      </c>
      <c r="J1189" t="str">
        <f t="shared" si="206"/>
        <v/>
      </c>
      <c r="K1189" s="77" t="str">
        <f>IF($D1189="", "", IFERROR((VLOOKUP($D1189,Ingredients!$A:$K,9,FALSE)*($F1189/(VLOOKUP($D1189,Ingredients!$A:$K,3,FALSE)))), "ingredient not in list"))</f>
        <v/>
      </c>
      <c r="L1189" t="str">
        <f t="shared" si="207"/>
        <v/>
      </c>
      <c r="M1189" s="77" t="str">
        <f>IF($D1189="", "", IFERROR((VLOOKUP($D1189,Ingredients!$A:$K,10,FALSE)*($F1189/(VLOOKUP($D1189,Ingredients!$A:$K,3,FALSE)))), "ingredient not in list"))</f>
        <v/>
      </c>
      <c r="N1189" t="str">
        <f t="shared" si="208"/>
        <v/>
      </c>
      <c r="O1189" s="77" t="str">
        <f>IF($D1189="", "", IFERROR((VLOOKUP($D1189,Ingredients!$A:$K,11,FALSE)*($F1189/(VLOOKUP($D1189,Ingredients!$A:$K,3,FALSE)))), "ingredient not in list"))</f>
        <v/>
      </c>
      <c r="P1189" t="str">
        <f t="shared" si="209"/>
        <v/>
      </c>
      <c r="Q1189" s="83" t="str">
        <f>IF($D1189="", "", IFERROR((VLOOKUP($D1189,Ingredients!$A:$H,6,FALSE)*($F1189/(VLOOKUP($D1189,Ingredients!$A:$H,3,FALSE)))), "ingredient not in list"))</f>
        <v/>
      </c>
      <c r="R1189" s="3" t="str">
        <f>IF(AND(I1189&lt;&gt;"",I1190=""),SUM(I$1:I1190)-SUM(R$1:R1188),"")</f>
        <v/>
      </c>
      <c r="S1189" t="str">
        <f>IF(AND(Q1189&lt;&gt;"",Q1190=""),SUM(Q$1:Q1190)-SUM(S$1:S1188),"")</f>
        <v/>
      </c>
      <c r="T1189" s="74" t="str">
        <f>IF(AND(K1189&lt;&gt;"",K1190=""),SUM(K$1:K1190)-SUM(T$1:T1188),"")</f>
        <v/>
      </c>
      <c r="U1189" s="74" t="str">
        <f>IF(AND(M1189&lt;&gt;"",M1190=""),SUM(M$1:M1190)-SUM(U$1:U1188),"")</f>
        <v/>
      </c>
      <c r="V1189" s="74" t="str">
        <f>IF(AND(O1189&lt;&gt;"",O1190=""),SUM(O$1:O1190)-SUM(V$1:V1188),"")</f>
        <v/>
      </c>
      <c r="X1189" s="3" t="str">
        <f t="shared" si="210"/>
        <v/>
      </c>
      <c r="Y1189" s="21" t="str">
        <f t="shared" si="211"/>
        <v/>
      </c>
      <c r="Z1189" s="74" t="str">
        <f t="shared" si="212"/>
        <v/>
      </c>
      <c r="AA1189" s="74" t="str">
        <f t="shared" si="213"/>
        <v/>
      </c>
      <c r="AB1189" s="74" t="str">
        <f t="shared" si="214"/>
        <v/>
      </c>
    </row>
    <row r="1190" spans="5:28" ht="15.75" customHeight="1" x14ac:dyDescent="0.2">
      <c r="E1190" t="str">
        <f t="shared" si="204"/>
        <v/>
      </c>
      <c r="G1190" s="1" t="str">
        <f>IF(D1190="","",IFERROR(VLOOKUP(D1190,Ingredients!$A:$G,4,FALSE),"ingredient not in list"))</f>
        <v/>
      </c>
      <c r="H1190" t="str">
        <f t="shared" si="205"/>
        <v/>
      </c>
      <c r="I1190" s="3" t="str">
        <f>IF(D1190="", "", IFERROR((VLOOKUP(D1190,Ingredients!$A:$H,8,FALSE)*(F1190/(VLOOKUP(D1190,Ingredients!$A:$H,3,FALSE)))), "ingredient not in list"))</f>
        <v/>
      </c>
      <c r="J1190" t="str">
        <f t="shared" si="206"/>
        <v/>
      </c>
      <c r="K1190" s="77" t="str">
        <f>IF($D1190="", "", IFERROR((VLOOKUP($D1190,Ingredients!$A:$K,9,FALSE)*($F1190/(VLOOKUP($D1190,Ingredients!$A:$K,3,FALSE)))), "ingredient not in list"))</f>
        <v/>
      </c>
      <c r="L1190" t="str">
        <f t="shared" si="207"/>
        <v/>
      </c>
      <c r="M1190" s="77" t="str">
        <f>IF($D1190="", "", IFERROR((VLOOKUP($D1190,Ingredients!$A:$K,10,FALSE)*($F1190/(VLOOKUP($D1190,Ingredients!$A:$K,3,FALSE)))), "ingredient not in list"))</f>
        <v/>
      </c>
      <c r="N1190" t="str">
        <f t="shared" si="208"/>
        <v/>
      </c>
      <c r="O1190" s="77" t="str">
        <f>IF($D1190="", "", IFERROR((VLOOKUP($D1190,Ingredients!$A:$K,11,FALSE)*($F1190/(VLOOKUP($D1190,Ingredients!$A:$K,3,FALSE)))), "ingredient not in list"))</f>
        <v/>
      </c>
      <c r="P1190" t="str">
        <f t="shared" si="209"/>
        <v/>
      </c>
      <c r="Q1190" s="83" t="str">
        <f>IF($D1190="", "", IFERROR((VLOOKUP($D1190,Ingredients!$A:$H,6,FALSE)*($F1190/(VLOOKUP($D1190,Ingredients!$A:$H,3,FALSE)))), "ingredient not in list"))</f>
        <v/>
      </c>
      <c r="R1190" s="3" t="str">
        <f>IF(AND(I1190&lt;&gt;"",I1191=""),SUM(I$1:I1191)-SUM(R$1:R1189),"")</f>
        <v/>
      </c>
      <c r="S1190" t="str">
        <f>IF(AND(Q1190&lt;&gt;"",Q1191=""),SUM(Q$1:Q1191)-SUM(S$1:S1189),"")</f>
        <v/>
      </c>
      <c r="T1190" s="74" t="str">
        <f>IF(AND(K1190&lt;&gt;"",K1191=""),SUM(K$1:K1191)-SUM(T$1:T1189),"")</f>
        <v/>
      </c>
      <c r="U1190" s="74" t="str">
        <f>IF(AND(M1190&lt;&gt;"",M1191=""),SUM(M$1:M1191)-SUM(U$1:U1189),"")</f>
        <v/>
      </c>
      <c r="V1190" s="74" t="str">
        <f>IF(AND(O1190&lt;&gt;"",O1191=""),SUM(O$1:O1191)-SUM(V$1:V1189),"")</f>
        <v/>
      </c>
      <c r="X1190" s="3" t="str">
        <f t="shared" si="210"/>
        <v/>
      </c>
      <c r="Y1190" s="21" t="str">
        <f t="shared" si="211"/>
        <v/>
      </c>
      <c r="Z1190" s="74" t="str">
        <f t="shared" si="212"/>
        <v/>
      </c>
      <c r="AA1190" s="74" t="str">
        <f t="shared" si="213"/>
        <v/>
      </c>
      <c r="AB1190" s="74" t="str">
        <f t="shared" si="214"/>
        <v/>
      </c>
    </row>
    <row r="1191" spans="5:28" ht="15.75" customHeight="1" x14ac:dyDescent="0.2">
      <c r="E1191" t="str">
        <f t="shared" si="204"/>
        <v/>
      </c>
      <c r="G1191" s="1" t="str">
        <f>IF(D1191="","",IFERROR(VLOOKUP(D1191,Ingredients!$A:$G,4,FALSE),"ingredient not in list"))</f>
        <v/>
      </c>
      <c r="H1191" t="str">
        <f t="shared" si="205"/>
        <v/>
      </c>
      <c r="I1191" s="3" t="str">
        <f>IF(D1191="", "", IFERROR((VLOOKUP(D1191,Ingredients!$A:$H,8,FALSE)*(F1191/(VLOOKUP(D1191,Ingredients!$A:$H,3,FALSE)))), "ingredient not in list"))</f>
        <v/>
      </c>
      <c r="J1191" t="str">
        <f t="shared" si="206"/>
        <v/>
      </c>
      <c r="K1191" s="77" t="str">
        <f>IF($D1191="", "", IFERROR((VLOOKUP($D1191,Ingredients!$A:$K,9,FALSE)*($F1191/(VLOOKUP($D1191,Ingredients!$A:$K,3,FALSE)))), "ingredient not in list"))</f>
        <v/>
      </c>
      <c r="L1191" t="str">
        <f t="shared" si="207"/>
        <v/>
      </c>
      <c r="M1191" s="77" t="str">
        <f>IF($D1191="", "", IFERROR((VLOOKUP($D1191,Ingredients!$A:$K,10,FALSE)*($F1191/(VLOOKUP($D1191,Ingredients!$A:$K,3,FALSE)))), "ingredient not in list"))</f>
        <v/>
      </c>
      <c r="N1191" t="str">
        <f t="shared" si="208"/>
        <v/>
      </c>
      <c r="O1191" s="77" t="str">
        <f>IF($D1191="", "", IFERROR((VLOOKUP($D1191,Ingredients!$A:$K,11,FALSE)*($F1191/(VLOOKUP($D1191,Ingredients!$A:$K,3,FALSE)))), "ingredient not in list"))</f>
        <v/>
      </c>
      <c r="P1191" t="str">
        <f t="shared" si="209"/>
        <v/>
      </c>
      <c r="Q1191" s="83" t="str">
        <f>IF($D1191="", "", IFERROR((VLOOKUP($D1191,Ingredients!$A:$H,6,FALSE)*($F1191/(VLOOKUP($D1191,Ingredients!$A:$H,3,FALSE)))), "ingredient not in list"))</f>
        <v/>
      </c>
      <c r="R1191" s="3" t="str">
        <f>IF(AND(I1191&lt;&gt;"",I1192=""),SUM(I$1:I1192)-SUM(R$1:R1190),"")</f>
        <v/>
      </c>
      <c r="S1191" t="str">
        <f>IF(AND(Q1191&lt;&gt;"",Q1192=""),SUM(Q$1:Q1192)-SUM(S$1:S1190),"")</f>
        <v/>
      </c>
      <c r="T1191" s="74" t="str">
        <f>IF(AND(K1191&lt;&gt;"",K1192=""),SUM(K$1:K1192)-SUM(T$1:T1190),"")</f>
        <v/>
      </c>
      <c r="U1191" s="74" t="str">
        <f>IF(AND(M1191&lt;&gt;"",M1192=""),SUM(M$1:M1192)-SUM(U$1:U1190),"")</f>
        <v/>
      </c>
      <c r="V1191" s="74" t="str">
        <f>IF(AND(O1191&lt;&gt;"",O1192=""),SUM(O$1:O1192)-SUM(V$1:V1190),"")</f>
        <v/>
      </c>
      <c r="X1191" s="3" t="str">
        <f t="shared" si="210"/>
        <v/>
      </c>
      <c r="Y1191" s="21" t="str">
        <f t="shared" si="211"/>
        <v/>
      </c>
      <c r="Z1191" s="74" t="str">
        <f t="shared" si="212"/>
        <v/>
      </c>
      <c r="AA1191" s="74" t="str">
        <f t="shared" si="213"/>
        <v/>
      </c>
      <c r="AB1191" s="74" t="str">
        <f t="shared" si="214"/>
        <v/>
      </c>
    </row>
    <row r="1192" spans="5:28" ht="15.75" customHeight="1" x14ac:dyDescent="0.2">
      <c r="E1192" t="str">
        <f t="shared" si="204"/>
        <v/>
      </c>
      <c r="G1192" s="1" t="str">
        <f>IF(D1192="","",IFERROR(VLOOKUP(D1192,Ingredients!$A:$G,4,FALSE),"ingredient not in list"))</f>
        <v/>
      </c>
      <c r="H1192" t="str">
        <f t="shared" si="205"/>
        <v/>
      </c>
      <c r="I1192" s="3" t="str">
        <f>IF(D1192="", "", IFERROR((VLOOKUP(D1192,Ingredients!$A:$H,8,FALSE)*(F1192/(VLOOKUP(D1192,Ingredients!$A:$H,3,FALSE)))), "ingredient not in list"))</f>
        <v/>
      </c>
      <c r="J1192" t="str">
        <f t="shared" si="206"/>
        <v/>
      </c>
      <c r="K1192" s="77" t="str">
        <f>IF($D1192="", "", IFERROR((VLOOKUP($D1192,Ingredients!$A:$K,9,FALSE)*($F1192/(VLOOKUP($D1192,Ingredients!$A:$K,3,FALSE)))), "ingredient not in list"))</f>
        <v/>
      </c>
      <c r="L1192" t="str">
        <f t="shared" si="207"/>
        <v/>
      </c>
      <c r="M1192" s="77" t="str">
        <f>IF($D1192="", "", IFERROR((VLOOKUP($D1192,Ingredients!$A:$K,10,FALSE)*($F1192/(VLOOKUP($D1192,Ingredients!$A:$K,3,FALSE)))), "ingredient not in list"))</f>
        <v/>
      </c>
      <c r="N1192" t="str">
        <f t="shared" si="208"/>
        <v/>
      </c>
      <c r="O1192" s="77" t="str">
        <f>IF($D1192="", "", IFERROR((VLOOKUP($D1192,Ingredients!$A:$K,11,FALSE)*($F1192/(VLOOKUP($D1192,Ingredients!$A:$K,3,FALSE)))), "ingredient not in list"))</f>
        <v/>
      </c>
      <c r="P1192" t="str">
        <f t="shared" si="209"/>
        <v/>
      </c>
      <c r="Q1192" s="83" t="str">
        <f>IF($D1192="", "", IFERROR((VLOOKUP($D1192,Ingredients!$A:$H,6,FALSE)*($F1192/(VLOOKUP($D1192,Ingredients!$A:$H,3,FALSE)))), "ingredient not in list"))</f>
        <v/>
      </c>
      <c r="R1192" s="3" t="str">
        <f>IF(AND(I1192&lt;&gt;"",I1193=""),SUM(I$1:I1193)-SUM(R$1:R1191),"")</f>
        <v/>
      </c>
      <c r="S1192" t="str">
        <f>IF(AND(Q1192&lt;&gt;"",Q1193=""),SUM(Q$1:Q1193)-SUM(S$1:S1191),"")</f>
        <v/>
      </c>
      <c r="T1192" s="74" t="str">
        <f>IF(AND(K1192&lt;&gt;"",K1193=""),SUM(K$1:K1193)-SUM(T$1:T1191),"")</f>
        <v/>
      </c>
      <c r="U1192" s="74" t="str">
        <f>IF(AND(M1192&lt;&gt;"",M1193=""),SUM(M$1:M1193)-SUM(U$1:U1191),"")</f>
        <v/>
      </c>
      <c r="V1192" s="74" t="str">
        <f>IF(AND(O1192&lt;&gt;"",O1193=""),SUM(O$1:O1193)-SUM(V$1:V1191),"")</f>
        <v/>
      </c>
      <c r="X1192" s="3" t="str">
        <f t="shared" si="210"/>
        <v/>
      </c>
      <c r="Y1192" s="21" t="str">
        <f t="shared" si="211"/>
        <v/>
      </c>
      <c r="Z1192" s="74" t="str">
        <f t="shared" si="212"/>
        <v/>
      </c>
      <c r="AA1192" s="74" t="str">
        <f t="shared" si="213"/>
        <v/>
      </c>
      <c r="AB1192" s="74" t="str">
        <f t="shared" si="214"/>
        <v/>
      </c>
    </row>
    <row r="1193" spans="5:28" ht="15.75" customHeight="1" x14ac:dyDescent="0.2">
      <c r="E1193" t="str">
        <f t="shared" si="204"/>
        <v/>
      </c>
      <c r="G1193" s="1" t="str">
        <f>IF(D1193="","",IFERROR(VLOOKUP(D1193,Ingredients!$A:$G,4,FALSE),"ingredient not in list"))</f>
        <v/>
      </c>
      <c r="H1193" t="str">
        <f t="shared" si="205"/>
        <v/>
      </c>
      <c r="I1193" s="3" t="str">
        <f>IF(D1193="", "", IFERROR((VLOOKUP(D1193,Ingredients!$A:$H,8,FALSE)*(F1193/(VLOOKUP(D1193,Ingredients!$A:$H,3,FALSE)))), "ingredient not in list"))</f>
        <v/>
      </c>
      <c r="J1193" t="str">
        <f t="shared" si="206"/>
        <v/>
      </c>
      <c r="K1193" s="77" t="str">
        <f>IF($D1193="", "", IFERROR((VLOOKUP($D1193,Ingredients!$A:$K,9,FALSE)*($F1193/(VLOOKUP($D1193,Ingredients!$A:$K,3,FALSE)))), "ingredient not in list"))</f>
        <v/>
      </c>
      <c r="L1193" t="str">
        <f t="shared" si="207"/>
        <v/>
      </c>
      <c r="M1193" s="77" t="str">
        <f>IF($D1193="", "", IFERROR((VLOOKUP($D1193,Ingredients!$A:$K,10,FALSE)*($F1193/(VLOOKUP($D1193,Ingredients!$A:$K,3,FALSE)))), "ingredient not in list"))</f>
        <v/>
      </c>
      <c r="N1193" t="str">
        <f t="shared" si="208"/>
        <v/>
      </c>
      <c r="O1193" s="77" t="str">
        <f>IF($D1193="", "", IFERROR((VLOOKUP($D1193,Ingredients!$A:$K,11,FALSE)*($F1193/(VLOOKUP($D1193,Ingredients!$A:$K,3,FALSE)))), "ingredient not in list"))</f>
        <v/>
      </c>
      <c r="P1193" t="str">
        <f t="shared" si="209"/>
        <v/>
      </c>
      <c r="Q1193" s="83" t="str">
        <f>IF($D1193="", "", IFERROR((VLOOKUP($D1193,Ingredients!$A:$H,6,FALSE)*($F1193/(VLOOKUP($D1193,Ingredients!$A:$H,3,FALSE)))), "ingredient not in list"))</f>
        <v/>
      </c>
      <c r="R1193" s="3" t="str">
        <f>IF(AND(I1193&lt;&gt;"",I1194=""),SUM(I$1:I1194)-SUM(R$1:R1192),"")</f>
        <v/>
      </c>
      <c r="S1193" t="str">
        <f>IF(AND(Q1193&lt;&gt;"",Q1194=""),SUM(Q$1:Q1194)-SUM(S$1:S1192),"")</f>
        <v/>
      </c>
      <c r="T1193" s="74" t="str">
        <f>IF(AND(K1193&lt;&gt;"",K1194=""),SUM(K$1:K1194)-SUM(T$1:T1192),"")</f>
        <v/>
      </c>
      <c r="U1193" s="74" t="str">
        <f>IF(AND(M1193&lt;&gt;"",M1194=""),SUM(M$1:M1194)-SUM(U$1:U1192),"")</f>
        <v/>
      </c>
      <c r="V1193" s="74" t="str">
        <f>IF(AND(O1193&lt;&gt;"",O1194=""),SUM(O$1:O1194)-SUM(V$1:V1192),"")</f>
        <v/>
      </c>
      <c r="X1193" s="3" t="str">
        <f t="shared" si="210"/>
        <v/>
      </c>
      <c r="Y1193" s="21" t="str">
        <f t="shared" si="211"/>
        <v/>
      </c>
      <c r="Z1193" s="74" t="str">
        <f t="shared" si="212"/>
        <v/>
      </c>
      <c r="AA1193" s="74" t="str">
        <f t="shared" si="213"/>
        <v/>
      </c>
      <c r="AB1193" s="74" t="str">
        <f t="shared" si="214"/>
        <v/>
      </c>
    </row>
    <row r="1194" spans="5:28" ht="15.75" customHeight="1" x14ac:dyDescent="0.2">
      <c r="E1194" t="str">
        <f t="shared" si="204"/>
        <v/>
      </c>
      <c r="G1194" s="1" t="str">
        <f>IF(D1194="","",IFERROR(VLOOKUP(D1194,Ingredients!$A:$G,4,FALSE),"ingredient not in list"))</f>
        <v/>
      </c>
      <c r="H1194" t="str">
        <f t="shared" si="205"/>
        <v/>
      </c>
      <c r="I1194" s="3" t="str">
        <f>IF(D1194="", "", IFERROR((VLOOKUP(D1194,Ingredients!$A:$H,8,FALSE)*(F1194/(VLOOKUP(D1194,Ingredients!$A:$H,3,FALSE)))), "ingredient not in list"))</f>
        <v/>
      </c>
      <c r="J1194" t="str">
        <f t="shared" si="206"/>
        <v/>
      </c>
      <c r="K1194" s="77" t="str">
        <f>IF($D1194="", "", IFERROR((VLOOKUP($D1194,Ingredients!$A:$K,9,FALSE)*($F1194/(VLOOKUP($D1194,Ingredients!$A:$K,3,FALSE)))), "ingredient not in list"))</f>
        <v/>
      </c>
      <c r="L1194" t="str">
        <f t="shared" si="207"/>
        <v/>
      </c>
      <c r="M1194" s="77" t="str">
        <f>IF($D1194="", "", IFERROR((VLOOKUP($D1194,Ingredients!$A:$K,10,FALSE)*($F1194/(VLOOKUP($D1194,Ingredients!$A:$K,3,FALSE)))), "ingredient not in list"))</f>
        <v/>
      </c>
      <c r="N1194" t="str">
        <f t="shared" si="208"/>
        <v/>
      </c>
      <c r="O1194" s="77" t="str">
        <f>IF($D1194="", "", IFERROR((VLOOKUP($D1194,Ingredients!$A:$K,11,FALSE)*($F1194/(VLOOKUP($D1194,Ingredients!$A:$K,3,FALSE)))), "ingredient not in list"))</f>
        <v/>
      </c>
      <c r="P1194" t="str">
        <f t="shared" si="209"/>
        <v/>
      </c>
      <c r="Q1194" s="83" t="str">
        <f>IF($D1194="", "", IFERROR((VLOOKUP($D1194,Ingredients!$A:$H,6,FALSE)*($F1194/(VLOOKUP($D1194,Ingredients!$A:$H,3,FALSE)))), "ingredient not in list"))</f>
        <v/>
      </c>
      <c r="R1194" s="3" t="str">
        <f>IF(AND(I1194&lt;&gt;"",I1195=""),SUM(I$1:I1195)-SUM(R$1:R1193),"")</f>
        <v/>
      </c>
      <c r="S1194" t="str">
        <f>IF(AND(Q1194&lt;&gt;"",Q1195=""),SUM(Q$1:Q1195)-SUM(S$1:S1193),"")</f>
        <v/>
      </c>
      <c r="T1194" s="74" t="str">
        <f>IF(AND(K1194&lt;&gt;"",K1195=""),SUM(K$1:K1195)-SUM(T$1:T1193),"")</f>
        <v/>
      </c>
      <c r="U1194" s="74" t="str">
        <f>IF(AND(M1194&lt;&gt;"",M1195=""),SUM(M$1:M1195)-SUM(U$1:U1193),"")</f>
        <v/>
      </c>
      <c r="V1194" s="74" t="str">
        <f>IF(AND(O1194&lt;&gt;"",O1195=""),SUM(O$1:O1195)-SUM(V$1:V1193),"")</f>
        <v/>
      </c>
      <c r="X1194" s="3" t="str">
        <f t="shared" si="210"/>
        <v/>
      </c>
      <c r="Y1194" s="21" t="str">
        <f t="shared" si="211"/>
        <v/>
      </c>
      <c r="Z1194" s="74" t="str">
        <f t="shared" si="212"/>
        <v/>
      </c>
      <c r="AA1194" s="74" t="str">
        <f t="shared" si="213"/>
        <v/>
      </c>
      <c r="AB1194" s="74" t="str">
        <f t="shared" si="214"/>
        <v/>
      </c>
    </row>
    <row r="1195" spans="5:28" ht="15.75" customHeight="1" x14ac:dyDescent="0.2">
      <c r="E1195" t="str">
        <f t="shared" si="204"/>
        <v/>
      </c>
      <c r="G1195" s="1" t="str">
        <f>IF(D1195="","",IFERROR(VLOOKUP(D1195,Ingredients!$A:$G,4,FALSE),"ingredient not in list"))</f>
        <v/>
      </c>
      <c r="H1195" t="str">
        <f t="shared" si="205"/>
        <v/>
      </c>
      <c r="I1195" s="3" t="str">
        <f>IF(D1195="", "", IFERROR((VLOOKUP(D1195,Ingredients!$A:$H,8,FALSE)*(F1195/(VLOOKUP(D1195,Ingredients!$A:$H,3,FALSE)))), "ingredient not in list"))</f>
        <v/>
      </c>
      <c r="J1195" t="str">
        <f t="shared" si="206"/>
        <v/>
      </c>
      <c r="K1195" s="77" t="str">
        <f>IF($D1195="", "", IFERROR((VLOOKUP($D1195,Ingredients!$A:$K,9,FALSE)*($F1195/(VLOOKUP($D1195,Ingredients!$A:$K,3,FALSE)))), "ingredient not in list"))</f>
        <v/>
      </c>
      <c r="L1195" t="str">
        <f t="shared" si="207"/>
        <v/>
      </c>
      <c r="M1195" s="77" t="str">
        <f>IF($D1195="", "", IFERROR((VLOOKUP($D1195,Ingredients!$A:$K,10,FALSE)*($F1195/(VLOOKUP($D1195,Ingredients!$A:$K,3,FALSE)))), "ingredient not in list"))</f>
        <v/>
      </c>
      <c r="N1195" t="str">
        <f t="shared" si="208"/>
        <v/>
      </c>
      <c r="O1195" s="77" t="str">
        <f>IF($D1195="", "", IFERROR((VLOOKUP($D1195,Ingredients!$A:$K,11,FALSE)*($F1195/(VLOOKUP($D1195,Ingredients!$A:$K,3,FALSE)))), "ingredient not in list"))</f>
        <v/>
      </c>
      <c r="P1195" t="str">
        <f t="shared" si="209"/>
        <v/>
      </c>
      <c r="Q1195" s="83" t="str">
        <f>IF($D1195="", "", IFERROR((VLOOKUP($D1195,Ingredients!$A:$H,6,FALSE)*($F1195/(VLOOKUP($D1195,Ingredients!$A:$H,3,FALSE)))), "ingredient not in list"))</f>
        <v/>
      </c>
      <c r="R1195" s="3" t="str">
        <f>IF(AND(I1195&lt;&gt;"",I1196=""),SUM(I$1:I1196)-SUM(R$1:R1194),"")</f>
        <v/>
      </c>
      <c r="S1195" t="str">
        <f>IF(AND(Q1195&lt;&gt;"",Q1196=""),SUM(Q$1:Q1196)-SUM(S$1:S1194),"")</f>
        <v/>
      </c>
      <c r="T1195" s="74" t="str">
        <f>IF(AND(K1195&lt;&gt;"",K1196=""),SUM(K$1:K1196)-SUM(T$1:T1194),"")</f>
        <v/>
      </c>
      <c r="U1195" s="74" t="str">
        <f>IF(AND(M1195&lt;&gt;"",M1196=""),SUM(M$1:M1196)-SUM(U$1:U1194),"")</f>
        <v/>
      </c>
      <c r="V1195" s="74" t="str">
        <f>IF(AND(O1195&lt;&gt;"",O1196=""),SUM(O$1:O1196)-SUM(V$1:V1194),"")</f>
        <v/>
      </c>
      <c r="X1195" s="3" t="str">
        <f t="shared" si="210"/>
        <v/>
      </c>
      <c r="Y1195" s="21" t="str">
        <f t="shared" si="211"/>
        <v/>
      </c>
      <c r="Z1195" s="74" t="str">
        <f t="shared" si="212"/>
        <v/>
      </c>
      <c r="AA1195" s="74" t="str">
        <f t="shared" si="213"/>
        <v/>
      </c>
      <c r="AB1195" s="74" t="str">
        <f t="shared" si="214"/>
        <v/>
      </c>
    </row>
    <row r="1196" spans="5:28" ht="15.75" customHeight="1" x14ac:dyDescent="0.2">
      <c r="E1196" t="str">
        <f t="shared" si="204"/>
        <v/>
      </c>
      <c r="G1196" s="1" t="str">
        <f>IF(D1196="","",IFERROR(VLOOKUP(D1196,Ingredients!$A:$G,4,FALSE),"ingredient not in list"))</f>
        <v/>
      </c>
      <c r="H1196" t="str">
        <f t="shared" si="205"/>
        <v/>
      </c>
      <c r="I1196" s="3" t="str">
        <f>IF(D1196="", "", IFERROR((VLOOKUP(D1196,Ingredients!$A:$H,8,FALSE)*(F1196/(VLOOKUP(D1196,Ingredients!$A:$H,3,FALSE)))), "ingredient not in list"))</f>
        <v/>
      </c>
      <c r="J1196" t="str">
        <f t="shared" si="206"/>
        <v/>
      </c>
      <c r="K1196" s="77" t="str">
        <f>IF($D1196="", "", IFERROR((VLOOKUP($D1196,Ingredients!$A:$K,9,FALSE)*($F1196/(VLOOKUP($D1196,Ingredients!$A:$K,3,FALSE)))), "ingredient not in list"))</f>
        <v/>
      </c>
      <c r="L1196" t="str">
        <f t="shared" si="207"/>
        <v/>
      </c>
      <c r="M1196" s="77" t="str">
        <f>IF($D1196="", "", IFERROR((VLOOKUP($D1196,Ingredients!$A:$K,10,FALSE)*($F1196/(VLOOKUP($D1196,Ingredients!$A:$K,3,FALSE)))), "ingredient not in list"))</f>
        <v/>
      </c>
      <c r="N1196" t="str">
        <f t="shared" si="208"/>
        <v/>
      </c>
      <c r="O1196" s="77" t="str">
        <f>IF($D1196="", "", IFERROR((VLOOKUP($D1196,Ingredients!$A:$K,11,FALSE)*($F1196/(VLOOKUP($D1196,Ingredients!$A:$K,3,FALSE)))), "ingredient not in list"))</f>
        <v/>
      </c>
      <c r="P1196" t="str">
        <f t="shared" si="209"/>
        <v/>
      </c>
      <c r="Q1196" s="83" t="str">
        <f>IF($D1196="", "", IFERROR((VLOOKUP($D1196,Ingredients!$A:$H,6,FALSE)*($F1196/(VLOOKUP($D1196,Ingredients!$A:$H,3,FALSE)))), "ingredient not in list"))</f>
        <v/>
      </c>
      <c r="R1196" s="3" t="str">
        <f>IF(AND(I1196&lt;&gt;"",I1197=""),SUM(I$1:I1197)-SUM(R$1:R1195),"")</f>
        <v/>
      </c>
      <c r="S1196" t="str">
        <f>IF(AND(Q1196&lt;&gt;"",Q1197=""),SUM(Q$1:Q1197)-SUM(S$1:S1195),"")</f>
        <v/>
      </c>
      <c r="T1196" s="74" t="str">
        <f>IF(AND(K1196&lt;&gt;"",K1197=""),SUM(K$1:K1197)-SUM(T$1:T1195),"")</f>
        <v/>
      </c>
      <c r="U1196" s="74" t="str">
        <f>IF(AND(M1196&lt;&gt;"",M1197=""),SUM(M$1:M1197)-SUM(U$1:U1195),"")</f>
        <v/>
      </c>
      <c r="V1196" s="74" t="str">
        <f>IF(AND(O1196&lt;&gt;"",O1197=""),SUM(O$1:O1197)-SUM(V$1:V1195),"")</f>
        <v/>
      </c>
      <c r="X1196" s="3" t="str">
        <f t="shared" si="210"/>
        <v/>
      </c>
      <c r="Y1196" s="21" t="str">
        <f t="shared" si="211"/>
        <v/>
      </c>
      <c r="Z1196" s="74" t="str">
        <f t="shared" si="212"/>
        <v/>
      </c>
      <c r="AA1196" s="74" t="str">
        <f t="shared" si="213"/>
        <v/>
      </c>
      <c r="AB1196" s="74" t="str">
        <f t="shared" si="214"/>
        <v/>
      </c>
    </row>
    <row r="1197" spans="5:28" ht="15.75" customHeight="1" x14ac:dyDescent="0.2">
      <c r="E1197" t="str">
        <f t="shared" si="204"/>
        <v/>
      </c>
      <c r="G1197" s="1" t="str">
        <f>IF(D1197="","",IFERROR(VLOOKUP(D1197,Ingredients!$A:$G,4,FALSE),"ingredient not in list"))</f>
        <v/>
      </c>
      <c r="H1197" t="str">
        <f t="shared" si="205"/>
        <v/>
      </c>
      <c r="I1197" s="3" t="str">
        <f>IF(D1197="", "", IFERROR((VLOOKUP(D1197,Ingredients!$A:$H,8,FALSE)*(F1197/(VLOOKUP(D1197,Ingredients!$A:$H,3,FALSE)))), "ingredient not in list"))</f>
        <v/>
      </c>
      <c r="J1197" t="str">
        <f t="shared" si="206"/>
        <v/>
      </c>
      <c r="K1197" s="77" t="str">
        <f>IF($D1197="", "", IFERROR((VLOOKUP($D1197,Ingredients!$A:$K,9,FALSE)*($F1197/(VLOOKUP($D1197,Ingredients!$A:$K,3,FALSE)))), "ingredient not in list"))</f>
        <v/>
      </c>
      <c r="L1197" t="str">
        <f t="shared" si="207"/>
        <v/>
      </c>
      <c r="M1197" s="77" t="str">
        <f>IF($D1197="", "", IFERROR((VLOOKUP($D1197,Ingredients!$A:$K,10,FALSE)*($F1197/(VLOOKUP($D1197,Ingredients!$A:$K,3,FALSE)))), "ingredient not in list"))</f>
        <v/>
      </c>
      <c r="N1197" t="str">
        <f t="shared" si="208"/>
        <v/>
      </c>
      <c r="O1197" s="77" t="str">
        <f>IF($D1197="", "", IFERROR((VLOOKUP($D1197,Ingredients!$A:$K,11,FALSE)*($F1197/(VLOOKUP($D1197,Ingredients!$A:$K,3,FALSE)))), "ingredient not in list"))</f>
        <v/>
      </c>
      <c r="P1197" t="str">
        <f t="shared" si="209"/>
        <v/>
      </c>
      <c r="Q1197" s="83" t="str">
        <f>IF($D1197="", "", IFERROR((VLOOKUP($D1197,Ingredients!$A:$H,6,FALSE)*($F1197/(VLOOKUP($D1197,Ingredients!$A:$H,3,FALSE)))), "ingredient not in list"))</f>
        <v/>
      </c>
      <c r="R1197" s="3" t="str">
        <f>IF(AND(I1197&lt;&gt;"",I1198=""),SUM(I$1:I1198)-SUM(R$1:R1196),"")</f>
        <v/>
      </c>
      <c r="S1197" t="str">
        <f>IF(AND(Q1197&lt;&gt;"",Q1198=""),SUM(Q$1:Q1198)-SUM(S$1:S1196),"")</f>
        <v/>
      </c>
      <c r="T1197" s="74" t="str">
        <f>IF(AND(K1197&lt;&gt;"",K1198=""),SUM(K$1:K1198)-SUM(T$1:T1196),"")</f>
        <v/>
      </c>
      <c r="U1197" s="74" t="str">
        <f>IF(AND(M1197&lt;&gt;"",M1198=""),SUM(M$1:M1198)-SUM(U$1:U1196),"")</f>
        <v/>
      </c>
      <c r="V1197" s="74" t="str">
        <f>IF(AND(O1197&lt;&gt;"",O1198=""),SUM(O$1:O1198)-SUM(V$1:V1196),"")</f>
        <v/>
      </c>
      <c r="X1197" s="3" t="str">
        <f t="shared" si="210"/>
        <v/>
      </c>
      <c r="Y1197" s="21" t="str">
        <f t="shared" si="211"/>
        <v/>
      </c>
      <c r="Z1197" s="74" t="str">
        <f t="shared" si="212"/>
        <v/>
      </c>
      <c r="AA1197" s="74" t="str">
        <f t="shared" si="213"/>
        <v/>
      </c>
      <c r="AB1197" s="74" t="str">
        <f t="shared" si="214"/>
        <v/>
      </c>
    </row>
    <row r="1198" spans="5:28" ht="15.75" customHeight="1" x14ac:dyDescent="0.2">
      <c r="E1198" t="str">
        <f t="shared" si="204"/>
        <v/>
      </c>
      <c r="G1198" s="1" t="str">
        <f>IF(D1198="","",IFERROR(VLOOKUP(D1198,Ingredients!$A:$G,4,FALSE),"ingredient not in list"))</f>
        <v/>
      </c>
      <c r="H1198" t="str">
        <f t="shared" si="205"/>
        <v/>
      </c>
      <c r="I1198" s="3" t="str">
        <f>IF(D1198="", "", IFERROR((VLOOKUP(D1198,Ingredients!$A:$H,8,FALSE)*(F1198/(VLOOKUP(D1198,Ingredients!$A:$H,3,FALSE)))), "ingredient not in list"))</f>
        <v/>
      </c>
      <c r="J1198" t="str">
        <f t="shared" si="206"/>
        <v/>
      </c>
      <c r="K1198" s="77" t="str">
        <f>IF($D1198="", "", IFERROR((VLOOKUP($D1198,Ingredients!$A:$K,9,FALSE)*($F1198/(VLOOKUP($D1198,Ingredients!$A:$K,3,FALSE)))), "ingredient not in list"))</f>
        <v/>
      </c>
      <c r="L1198" t="str">
        <f t="shared" si="207"/>
        <v/>
      </c>
      <c r="M1198" s="77" t="str">
        <f>IF($D1198="", "", IFERROR((VLOOKUP($D1198,Ingredients!$A:$K,10,FALSE)*($F1198/(VLOOKUP($D1198,Ingredients!$A:$K,3,FALSE)))), "ingredient not in list"))</f>
        <v/>
      </c>
      <c r="N1198" t="str">
        <f t="shared" si="208"/>
        <v/>
      </c>
      <c r="O1198" s="77" t="str">
        <f>IF($D1198="", "", IFERROR((VLOOKUP($D1198,Ingredients!$A:$K,11,FALSE)*($F1198/(VLOOKUP($D1198,Ingredients!$A:$K,3,FALSE)))), "ingredient not in list"))</f>
        <v/>
      </c>
      <c r="P1198" t="str">
        <f t="shared" si="209"/>
        <v/>
      </c>
      <c r="Q1198" s="83" t="str">
        <f>IF($D1198="", "", IFERROR((VLOOKUP($D1198,Ingredients!$A:$H,6,FALSE)*($F1198/(VLOOKUP($D1198,Ingredients!$A:$H,3,FALSE)))), "ingredient not in list"))</f>
        <v/>
      </c>
      <c r="R1198" s="3" t="str">
        <f>IF(AND(I1198&lt;&gt;"",I1199=""),SUM(I$1:I1199)-SUM(R$1:R1197),"")</f>
        <v/>
      </c>
      <c r="S1198" t="str">
        <f>IF(AND(Q1198&lt;&gt;"",Q1199=""),SUM(Q$1:Q1199)-SUM(S$1:S1197),"")</f>
        <v/>
      </c>
      <c r="T1198" s="74" t="str">
        <f>IF(AND(K1198&lt;&gt;"",K1199=""),SUM(K$1:K1199)-SUM(T$1:T1197),"")</f>
        <v/>
      </c>
      <c r="U1198" s="74" t="str">
        <f>IF(AND(M1198&lt;&gt;"",M1199=""),SUM(M$1:M1199)-SUM(U$1:U1197),"")</f>
        <v/>
      </c>
      <c r="V1198" s="74" t="str">
        <f>IF(AND(O1198&lt;&gt;"",O1199=""),SUM(O$1:O1199)-SUM(V$1:V1197),"")</f>
        <v/>
      </c>
      <c r="X1198" s="3" t="str">
        <f t="shared" si="210"/>
        <v/>
      </c>
      <c r="Y1198" s="21" t="str">
        <f t="shared" si="211"/>
        <v/>
      </c>
      <c r="Z1198" s="74" t="str">
        <f t="shared" si="212"/>
        <v/>
      </c>
      <c r="AA1198" s="74" t="str">
        <f t="shared" si="213"/>
        <v/>
      </c>
      <c r="AB1198" s="74" t="str">
        <f t="shared" si="214"/>
        <v/>
      </c>
    </row>
    <row r="1199" spans="5:28" ht="15.75" customHeight="1" x14ac:dyDescent="0.2">
      <c r="E1199" t="str">
        <f t="shared" si="204"/>
        <v/>
      </c>
      <c r="G1199" s="1" t="str">
        <f>IF(D1199="","",IFERROR(VLOOKUP(D1199,Ingredients!$A:$G,4,FALSE),"ingredient not in list"))</f>
        <v/>
      </c>
      <c r="H1199" t="str">
        <f t="shared" si="205"/>
        <v/>
      </c>
      <c r="I1199" s="3" t="str">
        <f>IF(D1199="", "", IFERROR((VLOOKUP(D1199,Ingredients!$A:$H,8,FALSE)*(F1199/(VLOOKUP(D1199,Ingredients!$A:$H,3,FALSE)))), "ingredient not in list"))</f>
        <v/>
      </c>
      <c r="J1199" t="str">
        <f t="shared" si="206"/>
        <v/>
      </c>
      <c r="K1199" s="77" t="str">
        <f>IF($D1199="", "", IFERROR((VLOOKUP($D1199,Ingredients!$A:$K,9,FALSE)*($F1199/(VLOOKUP($D1199,Ingredients!$A:$K,3,FALSE)))), "ingredient not in list"))</f>
        <v/>
      </c>
      <c r="L1199" t="str">
        <f t="shared" si="207"/>
        <v/>
      </c>
      <c r="M1199" s="77" t="str">
        <f>IF($D1199="", "", IFERROR((VLOOKUP($D1199,Ingredients!$A:$K,10,FALSE)*($F1199/(VLOOKUP($D1199,Ingredients!$A:$K,3,FALSE)))), "ingredient not in list"))</f>
        <v/>
      </c>
      <c r="N1199" t="str">
        <f t="shared" si="208"/>
        <v/>
      </c>
      <c r="O1199" s="77" t="str">
        <f>IF($D1199="", "", IFERROR((VLOOKUP($D1199,Ingredients!$A:$K,11,FALSE)*($F1199/(VLOOKUP($D1199,Ingredients!$A:$K,3,FALSE)))), "ingredient not in list"))</f>
        <v/>
      </c>
      <c r="P1199" t="str">
        <f t="shared" si="209"/>
        <v/>
      </c>
      <c r="Q1199" s="83" t="str">
        <f>IF($D1199="", "", IFERROR((VLOOKUP($D1199,Ingredients!$A:$H,6,FALSE)*($F1199/(VLOOKUP($D1199,Ingredients!$A:$H,3,FALSE)))), "ingredient not in list"))</f>
        <v/>
      </c>
      <c r="R1199" s="3" t="str">
        <f>IF(AND(I1199&lt;&gt;"",I1200=""),SUM(I$1:I1200)-SUM(R$1:R1198),"")</f>
        <v/>
      </c>
      <c r="S1199" t="str">
        <f>IF(AND(Q1199&lt;&gt;"",Q1200=""),SUM(Q$1:Q1200)-SUM(S$1:S1198),"")</f>
        <v/>
      </c>
      <c r="T1199" s="74" t="str">
        <f>IF(AND(K1199&lt;&gt;"",K1200=""),SUM(K$1:K1200)-SUM(T$1:T1198),"")</f>
        <v/>
      </c>
      <c r="U1199" s="74" t="str">
        <f>IF(AND(M1199&lt;&gt;"",M1200=""),SUM(M$1:M1200)-SUM(U$1:U1198),"")</f>
        <v/>
      </c>
      <c r="V1199" s="74" t="str">
        <f>IF(AND(O1199&lt;&gt;"",O1200=""),SUM(O$1:O1200)-SUM(V$1:V1198),"")</f>
        <v/>
      </c>
      <c r="X1199" s="3" t="str">
        <f t="shared" si="210"/>
        <v/>
      </c>
      <c r="Y1199" s="21" t="str">
        <f t="shared" si="211"/>
        <v/>
      </c>
      <c r="Z1199" s="74" t="str">
        <f t="shared" si="212"/>
        <v/>
      </c>
      <c r="AA1199" s="74" t="str">
        <f t="shared" si="213"/>
        <v/>
      </c>
      <c r="AB1199" s="74" t="str">
        <f t="shared" si="214"/>
        <v/>
      </c>
    </row>
    <row r="1200" spans="5:28" ht="15.75" customHeight="1" x14ac:dyDescent="0.2">
      <c r="E1200" t="str">
        <f t="shared" si="204"/>
        <v/>
      </c>
      <c r="G1200" s="1" t="str">
        <f>IF(D1200="","",IFERROR(VLOOKUP(D1200,Ingredients!$A:$G,4,FALSE),"ingredient not in list"))</f>
        <v/>
      </c>
      <c r="H1200" t="str">
        <f t="shared" si="205"/>
        <v/>
      </c>
      <c r="I1200" s="3" t="str">
        <f>IF(D1200="", "", IFERROR((VLOOKUP(D1200,Ingredients!$A:$H,8,FALSE)*(F1200/(VLOOKUP(D1200,Ingredients!$A:$H,3,FALSE)))), "ingredient not in list"))</f>
        <v/>
      </c>
      <c r="J1200" t="str">
        <f t="shared" si="206"/>
        <v/>
      </c>
      <c r="K1200" s="77" t="str">
        <f>IF($D1200="", "", IFERROR((VLOOKUP($D1200,Ingredients!$A:$K,9,FALSE)*($F1200/(VLOOKUP($D1200,Ingredients!$A:$K,3,FALSE)))), "ingredient not in list"))</f>
        <v/>
      </c>
      <c r="L1200" t="str">
        <f t="shared" si="207"/>
        <v/>
      </c>
      <c r="M1200" s="77" t="str">
        <f>IF($D1200="", "", IFERROR((VLOOKUP($D1200,Ingredients!$A:$K,10,FALSE)*($F1200/(VLOOKUP($D1200,Ingredients!$A:$K,3,FALSE)))), "ingredient not in list"))</f>
        <v/>
      </c>
      <c r="N1200" t="str">
        <f t="shared" si="208"/>
        <v/>
      </c>
      <c r="O1200" s="77" t="str">
        <f>IF($D1200="", "", IFERROR((VLOOKUP($D1200,Ingredients!$A:$K,11,FALSE)*($F1200/(VLOOKUP($D1200,Ingredients!$A:$K,3,FALSE)))), "ingredient not in list"))</f>
        <v/>
      </c>
      <c r="P1200" t="str">
        <f t="shared" si="209"/>
        <v/>
      </c>
      <c r="Q1200" s="83" t="str">
        <f>IF($D1200="", "", IFERROR((VLOOKUP($D1200,Ingredients!$A:$H,6,FALSE)*($F1200/(VLOOKUP($D1200,Ingredients!$A:$H,3,FALSE)))), "ingredient not in list"))</f>
        <v/>
      </c>
      <c r="R1200" s="3" t="str">
        <f>IF(AND(I1200&lt;&gt;"",I1201=""),SUM(I$1:I1201)-SUM(R$1:R1199),"")</f>
        <v/>
      </c>
      <c r="S1200" t="str">
        <f>IF(AND(Q1200&lt;&gt;"",Q1201=""),SUM(Q$1:Q1201)-SUM(S$1:S1199),"")</f>
        <v/>
      </c>
      <c r="T1200" s="74" t="str">
        <f>IF(AND(K1200&lt;&gt;"",K1201=""),SUM(K$1:K1201)-SUM(T$1:T1199),"")</f>
        <v/>
      </c>
      <c r="U1200" s="74" t="str">
        <f>IF(AND(M1200&lt;&gt;"",M1201=""),SUM(M$1:M1201)-SUM(U$1:U1199),"")</f>
        <v/>
      </c>
      <c r="V1200" s="74" t="str">
        <f>IF(AND(O1200&lt;&gt;"",O1201=""),SUM(O$1:O1201)-SUM(V$1:V1199),"")</f>
        <v/>
      </c>
      <c r="X1200" s="3" t="str">
        <f t="shared" si="210"/>
        <v/>
      </c>
      <c r="Y1200" s="21" t="str">
        <f t="shared" si="211"/>
        <v/>
      </c>
      <c r="Z1200" s="74" t="str">
        <f t="shared" si="212"/>
        <v/>
      </c>
      <c r="AA1200" s="74" t="str">
        <f t="shared" si="213"/>
        <v/>
      </c>
      <c r="AB1200" s="74" t="str">
        <f t="shared" si="214"/>
        <v/>
      </c>
    </row>
    <row r="1201" spans="5:28" ht="15.75" customHeight="1" x14ac:dyDescent="0.2">
      <c r="E1201" t="str">
        <f t="shared" si="204"/>
        <v/>
      </c>
      <c r="G1201" s="1" t="str">
        <f>IF(D1201="","",IFERROR(VLOOKUP(D1201,Ingredients!$A:$G,4,FALSE),"ingredient not in list"))</f>
        <v/>
      </c>
      <c r="H1201" t="str">
        <f t="shared" si="205"/>
        <v/>
      </c>
      <c r="I1201" s="3" t="str">
        <f>IF(D1201="", "", IFERROR((VLOOKUP(D1201,Ingredients!$A:$H,8,FALSE)*(F1201/(VLOOKUP(D1201,Ingredients!$A:$H,3,FALSE)))), "ingredient not in list"))</f>
        <v/>
      </c>
      <c r="J1201" t="str">
        <f t="shared" si="206"/>
        <v/>
      </c>
      <c r="K1201" s="77" t="str">
        <f>IF($D1201="", "", IFERROR((VLOOKUP($D1201,Ingredients!$A:$K,9,FALSE)*($F1201/(VLOOKUP($D1201,Ingredients!$A:$K,3,FALSE)))), "ingredient not in list"))</f>
        <v/>
      </c>
      <c r="L1201" t="str">
        <f t="shared" si="207"/>
        <v/>
      </c>
      <c r="M1201" s="77" t="str">
        <f>IF($D1201="", "", IFERROR((VLOOKUP($D1201,Ingredients!$A:$K,10,FALSE)*($F1201/(VLOOKUP($D1201,Ingredients!$A:$K,3,FALSE)))), "ingredient not in list"))</f>
        <v/>
      </c>
      <c r="N1201" t="str">
        <f t="shared" si="208"/>
        <v/>
      </c>
      <c r="O1201" s="77" t="str">
        <f>IF($D1201="", "", IFERROR((VLOOKUP($D1201,Ingredients!$A:$K,11,FALSE)*($F1201/(VLOOKUP($D1201,Ingredients!$A:$K,3,FALSE)))), "ingredient not in list"))</f>
        <v/>
      </c>
      <c r="P1201" t="str">
        <f t="shared" si="209"/>
        <v/>
      </c>
      <c r="Q1201" s="83" t="str">
        <f>IF($D1201="", "", IFERROR((VLOOKUP($D1201,Ingredients!$A:$H,6,FALSE)*($F1201/(VLOOKUP($D1201,Ingredients!$A:$H,3,FALSE)))), "ingredient not in list"))</f>
        <v/>
      </c>
      <c r="R1201" s="3" t="str">
        <f>IF(AND(I1201&lt;&gt;"",I1202=""),SUM(I$1:I1202)-SUM(R$1:R1200),"")</f>
        <v/>
      </c>
      <c r="S1201" t="str">
        <f>IF(AND(Q1201&lt;&gt;"",Q1202=""),SUM(Q$1:Q1202)-SUM(S$1:S1200),"")</f>
        <v/>
      </c>
      <c r="T1201" s="74" t="str">
        <f>IF(AND(K1201&lt;&gt;"",K1202=""),SUM(K$1:K1202)-SUM(T$1:T1200),"")</f>
        <v/>
      </c>
      <c r="U1201" s="74" t="str">
        <f>IF(AND(M1201&lt;&gt;"",M1202=""),SUM(M$1:M1202)-SUM(U$1:U1200),"")</f>
        <v/>
      </c>
      <c r="V1201" s="74" t="str">
        <f>IF(AND(O1201&lt;&gt;"",O1202=""),SUM(O$1:O1202)-SUM(V$1:V1200),"")</f>
        <v/>
      </c>
      <c r="X1201" s="3" t="str">
        <f t="shared" si="210"/>
        <v/>
      </c>
      <c r="Y1201" s="21" t="str">
        <f t="shared" si="211"/>
        <v/>
      </c>
      <c r="Z1201" s="74" t="str">
        <f t="shared" si="212"/>
        <v/>
      </c>
      <c r="AA1201" s="74" t="str">
        <f t="shared" si="213"/>
        <v/>
      </c>
      <c r="AB1201" s="74" t="str">
        <f t="shared" si="214"/>
        <v/>
      </c>
    </row>
    <row r="1202" spans="5:28" ht="15.75" customHeight="1" x14ac:dyDescent="0.2">
      <c r="E1202" t="str">
        <f t="shared" si="204"/>
        <v/>
      </c>
      <c r="G1202" s="1" t="str">
        <f>IF(D1202="","",IFERROR(VLOOKUP(D1202,Ingredients!$A:$G,4,FALSE),"ingredient not in list"))</f>
        <v/>
      </c>
      <c r="H1202" t="str">
        <f t="shared" si="205"/>
        <v/>
      </c>
      <c r="I1202" s="3" t="str">
        <f>IF(D1202="", "", IFERROR((VLOOKUP(D1202,Ingredients!$A:$H,8,FALSE)*(F1202/(VLOOKUP(D1202,Ingredients!$A:$H,3,FALSE)))), "ingredient not in list"))</f>
        <v/>
      </c>
      <c r="J1202" t="str">
        <f t="shared" si="206"/>
        <v/>
      </c>
      <c r="K1202" s="77" t="str">
        <f>IF($D1202="", "", IFERROR((VLOOKUP($D1202,Ingredients!$A:$K,9,FALSE)*($F1202/(VLOOKUP($D1202,Ingredients!$A:$K,3,FALSE)))), "ingredient not in list"))</f>
        <v/>
      </c>
      <c r="L1202" t="str">
        <f t="shared" si="207"/>
        <v/>
      </c>
      <c r="M1202" s="77" t="str">
        <f>IF($D1202="", "", IFERROR((VLOOKUP($D1202,Ingredients!$A:$K,10,FALSE)*($F1202/(VLOOKUP($D1202,Ingredients!$A:$K,3,FALSE)))), "ingredient not in list"))</f>
        <v/>
      </c>
      <c r="N1202" t="str">
        <f t="shared" si="208"/>
        <v/>
      </c>
      <c r="O1202" s="77" t="str">
        <f>IF($D1202="", "", IFERROR((VLOOKUP($D1202,Ingredients!$A:$K,11,FALSE)*($F1202/(VLOOKUP($D1202,Ingredients!$A:$K,3,FALSE)))), "ingredient not in list"))</f>
        <v/>
      </c>
      <c r="P1202" t="str">
        <f t="shared" si="209"/>
        <v/>
      </c>
      <c r="Q1202" s="83" t="str">
        <f>IF($D1202="", "", IFERROR((VLOOKUP($D1202,Ingredients!$A:$H,6,FALSE)*($F1202/(VLOOKUP($D1202,Ingredients!$A:$H,3,FALSE)))), "ingredient not in list"))</f>
        <v/>
      </c>
      <c r="R1202" s="3" t="str">
        <f>IF(AND(I1202&lt;&gt;"",I1203=""),SUM(I$1:I1203)-SUM(R$1:R1201),"")</f>
        <v/>
      </c>
      <c r="S1202" t="str">
        <f>IF(AND(Q1202&lt;&gt;"",Q1203=""),SUM(Q$1:Q1203)-SUM(S$1:S1201),"")</f>
        <v/>
      </c>
      <c r="T1202" s="74" t="str">
        <f>IF(AND(K1202&lt;&gt;"",K1203=""),SUM(K$1:K1203)-SUM(T$1:T1201),"")</f>
        <v/>
      </c>
      <c r="U1202" s="74" t="str">
        <f>IF(AND(M1202&lt;&gt;"",M1203=""),SUM(M$1:M1203)-SUM(U$1:U1201),"")</f>
        <v/>
      </c>
      <c r="V1202" s="74" t="str">
        <f>IF(AND(O1202&lt;&gt;"",O1203=""),SUM(O$1:O1203)-SUM(V$1:V1201),"")</f>
        <v/>
      </c>
      <c r="X1202" s="3" t="str">
        <f t="shared" si="210"/>
        <v/>
      </c>
      <c r="Y1202" s="21" t="str">
        <f t="shared" si="211"/>
        <v/>
      </c>
      <c r="Z1202" s="74" t="str">
        <f t="shared" si="212"/>
        <v/>
      </c>
      <c r="AA1202" s="74" t="str">
        <f t="shared" si="213"/>
        <v/>
      </c>
      <c r="AB1202" s="74" t="str">
        <f t="shared" si="214"/>
        <v/>
      </c>
    </row>
    <row r="1203" spans="5:28" ht="15.75" customHeight="1" x14ac:dyDescent="0.2">
      <c r="E1203" t="str">
        <f t="shared" si="204"/>
        <v/>
      </c>
      <c r="G1203" s="1" t="str">
        <f>IF(D1203="","",IFERROR(VLOOKUP(D1203,Ingredients!$A:$G,4,FALSE),"ingredient not in list"))</f>
        <v/>
      </c>
      <c r="H1203" t="str">
        <f t="shared" si="205"/>
        <v/>
      </c>
      <c r="I1203" s="3" t="str">
        <f>IF(D1203="", "", IFERROR((VLOOKUP(D1203,Ingredients!$A:$H,8,FALSE)*(F1203/(VLOOKUP(D1203,Ingredients!$A:$H,3,FALSE)))), "ingredient not in list"))</f>
        <v/>
      </c>
      <c r="J1203" t="str">
        <f t="shared" si="206"/>
        <v/>
      </c>
      <c r="K1203" s="77" t="str">
        <f>IF($D1203="", "", IFERROR((VLOOKUP($D1203,Ingredients!$A:$K,9,FALSE)*($F1203/(VLOOKUP($D1203,Ingredients!$A:$K,3,FALSE)))), "ingredient not in list"))</f>
        <v/>
      </c>
      <c r="L1203" t="str">
        <f t="shared" si="207"/>
        <v/>
      </c>
      <c r="M1203" s="77" t="str">
        <f>IF($D1203="", "", IFERROR((VLOOKUP($D1203,Ingredients!$A:$K,10,FALSE)*($F1203/(VLOOKUP($D1203,Ingredients!$A:$K,3,FALSE)))), "ingredient not in list"))</f>
        <v/>
      </c>
      <c r="N1203" t="str">
        <f t="shared" si="208"/>
        <v/>
      </c>
      <c r="O1203" s="77" t="str">
        <f>IF($D1203="", "", IFERROR((VLOOKUP($D1203,Ingredients!$A:$K,11,FALSE)*($F1203/(VLOOKUP($D1203,Ingredients!$A:$K,3,FALSE)))), "ingredient not in list"))</f>
        <v/>
      </c>
      <c r="P1203" t="str">
        <f t="shared" si="209"/>
        <v/>
      </c>
      <c r="Q1203" s="83" t="str">
        <f>IF($D1203="", "", IFERROR((VLOOKUP($D1203,Ingredients!$A:$H,6,FALSE)*($F1203/(VLOOKUP($D1203,Ingredients!$A:$H,3,FALSE)))), "ingredient not in list"))</f>
        <v/>
      </c>
      <c r="R1203" s="3" t="str">
        <f>IF(AND(I1203&lt;&gt;"",I1204=""),SUM(I$1:I1204)-SUM(R$1:R1202),"")</f>
        <v/>
      </c>
      <c r="S1203" t="str">
        <f>IF(AND(Q1203&lt;&gt;"",Q1204=""),SUM(Q$1:Q1204)-SUM(S$1:S1202),"")</f>
        <v/>
      </c>
      <c r="T1203" s="74" t="str">
        <f>IF(AND(K1203&lt;&gt;"",K1204=""),SUM(K$1:K1204)-SUM(T$1:T1202),"")</f>
        <v/>
      </c>
      <c r="U1203" s="74" t="str">
        <f>IF(AND(M1203&lt;&gt;"",M1204=""),SUM(M$1:M1204)-SUM(U$1:U1202),"")</f>
        <v/>
      </c>
      <c r="V1203" s="74" t="str">
        <f>IF(AND(O1203&lt;&gt;"",O1204=""),SUM(O$1:O1204)-SUM(V$1:V1202),"")</f>
        <v/>
      </c>
      <c r="X1203" s="3" t="str">
        <f t="shared" si="210"/>
        <v/>
      </c>
      <c r="Y1203" s="21" t="str">
        <f t="shared" si="211"/>
        <v/>
      </c>
      <c r="Z1203" s="74" t="str">
        <f t="shared" si="212"/>
        <v/>
      </c>
      <c r="AA1203" s="74" t="str">
        <f t="shared" si="213"/>
        <v/>
      </c>
      <c r="AB1203" s="74" t="str">
        <f t="shared" si="214"/>
        <v/>
      </c>
    </row>
    <row r="1204" spans="5:28" ht="15.75" customHeight="1" x14ac:dyDescent="0.2">
      <c r="E1204" t="str">
        <f t="shared" si="204"/>
        <v/>
      </c>
      <c r="G1204" s="1" t="str">
        <f>IF(D1204="","",IFERROR(VLOOKUP(D1204,Ingredients!$A:$G,4,FALSE),"ingredient not in list"))</f>
        <v/>
      </c>
      <c r="H1204" t="str">
        <f t="shared" si="205"/>
        <v/>
      </c>
      <c r="I1204" s="3" t="str">
        <f>IF(D1204="", "", IFERROR((VLOOKUP(D1204,Ingredients!$A:$H,8,FALSE)*(F1204/(VLOOKUP(D1204,Ingredients!$A:$H,3,FALSE)))), "ingredient not in list"))</f>
        <v/>
      </c>
      <c r="J1204" t="str">
        <f t="shared" si="206"/>
        <v/>
      </c>
      <c r="K1204" s="77" t="str">
        <f>IF($D1204="", "", IFERROR((VLOOKUP($D1204,Ingredients!$A:$K,9,FALSE)*($F1204/(VLOOKUP($D1204,Ingredients!$A:$K,3,FALSE)))), "ingredient not in list"))</f>
        <v/>
      </c>
      <c r="L1204" t="str">
        <f t="shared" si="207"/>
        <v/>
      </c>
      <c r="M1204" s="77" t="str">
        <f>IF($D1204="", "", IFERROR((VLOOKUP($D1204,Ingredients!$A:$K,10,FALSE)*($F1204/(VLOOKUP($D1204,Ingredients!$A:$K,3,FALSE)))), "ingredient not in list"))</f>
        <v/>
      </c>
      <c r="N1204" t="str">
        <f t="shared" si="208"/>
        <v/>
      </c>
      <c r="O1204" s="77" t="str">
        <f>IF($D1204="", "", IFERROR((VLOOKUP($D1204,Ingredients!$A:$K,11,FALSE)*($F1204/(VLOOKUP($D1204,Ingredients!$A:$K,3,FALSE)))), "ingredient not in list"))</f>
        <v/>
      </c>
      <c r="P1204" t="str">
        <f t="shared" si="209"/>
        <v/>
      </c>
      <c r="Q1204" s="83" t="str">
        <f>IF($D1204="", "", IFERROR((VLOOKUP($D1204,Ingredients!$A:$H,6,FALSE)*($F1204/(VLOOKUP($D1204,Ingredients!$A:$H,3,FALSE)))), "ingredient not in list"))</f>
        <v/>
      </c>
      <c r="R1204" s="3" t="str">
        <f>IF(AND(I1204&lt;&gt;"",I1205=""),SUM(I$1:I1205)-SUM(R$1:R1203),"")</f>
        <v/>
      </c>
      <c r="S1204" t="str">
        <f>IF(AND(Q1204&lt;&gt;"",Q1205=""),SUM(Q$1:Q1205)-SUM(S$1:S1203),"")</f>
        <v/>
      </c>
      <c r="T1204" s="74" t="str">
        <f>IF(AND(K1204&lt;&gt;"",K1205=""),SUM(K$1:K1205)-SUM(T$1:T1203),"")</f>
        <v/>
      </c>
      <c r="U1204" s="74" t="str">
        <f>IF(AND(M1204&lt;&gt;"",M1205=""),SUM(M$1:M1205)-SUM(U$1:U1203),"")</f>
        <v/>
      </c>
      <c r="V1204" s="74" t="str">
        <f>IF(AND(O1204&lt;&gt;"",O1205=""),SUM(O$1:O1205)-SUM(V$1:V1203),"")</f>
        <v/>
      </c>
      <c r="X1204" s="3" t="str">
        <f t="shared" si="210"/>
        <v/>
      </c>
      <c r="Y1204" s="21" t="str">
        <f t="shared" si="211"/>
        <v/>
      </c>
      <c r="Z1204" s="74" t="str">
        <f t="shared" si="212"/>
        <v/>
      </c>
      <c r="AA1204" s="74" t="str">
        <f t="shared" si="213"/>
        <v/>
      </c>
      <c r="AB1204" s="74" t="str">
        <f t="shared" si="214"/>
        <v/>
      </c>
    </row>
    <row r="1205" spans="5:28" ht="15.75" customHeight="1" x14ac:dyDescent="0.2">
      <c r="E1205" t="str">
        <f t="shared" si="204"/>
        <v/>
      </c>
      <c r="G1205" s="1" t="str">
        <f>IF(D1205="","",IFERROR(VLOOKUP(D1205,Ingredients!$A:$G,4,FALSE),"ingredient not in list"))</f>
        <v/>
      </c>
      <c r="H1205" t="str">
        <f t="shared" si="205"/>
        <v/>
      </c>
      <c r="I1205" s="3" t="str">
        <f>IF(D1205="", "", IFERROR((VLOOKUP(D1205,Ingredients!$A:$H,8,FALSE)*(F1205/(VLOOKUP(D1205,Ingredients!$A:$H,3,FALSE)))), "ingredient not in list"))</f>
        <v/>
      </c>
      <c r="J1205" t="str">
        <f t="shared" si="206"/>
        <v/>
      </c>
      <c r="K1205" s="77" t="str">
        <f>IF($D1205="", "", IFERROR((VLOOKUP($D1205,Ingredients!$A:$K,9,FALSE)*($F1205/(VLOOKUP($D1205,Ingredients!$A:$K,3,FALSE)))), "ingredient not in list"))</f>
        <v/>
      </c>
      <c r="L1205" t="str">
        <f t="shared" si="207"/>
        <v/>
      </c>
      <c r="M1205" s="77" t="str">
        <f>IF($D1205="", "", IFERROR((VLOOKUP($D1205,Ingredients!$A:$K,10,FALSE)*($F1205/(VLOOKUP($D1205,Ingredients!$A:$K,3,FALSE)))), "ingredient not in list"))</f>
        <v/>
      </c>
      <c r="N1205" t="str">
        <f t="shared" si="208"/>
        <v/>
      </c>
      <c r="O1205" s="77" t="str">
        <f>IF($D1205="", "", IFERROR((VLOOKUP($D1205,Ingredients!$A:$K,11,FALSE)*($F1205/(VLOOKUP($D1205,Ingredients!$A:$K,3,FALSE)))), "ingredient not in list"))</f>
        <v/>
      </c>
      <c r="P1205" t="str">
        <f t="shared" si="209"/>
        <v/>
      </c>
      <c r="Q1205" s="83" t="str">
        <f>IF($D1205="", "", IFERROR((VLOOKUP($D1205,Ingredients!$A:$H,6,FALSE)*($F1205/(VLOOKUP($D1205,Ingredients!$A:$H,3,FALSE)))), "ingredient not in list"))</f>
        <v/>
      </c>
      <c r="R1205" s="3" t="str">
        <f>IF(AND(I1205&lt;&gt;"",I1206=""),SUM(I$1:I1206)-SUM(R$1:R1204),"")</f>
        <v/>
      </c>
      <c r="S1205" t="str">
        <f>IF(AND(Q1205&lt;&gt;"",Q1206=""),SUM(Q$1:Q1206)-SUM(S$1:S1204),"")</f>
        <v/>
      </c>
      <c r="T1205" s="74" t="str">
        <f>IF(AND(K1205&lt;&gt;"",K1206=""),SUM(K$1:K1206)-SUM(T$1:T1204),"")</f>
        <v/>
      </c>
      <c r="U1205" s="74" t="str">
        <f>IF(AND(M1205&lt;&gt;"",M1206=""),SUM(M$1:M1206)-SUM(U$1:U1204),"")</f>
        <v/>
      </c>
      <c r="V1205" s="74" t="str">
        <f>IF(AND(O1205&lt;&gt;"",O1206=""),SUM(O$1:O1206)-SUM(V$1:V1204),"")</f>
        <v/>
      </c>
      <c r="X1205" s="3" t="str">
        <f t="shared" si="210"/>
        <v/>
      </c>
      <c r="Y1205" s="21" t="str">
        <f t="shared" si="211"/>
        <v/>
      </c>
      <c r="Z1205" s="74" t="str">
        <f t="shared" si="212"/>
        <v/>
      </c>
      <c r="AA1205" s="74" t="str">
        <f t="shared" si="213"/>
        <v/>
      </c>
      <c r="AB1205" s="74" t="str">
        <f t="shared" si="214"/>
        <v/>
      </c>
    </row>
    <row r="1206" spans="5:28" ht="15.75" customHeight="1" x14ac:dyDescent="0.2">
      <c r="E1206" t="str">
        <f t="shared" si="204"/>
        <v/>
      </c>
      <c r="G1206" s="1" t="str">
        <f>IF(D1206="","",IFERROR(VLOOKUP(D1206,Ingredients!$A:$G,4,FALSE),"ingredient not in list"))</f>
        <v/>
      </c>
      <c r="H1206" t="str">
        <f t="shared" si="205"/>
        <v/>
      </c>
      <c r="I1206" s="3" t="str">
        <f>IF(D1206="", "", IFERROR((VLOOKUP(D1206,Ingredients!$A:$H,8,FALSE)*(F1206/(VLOOKUP(D1206,Ingredients!$A:$H,3,FALSE)))), "ingredient not in list"))</f>
        <v/>
      </c>
      <c r="J1206" t="str">
        <f t="shared" si="206"/>
        <v/>
      </c>
      <c r="K1206" s="77" t="str">
        <f>IF($D1206="", "", IFERROR((VLOOKUP($D1206,Ingredients!$A:$K,9,FALSE)*($F1206/(VLOOKUP($D1206,Ingredients!$A:$K,3,FALSE)))), "ingredient not in list"))</f>
        <v/>
      </c>
      <c r="L1206" t="str">
        <f t="shared" si="207"/>
        <v/>
      </c>
      <c r="M1206" s="77" t="str">
        <f>IF($D1206="", "", IFERROR((VLOOKUP($D1206,Ingredients!$A:$K,10,FALSE)*($F1206/(VLOOKUP($D1206,Ingredients!$A:$K,3,FALSE)))), "ingredient not in list"))</f>
        <v/>
      </c>
      <c r="N1206" t="str">
        <f t="shared" si="208"/>
        <v/>
      </c>
      <c r="O1206" s="77" t="str">
        <f>IF($D1206="", "", IFERROR((VLOOKUP($D1206,Ingredients!$A:$K,11,FALSE)*($F1206/(VLOOKUP($D1206,Ingredients!$A:$K,3,FALSE)))), "ingredient not in list"))</f>
        <v/>
      </c>
      <c r="P1206" t="str">
        <f t="shared" si="209"/>
        <v/>
      </c>
      <c r="Q1206" s="83" t="str">
        <f>IF($D1206="", "", IFERROR((VLOOKUP($D1206,Ingredients!$A:$H,6,FALSE)*($F1206/(VLOOKUP($D1206,Ingredients!$A:$H,3,FALSE)))), "ingredient not in list"))</f>
        <v/>
      </c>
      <c r="R1206" s="3" t="str">
        <f>IF(AND(I1206&lt;&gt;"",I1207=""),SUM(I$1:I1207)-SUM(R$1:R1205),"")</f>
        <v/>
      </c>
      <c r="S1206" t="str">
        <f>IF(AND(Q1206&lt;&gt;"",Q1207=""),SUM(Q$1:Q1207)-SUM(S$1:S1205),"")</f>
        <v/>
      </c>
      <c r="T1206" s="74" t="str">
        <f>IF(AND(K1206&lt;&gt;"",K1207=""),SUM(K$1:K1207)-SUM(T$1:T1205),"")</f>
        <v/>
      </c>
      <c r="U1206" s="74" t="str">
        <f>IF(AND(M1206&lt;&gt;"",M1207=""),SUM(M$1:M1207)-SUM(U$1:U1205),"")</f>
        <v/>
      </c>
      <c r="V1206" s="74" t="str">
        <f>IF(AND(O1206&lt;&gt;"",O1207=""),SUM(O$1:O1207)-SUM(V$1:V1205),"")</f>
        <v/>
      </c>
      <c r="X1206" s="3" t="str">
        <f t="shared" si="210"/>
        <v/>
      </c>
      <c r="Y1206" s="21" t="str">
        <f t="shared" si="211"/>
        <v/>
      </c>
      <c r="Z1206" s="74" t="str">
        <f t="shared" si="212"/>
        <v/>
      </c>
      <c r="AA1206" s="74" t="str">
        <f t="shared" si="213"/>
        <v/>
      </c>
      <c r="AB1206" s="74" t="str">
        <f t="shared" si="214"/>
        <v/>
      </c>
    </row>
    <row r="1207" spans="5:28" ht="15.75" customHeight="1" x14ac:dyDescent="0.2">
      <c r="E1207" t="str">
        <f t="shared" si="204"/>
        <v/>
      </c>
      <c r="G1207" s="1" t="str">
        <f>IF(D1207="","",IFERROR(VLOOKUP(D1207,Ingredients!$A:$G,4,FALSE),"ingredient not in list"))</f>
        <v/>
      </c>
      <c r="H1207" t="str">
        <f t="shared" si="205"/>
        <v/>
      </c>
      <c r="I1207" s="3" t="str">
        <f>IF(D1207="", "", IFERROR((VLOOKUP(D1207,Ingredients!$A:$H,8,FALSE)*(F1207/(VLOOKUP(D1207,Ingredients!$A:$H,3,FALSE)))), "ingredient not in list"))</f>
        <v/>
      </c>
      <c r="J1207" t="str">
        <f t="shared" si="206"/>
        <v/>
      </c>
      <c r="K1207" s="77" t="str">
        <f>IF($D1207="", "", IFERROR((VLOOKUP($D1207,Ingredients!$A:$K,9,FALSE)*($F1207/(VLOOKUP($D1207,Ingredients!$A:$K,3,FALSE)))), "ingredient not in list"))</f>
        <v/>
      </c>
      <c r="L1207" t="str">
        <f t="shared" si="207"/>
        <v/>
      </c>
      <c r="M1207" s="77" t="str">
        <f>IF($D1207="", "", IFERROR((VLOOKUP($D1207,Ingredients!$A:$K,10,FALSE)*($F1207/(VLOOKUP($D1207,Ingredients!$A:$K,3,FALSE)))), "ingredient not in list"))</f>
        <v/>
      </c>
      <c r="N1207" t="str">
        <f t="shared" si="208"/>
        <v/>
      </c>
      <c r="O1207" s="77" t="str">
        <f>IF($D1207="", "", IFERROR((VLOOKUP($D1207,Ingredients!$A:$K,11,FALSE)*($F1207/(VLOOKUP($D1207,Ingredients!$A:$K,3,FALSE)))), "ingredient not in list"))</f>
        <v/>
      </c>
      <c r="P1207" t="str">
        <f t="shared" si="209"/>
        <v/>
      </c>
      <c r="Q1207" s="83" t="str">
        <f>IF($D1207="", "", IFERROR((VLOOKUP($D1207,Ingredients!$A:$H,6,FALSE)*($F1207/(VLOOKUP($D1207,Ingredients!$A:$H,3,FALSE)))), "ingredient not in list"))</f>
        <v/>
      </c>
      <c r="R1207" s="3" t="str">
        <f>IF(AND(I1207&lt;&gt;"",I1208=""),SUM(I$1:I1208)-SUM(R$1:R1206),"")</f>
        <v/>
      </c>
      <c r="S1207" t="str">
        <f>IF(AND(Q1207&lt;&gt;"",Q1208=""),SUM(Q$1:Q1208)-SUM(S$1:S1206),"")</f>
        <v/>
      </c>
      <c r="T1207" s="74" t="str">
        <f>IF(AND(K1207&lt;&gt;"",K1208=""),SUM(K$1:K1208)-SUM(T$1:T1206),"")</f>
        <v/>
      </c>
      <c r="U1207" s="74" t="str">
        <f>IF(AND(M1207&lt;&gt;"",M1208=""),SUM(M$1:M1208)-SUM(U$1:U1206),"")</f>
        <v/>
      </c>
      <c r="V1207" s="74" t="str">
        <f>IF(AND(O1207&lt;&gt;"",O1208=""),SUM(O$1:O1208)-SUM(V$1:V1206),"")</f>
        <v/>
      </c>
      <c r="X1207" s="3" t="str">
        <f t="shared" si="210"/>
        <v/>
      </c>
      <c r="Y1207" s="21" t="str">
        <f t="shared" si="211"/>
        <v/>
      </c>
      <c r="Z1207" s="74" t="str">
        <f t="shared" si="212"/>
        <v/>
      </c>
      <c r="AA1207" s="74" t="str">
        <f t="shared" si="213"/>
        <v/>
      </c>
      <c r="AB1207" s="74" t="str">
        <f t="shared" si="214"/>
        <v/>
      </c>
    </row>
    <row r="1208" spans="5:28" ht="15.75" customHeight="1" x14ac:dyDescent="0.2">
      <c r="E1208" t="str">
        <f t="shared" si="204"/>
        <v/>
      </c>
      <c r="G1208" s="1" t="str">
        <f>IF(D1208="","",IFERROR(VLOOKUP(D1208,Ingredients!$A:$G,4,FALSE),"ingredient not in list"))</f>
        <v/>
      </c>
      <c r="H1208" t="str">
        <f t="shared" si="205"/>
        <v/>
      </c>
      <c r="I1208" s="3" t="str">
        <f>IF(D1208="", "", IFERROR((VLOOKUP(D1208,Ingredients!$A:$H,8,FALSE)*(F1208/(VLOOKUP(D1208,Ingredients!$A:$H,3,FALSE)))), "ingredient not in list"))</f>
        <v/>
      </c>
      <c r="J1208" t="str">
        <f t="shared" si="206"/>
        <v/>
      </c>
      <c r="K1208" s="77" t="str">
        <f>IF($D1208="", "", IFERROR((VLOOKUP($D1208,Ingredients!$A:$K,9,FALSE)*($F1208/(VLOOKUP($D1208,Ingredients!$A:$K,3,FALSE)))), "ingredient not in list"))</f>
        <v/>
      </c>
      <c r="L1208" t="str">
        <f t="shared" si="207"/>
        <v/>
      </c>
      <c r="M1208" s="77" t="str">
        <f>IF($D1208="", "", IFERROR((VLOOKUP($D1208,Ingredients!$A:$K,10,FALSE)*($F1208/(VLOOKUP($D1208,Ingredients!$A:$K,3,FALSE)))), "ingredient not in list"))</f>
        <v/>
      </c>
      <c r="N1208" t="str">
        <f t="shared" si="208"/>
        <v/>
      </c>
      <c r="O1208" s="77" t="str">
        <f>IF($D1208="", "", IFERROR((VLOOKUP($D1208,Ingredients!$A:$K,11,FALSE)*($F1208/(VLOOKUP($D1208,Ingredients!$A:$K,3,FALSE)))), "ingredient not in list"))</f>
        <v/>
      </c>
      <c r="P1208" t="str">
        <f t="shared" si="209"/>
        <v/>
      </c>
      <c r="Q1208" s="83" t="str">
        <f>IF($D1208="", "", IFERROR((VLOOKUP($D1208,Ingredients!$A:$H,6,FALSE)*($F1208/(VLOOKUP($D1208,Ingredients!$A:$H,3,FALSE)))), "ingredient not in list"))</f>
        <v/>
      </c>
      <c r="R1208" s="3" t="str">
        <f>IF(AND(I1208&lt;&gt;"",I1209=""),SUM(I$1:I1209)-SUM(R$1:R1207),"")</f>
        <v/>
      </c>
      <c r="S1208" t="str">
        <f>IF(AND(Q1208&lt;&gt;"",Q1209=""),SUM(Q$1:Q1209)-SUM(S$1:S1207),"")</f>
        <v/>
      </c>
      <c r="T1208" s="74" t="str">
        <f>IF(AND(K1208&lt;&gt;"",K1209=""),SUM(K$1:K1209)-SUM(T$1:T1207),"")</f>
        <v/>
      </c>
      <c r="U1208" s="74" t="str">
        <f>IF(AND(M1208&lt;&gt;"",M1209=""),SUM(M$1:M1209)-SUM(U$1:U1207),"")</f>
        <v/>
      </c>
      <c r="V1208" s="74" t="str">
        <f>IF(AND(O1208&lt;&gt;"",O1209=""),SUM(O$1:O1209)-SUM(V$1:V1207),"")</f>
        <v/>
      </c>
      <c r="X1208" s="3" t="str">
        <f t="shared" si="210"/>
        <v/>
      </c>
      <c r="Y1208" s="21" t="str">
        <f t="shared" si="211"/>
        <v/>
      </c>
      <c r="Z1208" s="74" t="str">
        <f t="shared" si="212"/>
        <v/>
      </c>
      <c r="AA1208" s="74" t="str">
        <f t="shared" si="213"/>
        <v/>
      </c>
      <c r="AB1208" s="74" t="str">
        <f t="shared" si="214"/>
        <v/>
      </c>
    </row>
    <row r="1209" spans="5:28" ht="15.75" customHeight="1" x14ac:dyDescent="0.2">
      <c r="E1209" t="str">
        <f t="shared" si="204"/>
        <v/>
      </c>
      <c r="G1209" s="1" t="str">
        <f>IF(D1209="","",IFERROR(VLOOKUP(D1209,Ingredients!$A:$G,4,FALSE),"ingredient not in list"))</f>
        <v/>
      </c>
      <c r="H1209" t="str">
        <f t="shared" si="205"/>
        <v/>
      </c>
      <c r="I1209" s="3" t="str">
        <f>IF(D1209="", "", IFERROR((VLOOKUP(D1209,Ingredients!$A:$H,8,FALSE)*(F1209/(VLOOKUP(D1209,Ingredients!$A:$H,3,FALSE)))), "ingredient not in list"))</f>
        <v/>
      </c>
      <c r="J1209" t="str">
        <f t="shared" si="206"/>
        <v/>
      </c>
      <c r="K1209" s="77" t="str">
        <f>IF($D1209="", "", IFERROR((VLOOKUP($D1209,Ingredients!$A:$K,9,FALSE)*($F1209/(VLOOKUP($D1209,Ingredients!$A:$K,3,FALSE)))), "ingredient not in list"))</f>
        <v/>
      </c>
      <c r="L1209" t="str">
        <f t="shared" si="207"/>
        <v/>
      </c>
      <c r="M1209" s="77" t="str">
        <f>IF($D1209="", "", IFERROR((VLOOKUP($D1209,Ingredients!$A:$K,10,FALSE)*($F1209/(VLOOKUP($D1209,Ingredients!$A:$K,3,FALSE)))), "ingredient not in list"))</f>
        <v/>
      </c>
      <c r="N1209" t="str">
        <f t="shared" si="208"/>
        <v/>
      </c>
      <c r="O1209" s="77" t="str">
        <f>IF($D1209="", "", IFERROR((VLOOKUP($D1209,Ingredients!$A:$K,11,FALSE)*($F1209/(VLOOKUP($D1209,Ingredients!$A:$K,3,FALSE)))), "ingredient not in list"))</f>
        <v/>
      </c>
      <c r="P1209" t="str">
        <f t="shared" si="209"/>
        <v/>
      </c>
      <c r="Q1209" s="83" t="str">
        <f>IF($D1209="", "", IFERROR((VLOOKUP($D1209,Ingredients!$A:$H,6,FALSE)*($F1209/(VLOOKUP($D1209,Ingredients!$A:$H,3,FALSE)))), "ingredient not in list"))</f>
        <v/>
      </c>
      <c r="R1209" s="3" t="str">
        <f>IF(AND(I1209&lt;&gt;"",I1210=""),SUM(I$1:I1210)-SUM(R$1:R1208),"")</f>
        <v/>
      </c>
      <c r="S1209" t="str">
        <f>IF(AND(Q1209&lt;&gt;"",Q1210=""),SUM(Q$1:Q1210)-SUM(S$1:S1208),"")</f>
        <v/>
      </c>
      <c r="T1209" s="74" t="str">
        <f>IF(AND(K1209&lt;&gt;"",K1210=""),SUM(K$1:K1210)-SUM(T$1:T1208),"")</f>
        <v/>
      </c>
      <c r="U1209" s="74" t="str">
        <f>IF(AND(M1209&lt;&gt;"",M1210=""),SUM(M$1:M1210)-SUM(U$1:U1208),"")</f>
        <v/>
      </c>
      <c r="V1209" s="74" t="str">
        <f>IF(AND(O1209&lt;&gt;"",O1210=""),SUM(O$1:O1210)-SUM(V$1:V1208),"")</f>
        <v/>
      </c>
      <c r="X1209" s="3" t="str">
        <f t="shared" si="210"/>
        <v/>
      </c>
      <c r="Y1209" s="21" t="str">
        <f t="shared" si="211"/>
        <v/>
      </c>
      <c r="Z1209" s="74" t="str">
        <f t="shared" si="212"/>
        <v/>
      </c>
      <c r="AA1209" s="74" t="str">
        <f t="shared" si="213"/>
        <v/>
      </c>
      <c r="AB1209" s="74" t="str">
        <f t="shared" si="214"/>
        <v/>
      </c>
    </row>
    <row r="1210" spans="5:28" ht="15.75" customHeight="1" x14ac:dyDescent="0.2">
      <c r="E1210" t="str">
        <f t="shared" si="204"/>
        <v/>
      </c>
      <c r="G1210" s="1" t="str">
        <f>IF(D1210="","",IFERROR(VLOOKUP(D1210,Ingredients!$A:$G,4,FALSE),"ingredient not in list"))</f>
        <v/>
      </c>
      <c r="H1210" t="str">
        <f t="shared" si="205"/>
        <v/>
      </c>
      <c r="I1210" s="3" t="str">
        <f>IF(D1210="", "", IFERROR((VLOOKUP(D1210,Ingredients!$A:$H,8,FALSE)*(F1210/(VLOOKUP(D1210,Ingredients!$A:$H,3,FALSE)))), "ingredient not in list"))</f>
        <v/>
      </c>
      <c r="J1210" t="str">
        <f t="shared" si="206"/>
        <v/>
      </c>
      <c r="K1210" s="77" t="str">
        <f>IF($D1210="", "", IFERROR((VLOOKUP($D1210,Ingredients!$A:$K,9,FALSE)*($F1210/(VLOOKUP($D1210,Ingredients!$A:$K,3,FALSE)))), "ingredient not in list"))</f>
        <v/>
      </c>
      <c r="L1210" t="str">
        <f t="shared" si="207"/>
        <v/>
      </c>
      <c r="M1210" s="77" t="str">
        <f>IF($D1210="", "", IFERROR((VLOOKUP($D1210,Ingredients!$A:$K,10,FALSE)*($F1210/(VLOOKUP($D1210,Ingredients!$A:$K,3,FALSE)))), "ingredient not in list"))</f>
        <v/>
      </c>
      <c r="N1210" t="str">
        <f t="shared" si="208"/>
        <v/>
      </c>
      <c r="O1210" s="77" t="str">
        <f>IF($D1210="", "", IFERROR((VLOOKUP($D1210,Ingredients!$A:$K,11,FALSE)*($F1210/(VLOOKUP($D1210,Ingredients!$A:$K,3,FALSE)))), "ingredient not in list"))</f>
        <v/>
      </c>
      <c r="P1210" t="str">
        <f t="shared" si="209"/>
        <v/>
      </c>
      <c r="Q1210" s="83" t="str">
        <f>IF($D1210="", "", IFERROR((VLOOKUP($D1210,Ingredients!$A:$H,6,FALSE)*($F1210/(VLOOKUP($D1210,Ingredients!$A:$H,3,FALSE)))), "ingredient not in list"))</f>
        <v/>
      </c>
      <c r="R1210" s="3" t="str">
        <f>IF(AND(I1210&lt;&gt;"",I1211=""),SUM(I$1:I1211)-SUM(R$1:R1209),"")</f>
        <v/>
      </c>
      <c r="S1210" t="str">
        <f>IF(AND(Q1210&lt;&gt;"",Q1211=""),SUM(Q$1:Q1211)-SUM(S$1:S1209),"")</f>
        <v/>
      </c>
      <c r="T1210" s="74" t="str">
        <f>IF(AND(K1210&lt;&gt;"",K1211=""),SUM(K$1:K1211)-SUM(T$1:T1209),"")</f>
        <v/>
      </c>
      <c r="U1210" s="74" t="str">
        <f>IF(AND(M1210&lt;&gt;"",M1211=""),SUM(M$1:M1211)-SUM(U$1:U1209),"")</f>
        <v/>
      </c>
      <c r="V1210" s="74" t="str">
        <f>IF(AND(O1210&lt;&gt;"",O1211=""),SUM(O$1:O1211)-SUM(V$1:V1209),"")</f>
        <v/>
      </c>
      <c r="X1210" s="3" t="str">
        <f t="shared" si="210"/>
        <v/>
      </c>
      <c r="Y1210" s="21" t="str">
        <f t="shared" si="211"/>
        <v/>
      </c>
      <c r="Z1210" s="74" t="str">
        <f t="shared" si="212"/>
        <v/>
      </c>
      <c r="AA1210" s="74" t="str">
        <f t="shared" si="213"/>
        <v/>
      </c>
      <c r="AB1210" s="74" t="str">
        <f t="shared" si="214"/>
        <v/>
      </c>
    </row>
    <row r="1211" spans="5:28" ht="15.75" customHeight="1" x14ac:dyDescent="0.2">
      <c r="E1211" t="str">
        <f t="shared" si="204"/>
        <v/>
      </c>
      <c r="G1211" s="1" t="str">
        <f>IF(D1211="","",IFERROR(VLOOKUP(D1211,Ingredients!$A:$G,4,FALSE),"ingredient not in list"))</f>
        <v/>
      </c>
      <c r="H1211" t="str">
        <f t="shared" si="205"/>
        <v/>
      </c>
      <c r="I1211" s="3" t="str">
        <f>IF(D1211="", "", IFERROR((VLOOKUP(D1211,Ingredients!$A:$H,8,FALSE)*(F1211/(VLOOKUP(D1211,Ingredients!$A:$H,3,FALSE)))), "ingredient not in list"))</f>
        <v/>
      </c>
      <c r="J1211" t="str">
        <f t="shared" si="206"/>
        <v/>
      </c>
      <c r="K1211" s="77" t="str">
        <f>IF($D1211="", "", IFERROR((VLOOKUP($D1211,Ingredients!$A:$K,9,FALSE)*($F1211/(VLOOKUP($D1211,Ingredients!$A:$K,3,FALSE)))), "ingredient not in list"))</f>
        <v/>
      </c>
      <c r="L1211" t="str">
        <f t="shared" si="207"/>
        <v/>
      </c>
      <c r="M1211" s="77" t="str">
        <f>IF($D1211="", "", IFERROR((VLOOKUP($D1211,Ingredients!$A:$K,10,FALSE)*($F1211/(VLOOKUP($D1211,Ingredients!$A:$K,3,FALSE)))), "ingredient not in list"))</f>
        <v/>
      </c>
      <c r="N1211" t="str">
        <f t="shared" si="208"/>
        <v/>
      </c>
      <c r="O1211" s="77" t="str">
        <f>IF($D1211="", "", IFERROR((VLOOKUP($D1211,Ingredients!$A:$K,11,FALSE)*($F1211/(VLOOKUP($D1211,Ingredients!$A:$K,3,FALSE)))), "ingredient not in list"))</f>
        <v/>
      </c>
      <c r="P1211" t="str">
        <f t="shared" si="209"/>
        <v/>
      </c>
      <c r="Q1211" s="83" t="str">
        <f>IF($D1211="", "", IFERROR((VLOOKUP($D1211,Ingredients!$A:$H,6,FALSE)*($F1211/(VLOOKUP($D1211,Ingredients!$A:$H,3,FALSE)))), "ingredient not in list"))</f>
        <v/>
      </c>
      <c r="R1211" s="3" t="str">
        <f>IF(AND(I1211&lt;&gt;"",I1212=""),SUM(I$1:I1212)-SUM(R$1:R1210),"")</f>
        <v/>
      </c>
      <c r="S1211" t="str">
        <f>IF(AND(Q1211&lt;&gt;"",Q1212=""),SUM(Q$1:Q1212)-SUM(S$1:S1210),"")</f>
        <v/>
      </c>
      <c r="T1211" s="74" t="str">
        <f>IF(AND(K1211&lt;&gt;"",K1212=""),SUM(K$1:K1212)-SUM(T$1:T1210),"")</f>
        <v/>
      </c>
      <c r="U1211" s="74" t="str">
        <f>IF(AND(M1211&lt;&gt;"",M1212=""),SUM(M$1:M1212)-SUM(U$1:U1210),"")</f>
        <v/>
      </c>
      <c r="V1211" s="74" t="str">
        <f>IF(AND(O1211&lt;&gt;"",O1212=""),SUM(O$1:O1212)-SUM(V$1:V1210),"")</f>
        <v/>
      </c>
      <c r="X1211" s="3" t="str">
        <f t="shared" si="210"/>
        <v/>
      </c>
      <c r="Y1211" s="21" t="str">
        <f t="shared" si="211"/>
        <v/>
      </c>
      <c r="Z1211" s="74" t="str">
        <f t="shared" si="212"/>
        <v/>
      </c>
      <c r="AA1211" s="74" t="str">
        <f t="shared" si="213"/>
        <v/>
      </c>
      <c r="AB1211" s="74" t="str">
        <f t="shared" si="214"/>
        <v/>
      </c>
    </row>
    <row r="1212" spans="5:28" ht="15.75" customHeight="1" x14ac:dyDescent="0.2">
      <c r="E1212" t="str">
        <f t="shared" si="204"/>
        <v/>
      </c>
      <c r="G1212" s="1" t="str">
        <f>IF(D1212="","",IFERROR(VLOOKUP(D1212,Ingredients!$A:$G,4,FALSE),"ingredient not in list"))</f>
        <v/>
      </c>
      <c r="H1212" t="str">
        <f t="shared" si="205"/>
        <v/>
      </c>
      <c r="I1212" s="3" t="str">
        <f>IF(D1212="", "", IFERROR((VLOOKUP(D1212,Ingredients!$A:$H,8,FALSE)*(F1212/(VLOOKUP(D1212,Ingredients!$A:$H,3,FALSE)))), "ingredient not in list"))</f>
        <v/>
      </c>
      <c r="J1212" t="str">
        <f t="shared" si="206"/>
        <v/>
      </c>
      <c r="K1212" s="77" t="str">
        <f>IF($D1212="", "", IFERROR((VLOOKUP($D1212,Ingredients!$A:$K,9,FALSE)*($F1212/(VLOOKUP($D1212,Ingredients!$A:$K,3,FALSE)))), "ingredient not in list"))</f>
        <v/>
      </c>
      <c r="L1212" t="str">
        <f t="shared" si="207"/>
        <v/>
      </c>
      <c r="M1212" s="77" t="str">
        <f>IF($D1212="", "", IFERROR((VLOOKUP($D1212,Ingredients!$A:$K,10,FALSE)*($F1212/(VLOOKUP($D1212,Ingredients!$A:$K,3,FALSE)))), "ingredient not in list"))</f>
        <v/>
      </c>
      <c r="N1212" t="str">
        <f t="shared" si="208"/>
        <v/>
      </c>
      <c r="O1212" s="77" t="str">
        <f>IF($D1212="", "", IFERROR((VLOOKUP($D1212,Ingredients!$A:$K,11,FALSE)*($F1212/(VLOOKUP($D1212,Ingredients!$A:$K,3,FALSE)))), "ingredient not in list"))</f>
        <v/>
      </c>
      <c r="P1212" t="str">
        <f t="shared" si="209"/>
        <v/>
      </c>
      <c r="Q1212" s="83" t="str">
        <f>IF($D1212="", "", IFERROR((VLOOKUP($D1212,Ingredients!$A:$H,6,FALSE)*($F1212/(VLOOKUP($D1212,Ingredients!$A:$H,3,FALSE)))), "ingredient not in list"))</f>
        <v/>
      </c>
      <c r="R1212" s="3" t="str">
        <f>IF(AND(I1212&lt;&gt;"",I1213=""),SUM(I$1:I1213)-SUM(R$1:R1211),"")</f>
        <v/>
      </c>
      <c r="S1212" t="str">
        <f>IF(AND(Q1212&lt;&gt;"",Q1213=""),SUM(Q$1:Q1213)-SUM(S$1:S1211),"")</f>
        <v/>
      </c>
      <c r="T1212" s="74" t="str">
        <f>IF(AND(K1212&lt;&gt;"",K1213=""),SUM(K$1:K1213)-SUM(T$1:T1211),"")</f>
        <v/>
      </c>
      <c r="U1212" s="74" t="str">
        <f>IF(AND(M1212&lt;&gt;"",M1213=""),SUM(M$1:M1213)-SUM(U$1:U1211),"")</f>
        <v/>
      </c>
      <c r="V1212" s="74" t="str">
        <f>IF(AND(O1212&lt;&gt;"",O1213=""),SUM(O$1:O1213)-SUM(V$1:V1211),"")</f>
        <v/>
      </c>
      <c r="X1212" s="3" t="str">
        <f t="shared" si="210"/>
        <v/>
      </c>
      <c r="Y1212" s="21" t="str">
        <f t="shared" si="211"/>
        <v/>
      </c>
      <c r="Z1212" s="74" t="str">
        <f t="shared" si="212"/>
        <v/>
      </c>
      <c r="AA1212" s="74" t="str">
        <f t="shared" si="213"/>
        <v/>
      </c>
      <c r="AB1212" s="74" t="str">
        <f t="shared" si="214"/>
        <v/>
      </c>
    </row>
    <row r="1213" spans="5:28" ht="15.75" customHeight="1" x14ac:dyDescent="0.2">
      <c r="E1213" t="str">
        <f t="shared" si="204"/>
        <v/>
      </c>
      <c r="G1213" s="1" t="str">
        <f>IF(D1213="","",IFERROR(VLOOKUP(D1213,Ingredients!$A:$G,4,FALSE),"ingredient not in list"))</f>
        <v/>
      </c>
      <c r="H1213" t="str">
        <f t="shared" si="205"/>
        <v/>
      </c>
      <c r="I1213" s="3" t="str">
        <f>IF(D1213="", "", IFERROR((VLOOKUP(D1213,Ingredients!$A:$H,8,FALSE)*(F1213/(VLOOKUP(D1213,Ingredients!$A:$H,3,FALSE)))), "ingredient not in list"))</f>
        <v/>
      </c>
      <c r="J1213" t="str">
        <f t="shared" si="206"/>
        <v/>
      </c>
      <c r="K1213" s="77" t="str">
        <f>IF($D1213="", "", IFERROR((VLOOKUP($D1213,Ingredients!$A:$K,9,FALSE)*($F1213/(VLOOKUP($D1213,Ingredients!$A:$K,3,FALSE)))), "ingredient not in list"))</f>
        <v/>
      </c>
      <c r="L1213" t="str">
        <f t="shared" si="207"/>
        <v/>
      </c>
      <c r="M1213" s="77" t="str">
        <f>IF($D1213="", "", IFERROR((VLOOKUP($D1213,Ingredients!$A:$K,10,FALSE)*($F1213/(VLOOKUP($D1213,Ingredients!$A:$K,3,FALSE)))), "ingredient not in list"))</f>
        <v/>
      </c>
      <c r="N1213" t="str">
        <f t="shared" si="208"/>
        <v/>
      </c>
      <c r="O1213" s="77" t="str">
        <f>IF($D1213="", "", IFERROR((VLOOKUP($D1213,Ingredients!$A:$K,11,FALSE)*($F1213/(VLOOKUP($D1213,Ingredients!$A:$K,3,FALSE)))), "ingredient not in list"))</f>
        <v/>
      </c>
      <c r="P1213" t="str">
        <f t="shared" si="209"/>
        <v/>
      </c>
      <c r="Q1213" s="83" t="str">
        <f>IF($D1213="", "", IFERROR((VLOOKUP($D1213,Ingredients!$A:$H,6,FALSE)*($F1213/(VLOOKUP($D1213,Ingredients!$A:$H,3,FALSE)))), "ingredient not in list"))</f>
        <v/>
      </c>
      <c r="R1213" s="3" t="str">
        <f>IF(AND(I1213&lt;&gt;"",I1214=""),SUM(I$1:I1214)-SUM(R$1:R1212),"")</f>
        <v/>
      </c>
      <c r="S1213" t="str">
        <f>IF(AND(Q1213&lt;&gt;"",Q1214=""),SUM(Q$1:Q1214)-SUM(S$1:S1212),"")</f>
        <v/>
      </c>
      <c r="T1213" s="74" t="str">
        <f>IF(AND(K1213&lt;&gt;"",K1214=""),SUM(K$1:K1214)-SUM(T$1:T1212),"")</f>
        <v/>
      </c>
      <c r="U1213" s="74" t="str">
        <f>IF(AND(M1213&lt;&gt;"",M1214=""),SUM(M$1:M1214)-SUM(U$1:U1212),"")</f>
        <v/>
      </c>
      <c r="V1213" s="74" t="str">
        <f>IF(AND(O1213&lt;&gt;"",O1214=""),SUM(O$1:O1214)-SUM(V$1:V1212),"")</f>
        <v/>
      </c>
      <c r="X1213" s="3" t="str">
        <f t="shared" si="210"/>
        <v/>
      </c>
      <c r="Y1213" s="21" t="str">
        <f t="shared" si="211"/>
        <v/>
      </c>
      <c r="Z1213" s="74" t="str">
        <f t="shared" si="212"/>
        <v/>
      </c>
      <c r="AA1213" s="74" t="str">
        <f t="shared" si="213"/>
        <v/>
      </c>
      <c r="AB1213" s="74" t="str">
        <f t="shared" si="214"/>
        <v/>
      </c>
    </row>
    <row r="1214" spans="5:28" ht="15.75" customHeight="1" x14ac:dyDescent="0.2">
      <c r="E1214" t="str">
        <f t="shared" si="204"/>
        <v/>
      </c>
      <c r="G1214" s="1" t="str">
        <f>IF(D1214="","",IFERROR(VLOOKUP(D1214,Ingredients!$A:$G,4,FALSE),"ingredient not in list"))</f>
        <v/>
      </c>
      <c r="H1214" t="str">
        <f t="shared" si="205"/>
        <v/>
      </c>
      <c r="I1214" s="3" t="str">
        <f>IF(D1214="", "", IFERROR((VLOOKUP(D1214,Ingredients!$A:$H,8,FALSE)*(F1214/(VLOOKUP(D1214,Ingredients!$A:$H,3,FALSE)))), "ingredient not in list"))</f>
        <v/>
      </c>
      <c r="J1214" t="str">
        <f t="shared" si="206"/>
        <v/>
      </c>
      <c r="K1214" s="77" t="str">
        <f>IF($D1214="", "", IFERROR((VLOOKUP($D1214,Ingredients!$A:$K,9,FALSE)*($F1214/(VLOOKUP($D1214,Ingredients!$A:$K,3,FALSE)))), "ingredient not in list"))</f>
        <v/>
      </c>
      <c r="L1214" t="str">
        <f t="shared" si="207"/>
        <v/>
      </c>
      <c r="M1214" s="77" t="str">
        <f>IF($D1214="", "", IFERROR((VLOOKUP($D1214,Ingredients!$A:$K,10,FALSE)*($F1214/(VLOOKUP($D1214,Ingredients!$A:$K,3,FALSE)))), "ingredient not in list"))</f>
        <v/>
      </c>
      <c r="N1214" t="str">
        <f t="shared" si="208"/>
        <v/>
      </c>
      <c r="O1214" s="77" t="str">
        <f>IF($D1214="", "", IFERROR((VLOOKUP($D1214,Ingredients!$A:$K,11,FALSE)*($F1214/(VLOOKUP($D1214,Ingredients!$A:$K,3,FALSE)))), "ingredient not in list"))</f>
        <v/>
      </c>
      <c r="P1214" t="str">
        <f t="shared" si="209"/>
        <v/>
      </c>
      <c r="Q1214" s="83" t="str">
        <f>IF($D1214="", "", IFERROR((VLOOKUP($D1214,Ingredients!$A:$H,6,FALSE)*($F1214/(VLOOKUP($D1214,Ingredients!$A:$H,3,FALSE)))), "ingredient not in list"))</f>
        <v/>
      </c>
      <c r="R1214" s="3" t="str">
        <f>IF(AND(I1214&lt;&gt;"",I1215=""),SUM(I$1:I1215)-SUM(R$1:R1213),"")</f>
        <v/>
      </c>
      <c r="S1214" t="str">
        <f>IF(AND(Q1214&lt;&gt;"",Q1215=""),SUM(Q$1:Q1215)-SUM(S$1:S1213),"")</f>
        <v/>
      </c>
      <c r="T1214" s="74" t="str">
        <f>IF(AND(K1214&lt;&gt;"",K1215=""),SUM(K$1:K1215)-SUM(T$1:T1213),"")</f>
        <v/>
      </c>
      <c r="U1214" s="74" t="str">
        <f>IF(AND(M1214&lt;&gt;"",M1215=""),SUM(M$1:M1215)-SUM(U$1:U1213),"")</f>
        <v/>
      </c>
      <c r="V1214" s="74" t="str">
        <f>IF(AND(O1214&lt;&gt;"",O1215=""),SUM(O$1:O1215)-SUM(V$1:V1213),"")</f>
        <v/>
      </c>
      <c r="X1214" s="3" t="str">
        <f t="shared" si="210"/>
        <v/>
      </c>
      <c r="Y1214" s="21" t="str">
        <f t="shared" si="211"/>
        <v/>
      </c>
      <c r="Z1214" s="74" t="str">
        <f t="shared" si="212"/>
        <v/>
      </c>
      <c r="AA1214" s="74" t="str">
        <f t="shared" si="213"/>
        <v/>
      </c>
      <c r="AB1214" s="74" t="str">
        <f t="shared" si="214"/>
        <v/>
      </c>
    </row>
    <row r="1215" spans="5:28" ht="15.75" customHeight="1" x14ac:dyDescent="0.2">
      <c r="E1215" t="str">
        <f t="shared" si="204"/>
        <v/>
      </c>
      <c r="G1215" s="1" t="str">
        <f>IF(D1215="","",IFERROR(VLOOKUP(D1215,Ingredients!$A:$G,4,FALSE),"ingredient not in list"))</f>
        <v/>
      </c>
      <c r="H1215" t="str">
        <f t="shared" si="205"/>
        <v/>
      </c>
      <c r="I1215" s="3" t="str">
        <f>IF(D1215="", "", IFERROR((VLOOKUP(D1215,Ingredients!$A:$H,8,FALSE)*(F1215/(VLOOKUP(D1215,Ingredients!$A:$H,3,FALSE)))), "ingredient not in list"))</f>
        <v/>
      </c>
      <c r="J1215" t="str">
        <f t="shared" si="206"/>
        <v/>
      </c>
      <c r="K1215" s="77" t="str">
        <f>IF($D1215="", "", IFERROR((VLOOKUP($D1215,Ingredients!$A:$K,9,FALSE)*($F1215/(VLOOKUP($D1215,Ingredients!$A:$K,3,FALSE)))), "ingredient not in list"))</f>
        <v/>
      </c>
      <c r="L1215" t="str">
        <f t="shared" si="207"/>
        <v/>
      </c>
      <c r="M1215" s="77" t="str">
        <f>IF($D1215="", "", IFERROR((VLOOKUP($D1215,Ingredients!$A:$K,10,FALSE)*($F1215/(VLOOKUP($D1215,Ingredients!$A:$K,3,FALSE)))), "ingredient not in list"))</f>
        <v/>
      </c>
      <c r="N1215" t="str">
        <f t="shared" si="208"/>
        <v/>
      </c>
      <c r="O1215" s="77" t="str">
        <f>IF($D1215="", "", IFERROR((VLOOKUP($D1215,Ingredients!$A:$K,11,FALSE)*($F1215/(VLOOKUP($D1215,Ingredients!$A:$K,3,FALSE)))), "ingredient not in list"))</f>
        <v/>
      </c>
      <c r="P1215" t="str">
        <f t="shared" si="209"/>
        <v/>
      </c>
      <c r="Q1215" s="83" t="str">
        <f>IF($D1215="", "", IFERROR((VLOOKUP($D1215,Ingredients!$A:$H,6,FALSE)*($F1215/(VLOOKUP($D1215,Ingredients!$A:$H,3,FALSE)))), "ingredient not in list"))</f>
        <v/>
      </c>
      <c r="R1215" s="3" t="str">
        <f>IF(AND(I1215&lt;&gt;"",I1216=""),SUM(I$1:I1216)-SUM(R$1:R1214),"")</f>
        <v/>
      </c>
      <c r="S1215" t="str">
        <f>IF(AND(Q1215&lt;&gt;"",Q1216=""),SUM(Q$1:Q1216)-SUM(S$1:S1214),"")</f>
        <v/>
      </c>
      <c r="T1215" s="74" t="str">
        <f>IF(AND(K1215&lt;&gt;"",K1216=""),SUM(K$1:K1216)-SUM(T$1:T1214),"")</f>
        <v/>
      </c>
      <c r="U1215" s="74" t="str">
        <f>IF(AND(M1215&lt;&gt;"",M1216=""),SUM(M$1:M1216)-SUM(U$1:U1214),"")</f>
        <v/>
      </c>
      <c r="V1215" s="74" t="str">
        <f>IF(AND(O1215&lt;&gt;"",O1216=""),SUM(O$1:O1216)-SUM(V$1:V1214),"")</f>
        <v/>
      </c>
      <c r="X1215" s="3" t="str">
        <f t="shared" si="210"/>
        <v/>
      </c>
      <c r="Y1215" s="21" t="str">
        <f t="shared" si="211"/>
        <v/>
      </c>
      <c r="Z1215" s="74" t="str">
        <f t="shared" si="212"/>
        <v/>
      </c>
      <c r="AA1215" s="74" t="str">
        <f t="shared" si="213"/>
        <v/>
      </c>
      <c r="AB1215" s="74" t="str">
        <f t="shared" si="214"/>
        <v/>
      </c>
    </row>
    <row r="1216" spans="5:28" ht="15.75" customHeight="1" x14ac:dyDescent="0.2">
      <c r="E1216" t="str">
        <f t="shared" si="204"/>
        <v/>
      </c>
      <c r="G1216" s="1" t="str">
        <f>IF(D1216="","",IFERROR(VLOOKUP(D1216,Ingredients!$A:$G,4,FALSE),"ingredient not in list"))</f>
        <v/>
      </c>
      <c r="H1216" t="str">
        <f t="shared" si="205"/>
        <v/>
      </c>
      <c r="I1216" s="3" t="str">
        <f>IF(D1216="", "", IFERROR((VLOOKUP(D1216,Ingredients!$A:$H,8,FALSE)*(F1216/(VLOOKUP(D1216,Ingredients!$A:$H,3,FALSE)))), "ingredient not in list"))</f>
        <v/>
      </c>
      <c r="J1216" t="str">
        <f t="shared" si="206"/>
        <v/>
      </c>
      <c r="K1216" s="77" t="str">
        <f>IF($D1216="", "", IFERROR((VLOOKUP($D1216,Ingredients!$A:$K,9,FALSE)*($F1216/(VLOOKUP($D1216,Ingredients!$A:$K,3,FALSE)))), "ingredient not in list"))</f>
        <v/>
      </c>
      <c r="L1216" t="str">
        <f t="shared" si="207"/>
        <v/>
      </c>
      <c r="M1216" s="77" t="str">
        <f>IF($D1216="", "", IFERROR((VLOOKUP($D1216,Ingredients!$A:$K,10,FALSE)*($F1216/(VLOOKUP($D1216,Ingredients!$A:$K,3,FALSE)))), "ingredient not in list"))</f>
        <v/>
      </c>
      <c r="N1216" t="str">
        <f t="shared" si="208"/>
        <v/>
      </c>
      <c r="O1216" s="77" t="str">
        <f>IF($D1216="", "", IFERROR((VLOOKUP($D1216,Ingredients!$A:$K,11,FALSE)*($F1216/(VLOOKUP($D1216,Ingredients!$A:$K,3,FALSE)))), "ingredient not in list"))</f>
        <v/>
      </c>
      <c r="P1216" t="str">
        <f t="shared" si="209"/>
        <v/>
      </c>
      <c r="Q1216" s="83" t="str">
        <f>IF($D1216="", "", IFERROR((VLOOKUP($D1216,Ingredients!$A:$H,6,FALSE)*($F1216/(VLOOKUP($D1216,Ingredients!$A:$H,3,FALSE)))), "ingredient not in list"))</f>
        <v/>
      </c>
      <c r="R1216" s="3" t="str">
        <f>IF(AND(I1216&lt;&gt;"",I1217=""),SUM(I$1:I1217)-SUM(R$1:R1215),"")</f>
        <v/>
      </c>
      <c r="S1216" t="str">
        <f>IF(AND(Q1216&lt;&gt;"",Q1217=""),SUM(Q$1:Q1217)-SUM(S$1:S1215),"")</f>
        <v/>
      </c>
      <c r="T1216" s="74" t="str">
        <f>IF(AND(K1216&lt;&gt;"",K1217=""),SUM(K$1:K1217)-SUM(T$1:T1215),"")</f>
        <v/>
      </c>
      <c r="U1216" s="74" t="str">
        <f>IF(AND(M1216&lt;&gt;"",M1217=""),SUM(M$1:M1217)-SUM(U$1:U1215),"")</f>
        <v/>
      </c>
      <c r="V1216" s="74" t="str">
        <f>IF(AND(O1216&lt;&gt;"",O1217=""),SUM(O$1:O1217)-SUM(V$1:V1215),"")</f>
        <v/>
      </c>
      <c r="X1216" s="3" t="str">
        <f t="shared" si="210"/>
        <v/>
      </c>
      <c r="Y1216" s="21" t="str">
        <f t="shared" si="211"/>
        <v/>
      </c>
      <c r="Z1216" s="74" t="str">
        <f t="shared" si="212"/>
        <v/>
      </c>
      <c r="AA1216" s="74" t="str">
        <f t="shared" si="213"/>
        <v/>
      </c>
      <c r="AB1216" s="74" t="str">
        <f t="shared" si="214"/>
        <v/>
      </c>
    </row>
    <row r="1217" spans="5:28" ht="15.75" customHeight="1" x14ac:dyDescent="0.2">
      <c r="E1217" t="str">
        <f t="shared" si="204"/>
        <v/>
      </c>
      <c r="G1217" s="1" t="str">
        <f>IF(D1217="","",IFERROR(VLOOKUP(D1217,Ingredients!$A:$G,4,FALSE),"ingredient not in list"))</f>
        <v/>
      </c>
      <c r="H1217" t="str">
        <f t="shared" si="205"/>
        <v/>
      </c>
      <c r="I1217" s="3" t="str">
        <f>IF(D1217="", "", IFERROR((VLOOKUP(D1217,Ingredients!$A:$H,8,FALSE)*(F1217/(VLOOKUP(D1217,Ingredients!$A:$H,3,FALSE)))), "ingredient not in list"))</f>
        <v/>
      </c>
      <c r="J1217" t="str">
        <f t="shared" si="206"/>
        <v/>
      </c>
      <c r="K1217" s="77" t="str">
        <f>IF($D1217="", "", IFERROR((VLOOKUP($D1217,Ingredients!$A:$K,9,FALSE)*($F1217/(VLOOKUP($D1217,Ingredients!$A:$K,3,FALSE)))), "ingredient not in list"))</f>
        <v/>
      </c>
      <c r="L1217" t="str">
        <f t="shared" si="207"/>
        <v/>
      </c>
      <c r="M1217" s="77" t="str">
        <f>IF($D1217="", "", IFERROR((VLOOKUP($D1217,Ingredients!$A:$K,10,FALSE)*($F1217/(VLOOKUP($D1217,Ingredients!$A:$K,3,FALSE)))), "ingredient not in list"))</f>
        <v/>
      </c>
      <c r="N1217" t="str">
        <f t="shared" si="208"/>
        <v/>
      </c>
      <c r="O1217" s="77" t="str">
        <f>IF($D1217="", "", IFERROR((VLOOKUP($D1217,Ingredients!$A:$K,11,FALSE)*($F1217/(VLOOKUP($D1217,Ingredients!$A:$K,3,FALSE)))), "ingredient not in list"))</f>
        <v/>
      </c>
      <c r="P1217" t="str">
        <f t="shared" si="209"/>
        <v/>
      </c>
      <c r="Q1217" s="83" t="str">
        <f>IF($D1217="", "", IFERROR((VLOOKUP($D1217,Ingredients!$A:$H,6,FALSE)*($F1217/(VLOOKUP($D1217,Ingredients!$A:$H,3,FALSE)))), "ingredient not in list"))</f>
        <v/>
      </c>
      <c r="R1217" s="3" t="str">
        <f>IF(AND(I1217&lt;&gt;"",I1218=""),SUM(I$1:I1218)-SUM(R$1:R1216),"")</f>
        <v/>
      </c>
      <c r="S1217" t="str">
        <f>IF(AND(Q1217&lt;&gt;"",Q1218=""),SUM(Q$1:Q1218)-SUM(S$1:S1216),"")</f>
        <v/>
      </c>
      <c r="T1217" s="74" t="str">
        <f>IF(AND(K1217&lt;&gt;"",K1218=""),SUM(K$1:K1218)-SUM(T$1:T1216),"")</f>
        <v/>
      </c>
      <c r="U1217" s="74" t="str">
        <f>IF(AND(M1217&lt;&gt;"",M1218=""),SUM(M$1:M1218)-SUM(U$1:U1216),"")</f>
        <v/>
      </c>
      <c r="V1217" s="74" t="str">
        <f>IF(AND(O1217&lt;&gt;"",O1218=""),SUM(O$1:O1218)-SUM(V$1:V1216),"")</f>
        <v/>
      </c>
      <c r="X1217" s="3" t="str">
        <f t="shared" si="210"/>
        <v/>
      </c>
      <c r="Y1217" s="21" t="str">
        <f t="shared" si="211"/>
        <v/>
      </c>
      <c r="Z1217" s="74" t="str">
        <f t="shared" si="212"/>
        <v/>
      </c>
      <c r="AA1217" s="74" t="str">
        <f t="shared" si="213"/>
        <v/>
      </c>
      <c r="AB1217" s="74" t="str">
        <f t="shared" si="214"/>
        <v/>
      </c>
    </row>
    <row r="1218" spans="5:28" ht="15.75" customHeight="1" x14ac:dyDescent="0.2">
      <c r="E1218" t="str">
        <f t="shared" si="204"/>
        <v/>
      </c>
      <c r="G1218" s="1" t="str">
        <f>IF(D1218="","",IFERROR(VLOOKUP(D1218,Ingredients!$A:$G,4,FALSE),"ingredient not in list"))</f>
        <v/>
      </c>
      <c r="H1218" t="str">
        <f t="shared" si="205"/>
        <v/>
      </c>
      <c r="I1218" s="3" t="str">
        <f>IF(D1218="", "", IFERROR((VLOOKUP(D1218,Ingredients!$A:$H,8,FALSE)*(F1218/(VLOOKUP(D1218,Ingredients!$A:$H,3,FALSE)))), "ingredient not in list"))</f>
        <v/>
      </c>
      <c r="J1218" t="str">
        <f t="shared" si="206"/>
        <v/>
      </c>
      <c r="K1218" s="77" t="str">
        <f>IF($D1218="", "", IFERROR((VLOOKUP($D1218,Ingredients!$A:$K,9,FALSE)*($F1218/(VLOOKUP($D1218,Ingredients!$A:$K,3,FALSE)))), "ingredient not in list"))</f>
        <v/>
      </c>
      <c r="L1218" t="str">
        <f t="shared" si="207"/>
        <v/>
      </c>
      <c r="M1218" s="77" t="str">
        <f>IF($D1218="", "", IFERROR((VLOOKUP($D1218,Ingredients!$A:$K,10,FALSE)*($F1218/(VLOOKUP($D1218,Ingredients!$A:$K,3,FALSE)))), "ingredient not in list"))</f>
        <v/>
      </c>
      <c r="N1218" t="str">
        <f t="shared" si="208"/>
        <v/>
      </c>
      <c r="O1218" s="77" t="str">
        <f>IF($D1218="", "", IFERROR((VLOOKUP($D1218,Ingredients!$A:$K,11,FALSE)*($F1218/(VLOOKUP($D1218,Ingredients!$A:$K,3,FALSE)))), "ingredient not in list"))</f>
        <v/>
      </c>
      <c r="P1218" t="str">
        <f t="shared" si="209"/>
        <v/>
      </c>
      <c r="Q1218" s="83" t="str">
        <f>IF($D1218="", "", IFERROR((VLOOKUP($D1218,Ingredients!$A:$H,6,FALSE)*($F1218/(VLOOKUP($D1218,Ingredients!$A:$H,3,FALSE)))), "ingredient not in list"))</f>
        <v/>
      </c>
      <c r="R1218" s="3" t="str">
        <f>IF(AND(I1218&lt;&gt;"",I1219=""),SUM(I$1:I1219)-SUM(R$1:R1217),"")</f>
        <v/>
      </c>
      <c r="S1218" t="str">
        <f>IF(AND(Q1218&lt;&gt;"",Q1219=""),SUM(Q$1:Q1219)-SUM(S$1:S1217),"")</f>
        <v/>
      </c>
      <c r="T1218" s="74" t="str">
        <f>IF(AND(K1218&lt;&gt;"",K1219=""),SUM(K$1:K1219)-SUM(T$1:T1217),"")</f>
        <v/>
      </c>
      <c r="U1218" s="74" t="str">
        <f>IF(AND(M1218&lt;&gt;"",M1219=""),SUM(M$1:M1219)-SUM(U$1:U1217),"")</f>
        <v/>
      </c>
      <c r="V1218" s="74" t="str">
        <f>IF(AND(O1218&lt;&gt;"",O1219=""),SUM(O$1:O1219)-SUM(V$1:V1217),"")</f>
        <v/>
      </c>
      <c r="X1218" s="3" t="str">
        <f t="shared" si="210"/>
        <v/>
      </c>
      <c r="Y1218" s="21" t="str">
        <f t="shared" si="211"/>
        <v/>
      </c>
      <c r="Z1218" s="74" t="str">
        <f t="shared" si="212"/>
        <v/>
      </c>
      <c r="AA1218" s="74" t="str">
        <f t="shared" si="213"/>
        <v/>
      </c>
      <c r="AB1218" s="74" t="str">
        <f t="shared" si="214"/>
        <v/>
      </c>
    </row>
    <row r="1219" spans="5:28" ht="15.75" customHeight="1" x14ac:dyDescent="0.2">
      <c r="E1219" t="str">
        <f t="shared" si="204"/>
        <v/>
      </c>
      <c r="G1219" s="1" t="str">
        <f>IF(D1219="","",IFERROR(VLOOKUP(D1219,Ingredients!$A:$G,4,FALSE),"ingredient not in list"))</f>
        <v/>
      </c>
      <c r="H1219" t="str">
        <f t="shared" si="205"/>
        <v/>
      </c>
      <c r="I1219" s="3" t="str">
        <f>IF(D1219="", "", IFERROR((VLOOKUP(D1219,Ingredients!$A:$H,8,FALSE)*(F1219/(VLOOKUP(D1219,Ingredients!$A:$H,3,FALSE)))), "ingredient not in list"))</f>
        <v/>
      </c>
      <c r="J1219" t="str">
        <f t="shared" si="206"/>
        <v/>
      </c>
      <c r="K1219" s="77" t="str">
        <f>IF($D1219="", "", IFERROR((VLOOKUP($D1219,Ingredients!$A:$K,9,FALSE)*($F1219/(VLOOKUP($D1219,Ingredients!$A:$K,3,FALSE)))), "ingredient not in list"))</f>
        <v/>
      </c>
      <c r="L1219" t="str">
        <f t="shared" si="207"/>
        <v/>
      </c>
      <c r="M1219" s="77" t="str">
        <f>IF($D1219="", "", IFERROR((VLOOKUP($D1219,Ingredients!$A:$K,10,FALSE)*($F1219/(VLOOKUP($D1219,Ingredients!$A:$K,3,FALSE)))), "ingredient not in list"))</f>
        <v/>
      </c>
      <c r="N1219" t="str">
        <f t="shared" si="208"/>
        <v/>
      </c>
      <c r="O1219" s="77" t="str">
        <f>IF($D1219="", "", IFERROR((VLOOKUP($D1219,Ingredients!$A:$K,11,FALSE)*($F1219/(VLOOKUP($D1219,Ingredients!$A:$K,3,FALSE)))), "ingredient not in list"))</f>
        <v/>
      </c>
      <c r="P1219" t="str">
        <f t="shared" si="209"/>
        <v/>
      </c>
      <c r="Q1219" s="83" t="str">
        <f>IF($D1219="", "", IFERROR((VLOOKUP($D1219,Ingredients!$A:$H,6,FALSE)*($F1219/(VLOOKUP($D1219,Ingredients!$A:$H,3,FALSE)))), "ingredient not in list"))</f>
        <v/>
      </c>
      <c r="R1219" s="3" t="str">
        <f>IF(AND(I1219&lt;&gt;"",I1220=""),SUM(I$1:I1220)-SUM(R$1:R1218),"")</f>
        <v/>
      </c>
      <c r="S1219" t="str">
        <f>IF(AND(Q1219&lt;&gt;"",Q1220=""),SUM(Q$1:Q1220)-SUM(S$1:S1218),"")</f>
        <v/>
      </c>
      <c r="T1219" s="74" t="str">
        <f>IF(AND(K1219&lt;&gt;"",K1220=""),SUM(K$1:K1220)-SUM(T$1:T1218),"")</f>
        <v/>
      </c>
      <c r="U1219" s="74" t="str">
        <f>IF(AND(M1219&lt;&gt;"",M1220=""),SUM(M$1:M1220)-SUM(U$1:U1218),"")</f>
        <v/>
      </c>
      <c r="V1219" s="74" t="str">
        <f>IF(AND(O1219&lt;&gt;"",O1220=""),SUM(O$1:O1220)-SUM(V$1:V1218),"")</f>
        <v/>
      </c>
      <c r="X1219" s="3" t="str">
        <f t="shared" si="210"/>
        <v/>
      </c>
      <c r="Y1219" s="21" t="str">
        <f t="shared" si="211"/>
        <v/>
      </c>
      <c r="Z1219" s="74" t="str">
        <f t="shared" si="212"/>
        <v/>
      </c>
      <c r="AA1219" s="74" t="str">
        <f t="shared" si="213"/>
        <v/>
      </c>
      <c r="AB1219" s="74" t="str">
        <f t="shared" si="214"/>
        <v/>
      </c>
    </row>
    <row r="1220" spans="5:28" ht="15.75" customHeight="1" x14ac:dyDescent="0.2">
      <c r="E1220" t="str">
        <f t="shared" si="204"/>
        <v/>
      </c>
      <c r="G1220" s="1" t="str">
        <f>IF(D1220="","",IFERROR(VLOOKUP(D1220,Ingredients!$A:$G,4,FALSE),"ingredient not in list"))</f>
        <v/>
      </c>
      <c r="H1220" t="str">
        <f t="shared" si="205"/>
        <v/>
      </c>
      <c r="I1220" s="3" t="str">
        <f>IF(D1220="", "", IFERROR((VLOOKUP(D1220,Ingredients!$A:$H,8,FALSE)*(F1220/(VLOOKUP(D1220,Ingredients!$A:$H,3,FALSE)))), "ingredient not in list"))</f>
        <v/>
      </c>
      <c r="J1220" t="str">
        <f t="shared" si="206"/>
        <v/>
      </c>
      <c r="K1220" s="77" t="str">
        <f>IF($D1220="", "", IFERROR((VLOOKUP($D1220,Ingredients!$A:$K,9,FALSE)*($F1220/(VLOOKUP($D1220,Ingredients!$A:$K,3,FALSE)))), "ingredient not in list"))</f>
        <v/>
      </c>
      <c r="L1220" t="str">
        <f t="shared" si="207"/>
        <v/>
      </c>
      <c r="M1220" s="77" t="str">
        <f>IF($D1220="", "", IFERROR((VLOOKUP($D1220,Ingredients!$A:$K,10,FALSE)*($F1220/(VLOOKUP($D1220,Ingredients!$A:$K,3,FALSE)))), "ingredient not in list"))</f>
        <v/>
      </c>
      <c r="N1220" t="str">
        <f t="shared" si="208"/>
        <v/>
      </c>
      <c r="O1220" s="77" t="str">
        <f>IF($D1220="", "", IFERROR((VLOOKUP($D1220,Ingredients!$A:$K,11,FALSE)*($F1220/(VLOOKUP($D1220,Ingredients!$A:$K,3,FALSE)))), "ingredient not in list"))</f>
        <v/>
      </c>
      <c r="P1220" t="str">
        <f t="shared" si="209"/>
        <v/>
      </c>
      <c r="Q1220" s="83" t="str">
        <f>IF($D1220="", "", IFERROR((VLOOKUP($D1220,Ingredients!$A:$H,6,FALSE)*($F1220/(VLOOKUP($D1220,Ingredients!$A:$H,3,FALSE)))), "ingredient not in list"))</f>
        <v/>
      </c>
      <c r="R1220" s="3" t="str">
        <f>IF(AND(I1220&lt;&gt;"",I1221=""),SUM(I$1:I1221)-SUM(R$1:R1219),"")</f>
        <v/>
      </c>
      <c r="S1220" t="str">
        <f>IF(AND(Q1220&lt;&gt;"",Q1221=""),SUM(Q$1:Q1221)-SUM(S$1:S1219),"")</f>
        <v/>
      </c>
      <c r="T1220" s="74" t="str">
        <f>IF(AND(K1220&lt;&gt;"",K1221=""),SUM(K$1:K1221)-SUM(T$1:T1219),"")</f>
        <v/>
      </c>
      <c r="U1220" s="74" t="str">
        <f>IF(AND(M1220&lt;&gt;"",M1221=""),SUM(M$1:M1221)-SUM(U$1:U1219),"")</f>
        <v/>
      </c>
      <c r="V1220" s="74" t="str">
        <f>IF(AND(O1220&lt;&gt;"",O1221=""),SUM(O$1:O1221)-SUM(V$1:V1219),"")</f>
        <v/>
      </c>
      <c r="X1220" s="3" t="str">
        <f t="shared" si="210"/>
        <v/>
      </c>
      <c r="Y1220" s="21" t="str">
        <f t="shared" si="211"/>
        <v/>
      </c>
      <c r="Z1220" s="74" t="str">
        <f t="shared" si="212"/>
        <v/>
      </c>
      <c r="AA1220" s="74" t="str">
        <f t="shared" si="213"/>
        <v/>
      </c>
      <c r="AB1220" s="74" t="str">
        <f t="shared" si="214"/>
        <v/>
      </c>
    </row>
    <row r="1221" spans="5:28" ht="15.75" customHeight="1" x14ac:dyDescent="0.2">
      <c r="E1221" t="str">
        <f t="shared" si="204"/>
        <v/>
      </c>
      <c r="G1221" s="1" t="str">
        <f>IF(D1221="","",IFERROR(VLOOKUP(D1221,Ingredients!$A:$G,4,FALSE),"ingredient not in list"))</f>
        <v/>
      </c>
      <c r="H1221" t="str">
        <f t="shared" si="205"/>
        <v/>
      </c>
      <c r="I1221" s="3" t="str">
        <f>IF(D1221="", "", IFERROR((VLOOKUP(D1221,Ingredients!$A:$H,8,FALSE)*(F1221/(VLOOKUP(D1221,Ingredients!$A:$H,3,FALSE)))), "ingredient not in list"))</f>
        <v/>
      </c>
      <c r="J1221" t="str">
        <f t="shared" si="206"/>
        <v/>
      </c>
      <c r="K1221" s="77" t="str">
        <f>IF($D1221="", "", IFERROR((VLOOKUP($D1221,Ingredients!$A:$K,9,FALSE)*($F1221/(VLOOKUP($D1221,Ingredients!$A:$K,3,FALSE)))), "ingredient not in list"))</f>
        <v/>
      </c>
      <c r="L1221" t="str">
        <f t="shared" si="207"/>
        <v/>
      </c>
      <c r="M1221" s="77" t="str">
        <f>IF($D1221="", "", IFERROR((VLOOKUP($D1221,Ingredients!$A:$K,10,FALSE)*($F1221/(VLOOKUP($D1221,Ingredients!$A:$K,3,FALSE)))), "ingredient not in list"))</f>
        <v/>
      </c>
      <c r="N1221" t="str">
        <f t="shared" si="208"/>
        <v/>
      </c>
      <c r="O1221" s="77" t="str">
        <f>IF($D1221="", "", IFERROR((VLOOKUP($D1221,Ingredients!$A:$K,11,FALSE)*($F1221/(VLOOKUP($D1221,Ingredients!$A:$K,3,FALSE)))), "ingredient not in list"))</f>
        <v/>
      </c>
      <c r="P1221" t="str">
        <f t="shared" si="209"/>
        <v/>
      </c>
      <c r="Q1221" s="83" t="str">
        <f>IF($D1221="", "", IFERROR((VLOOKUP($D1221,Ingredients!$A:$H,6,FALSE)*($F1221/(VLOOKUP($D1221,Ingredients!$A:$H,3,FALSE)))), "ingredient not in list"))</f>
        <v/>
      </c>
      <c r="R1221" s="3" t="str">
        <f>IF(AND(I1221&lt;&gt;"",I1222=""),SUM(I$1:I1222)-SUM(R$1:R1220),"")</f>
        <v/>
      </c>
      <c r="S1221" t="str">
        <f>IF(AND(Q1221&lt;&gt;"",Q1222=""),SUM(Q$1:Q1222)-SUM(S$1:S1220),"")</f>
        <v/>
      </c>
      <c r="T1221" s="74" t="str">
        <f>IF(AND(K1221&lt;&gt;"",K1222=""),SUM(K$1:K1222)-SUM(T$1:T1220),"")</f>
        <v/>
      </c>
      <c r="U1221" s="74" t="str">
        <f>IF(AND(M1221&lt;&gt;"",M1222=""),SUM(M$1:M1222)-SUM(U$1:U1220),"")</f>
        <v/>
      </c>
      <c r="V1221" s="74" t="str">
        <f>IF(AND(O1221&lt;&gt;"",O1222=""),SUM(O$1:O1222)-SUM(V$1:V1220),"")</f>
        <v/>
      </c>
      <c r="X1221" s="3" t="str">
        <f t="shared" si="210"/>
        <v/>
      </c>
      <c r="Y1221" s="21" t="str">
        <f t="shared" si="211"/>
        <v/>
      </c>
      <c r="Z1221" s="74" t="str">
        <f t="shared" si="212"/>
        <v/>
      </c>
      <c r="AA1221" s="74" t="str">
        <f t="shared" si="213"/>
        <v/>
      </c>
      <c r="AB1221" s="74" t="str">
        <f t="shared" si="214"/>
        <v/>
      </c>
    </row>
    <row r="1222" spans="5:28" ht="15.75" customHeight="1" x14ac:dyDescent="0.2">
      <c r="E1222" t="str">
        <f t="shared" si="204"/>
        <v/>
      </c>
      <c r="G1222" s="1" t="str">
        <f>IF(D1222="","",IFERROR(VLOOKUP(D1222,Ingredients!$A:$G,4,FALSE),"ingredient not in list"))</f>
        <v/>
      </c>
      <c r="H1222" t="str">
        <f t="shared" si="205"/>
        <v/>
      </c>
      <c r="I1222" s="3" t="str">
        <f>IF(D1222="", "", IFERROR((VLOOKUP(D1222,Ingredients!$A:$H,8,FALSE)*(F1222/(VLOOKUP(D1222,Ingredients!$A:$H,3,FALSE)))), "ingredient not in list"))</f>
        <v/>
      </c>
      <c r="J1222" t="str">
        <f t="shared" si="206"/>
        <v/>
      </c>
      <c r="K1222" s="77" t="str">
        <f>IF($D1222="", "", IFERROR((VLOOKUP($D1222,Ingredients!$A:$K,9,FALSE)*($F1222/(VLOOKUP($D1222,Ingredients!$A:$K,3,FALSE)))), "ingredient not in list"))</f>
        <v/>
      </c>
      <c r="L1222" t="str">
        <f t="shared" si="207"/>
        <v/>
      </c>
      <c r="M1222" s="77" t="str">
        <f>IF($D1222="", "", IFERROR((VLOOKUP($D1222,Ingredients!$A:$K,10,FALSE)*($F1222/(VLOOKUP($D1222,Ingredients!$A:$K,3,FALSE)))), "ingredient not in list"))</f>
        <v/>
      </c>
      <c r="N1222" t="str">
        <f t="shared" si="208"/>
        <v/>
      </c>
      <c r="O1222" s="77" t="str">
        <f>IF($D1222="", "", IFERROR((VLOOKUP($D1222,Ingredients!$A:$K,11,FALSE)*($F1222/(VLOOKUP($D1222,Ingredients!$A:$K,3,FALSE)))), "ingredient not in list"))</f>
        <v/>
      </c>
      <c r="P1222" t="str">
        <f t="shared" si="209"/>
        <v/>
      </c>
      <c r="Q1222" s="83" t="str">
        <f>IF($D1222="", "", IFERROR((VLOOKUP($D1222,Ingredients!$A:$H,6,FALSE)*($F1222/(VLOOKUP($D1222,Ingredients!$A:$H,3,FALSE)))), "ingredient not in list"))</f>
        <v/>
      </c>
      <c r="R1222" s="3" t="str">
        <f>IF(AND(I1222&lt;&gt;"",I1223=""),SUM(I$1:I1223)-SUM(R$1:R1221),"")</f>
        <v/>
      </c>
      <c r="S1222" t="str">
        <f>IF(AND(Q1222&lt;&gt;"",Q1223=""),SUM(Q$1:Q1223)-SUM(S$1:S1221),"")</f>
        <v/>
      </c>
      <c r="T1222" s="74" t="str">
        <f>IF(AND(K1222&lt;&gt;"",K1223=""),SUM(K$1:K1223)-SUM(T$1:T1221),"")</f>
        <v/>
      </c>
      <c r="U1222" s="74" t="str">
        <f>IF(AND(M1222&lt;&gt;"",M1223=""),SUM(M$1:M1223)-SUM(U$1:U1221),"")</f>
        <v/>
      </c>
      <c r="V1222" s="74" t="str">
        <f>IF(AND(O1222&lt;&gt;"",O1223=""),SUM(O$1:O1223)-SUM(V$1:V1221),"")</f>
        <v/>
      </c>
      <c r="X1222" s="3" t="str">
        <f t="shared" si="210"/>
        <v/>
      </c>
      <c r="Y1222" s="21" t="str">
        <f t="shared" si="211"/>
        <v/>
      </c>
      <c r="Z1222" s="74" t="str">
        <f t="shared" si="212"/>
        <v/>
      </c>
      <c r="AA1222" s="74" t="str">
        <f t="shared" si="213"/>
        <v/>
      </c>
      <c r="AB1222" s="74" t="str">
        <f t="shared" si="214"/>
        <v/>
      </c>
    </row>
    <row r="1223" spans="5:28" ht="15.75" customHeight="1" x14ac:dyDescent="0.2">
      <c r="E1223" t="str">
        <f t="shared" si="204"/>
        <v/>
      </c>
      <c r="G1223" s="1" t="str">
        <f>IF(D1223="","",IFERROR(VLOOKUP(D1223,Ingredients!$A:$G,4,FALSE),"ingredient not in list"))</f>
        <v/>
      </c>
      <c r="H1223" t="str">
        <f t="shared" si="205"/>
        <v/>
      </c>
      <c r="I1223" s="3" t="str">
        <f>IF(D1223="", "", IFERROR((VLOOKUP(D1223,Ingredients!$A:$H,8,FALSE)*(F1223/(VLOOKUP(D1223,Ingredients!$A:$H,3,FALSE)))), "ingredient not in list"))</f>
        <v/>
      </c>
      <c r="J1223" t="str">
        <f t="shared" si="206"/>
        <v/>
      </c>
      <c r="K1223" s="77" t="str">
        <f>IF($D1223="", "", IFERROR((VLOOKUP($D1223,Ingredients!$A:$K,9,FALSE)*($F1223/(VLOOKUP($D1223,Ingredients!$A:$K,3,FALSE)))), "ingredient not in list"))</f>
        <v/>
      </c>
      <c r="L1223" t="str">
        <f t="shared" si="207"/>
        <v/>
      </c>
      <c r="M1223" s="77" t="str">
        <f>IF($D1223="", "", IFERROR((VLOOKUP($D1223,Ingredients!$A:$K,10,FALSE)*($F1223/(VLOOKUP($D1223,Ingredients!$A:$K,3,FALSE)))), "ingredient not in list"))</f>
        <v/>
      </c>
      <c r="N1223" t="str">
        <f t="shared" si="208"/>
        <v/>
      </c>
      <c r="O1223" s="77" t="str">
        <f>IF($D1223="", "", IFERROR((VLOOKUP($D1223,Ingredients!$A:$K,11,FALSE)*($F1223/(VLOOKUP($D1223,Ingredients!$A:$K,3,FALSE)))), "ingredient not in list"))</f>
        <v/>
      </c>
      <c r="P1223" t="str">
        <f t="shared" si="209"/>
        <v/>
      </c>
      <c r="Q1223" s="83" t="str">
        <f>IF($D1223="", "", IFERROR((VLOOKUP($D1223,Ingredients!$A:$H,6,FALSE)*($F1223/(VLOOKUP($D1223,Ingredients!$A:$H,3,FALSE)))), "ingredient not in list"))</f>
        <v/>
      </c>
      <c r="R1223" s="3" t="str">
        <f>IF(AND(I1223&lt;&gt;"",I1224=""),SUM(I$1:I1224)-SUM(R$1:R1222),"")</f>
        <v/>
      </c>
      <c r="S1223" t="str">
        <f>IF(AND(Q1223&lt;&gt;"",Q1224=""),SUM(Q$1:Q1224)-SUM(S$1:S1222),"")</f>
        <v/>
      </c>
      <c r="T1223" s="74" t="str">
        <f>IF(AND(K1223&lt;&gt;"",K1224=""),SUM(K$1:K1224)-SUM(T$1:T1222),"")</f>
        <v/>
      </c>
      <c r="U1223" s="74" t="str">
        <f>IF(AND(M1223&lt;&gt;"",M1224=""),SUM(M$1:M1224)-SUM(U$1:U1222),"")</f>
        <v/>
      </c>
      <c r="V1223" s="74" t="str">
        <f>IF(AND(O1223&lt;&gt;"",O1224=""),SUM(O$1:O1224)-SUM(V$1:V1222),"")</f>
        <v/>
      </c>
      <c r="X1223" s="3" t="str">
        <f t="shared" si="210"/>
        <v/>
      </c>
      <c r="Y1223" s="21" t="str">
        <f t="shared" si="211"/>
        <v/>
      </c>
      <c r="Z1223" s="74" t="str">
        <f t="shared" si="212"/>
        <v/>
      </c>
      <c r="AA1223" s="74" t="str">
        <f t="shared" si="213"/>
        <v/>
      </c>
      <c r="AB1223" s="74" t="str">
        <f t="shared" si="214"/>
        <v/>
      </c>
    </row>
    <row r="1224" spans="5:28" ht="15.75" customHeight="1" x14ac:dyDescent="0.2">
      <c r="E1224" t="str">
        <f t="shared" si="204"/>
        <v/>
      </c>
      <c r="G1224" s="1" t="str">
        <f>IF(D1224="","",IFERROR(VLOOKUP(D1224,Ingredients!$A:$G,4,FALSE),"ingredient not in list"))</f>
        <v/>
      </c>
      <c r="H1224" t="str">
        <f t="shared" si="205"/>
        <v/>
      </c>
      <c r="I1224" s="3" t="str">
        <f>IF(D1224="", "", IFERROR((VLOOKUP(D1224,Ingredients!$A:$H,8,FALSE)*(F1224/(VLOOKUP(D1224,Ingredients!$A:$H,3,FALSE)))), "ingredient not in list"))</f>
        <v/>
      </c>
      <c r="J1224" t="str">
        <f t="shared" si="206"/>
        <v/>
      </c>
      <c r="K1224" s="77" t="str">
        <f>IF($D1224="", "", IFERROR((VLOOKUP($D1224,Ingredients!$A:$K,9,FALSE)*($F1224/(VLOOKUP($D1224,Ingredients!$A:$K,3,FALSE)))), "ingredient not in list"))</f>
        <v/>
      </c>
      <c r="L1224" t="str">
        <f t="shared" si="207"/>
        <v/>
      </c>
      <c r="M1224" s="77" t="str">
        <f>IF($D1224="", "", IFERROR((VLOOKUP($D1224,Ingredients!$A:$K,10,FALSE)*($F1224/(VLOOKUP($D1224,Ingredients!$A:$K,3,FALSE)))), "ingredient not in list"))</f>
        <v/>
      </c>
      <c r="N1224" t="str">
        <f t="shared" si="208"/>
        <v/>
      </c>
      <c r="O1224" s="77" t="str">
        <f>IF($D1224="", "", IFERROR((VLOOKUP($D1224,Ingredients!$A:$K,11,FALSE)*($F1224/(VLOOKUP($D1224,Ingredients!$A:$K,3,FALSE)))), "ingredient not in list"))</f>
        <v/>
      </c>
      <c r="P1224" t="str">
        <f t="shared" si="209"/>
        <v/>
      </c>
      <c r="Q1224" s="83" t="str">
        <f>IF($D1224="", "", IFERROR((VLOOKUP($D1224,Ingredients!$A:$H,6,FALSE)*($F1224/(VLOOKUP($D1224,Ingredients!$A:$H,3,FALSE)))), "ingredient not in list"))</f>
        <v/>
      </c>
      <c r="R1224" s="3" t="str">
        <f>IF(AND(I1224&lt;&gt;"",I1225=""),SUM(I$1:I1225)-SUM(R$1:R1223),"")</f>
        <v/>
      </c>
      <c r="S1224" t="str">
        <f>IF(AND(Q1224&lt;&gt;"",Q1225=""),SUM(Q$1:Q1225)-SUM(S$1:S1223),"")</f>
        <v/>
      </c>
      <c r="T1224" s="74" t="str">
        <f>IF(AND(K1224&lt;&gt;"",K1225=""),SUM(K$1:K1225)-SUM(T$1:T1223),"")</f>
        <v/>
      </c>
      <c r="U1224" s="74" t="str">
        <f>IF(AND(M1224&lt;&gt;"",M1225=""),SUM(M$1:M1225)-SUM(U$1:U1223),"")</f>
        <v/>
      </c>
      <c r="V1224" s="74" t="str">
        <f>IF(AND(O1224&lt;&gt;"",O1225=""),SUM(O$1:O1225)-SUM(V$1:V1223),"")</f>
        <v/>
      </c>
      <c r="X1224" s="3" t="str">
        <f t="shared" si="210"/>
        <v/>
      </c>
      <c r="Y1224" s="21" t="str">
        <f t="shared" si="211"/>
        <v/>
      </c>
      <c r="Z1224" s="74" t="str">
        <f t="shared" si="212"/>
        <v/>
      </c>
      <c r="AA1224" s="74" t="str">
        <f t="shared" si="213"/>
        <v/>
      </c>
      <c r="AB1224" s="74" t="str">
        <f t="shared" si="214"/>
        <v/>
      </c>
    </row>
    <row r="1225" spans="5:28" ht="15.75" customHeight="1" x14ac:dyDescent="0.2">
      <c r="E1225" t="str">
        <f t="shared" ref="E1225:E1288" si="215">IF($D1225="","", "|")</f>
        <v/>
      </c>
      <c r="G1225" s="1" t="str">
        <f>IF(D1225="","",IFERROR(VLOOKUP(D1225,Ingredients!$A:$G,4,FALSE),"ingredient not in list"))</f>
        <v/>
      </c>
      <c r="H1225" t="str">
        <f t="shared" ref="H1225:H1288" si="216">IF($D1225="","", "|")</f>
        <v/>
      </c>
      <c r="I1225" s="3" t="str">
        <f>IF(D1225="", "", IFERROR((VLOOKUP(D1225,Ingredients!$A:$H,8,FALSE)*(F1225/(VLOOKUP(D1225,Ingredients!$A:$H,3,FALSE)))), "ingredient not in list"))</f>
        <v/>
      </c>
      <c r="J1225" t="str">
        <f t="shared" ref="J1225:J1288" si="217">IF($D1225="","", "|")</f>
        <v/>
      </c>
      <c r="K1225" s="77" t="str">
        <f>IF($D1225="", "", IFERROR((VLOOKUP($D1225,Ingredients!$A:$K,9,FALSE)*($F1225/(VLOOKUP($D1225,Ingredients!$A:$K,3,FALSE)))), "ingredient not in list"))</f>
        <v/>
      </c>
      <c r="L1225" t="str">
        <f t="shared" ref="L1225:L1288" si="218">IF($D1225="","", "|")</f>
        <v/>
      </c>
      <c r="M1225" s="77" t="str">
        <f>IF($D1225="", "", IFERROR((VLOOKUP($D1225,Ingredients!$A:$K,10,FALSE)*($F1225/(VLOOKUP($D1225,Ingredients!$A:$K,3,FALSE)))), "ingredient not in list"))</f>
        <v/>
      </c>
      <c r="N1225" t="str">
        <f t="shared" ref="N1225:N1288" si="219">IF($D1225="","", "|")</f>
        <v/>
      </c>
      <c r="O1225" s="77" t="str">
        <f>IF($D1225="", "", IFERROR((VLOOKUP($D1225,Ingredients!$A:$K,11,FALSE)*($F1225/(VLOOKUP($D1225,Ingredients!$A:$K,3,FALSE)))), "ingredient not in list"))</f>
        <v/>
      </c>
      <c r="P1225" t="str">
        <f t="shared" ref="P1225:P1288" si="220">IF($D1225="","", "|")</f>
        <v/>
      </c>
      <c r="Q1225" s="83" t="str">
        <f>IF($D1225="", "", IFERROR((VLOOKUP($D1225,Ingredients!$A:$H,6,FALSE)*($F1225/(VLOOKUP($D1225,Ingredients!$A:$H,3,FALSE)))), "ingredient not in list"))</f>
        <v/>
      </c>
      <c r="R1225" s="3" t="str">
        <f>IF(AND(I1225&lt;&gt;"",I1226=""),SUM(I$1:I1226)-SUM(R$1:R1224),"")</f>
        <v/>
      </c>
      <c r="S1225" t="str">
        <f>IF(AND(Q1225&lt;&gt;"",Q1226=""),SUM(Q$1:Q1226)-SUM(S$1:S1224),"")</f>
        <v/>
      </c>
      <c r="T1225" s="74" t="str">
        <f>IF(AND(K1225&lt;&gt;"",K1226=""),SUM(K$1:K1226)-SUM(T$1:T1224),"")</f>
        <v/>
      </c>
      <c r="U1225" s="74" t="str">
        <f>IF(AND(M1225&lt;&gt;"",M1226=""),SUM(M$1:M1226)-SUM(U$1:U1224),"")</f>
        <v/>
      </c>
      <c r="V1225" s="74" t="str">
        <f>IF(AND(O1225&lt;&gt;"",O1226=""),SUM(O$1:O1226)-SUM(V$1:V1224),"")</f>
        <v/>
      </c>
      <c r="X1225" s="3" t="str">
        <f t="shared" si="210"/>
        <v/>
      </c>
      <c r="Y1225" s="21" t="str">
        <f t="shared" si="211"/>
        <v/>
      </c>
      <c r="Z1225" s="74" t="str">
        <f t="shared" si="212"/>
        <v/>
      </c>
      <c r="AA1225" s="74" t="str">
        <f t="shared" si="213"/>
        <v/>
      </c>
      <c r="AB1225" s="74" t="str">
        <f t="shared" si="214"/>
        <v/>
      </c>
    </row>
    <row r="1226" spans="5:28" ht="15.75" customHeight="1" x14ac:dyDescent="0.2">
      <c r="E1226" t="str">
        <f t="shared" si="215"/>
        <v/>
      </c>
      <c r="G1226" s="1" t="str">
        <f>IF(D1226="","",IFERROR(VLOOKUP(D1226,Ingredients!$A:$G,4,FALSE),"ingredient not in list"))</f>
        <v/>
      </c>
      <c r="H1226" t="str">
        <f t="shared" si="216"/>
        <v/>
      </c>
      <c r="I1226" s="3" t="str">
        <f>IF(D1226="", "", IFERROR((VLOOKUP(D1226,Ingredients!$A:$H,8,FALSE)*(F1226/(VLOOKUP(D1226,Ingredients!$A:$H,3,FALSE)))), "ingredient not in list"))</f>
        <v/>
      </c>
      <c r="J1226" t="str">
        <f t="shared" si="217"/>
        <v/>
      </c>
      <c r="K1226" s="77" t="str">
        <f>IF($D1226="", "", IFERROR((VLOOKUP($D1226,Ingredients!$A:$K,9,FALSE)*($F1226/(VLOOKUP($D1226,Ingredients!$A:$K,3,FALSE)))), "ingredient not in list"))</f>
        <v/>
      </c>
      <c r="L1226" t="str">
        <f t="shared" si="218"/>
        <v/>
      </c>
      <c r="M1226" s="77" t="str">
        <f>IF($D1226="", "", IFERROR((VLOOKUP($D1226,Ingredients!$A:$K,10,FALSE)*($F1226/(VLOOKUP($D1226,Ingredients!$A:$K,3,FALSE)))), "ingredient not in list"))</f>
        <v/>
      </c>
      <c r="N1226" t="str">
        <f t="shared" si="219"/>
        <v/>
      </c>
      <c r="O1226" s="77" t="str">
        <f>IF($D1226="", "", IFERROR((VLOOKUP($D1226,Ingredients!$A:$K,11,FALSE)*($F1226/(VLOOKUP($D1226,Ingredients!$A:$K,3,FALSE)))), "ingredient not in list"))</f>
        <v/>
      </c>
      <c r="P1226" t="str">
        <f t="shared" si="220"/>
        <v/>
      </c>
      <c r="Q1226" s="83" t="str">
        <f>IF($D1226="", "", IFERROR((VLOOKUP($D1226,Ingredients!$A:$H,6,FALSE)*($F1226/(VLOOKUP($D1226,Ingredients!$A:$H,3,FALSE)))), "ingredient not in list"))</f>
        <v/>
      </c>
      <c r="R1226" s="3" t="str">
        <f>IF(AND(I1226&lt;&gt;"",I1227=""),SUM(I$1:I1227)-SUM(R$1:R1225),"")</f>
        <v/>
      </c>
      <c r="S1226" t="str">
        <f>IF(AND(Q1226&lt;&gt;"",Q1227=""),SUM(Q$1:Q1227)-SUM(S$1:S1225),"")</f>
        <v/>
      </c>
      <c r="T1226" s="74" t="str">
        <f>IF(AND(K1226&lt;&gt;"",K1227=""),SUM(K$1:K1227)-SUM(T$1:T1225),"")</f>
        <v/>
      </c>
      <c r="U1226" s="74" t="str">
        <f>IF(AND(M1226&lt;&gt;"",M1227=""),SUM(M$1:M1227)-SUM(U$1:U1225),"")</f>
        <v/>
      </c>
      <c r="V1226" s="74" t="str">
        <f>IF(AND(O1226&lt;&gt;"",O1227=""),SUM(O$1:O1227)-SUM(V$1:V1225),"")</f>
        <v/>
      </c>
      <c r="X1226" s="3" t="str">
        <f t="shared" ref="X1226:X1289" si="221">IF(W1226="","",R1226/W1226)</f>
        <v/>
      </c>
      <c r="Y1226" s="21" t="str">
        <f t="shared" ref="Y1226:Y1289" si="222">IF(W1226="","", S1226/W1226)</f>
        <v/>
      </c>
      <c r="Z1226" s="74" t="str">
        <f t="shared" ref="Z1226:Z1289" si="223">IF(T1226="","", T1226/W1226)</f>
        <v/>
      </c>
      <c r="AA1226" s="74" t="str">
        <f t="shared" ref="AA1226:AA1289" si="224">IF(U1226="","", U1226/W1226)</f>
        <v/>
      </c>
      <c r="AB1226" s="74" t="str">
        <f t="shared" ref="AB1226:AB1289" si="225">IF(V1226="","", V1226/W1226)</f>
        <v/>
      </c>
    </row>
    <row r="1227" spans="5:28" ht="15.75" customHeight="1" x14ac:dyDescent="0.2">
      <c r="E1227" t="str">
        <f t="shared" si="215"/>
        <v/>
      </c>
      <c r="G1227" s="1" t="str">
        <f>IF(D1227="","",IFERROR(VLOOKUP(D1227,Ingredients!$A:$G,4,FALSE),"ingredient not in list"))</f>
        <v/>
      </c>
      <c r="H1227" t="str">
        <f t="shared" si="216"/>
        <v/>
      </c>
      <c r="I1227" s="3" t="str">
        <f>IF(D1227="", "", IFERROR((VLOOKUP(D1227,Ingredients!$A:$H,8,FALSE)*(F1227/(VLOOKUP(D1227,Ingredients!$A:$H,3,FALSE)))), "ingredient not in list"))</f>
        <v/>
      </c>
      <c r="J1227" t="str">
        <f t="shared" si="217"/>
        <v/>
      </c>
      <c r="K1227" s="77" t="str">
        <f>IF($D1227="", "", IFERROR((VLOOKUP($D1227,Ingredients!$A:$K,9,FALSE)*($F1227/(VLOOKUP($D1227,Ingredients!$A:$K,3,FALSE)))), "ingredient not in list"))</f>
        <v/>
      </c>
      <c r="L1227" t="str">
        <f t="shared" si="218"/>
        <v/>
      </c>
      <c r="M1227" s="77" t="str">
        <f>IF($D1227="", "", IFERROR((VLOOKUP($D1227,Ingredients!$A:$K,10,FALSE)*($F1227/(VLOOKUP($D1227,Ingredients!$A:$K,3,FALSE)))), "ingredient not in list"))</f>
        <v/>
      </c>
      <c r="N1227" t="str">
        <f t="shared" si="219"/>
        <v/>
      </c>
      <c r="O1227" s="77" t="str">
        <f>IF($D1227="", "", IFERROR((VLOOKUP($D1227,Ingredients!$A:$K,11,FALSE)*($F1227/(VLOOKUP($D1227,Ingredients!$A:$K,3,FALSE)))), "ingredient not in list"))</f>
        <v/>
      </c>
      <c r="P1227" t="str">
        <f t="shared" si="220"/>
        <v/>
      </c>
      <c r="Q1227" s="83" t="str">
        <f>IF($D1227="", "", IFERROR((VLOOKUP($D1227,Ingredients!$A:$H,6,FALSE)*($F1227/(VLOOKUP($D1227,Ingredients!$A:$H,3,FALSE)))), "ingredient not in list"))</f>
        <v/>
      </c>
      <c r="R1227" s="3" t="str">
        <f>IF(AND(I1227&lt;&gt;"",I1228=""),SUM(I$1:I1228)-SUM(R$1:R1226),"")</f>
        <v/>
      </c>
      <c r="S1227" t="str">
        <f>IF(AND(Q1227&lt;&gt;"",Q1228=""),SUM(Q$1:Q1228)-SUM(S$1:S1226),"")</f>
        <v/>
      </c>
      <c r="T1227" s="74" t="str">
        <f>IF(AND(K1227&lt;&gt;"",K1228=""),SUM(K$1:K1228)-SUM(T$1:T1226),"")</f>
        <v/>
      </c>
      <c r="U1227" s="74" t="str">
        <f>IF(AND(M1227&lt;&gt;"",M1228=""),SUM(M$1:M1228)-SUM(U$1:U1226),"")</f>
        <v/>
      </c>
      <c r="V1227" s="74" t="str">
        <f>IF(AND(O1227&lt;&gt;"",O1228=""),SUM(O$1:O1228)-SUM(V$1:V1226),"")</f>
        <v/>
      </c>
      <c r="X1227" s="3" t="str">
        <f t="shared" si="221"/>
        <v/>
      </c>
      <c r="Y1227" s="21" t="str">
        <f t="shared" si="222"/>
        <v/>
      </c>
      <c r="Z1227" s="74" t="str">
        <f t="shared" si="223"/>
        <v/>
      </c>
      <c r="AA1227" s="74" t="str">
        <f t="shared" si="224"/>
        <v/>
      </c>
      <c r="AB1227" s="74" t="str">
        <f t="shared" si="225"/>
        <v/>
      </c>
    </row>
    <row r="1228" spans="5:28" ht="15.75" customHeight="1" x14ac:dyDescent="0.2">
      <c r="E1228" t="str">
        <f t="shared" si="215"/>
        <v/>
      </c>
      <c r="G1228" s="1" t="str">
        <f>IF(D1228="","",IFERROR(VLOOKUP(D1228,Ingredients!$A:$G,4,FALSE),"ingredient not in list"))</f>
        <v/>
      </c>
      <c r="H1228" t="str">
        <f t="shared" si="216"/>
        <v/>
      </c>
      <c r="I1228" s="3" t="str">
        <f>IF(D1228="", "", IFERROR((VLOOKUP(D1228,Ingredients!$A:$H,8,FALSE)*(F1228/(VLOOKUP(D1228,Ingredients!$A:$H,3,FALSE)))), "ingredient not in list"))</f>
        <v/>
      </c>
      <c r="J1228" t="str">
        <f t="shared" si="217"/>
        <v/>
      </c>
      <c r="K1228" s="77" t="str">
        <f>IF($D1228="", "", IFERROR((VLOOKUP($D1228,Ingredients!$A:$K,9,FALSE)*($F1228/(VLOOKUP($D1228,Ingredients!$A:$K,3,FALSE)))), "ingredient not in list"))</f>
        <v/>
      </c>
      <c r="L1228" t="str">
        <f t="shared" si="218"/>
        <v/>
      </c>
      <c r="M1228" s="77" t="str">
        <f>IF($D1228="", "", IFERROR((VLOOKUP($D1228,Ingredients!$A:$K,10,FALSE)*($F1228/(VLOOKUP($D1228,Ingredients!$A:$K,3,FALSE)))), "ingredient not in list"))</f>
        <v/>
      </c>
      <c r="N1228" t="str">
        <f t="shared" si="219"/>
        <v/>
      </c>
      <c r="O1228" s="77" t="str">
        <f>IF($D1228="", "", IFERROR((VLOOKUP($D1228,Ingredients!$A:$K,11,FALSE)*($F1228/(VLOOKUP($D1228,Ingredients!$A:$K,3,FALSE)))), "ingredient not in list"))</f>
        <v/>
      </c>
      <c r="P1228" t="str">
        <f t="shared" si="220"/>
        <v/>
      </c>
      <c r="Q1228" s="83" t="str">
        <f>IF($D1228="", "", IFERROR((VLOOKUP($D1228,Ingredients!$A:$H,6,FALSE)*($F1228/(VLOOKUP($D1228,Ingredients!$A:$H,3,FALSE)))), "ingredient not in list"))</f>
        <v/>
      </c>
      <c r="R1228" s="3" t="str">
        <f>IF(AND(I1228&lt;&gt;"",I1229=""),SUM(I$1:I1229)-SUM(R$1:R1227),"")</f>
        <v/>
      </c>
      <c r="S1228" t="str">
        <f>IF(AND(Q1228&lt;&gt;"",Q1229=""),SUM(Q$1:Q1229)-SUM(S$1:S1227),"")</f>
        <v/>
      </c>
      <c r="T1228" s="74" t="str">
        <f>IF(AND(K1228&lt;&gt;"",K1229=""),SUM(K$1:K1229)-SUM(T$1:T1227),"")</f>
        <v/>
      </c>
      <c r="U1228" s="74" t="str">
        <f>IF(AND(M1228&lt;&gt;"",M1229=""),SUM(M$1:M1229)-SUM(U$1:U1227),"")</f>
        <v/>
      </c>
      <c r="V1228" s="74" t="str">
        <f>IF(AND(O1228&lt;&gt;"",O1229=""),SUM(O$1:O1229)-SUM(V$1:V1227),"")</f>
        <v/>
      </c>
      <c r="X1228" s="3" t="str">
        <f t="shared" si="221"/>
        <v/>
      </c>
      <c r="Y1228" s="21" t="str">
        <f t="shared" si="222"/>
        <v/>
      </c>
      <c r="Z1228" s="74" t="str">
        <f t="shared" si="223"/>
        <v/>
      </c>
      <c r="AA1228" s="74" t="str">
        <f t="shared" si="224"/>
        <v/>
      </c>
      <c r="AB1228" s="74" t="str">
        <f t="shared" si="225"/>
        <v/>
      </c>
    </row>
    <row r="1229" spans="5:28" ht="15.75" customHeight="1" x14ac:dyDescent="0.2">
      <c r="E1229" t="str">
        <f t="shared" si="215"/>
        <v/>
      </c>
      <c r="G1229" s="1" t="str">
        <f>IF(D1229="","",IFERROR(VLOOKUP(D1229,Ingredients!$A:$G,4,FALSE),"ingredient not in list"))</f>
        <v/>
      </c>
      <c r="H1229" t="str">
        <f t="shared" si="216"/>
        <v/>
      </c>
      <c r="I1229" s="3" t="str">
        <f>IF(D1229="", "", IFERROR((VLOOKUP(D1229,Ingredients!$A:$H,8,FALSE)*(F1229/(VLOOKUP(D1229,Ingredients!$A:$H,3,FALSE)))), "ingredient not in list"))</f>
        <v/>
      </c>
      <c r="J1229" t="str">
        <f t="shared" si="217"/>
        <v/>
      </c>
      <c r="K1229" s="77" t="str">
        <f>IF($D1229="", "", IFERROR((VLOOKUP($D1229,Ingredients!$A:$K,9,FALSE)*($F1229/(VLOOKUP($D1229,Ingredients!$A:$K,3,FALSE)))), "ingredient not in list"))</f>
        <v/>
      </c>
      <c r="L1229" t="str">
        <f t="shared" si="218"/>
        <v/>
      </c>
      <c r="M1229" s="77" t="str">
        <f>IF($D1229="", "", IFERROR((VLOOKUP($D1229,Ingredients!$A:$K,10,FALSE)*($F1229/(VLOOKUP($D1229,Ingredients!$A:$K,3,FALSE)))), "ingredient not in list"))</f>
        <v/>
      </c>
      <c r="N1229" t="str">
        <f t="shared" si="219"/>
        <v/>
      </c>
      <c r="O1229" s="77" t="str">
        <f>IF($D1229="", "", IFERROR((VLOOKUP($D1229,Ingredients!$A:$K,11,FALSE)*($F1229/(VLOOKUP($D1229,Ingredients!$A:$K,3,FALSE)))), "ingredient not in list"))</f>
        <v/>
      </c>
      <c r="P1229" t="str">
        <f t="shared" si="220"/>
        <v/>
      </c>
      <c r="Q1229" s="83" t="str">
        <f>IF($D1229="", "", IFERROR((VLOOKUP($D1229,Ingredients!$A:$H,6,FALSE)*($F1229/(VLOOKUP($D1229,Ingredients!$A:$H,3,FALSE)))), "ingredient not in list"))</f>
        <v/>
      </c>
      <c r="R1229" s="3" t="str">
        <f>IF(AND(I1229&lt;&gt;"",I1230=""),SUM(I$1:I1230)-SUM(R$1:R1228),"")</f>
        <v/>
      </c>
      <c r="S1229" t="str">
        <f>IF(AND(Q1229&lt;&gt;"",Q1230=""),SUM(Q$1:Q1230)-SUM(S$1:S1228),"")</f>
        <v/>
      </c>
      <c r="T1229" s="74" t="str">
        <f>IF(AND(K1229&lt;&gt;"",K1230=""),SUM(K$1:K1230)-SUM(T$1:T1228),"")</f>
        <v/>
      </c>
      <c r="U1229" s="74" t="str">
        <f>IF(AND(M1229&lt;&gt;"",M1230=""),SUM(M$1:M1230)-SUM(U$1:U1228),"")</f>
        <v/>
      </c>
      <c r="V1229" s="74" t="str">
        <f>IF(AND(O1229&lt;&gt;"",O1230=""),SUM(O$1:O1230)-SUM(V$1:V1228),"")</f>
        <v/>
      </c>
      <c r="X1229" s="3" t="str">
        <f t="shared" si="221"/>
        <v/>
      </c>
      <c r="Y1229" s="21" t="str">
        <f t="shared" si="222"/>
        <v/>
      </c>
      <c r="Z1229" s="74" t="str">
        <f t="shared" si="223"/>
        <v/>
      </c>
      <c r="AA1229" s="74" t="str">
        <f t="shared" si="224"/>
        <v/>
      </c>
      <c r="AB1229" s="74" t="str">
        <f t="shared" si="225"/>
        <v/>
      </c>
    </row>
    <row r="1230" spans="5:28" ht="15.75" customHeight="1" x14ac:dyDescent="0.2">
      <c r="E1230" t="str">
        <f t="shared" si="215"/>
        <v/>
      </c>
      <c r="G1230" s="1" t="str">
        <f>IF(D1230="","",IFERROR(VLOOKUP(D1230,Ingredients!$A:$G,4,FALSE),"ingredient not in list"))</f>
        <v/>
      </c>
      <c r="H1230" t="str">
        <f t="shared" si="216"/>
        <v/>
      </c>
      <c r="I1230" s="3" t="str">
        <f>IF(D1230="", "", IFERROR((VLOOKUP(D1230,Ingredients!$A:$H,8,FALSE)*(F1230/(VLOOKUP(D1230,Ingredients!$A:$H,3,FALSE)))), "ingredient not in list"))</f>
        <v/>
      </c>
      <c r="J1230" t="str">
        <f t="shared" si="217"/>
        <v/>
      </c>
      <c r="K1230" s="77" t="str">
        <f>IF($D1230="", "", IFERROR((VLOOKUP($D1230,Ingredients!$A:$K,9,FALSE)*($F1230/(VLOOKUP($D1230,Ingredients!$A:$K,3,FALSE)))), "ingredient not in list"))</f>
        <v/>
      </c>
      <c r="L1230" t="str">
        <f t="shared" si="218"/>
        <v/>
      </c>
      <c r="M1230" s="77" t="str">
        <f>IF($D1230="", "", IFERROR((VLOOKUP($D1230,Ingredients!$A:$K,10,FALSE)*($F1230/(VLOOKUP($D1230,Ingredients!$A:$K,3,FALSE)))), "ingredient not in list"))</f>
        <v/>
      </c>
      <c r="N1230" t="str">
        <f t="shared" si="219"/>
        <v/>
      </c>
      <c r="O1230" s="77" t="str">
        <f>IF($D1230="", "", IFERROR((VLOOKUP($D1230,Ingredients!$A:$K,11,FALSE)*($F1230/(VLOOKUP($D1230,Ingredients!$A:$K,3,FALSE)))), "ingredient not in list"))</f>
        <v/>
      </c>
      <c r="P1230" t="str">
        <f t="shared" si="220"/>
        <v/>
      </c>
      <c r="Q1230" s="83" t="str">
        <f>IF($D1230="", "", IFERROR((VLOOKUP($D1230,Ingredients!$A:$H,6,FALSE)*($F1230/(VLOOKUP($D1230,Ingredients!$A:$H,3,FALSE)))), "ingredient not in list"))</f>
        <v/>
      </c>
      <c r="R1230" s="3" t="str">
        <f>IF(AND(I1230&lt;&gt;"",I1231=""),SUM(I$1:I1231)-SUM(R$1:R1229),"")</f>
        <v/>
      </c>
      <c r="S1230" t="str">
        <f>IF(AND(Q1230&lt;&gt;"",Q1231=""),SUM(Q$1:Q1231)-SUM(S$1:S1229),"")</f>
        <v/>
      </c>
      <c r="T1230" s="74" t="str">
        <f>IF(AND(K1230&lt;&gt;"",K1231=""),SUM(K$1:K1231)-SUM(T$1:T1229),"")</f>
        <v/>
      </c>
      <c r="U1230" s="74" t="str">
        <f>IF(AND(M1230&lt;&gt;"",M1231=""),SUM(M$1:M1231)-SUM(U$1:U1229),"")</f>
        <v/>
      </c>
      <c r="V1230" s="74" t="str">
        <f>IF(AND(O1230&lt;&gt;"",O1231=""),SUM(O$1:O1231)-SUM(V$1:V1229),"")</f>
        <v/>
      </c>
      <c r="X1230" s="3" t="str">
        <f t="shared" si="221"/>
        <v/>
      </c>
      <c r="Y1230" s="21" t="str">
        <f t="shared" si="222"/>
        <v/>
      </c>
      <c r="Z1230" s="74" t="str">
        <f t="shared" si="223"/>
        <v/>
      </c>
      <c r="AA1230" s="74" t="str">
        <f t="shared" si="224"/>
        <v/>
      </c>
      <c r="AB1230" s="74" t="str">
        <f t="shared" si="225"/>
        <v/>
      </c>
    </row>
    <row r="1231" spans="5:28" ht="15.75" customHeight="1" x14ac:dyDescent="0.2">
      <c r="E1231" t="str">
        <f t="shared" si="215"/>
        <v/>
      </c>
      <c r="G1231" s="1" t="str">
        <f>IF(D1231="","",IFERROR(VLOOKUP(D1231,Ingredients!$A:$G,4,FALSE),"ingredient not in list"))</f>
        <v/>
      </c>
      <c r="H1231" t="str">
        <f t="shared" si="216"/>
        <v/>
      </c>
      <c r="I1231" s="3" t="str">
        <f>IF(D1231="", "", IFERROR((VLOOKUP(D1231,Ingredients!$A:$H,8,FALSE)*(F1231/(VLOOKUP(D1231,Ingredients!$A:$H,3,FALSE)))), "ingredient not in list"))</f>
        <v/>
      </c>
      <c r="J1231" t="str">
        <f t="shared" si="217"/>
        <v/>
      </c>
      <c r="K1231" s="77" t="str">
        <f>IF($D1231="", "", IFERROR((VLOOKUP($D1231,Ingredients!$A:$K,9,FALSE)*($F1231/(VLOOKUP($D1231,Ingredients!$A:$K,3,FALSE)))), "ingredient not in list"))</f>
        <v/>
      </c>
      <c r="L1231" t="str">
        <f t="shared" si="218"/>
        <v/>
      </c>
      <c r="M1231" s="77" t="str">
        <f>IF($D1231="", "", IFERROR((VLOOKUP($D1231,Ingredients!$A:$K,10,FALSE)*($F1231/(VLOOKUP($D1231,Ingredients!$A:$K,3,FALSE)))), "ingredient not in list"))</f>
        <v/>
      </c>
      <c r="N1231" t="str">
        <f t="shared" si="219"/>
        <v/>
      </c>
      <c r="O1231" s="77" t="str">
        <f>IF($D1231="", "", IFERROR((VLOOKUP($D1231,Ingredients!$A:$K,11,FALSE)*($F1231/(VLOOKUP($D1231,Ingredients!$A:$K,3,FALSE)))), "ingredient not in list"))</f>
        <v/>
      </c>
      <c r="P1231" t="str">
        <f t="shared" si="220"/>
        <v/>
      </c>
      <c r="Q1231" s="83" t="str">
        <f>IF($D1231="", "", IFERROR((VLOOKUP($D1231,Ingredients!$A:$H,6,FALSE)*($F1231/(VLOOKUP($D1231,Ingredients!$A:$H,3,FALSE)))), "ingredient not in list"))</f>
        <v/>
      </c>
      <c r="R1231" s="3" t="str">
        <f>IF(AND(I1231&lt;&gt;"",I1232=""),SUM(I$1:I1232)-SUM(R$1:R1230),"")</f>
        <v/>
      </c>
      <c r="S1231" t="str">
        <f>IF(AND(Q1231&lt;&gt;"",Q1232=""),SUM(Q$1:Q1232)-SUM(S$1:S1230),"")</f>
        <v/>
      </c>
      <c r="T1231" s="74" t="str">
        <f>IF(AND(K1231&lt;&gt;"",K1232=""),SUM(K$1:K1232)-SUM(T$1:T1230),"")</f>
        <v/>
      </c>
      <c r="U1231" s="74" t="str">
        <f>IF(AND(M1231&lt;&gt;"",M1232=""),SUM(M$1:M1232)-SUM(U$1:U1230),"")</f>
        <v/>
      </c>
      <c r="V1231" s="74" t="str">
        <f>IF(AND(O1231&lt;&gt;"",O1232=""),SUM(O$1:O1232)-SUM(V$1:V1230),"")</f>
        <v/>
      </c>
      <c r="X1231" s="3" t="str">
        <f t="shared" si="221"/>
        <v/>
      </c>
      <c r="Y1231" s="21" t="str">
        <f t="shared" si="222"/>
        <v/>
      </c>
      <c r="Z1231" s="74" t="str">
        <f t="shared" si="223"/>
        <v/>
      </c>
      <c r="AA1231" s="74" t="str">
        <f t="shared" si="224"/>
        <v/>
      </c>
      <c r="AB1231" s="74" t="str">
        <f t="shared" si="225"/>
        <v/>
      </c>
    </row>
    <row r="1232" spans="5:28" ht="15.75" customHeight="1" x14ac:dyDescent="0.2">
      <c r="E1232" t="str">
        <f t="shared" si="215"/>
        <v/>
      </c>
      <c r="G1232" s="1" t="str">
        <f>IF(D1232="","",IFERROR(VLOOKUP(D1232,Ingredients!$A:$G,4,FALSE),"ingredient not in list"))</f>
        <v/>
      </c>
      <c r="H1232" t="str">
        <f t="shared" si="216"/>
        <v/>
      </c>
      <c r="I1232" s="3" t="str">
        <f>IF(D1232="", "", IFERROR((VLOOKUP(D1232,Ingredients!$A:$H,8,FALSE)*(F1232/(VLOOKUP(D1232,Ingredients!$A:$H,3,FALSE)))), "ingredient not in list"))</f>
        <v/>
      </c>
      <c r="J1232" t="str">
        <f t="shared" si="217"/>
        <v/>
      </c>
      <c r="K1232" s="77" t="str">
        <f>IF($D1232="", "", IFERROR((VLOOKUP($D1232,Ingredients!$A:$K,9,FALSE)*($F1232/(VLOOKUP($D1232,Ingredients!$A:$K,3,FALSE)))), "ingredient not in list"))</f>
        <v/>
      </c>
      <c r="L1232" t="str">
        <f t="shared" si="218"/>
        <v/>
      </c>
      <c r="M1232" s="77" t="str">
        <f>IF($D1232="", "", IFERROR((VLOOKUP($D1232,Ingredients!$A:$K,10,FALSE)*($F1232/(VLOOKUP($D1232,Ingredients!$A:$K,3,FALSE)))), "ingredient not in list"))</f>
        <v/>
      </c>
      <c r="N1232" t="str">
        <f t="shared" si="219"/>
        <v/>
      </c>
      <c r="O1232" s="77" t="str">
        <f>IF($D1232="", "", IFERROR((VLOOKUP($D1232,Ingredients!$A:$K,11,FALSE)*($F1232/(VLOOKUP($D1232,Ingredients!$A:$K,3,FALSE)))), "ingredient not in list"))</f>
        <v/>
      </c>
      <c r="P1232" t="str">
        <f t="shared" si="220"/>
        <v/>
      </c>
      <c r="Q1232" s="83" t="str">
        <f>IF($D1232="", "", IFERROR((VLOOKUP($D1232,Ingredients!$A:$H,6,FALSE)*($F1232/(VLOOKUP($D1232,Ingredients!$A:$H,3,FALSE)))), "ingredient not in list"))</f>
        <v/>
      </c>
      <c r="R1232" s="3" t="str">
        <f>IF(AND(I1232&lt;&gt;"",I1233=""),SUM(I$1:I1233)-SUM(R$1:R1231),"")</f>
        <v/>
      </c>
      <c r="S1232" t="str">
        <f>IF(AND(Q1232&lt;&gt;"",Q1233=""),SUM(Q$1:Q1233)-SUM(S$1:S1231),"")</f>
        <v/>
      </c>
      <c r="T1232" s="74" t="str">
        <f>IF(AND(K1232&lt;&gt;"",K1233=""),SUM(K$1:K1233)-SUM(T$1:T1231),"")</f>
        <v/>
      </c>
      <c r="U1232" s="74" t="str">
        <f>IF(AND(M1232&lt;&gt;"",M1233=""),SUM(M$1:M1233)-SUM(U$1:U1231),"")</f>
        <v/>
      </c>
      <c r="V1232" s="74" t="str">
        <f>IF(AND(O1232&lt;&gt;"",O1233=""),SUM(O$1:O1233)-SUM(V$1:V1231),"")</f>
        <v/>
      </c>
      <c r="X1232" s="3" t="str">
        <f t="shared" si="221"/>
        <v/>
      </c>
      <c r="Y1232" s="21" t="str">
        <f t="shared" si="222"/>
        <v/>
      </c>
      <c r="Z1232" s="74" t="str">
        <f t="shared" si="223"/>
        <v/>
      </c>
      <c r="AA1232" s="74" t="str">
        <f t="shared" si="224"/>
        <v/>
      </c>
      <c r="AB1232" s="74" t="str">
        <f t="shared" si="225"/>
        <v/>
      </c>
    </row>
    <row r="1233" spans="5:28" ht="15.75" customHeight="1" x14ac:dyDescent="0.2">
      <c r="E1233" t="str">
        <f t="shared" si="215"/>
        <v/>
      </c>
      <c r="G1233" s="1" t="str">
        <f>IF(D1233="","",IFERROR(VLOOKUP(D1233,Ingredients!$A:$G,4,FALSE),"ingredient not in list"))</f>
        <v/>
      </c>
      <c r="H1233" t="str">
        <f t="shared" si="216"/>
        <v/>
      </c>
      <c r="I1233" s="3" t="str">
        <f>IF(D1233="", "", IFERROR((VLOOKUP(D1233,Ingredients!$A:$H,8,FALSE)*(F1233/(VLOOKUP(D1233,Ingredients!$A:$H,3,FALSE)))), "ingredient not in list"))</f>
        <v/>
      </c>
      <c r="J1233" t="str">
        <f t="shared" si="217"/>
        <v/>
      </c>
      <c r="K1233" s="77" t="str">
        <f>IF($D1233="", "", IFERROR((VLOOKUP($D1233,Ingredients!$A:$K,9,FALSE)*($F1233/(VLOOKUP($D1233,Ingredients!$A:$K,3,FALSE)))), "ingredient not in list"))</f>
        <v/>
      </c>
      <c r="L1233" t="str">
        <f t="shared" si="218"/>
        <v/>
      </c>
      <c r="M1233" s="77" t="str">
        <f>IF($D1233="", "", IFERROR((VLOOKUP($D1233,Ingredients!$A:$K,10,FALSE)*($F1233/(VLOOKUP($D1233,Ingredients!$A:$K,3,FALSE)))), "ingredient not in list"))</f>
        <v/>
      </c>
      <c r="N1233" t="str">
        <f t="shared" si="219"/>
        <v/>
      </c>
      <c r="O1233" s="77" t="str">
        <f>IF($D1233="", "", IFERROR((VLOOKUP($D1233,Ingredients!$A:$K,11,FALSE)*($F1233/(VLOOKUP($D1233,Ingredients!$A:$K,3,FALSE)))), "ingredient not in list"))</f>
        <v/>
      </c>
      <c r="P1233" t="str">
        <f t="shared" si="220"/>
        <v/>
      </c>
      <c r="Q1233" s="83" t="str">
        <f>IF($D1233="", "", IFERROR((VLOOKUP($D1233,Ingredients!$A:$H,6,FALSE)*($F1233/(VLOOKUP($D1233,Ingredients!$A:$H,3,FALSE)))), "ingredient not in list"))</f>
        <v/>
      </c>
      <c r="R1233" s="3" t="str">
        <f>IF(AND(I1233&lt;&gt;"",I1234=""),SUM(I$1:I1234)-SUM(R$1:R1232),"")</f>
        <v/>
      </c>
      <c r="S1233" t="str">
        <f>IF(AND(Q1233&lt;&gt;"",Q1234=""),SUM(Q$1:Q1234)-SUM(S$1:S1232),"")</f>
        <v/>
      </c>
      <c r="T1233" s="74" t="str">
        <f>IF(AND(K1233&lt;&gt;"",K1234=""),SUM(K$1:K1234)-SUM(T$1:T1232),"")</f>
        <v/>
      </c>
      <c r="U1233" s="74" t="str">
        <f>IF(AND(M1233&lt;&gt;"",M1234=""),SUM(M$1:M1234)-SUM(U$1:U1232),"")</f>
        <v/>
      </c>
      <c r="V1233" s="74" t="str">
        <f>IF(AND(O1233&lt;&gt;"",O1234=""),SUM(O$1:O1234)-SUM(V$1:V1232),"")</f>
        <v/>
      </c>
      <c r="X1233" s="3" t="str">
        <f t="shared" si="221"/>
        <v/>
      </c>
      <c r="Y1233" s="21" t="str">
        <f t="shared" si="222"/>
        <v/>
      </c>
      <c r="Z1233" s="74" t="str">
        <f t="shared" si="223"/>
        <v/>
      </c>
      <c r="AA1233" s="74" t="str">
        <f t="shared" si="224"/>
        <v/>
      </c>
      <c r="AB1233" s="74" t="str">
        <f t="shared" si="225"/>
        <v/>
      </c>
    </row>
    <row r="1234" spans="5:28" ht="15.75" customHeight="1" x14ac:dyDescent="0.2">
      <c r="E1234" t="str">
        <f t="shared" si="215"/>
        <v/>
      </c>
      <c r="G1234" s="1" t="str">
        <f>IF(D1234="","",IFERROR(VLOOKUP(D1234,Ingredients!$A:$G,4,FALSE),"ingredient not in list"))</f>
        <v/>
      </c>
      <c r="H1234" t="str">
        <f t="shared" si="216"/>
        <v/>
      </c>
      <c r="I1234" s="3" t="str">
        <f>IF(D1234="", "", IFERROR((VLOOKUP(D1234,Ingredients!$A:$H,8,FALSE)*(F1234/(VLOOKUP(D1234,Ingredients!$A:$H,3,FALSE)))), "ingredient not in list"))</f>
        <v/>
      </c>
      <c r="J1234" t="str">
        <f t="shared" si="217"/>
        <v/>
      </c>
      <c r="K1234" s="77" t="str">
        <f>IF($D1234="", "", IFERROR((VLOOKUP($D1234,Ingredients!$A:$K,9,FALSE)*($F1234/(VLOOKUP($D1234,Ingredients!$A:$K,3,FALSE)))), "ingredient not in list"))</f>
        <v/>
      </c>
      <c r="L1234" t="str">
        <f t="shared" si="218"/>
        <v/>
      </c>
      <c r="M1234" s="77" t="str">
        <f>IF($D1234="", "", IFERROR((VLOOKUP($D1234,Ingredients!$A:$K,10,FALSE)*($F1234/(VLOOKUP($D1234,Ingredients!$A:$K,3,FALSE)))), "ingredient not in list"))</f>
        <v/>
      </c>
      <c r="N1234" t="str">
        <f t="shared" si="219"/>
        <v/>
      </c>
      <c r="O1234" s="77" t="str">
        <f>IF($D1234="", "", IFERROR((VLOOKUP($D1234,Ingredients!$A:$K,11,FALSE)*($F1234/(VLOOKUP($D1234,Ingredients!$A:$K,3,FALSE)))), "ingredient not in list"))</f>
        <v/>
      </c>
      <c r="P1234" t="str">
        <f t="shared" si="220"/>
        <v/>
      </c>
      <c r="Q1234" s="83" t="str">
        <f>IF($D1234="", "", IFERROR((VLOOKUP($D1234,Ingredients!$A:$H,6,FALSE)*($F1234/(VLOOKUP($D1234,Ingredients!$A:$H,3,FALSE)))), "ingredient not in list"))</f>
        <v/>
      </c>
      <c r="R1234" s="3" t="str">
        <f>IF(AND(I1234&lt;&gt;"",I1235=""),SUM(I$1:I1235)-SUM(R$1:R1233),"")</f>
        <v/>
      </c>
      <c r="S1234" t="str">
        <f>IF(AND(Q1234&lt;&gt;"",Q1235=""),SUM(Q$1:Q1235)-SUM(S$1:S1233),"")</f>
        <v/>
      </c>
      <c r="T1234" s="74" t="str">
        <f>IF(AND(K1234&lt;&gt;"",K1235=""),SUM(K$1:K1235)-SUM(T$1:T1233),"")</f>
        <v/>
      </c>
      <c r="U1234" s="74" t="str">
        <f>IF(AND(M1234&lt;&gt;"",M1235=""),SUM(M$1:M1235)-SUM(U$1:U1233),"")</f>
        <v/>
      </c>
      <c r="V1234" s="74" t="str">
        <f>IF(AND(O1234&lt;&gt;"",O1235=""),SUM(O$1:O1235)-SUM(V$1:V1233),"")</f>
        <v/>
      </c>
      <c r="X1234" s="3" t="str">
        <f t="shared" si="221"/>
        <v/>
      </c>
      <c r="Y1234" s="21" t="str">
        <f t="shared" si="222"/>
        <v/>
      </c>
      <c r="Z1234" s="74" t="str">
        <f t="shared" si="223"/>
        <v/>
      </c>
      <c r="AA1234" s="74" t="str">
        <f t="shared" si="224"/>
        <v/>
      </c>
      <c r="AB1234" s="74" t="str">
        <f t="shared" si="225"/>
        <v/>
      </c>
    </row>
    <row r="1235" spans="5:28" ht="15.75" customHeight="1" x14ac:dyDescent="0.2">
      <c r="E1235" t="str">
        <f t="shared" si="215"/>
        <v/>
      </c>
      <c r="G1235" s="1" t="str">
        <f>IF(D1235="","",IFERROR(VLOOKUP(D1235,Ingredients!$A:$G,4,FALSE),"ingredient not in list"))</f>
        <v/>
      </c>
      <c r="H1235" t="str">
        <f t="shared" si="216"/>
        <v/>
      </c>
      <c r="I1235" s="3" t="str">
        <f>IF(D1235="", "", IFERROR((VLOOKUP(D1235,Ingredients!$A:$H,8,FALSE)*(F1235/(VLOOKUP(D1235,Ingredients!$A:$H,3,FALSE)))), "ingredient not in list"))</f>
        <v/>
      </c>
      <c r="J1235" t="str">
        <f t="shared" si="217"/>
        <v/>
      </c>
      <c r="K1235" s="77" t="str">
        <f>IF($D1235="", "", IFERROR((VLOOKUP($D1235,Ingredients!$A:$K,9,FALSE)*($F1235/(VLOOKUP($D1235,Ingredients!$A:$K,3,FALSE)))), "ingredient not in list"))</f>
        <v/>
      </c>
      <c r="L1235" t="str">
        <f t="shared" si="218"/>
        <v/>
      </c>
      <c r="M1235" s="77" t="str">
        <f>IF($D1235="", "", IFERROR((VLOOKUP($D1235,Ingredients!$A:$K,10,FALSE)*($F1235/(VLOOKUP($D1235,Ingredients!$A:$K,3,FALSE)))), "ingredient not in list"))</f>
        <v/>
      </c>
      <c r="N1235" t="str">
        <f t="shared" si="219"/>
        <v/>
      </c>
      <c r="O1235" s="77" t="str">
        <f>IF($D1235="", "", IFERROR((VLOOKUP($D1235,Ingredients!$A:$K,11,FALSE)*($F1235/(VLOOKUP($D1235,Ingredients!$A:$K,3,FALSE)))), "ingredient not in list"))</f>
        <v/>
      </c>
      <c r="P1235" t="str">
        <f t="shared" si="220"/>
        <v/>
      </c>
      <c r="Q1235" s="83" t="str">
        <f>IF($D1235="", "", IFERROR((VLOOKUP($D1235,Ingredients!$A:$H,6,FALSE)*($F1235/(VLOOKUP($D1235,Ingredients!$A:$H,3,FALSE)))), "ingredient not in list"))</f>
        <v/>
      </c>
      <c r="R1235" s="3" t="str">
        <f>IF(AND(I1235&lt;&gt;"",I1236=""),SUM(I$1:I1236)-SUM(R$1:R1234),"")</f>
        <v/>
      </c>
      <c r="S1235" t="str">
        <f>IF(AND(Q1235&lt;&gt;"",Q1236=""),SUM(Q$1:Q1236)-SUM(S$1:S1234),"")</f>
        <v/>
      </c>
      <c r="T1235" s="74" t="str">
        <f>IF(AND(K1235&lt;&gt;"",K1236=""),SUM(K$1:K1236)-SUM(T$1:T1234),"")</f>
        <v/>
      </c>
      <c r="U1235" s="74" t="str">
        <f>IF(AND(M1235&lt;&gt;"",M1236=""),SUM(M$1:M1236)-SUM(U$1:U1234),"")</f>
        <v/>
      </c>
      <c r="V1235" s="74" t="str">
        <f>IF(AND(O1235&lt;&gt;"",O1236=""),SUM(O$1:O1236)-SUM(V$1:V1234),"")</f>
        <v/>
      </c>
      <c r="X1235" s="3" t="str">
        <f t="shared" si="221"/>
        <v/>
      </c>
      <c r="Y1235" s="21" t="str">
        <f t="shared" si="222"/>
        <v/>
      </c>
      <c r="Z1235" s="74" t="str">
        <f t="shared" si="223"/>
        <v/>
      </c>
      <c r="AA1235" s="74" t="str">
        <f t="shared" si="224"/>
        <v/>
      </c>
      <c r="AB1235" s="74" t="str">
        <f t="shared" si="225"/>
        <v/>
      </c>
    </row>
    <row r="1236" spans="5:28" ht="15.75" customHeight="1" x14ac:dyDescent="0.2">
      <c r="E1236" t="str">
        <f t="shared" si="215"/>
        <v/>
      </c>
      <c r="G1236" s="1" t="str">
        <f>IF(D1236="","",IFERROR(VLOOKUP(D1236,Ingredients!$A:$G,4,FALSE),"ingredient not in list"))</f>
        <v/>
      </c>
      <c r="H1236" t="str">
        <f t="shared" si="216"/>
        <v/>
      </c>
      <c r="I1236" s="3" t="str">
        <f>IF(D1236="", "", IFERROR((VLOOKUP(D1236,Ingredients!$A:$H,8,FALSE)*(F1236/(VLOOKUP(D1236,Ingredients!$A:$H,3,FALSE)))), "ingredient not in list"))</f>
        <v/>
      </c>
      <c r="J1236" t="str">
        <f t="shared" si="217"/>
        <v/>
      </c>
      <c r="K1236" s="77" t="str">
        <f>IF($D1236="", "", IFERROR((VLOOKUP($D1236,Ingredients!$A:$K,9,FALSE)*($F1236/(VLOOKUP($D1236,Ingredients!$A:$K,3,FALSE)))), "ingredient not in list"))</f>
        <v/>
      </c>
      <c r="L1236" t="str">
        <f t="shared" si="218"/>
        <v/>
      </c>
      <c r="M1236" s="77" t="str">
        <f>IF($D1236="", "", IFERROR((VLOOKUP($D1236,Ingredients!$A:$K,10,FALSE)*($F1236/(VLOOKUP($D1236,Ingredients!$A:$K,3,FALSE)))), "ingredient not in list"))</f>
        <v/>
      </c>
      <c r="N1236" t="str">
        <f t="shared" si="219"/>
        <v/>
      </c>
      <c r="O1236" s="77" t="str">
        <f>IF($D1236="", "", IFERROR((VLOOKUP($D1236,Ingredients!$A:$K,11,FALSE)*($F1236/(VLOOKUP($D1236,Ingredients!$A:$K,3,FALSE)))), "ingredient not in list"))</f>
        <v/>
      </c>
      <c r="P1236" t="str">
        <f t="shared" si="220"/>
        <v/>
      </c>
      <c r="Q1236" s="83" t="str">
        <f>IF($D1236="", "", IFERROR((VLOOKUP($D1236,Ingredients!$A:$H,6,FALSE)*($F1236/(VLOOKUP($D1236,Ingredients!$A:$H,3,FALSE)))), "ingredient not in list"))</f>
        <v/>
      </c>
      <c r="R1236" s="3" t="str">
        <f>IF(AND(I1236&lt;&gt;"",I1237=""),SUM(I$1:I1237)-SUM(R$1:R1235),"")</f>
        <v/>
      </c>
      <c r="S1236" t="str">
        <f>IF(AND(Q1236&lt;&gt;"",Q1237=""),SUM(Q$1:Q1237)-SUM(S$1:S1235),"")</f>
        <v/>
      </c>
      <c r="T1236" s="74" t="str">
        <f>IF(AND(K1236&lt;&gt;"",K1237=""),SUM(K$1:K1237)-SUM(T$1:T1235),"")</f>
        <v/>
      </c>
      <c r="U1236" s="74" t="str">
        <f>IF(AND(M1236&lt;&gt;"",M1237=""),SUM(M$1:M1237)-SUM(U$1:U1235),"")</f>
        <v/>
      </c>
      <c r="V1236" s="74" t="str">
        <f>IF(AND(O1236&lt;&gt;"",O1237=""),SUM(O$1:O1237)-SUM(V$1:V1235),"")</f>
        <v/>
      </c>
      <c r="X1236" s="3" t="str">
        <f t="shared" si="221"/>
        <v/>
      </c>
      <c r="Y1236" s="21" t="str">
        <f t="shared" si="222"/>
        <v/>
      </c>
      <c r="Z1236" s="74" t="str">
        <f t="shared" si="223"/>
        <v/>
      </c>
      <c r="AA1236" s="74" t="str">
        <f t="shared" si="224"/>
        <v/>
      </c>
      <c r="AB1236" s="74" t="str">
        <f t="shared" si="225"/>
        <v/>
      </c>
    </row>
    <row r="1237" spans="5:28" ht="15.75" customHeight="1" x14ac:dyDescent="0.2">
      <c r="E1237" t="str">
        <f t="shared" si="215"/>
        <v/>
      </c>
      <c r="G1237" s="1" t="str">
        <f>IF(D1237="","",IFERROR(VLOOKUP(D1237,Ingredients!$A:$G,4,FALSE),"ingredient not in list"))</f>
        <v/>
      </c>
      <c r="H1237" t="str">
        <f t="shared" si="216"/>
        <v/>
      </c>
      <c r="I1237" s="3" t="str">
        <f>IF(D1237="", "", IFERROR((VLOOKUP(D1237,Ingredients!$A:$H,8,FALSE)*(F1237/(VLOOKUP(D1237,Ingredients!$A:$H,3,FALSE)))), "ingredient not in list"))</f>
        <v/>
      </c>
      <c r="J1237" t="str">
        <f t="shared" si="217"/>
        <v/>
      </c>
      <c r="K1237" s="77" t="str">
        <f>IF($D1237="", "", IFERROR((VLOOKUP($D1237,Ingredients!$A:$K,9,FALSE)*($F1237/(VLOOKUP($D1237,Ingredients!$A:$K,3,FALSE)))), "ingredient not in list"))</f>
        <v/>
      </c>
      <c r="L1237" t="str">
        <f t="shared" si="218"/>
        <v/>
      </c>
      <c r="M1237" s="77" t="str">
        <f>IF($D1237="", "", IFERROR((VLOOKUP($D1237,Ingredients!$A:$K,10,FALSE)*($F1237/(VLOOKUP($D1237,Ingredients!$A:$K,3,FALSE)))), "ingredient not in list"))</f>
        <v/>
      </c>
      <c r="N1237" t="str">
        <f t="shared" si="219"/>
        <v/>
      </c>
      <c r="O1237" s="77" t="str">
        <f>IF($D1237="", "", IFERROR((VLOOKUP($D1237,Ingredients!$A:$K,11,FALSE)*($F1237/(VLOOKUP($D1237,Ingredients!$A:$K,3,FALSE)))), "ingredient not in list"))</f>
        <v/>
      </c>
      <c r="P1237" t="str">
        <f t="shared" si="220"/>
        <v/>
      </c>
      <c r="Q1237" s="83" t="str">
        <f>IF($D1237="", "", IFERROR((VLOOKUP($D1237,Ingredients!$A:$H,6,FALSE)*($F1237/(VLOOKUP($D1237,Ingredients!$A:$H,3,FALSE)))), "ingredient not in list"))</f>
        <v/>
      </c>
      <c r="R1237" s="3" t="str">
        <f>IF(AND(I1237&lt;&gt;"",I1238=""),SUM(I$1:I1238)-SUM(R$1:R1236),"")</f>
        <v/>
      </c>
      <c r="S1237" t="str">
        <f>IF(AND(Q1237&lt;&gt;"",Q1238=""),SUM(Q$1:Q1238)-SUM(S$1:S1236),"")</f>
        <v/>
      </c>
      <c r="T1237" s="74" t="str">
        <f>IF(AND(K1237&lt;&gt;"",K1238=""),SUM(K$1:K1238)-SUM(T$1:T1236),"")</f>
        <v/>
      </c>
      <c r="U1237" s="74" t="str">
        <f>IF(AND(M1237&lt;&gt;"",M1238=""),SUM(M$1:M1238)-SUM(U$1:U1236),"")</f>
        <v/>
      </c>
      <c r="V1237" s="74" t="str">
        <f>IF(AND(O1237&lt;&gt;"",O1238=""),SUM(O$1:O1238)-SUM(V$1:V1236),"")</f>
        <v/>
      </c>
      <c r="X1237" s="3" t="str">
        <f t="shared" si="221"/>
        <v/>
      </c>
      <c r="Y1237" s="21" t="str">
        <f t="shared" si="222"/>
        <v/>
      </c>
      <c r="Z1237" s="74" t="str">
        <f t="shared" si="223"/>
        <v/>
      </c>
      <c r="AA1237" s="74" t="str">
        <f t="shared" si="224"/>
        <v/>
      </c>
      <c r="AB1237" s="74" t="str">
        <f t="shared" si="225"/>
        <v/>
      </c>
    </row>
    <row r="1238" spans="5:28" ht="15.75" customHeight="1" x14ac:dyDescent="0.2">
      <c r="E1238" t="str">
        <f t="shared" si="215"/>
        <v/>
      </c>
      <c r="G1238" s="1" t="str">
        <f>IF(D1238="","",IFERROR(VLOOKUP(D1238,Ingredients!$A:$G,4,FALSE),"ingredient not in list"))</f>
        <v/>
      </c>
      <c r="H1238" t="str">
        <f t="shared" si="216"/>
        <v/>
      </c>
      <c r="I1238" s="3" t="str">
        <f>IF(D1238="", "", IFERROR((VLOOKUP(D1238,Ingredients!$A:$H,8,FALSE)*(F1238/(VLOOKUP(D1238,Ingredients!$A:$H,3,FALSE)))), "ingredient not in list"))</f>
        <v/>
      </c>
      <c r="J1238" t="str">
        <f t="shared" si="217"/>
        <v/>
      </c>
      <c r="K1238" s="77" t="str">
        <f>IF($D1238="", "", IFERROR((VLOOKUP($D1238,Ingredients!$A:$K,9,FALSE)*($F1238/(VLOOKUP($D1238,Ingredients!$A:$K,3,FALSE)))), "ingredient not in list"))</f>
        <v/>
      </c>
      <c r="L1238" t="str">
        <f t="shared" si="218"/>
        <v/>
      </c>
      <c r="M1238" s="77" t="str">
        <f>IF($D1238="", "", IFERROR((VLOOKUP($D1238,Ingredients!$A:$K,10,FALSE)*($F1238/(VLOOKUP($D1238,Ingredients!$A:$K,3,FALSE)))), "ingredient not in list"))</f>
        <v/>
      </c>
      <c r="N1238" t="str">
        <f t="shared" si="219"/>
        <v/>
      </c>
      <c r="O1238" s="77" t="str">
        <f>IF($D1238="", "", IFERROR((VLOOKUP($D1238,Ingredients!$A:$K,11,FALSE)*($F1238/(VLOOKUP($D1238,Ingredients!$A:$K,3,FALSE)))), "ingredient not in list"))</f>
        <v/>
      </c>
      <c r="P1238" t="str">
        <f t="shared" si="220"/>
        <v/>
      </c>
      <c r="Q1238" s="83" t="str">
        <f>IF($D1238="", "", IFERROR((VLOOKUP($D1238,Ingredients!$A:$H,6,FALSE)*($F1238/(VLOOKUP($D1238,Ingredients!$A:$H,3,FALSE)))), "ingredient not in list"))</f>
        <v/>
      </c>
      <c r="R1238" s="3" t="str">
        <f>IF(AND(I1238&lt;&gt;"",I1239=""),SUM(I$1:I1239)-SUM(R$1:R1237),"")</f>
        <v/>
      </c>
      <c r="S1238" t="str">
        <f>IF(AND(Q1238&lt;&gt;"",Q1239=""),SUM(Q$1:Q1239)-SUM(S$1:S1237),"")</f>
        <v/>
      </c>
      <c r="T1238" s="74" t="str">
        <f>IF(AND(K1238&lt;&gt;"",K1239=""),SUM(K$1:K1239)-SUM(T$1:T1237),"")</f>
        <v/>
      </c>
      <c r="U1238" s="74" t="str">
        <f>IF(AND(M1238&lt;&gt;"",M1239=""),SUM(M$1:M1239)-SUM(U$1:U1237),"")</f>
        <v/>
      </c>
      <c r="V1238" s="74" t="str">
        <f>IF(AND(O1238&lt;&gt;"",O1239=""),SUM(O$1:O1239)-SUM(V$1:V1237),"")</f>
        <v/>
      </c>
      <c r="X1238" s="3" t="str">
        <f t="shared" si="221"/>
        <v/>
      </c>
      <c r="Y1238" s="21" t="str">
        <f t="shared" si="222"/>
        <v/>
      </c>
      <c r="Z1238" s="74" t="str">
        <f t="shared" si="223"/>
        <v/>
      </c>
      <c r="AA1238" s="74" t="str">
        <f t="shared" si="224"/>
        <v/>
      </c>
      <c r="AB1238" s="74" t="str">
        <f t="shared" si="225"/>
        <v/>
      </c>
    </row>
    <row r="1239" spans="5:28" ht="15.75" customHeight="1" x14ac:dyDescent="0.2">
      <c r="E1239" t="str">
        <f t="shared" si="215"/>
        <v/>
      </c>
      <c r="G1239" s="1" t="str">
        <f>IF(D1239="","",IFERROR(VLOOKUP(D1239,Ingredients!$A:$G,4,FALSE),"ingredient not in list"))</f>
        <v/>
      </c>
      <c r="H1239" t="str">
        <f t="shared" si="216"/>
        <v/>
      </c>
      <c r="I1239" s="3" t="str">
        <f>IF(D1239="", "", IFERROR((VLOOKUP(D1239,Ingredients!$A:$H,8,FALSE)*(F1239/(VLOOKUP(D1239,Ingredients!$A:$H,3,FALSE)))), "ingredient not in list"))</f>
        <v/>
      </c>
      <c r="J1239" t="str">
        <f t="shared" si="217"/>
        <v/>
      </c>
      <c r="K1239" s="77" t="str">
        <f>IF($D1239="", "", IFERROR((VLOOKUP($D1239,Ingredients!$A:$K,9,FALSE)*($F1239/(VLOOKUP($D1239,Ingredients!$A:$K,3,FALSE)))), "ingredient not in list"))</f>
        <v/>
      </c>
      <c r="L1239" t="str">
        <f t="shared" si="218"/>
        <v/>
      </c>
      <c r="M1239" s="77" t="str">
        <f>IF($D1239="", "", IFERROR((VLOOKUP($D1239,Ingredients!$A:$K,10,FALSE)*($F1239/(VLOOKUP($D1239,Ingredients!$A:$K,3,FALSE)))), "ingredient not in list"))</f>
        <v/>
      </c>
      <c r="N1239" t="str">
        <f t="shared" si="219"/>
        <v/>
      </c>
      <c r="O1239" s="77" t="str">
        <f>IF($D1239="", "", IFERROR((VLOOKUP($D1239,Ingredients!$A:$K,11,FALSE)*($F1239/(VLOOKUP($D1239,Ingredients!$A:$K,3,FALSE)))), "ingredient not in list"))</f>
        <v/>
      </c>
      <c r="P1239" t="str">
        <f t="shared" si="220"/>
        <v/>
      </c>
      <c r="Q1239" s="83" t="str">
        <f>IF($D1239="", "", IFERROR((VLOOKUP($D1239,Ingredients!$A:$H,6,FALSE)*($F1239/(VLOOKUP($D1239,Ingredients!$A:$H,3,FALSE)))), "ingredient not in list"))</f>
        <v/>
      </c>
      <c r="R1239" s="3" t="str">
        <f>IF(AND(I1239&lt;&gt;"",I1240=""),SUM(I$1:I1240)-SUM(R$1:R1238),"")</f>
        <v/>
      </c>
      <c r="S1239" t="str">
        <f>IF(AND(Q1239&lt;&gt;"",Q1240=""),SUM(Q$1:Q1240)-SUM(S$1:S1238),"")</f>
        <v/>
      </c>
      <c r="T1239" s="74" t="str">
        <f>IF(AND(K1239&lt;&gt;"",K1240=""),SUM(K$1:K1240)-SUM(T$1:T1238),"")</f>
        <v/>
      </c>
      <c r="U1239" s="74" t="str">
        <f>IF(AND(M1239&lt;&gt;"",M1240=""),SUM(M$1:M1240)-SUM(U$1:U1238),"")</f>
        <v/>
      </c>
      <c r="V1239" s="74" t="str">
        <f>IF(AND(O1239&lt;&gt;"",O1240=""),SUM(O$1:O1240)-SUM(V$1:V1238),"")</f>
        <v/>
      </c>
      <c r="X1239" s="3" t="str">
        <f t="shared" si="221"/>
        <v/>
      </c>
      <c r="Y1239" s="21" t="str">
        <f t="shared" si="222"/>
        <v/>
      </c>
      <c r="Z1239" s="74" t="str">
        <f t="shared" si="223"/>
        <v/>
      </c>
      <c r="AA1239" s="74" t="str">
        <f t="shared" si="224"/>
        <v/>
      </c>
      <c r="AB1239" s="74" t="str">
        <f t="shared" si="225"/>
        <v/>
      </c>
    </row>
    <row r="1240" spans="5:28" ht="15.75" customHeight="1" x14ac:dyDescent="0.2">
      <c r="E1240" t="str">
        <f t="shared" si="215"/>
        <v/>
      </c>
      <c r="G1240" s="1" t="str">
        <f>IF(D1240="","",IFERROR(VLOOKUP(D1240,Ingredients!$A:$G,4,FALSE),"ingredient not in list"))</f>
        <v/>
      </c>
      <c r="H1240" t="str">
        <f t="shared" si="216"/>
        <v/>
      </c>
      <c r="I1240" s="3" t="str">
        <f>IF(D1240="", "", IFERROR((VLOOKUP(D1240,Ingredients!$A:$H,8,FALSE)*(F1240/(VLOOKUP(D1240,Ingredients!$A:$H,3,FALSE)))), "ingredient not in list"))</f>
        <v/>
      </c>
      <c r="J1240" t="str">
        <f t="shared" si="217"/>
        <v/>
      </c>
      <c r="K1240" s="77" t="str">
        <f>IF($D1240="", "", IFERROR((VLOOKUP($D1240,Ingredients!$A:$K,9,FALSE)*($F1240/(VLOOKUP($D1240,Ingredients!$A:$K,3,FALSE)))), "ingredient not in list"))</f>
        <v/>
      </c>
      <c r="L1240" t="str">
        <f t="shared" si="218"/>
        <v/>
      </c>
      <c r="M1240" s="77" t="str">
        <f>IF($D1240="", "", IFERROR((VLOOKUP($D1240,Ingredients!$A:$K,10,FALSE)*($F1240/(VLOOKUP($D1240,Ingredients!$A:$K,3,FALSE)))), "ingredient not in list"))</f>
        <v/>
      </c>
      <c r="N1240" t="str">
        <f t="shared" si="219"/>
        <v/>
      </c>
      <c r="O1240" s="77" t="str">
        <f>IF($D1240="", "", IFERROR((VLOOKUP($D1240,Ingredients!$A:$K,11,FALSE)*($F1240/(VLOOKUP($D1240,Ingredients!$A:$K,3,FALSE)))), "ingredient not in list"))</f>
        <v/>
      </c>
      <c r="P1240" t="str">
        <f t="shared" si="220"/>
        <v/>
      </c>
      <c r="Q1240" s="83" t="str">
        <f>IF($D1240="", "", IFERROR((VLOOKUP($D1240,Ingredients!$A:$H,6,FALSE)*($F1240/(VLOOKUP($D1240,Ingredients!$A:$H,3,FALSE)))), "ingredient not in list"))</f>
        <v/>
      </c>
      <c r="R1240" s="3" t="str">
        <f>IF(AND(I1240&lt;&gt;"",I1241=""),SUM(I$1:I1241)-SUM(R$1:R1239),"")</f>
        <v/>
      </c>
      <c r="S1240" t="str">
        <f>IF(AND(Q1240&lt;&gt;"",Q1241=""),SUM(Q$1:Q1241)-SUM(S$1:S1239),"")</f>
        <v/>
      </c>
      <c r="T1240" s="74" t="str">
        <f>IF(AND(K1240&lt;&gt;"",K1241=""),SUM(K$1:K1241)-SUM(T$1:T1239),"")</f>
        <v/>
      </c>
      <c r="U1240" s="74" t="str">
        <f>IF(AND(M1240&lt;&gt;"",M1241=""),SUM(M$1:M1241)-SUM(U$1:U1239),"")</f>
        <v/>
      </c>
      <c r="V1240" s="74" t="str">
        <f>IF(AND(O1240&lt;&gt;"",O1241=""),SUM(O$1:O1241)-SUM(V$1:V1239),"")</f>
        <v/>
      </c>
      <c r="X1240" s="3" t="str">
        <f t="shared" si="221"/>
        <v/>
      </c>
      <c r="Y1240" s="21" t="str">
        <f t="shared" si="222"/>
        <v/>
      </c>
      <c r="Z1240" s="74" t="str">
        <f t="shared" si="223"/>
        <v/>
      </c>
      <c r="AA1240" s="74" t="str">
        <f t="shared" si="224"/>
        <v/>
      </c>
      <c r="AB1240" s="74" t="str">
        <f t="shared" si="225"/>
        <v/>
      </c>
    </row>
    <row r="1241" spans="5:28" ht="15.75" customHeight="1" x14ac:dyDescent="0.2">
      <c r="E1241" t="str">
        <f t="shared" si="215"/>
        <v/>
      </c>
      <c r="G1241" s="1" t="str">
        <f>IF(D1241="","",IFERROR(VLOOKUP(D1241,Ingredients!$A:$G,4,FALSE),"ingredient not in list"))</f>
        <v/>
      </c>
      <c r="H1241" t="str">
        <f t="shared" si="216"/>
        <v/>
      </c>
      <c r="I1241" s="3" t="str">
        <f>IF(D1241="", "", IFERROR((VLOOKUP(D1241,Ingredients!$A:$H,8,FALSE)*(F1241/(VLOOKUP(D1241,Ingredients!$A:$H,3,FALSE)))), "ingredient not in list"))</f>
        <v/>
      </c>
      <c r="J1241" t="str">
        <f t="shared" si="217"/>
        <v/>
      </c>
      <c r="K1241" s="77" t="str">
        <f>IF($D1241="", "", IFERROR((VLOOKUP($D1241,Ingredients!$A:$K,9,FALSE)*($F1241/(VLOOKUP($D1241,Ingredients!$A:$K,3,FALSE)))), "ingredient not in list"))</f>
        <v/>
      </c>
      <c r="L1241" t="str">
        <f t="shared" si="218"/>
        <v/>
      </c>
      <c r="M1241" s="77" t="str">
        <f>IF($D1241="", "", IFERROR((VLOOKUP($D1241,Ingredients!$A:$K,10,FALSE)*($F1241/(VLOOKUP($D1241,Ingredients!$A:$K,3,FALSE)))), "ingredient not in list"))</f>
        <v/>
      </c>
      <c r="N1241" t="str">
        <f t="shared" si="219"/>
        <v/>
      </c>
      <c r="O1241" s="77" t="str">
        <f>IF($D1241="", "", IFERROR((VLOOKUP($D1241,Ingredients!$A:$K,11,FALSE)*($F1241/(VLOOKUP($D1241,Ingredients!$A:$K,3,FALSE)))), "ingredient not in list"))</f>
        <v/>
      </c>
      <c r="P1241" t="str">
        <f t="shared" si="220"/>
        <v/>
      </c>
      <c r="Q1241" s="83" t="str">
        <f>IF($D1241="", "", IFERROR((VLOOKUP($D1241,Ingredients!$A:$H,6,FALSE)*($F1241/(VLOOKUP($D1241,Ingredients!$A:$H,3,FALSE)))), "ingredient not in list"))</f>
        <v/>
      </c>
      <c r="R1241" s="3" t="str">
        <f>IF(AND(I1241&lt;&gt;"",I1242=""),SUM(I$1:I1242)-SUM(R$1:R1240),"")</f>
        <v/>
      </c>
      <c r="S1241" t="str">
        <f>IF(AND(Q1241&lt;&gt;"",Q1242=""),SUM(Q$1:Q1242)-SUM(S$1:S1240),"")</f>
        <v/>
      </c>
      <c r="T1241" s="74" t="str">
        <f>IF(AND(K1241&lt;&gt;"",K1242=""),SUM(K$1:K1242)-SUM(T$1:T1240),"")</f>
        <v/>
      </c>
      <c r="U1241" s="74" t="str">
        <f>IF(AND(M1241&lt;&gt;"",M1242=""),SUM(M$1:M1242)-SUM(U$1:U1240),"")</f>
        <v/>
      </c>
      <c r="V1241" s="74" t="str">
        <f>IF(AND(O1241&lt;&gt;"",O1242=""),SUM(O$1:O1242)-SUM(V$1:V1240),"")</f>
        <v/>
      </c>
      <c r="X1241" s="3" t="str">
        <f t="shared" si="221"/>
        <v/>
      </c>
      <c r="Y1241" s="21" t="str">
        <f t="shared" si="222"/>
        <v/>
      </c>
      <c r="Z1241" s="74" t="str">
        <f t="shared" si="223"/>
        <v/>
      </c>
      <c r="AA1241" s="74" t="str">
        <f t="shared" si="224"/>
        <v/>
      </c>
      <c r="AB1241" s="74" t="str">
        <f t="shared" si="225"/>
        <v/>
      </c>
    </row>
    <row r="1242" spans="5:28" ht="15.75" customHeight="1" x14ac:dyDescent="0.2">
      <c r="E1242" t="str">
        <f t="shared" si="215"/>
        <v/>
      </c>
      <c r="G1242" s="1" t="str">
        <f>IF(D1242="","",IFERROR(VLOOKUP(D1242,Ingredients!$A:$G,4,FALSE),"ingredient not in list"))</f>
        <v/>
      </c>
      <c r="H1242" t="str">
        <f t="shared" si="216"/>
        <v/>
      </c>
      <c r="I1242" s="3" t="str">
        <f>IF(D1242="", "", IFERROR((VLOOKUP(D1242,Ingredients!$A:$H,8,FALSE)*(F1242/(VLOOKUP(D1242,Ingredients!$A:$H,3,FALSE)))), "ingredient not in list"))</f>
        <v/>
      </c>
      <c r="J1242" t="str">
        <f t="shared" si="217"/>
        <v/>
      </c>
      <c r="K1242" s="77" t="str">
        <f>IF($D1242="", "", IFERROR((VLOOKUP($D1242,Ingredients!$A:$K,9,FALSE)*($F1242/(VLOOKUP($D1242,Ingredients!$A:$K,3,FALSE)))), "ingredient not in list"))</f>
        <v/>
      </c>
      <c r="L1242" t="str">
        <f t="shared" si="218"/>
        <v/>
      </c>
      <c r="M1242" s="77" t="str">
        <f>IF($D1242="", "", IFERROR((VLOOKUP($D1242,Ingredients!$A:$K,10,FALSE)*($F1242/(VLOOKUP($D1242,Ingredients!$A:$K,3,FALSE)))), "ingredient not in list"))</f>
        <v/>
      </c>
      <c r="N1242" t="str">
        <f t="shared" si="219"/>
        <v/>
      </c>
      <c r="O1242" s="77" t="str">
        <f>IF($D1242="", "", IFERROR((VLOOKUP($D1242,Ingredients!$A:$K,11,FALSE)*($F1242/(VLOOKUP($D1242,Ingredients!$A:$K,3,FALSE)))), "ingredient not in list"))</f>
        <v/>
      </c>
      <c r="P1242" t="str">
        <f t="shared" si="220"/>
        <v/>
      </c>
      <c r="Q1242" s="83" t="str">
        <f>IF($D1242="", "", IFERROR((VLOOKUP($D1242,Ingredients!$A:$H,6,FALSE)*($F1242/(VLOOKUP($D1242,Ingredients!$A:$H,3,FALSE)))), "ingredient not in list"))</f>
        <v/>
      </c>
      <c r="R1242" s="3" t="str">
        <f>IF(AND(I1242&lt;&gt;"",I1243=""),SUM(I$1:I1243)-SUM(R$1:R1241),"")</f>
        <v/>
      </c>
      <c r="S1242" t="str">
        <f>IF(AND(Q1242&lt;&gt;"",Q1243=""),SUM(Q$1:Q1243)-SUM(S$1:S1241),"")</f>
        <v/>
      </c>
      <c r="T1242" s="74" t="str">
        <f>IF(AND(K1242&lt;&gt;"",K1243=""),SUM(K$1:K1243)-SUM(T$1:T1241),"")</f>
        <v/>
      </c>
      <c r="U1242" s="74" t="str">
        <f>IF(AND(M1242&lt;&gt;"",M1243=""),SUM(M$1:M1243)-SUM(U$1:U1241),"")</f>
        <v/>
      </c>
      <c r="V1242" s="74" t="str">
        <f>IF(AND(O1242&lt;&gt;"",O1243=""),SUM(O$1:O1243)-SUM(V$1:V1241),"")</f>
        <v/>
      </c>
      <c r="X1242" s="3" t="str">
        <f t="shared" si="221"/>
        <v/>
      </c>
      <c r="Y1242" s="21" t="str">
        <f t="shared" si="222"/>
        <v/>
      </c>
      <c r="Z1242" s="74" t="str">
        <f t="shared" si="223"/>
        <v/>
      </c>
      <c r="AA1242" s="74" t="str">
        <f t="shared" si="224"/>
        <v/>
      </c>
      <c r="AB1242" s="74" t="str">
        <f t="shared" si="225"/>
        <v/>
      </c>
    </row>
    <row r="1243" spans="5:28" ht="15.75" customHeight="1" x14ac:dyDescent="0.2">
      <c r="E1243" t="str">
        <f t="shared" si="215"/>
        <v/>
      </c>
      <c r="G1243" s="1" t="str">
        <f>IF(D1243="","",IFERROR(VLOOKUP(D1243,Ingredients!$A:$G,4,FALSE),"ingredient not in list"))</f>
        <v/>
      </c>
      <c r="H1243" t="str">
        <f t="shared" si="216"/>
        <v/>
      </c>
      <c r="I1243" s="3" t="str">
        <f>IF(D1243="", "", IFERROR((VLOOKUP(D1243,Ingredients!$A:$H,8,FALSE)*(F1243/(VLOOKUP(D1243,Ingredients!$A:$H,3,FALSE)))), "ingredient not in list"))</f>
        <v/>
      </c>
      <c r="J1243" t="str">
        <f t="shared" si="217"/>
        <v/>
      </c>
      <c r="K1243" s="77" t="str">
        <f>IF($D1243="", "", IFERROR((VLOOKUP($D1243,Ingredients!$A:$K,9,FALSE)*($F1243/(VLOOKUP($D1243,Ingredients!$A:$K,3,FALSE)))), "ingredient not in list"))</f>
        <v/>
      </c>
      <c r="L1243" t="str">
        <f t="shared" si="218"/>
        <v/>
      </c>
      <c r="M1243" s="77" t="str">
        <f>IF($D1243="", "", IFERROR((VLOOKUP($D1243,Ingredients!$A:$K,10,FALSE)*($F1243/(VLOOKUP($D1243,Ingredients!$A:$K,3,FALSE)))), "ingredient not in list"))</f>
        <v/>
      </c>
      <c r="N1243" t="str">
        <f t="shared" si="219"/>
        <v/>
      </c>
      <c r="O1243" s="77" t="str">
        <f>IF($D1243="", "", IFERROR((VLOOKUP($D1243,Ingredients!$A:$K,11,FALSE)*($F1243/(VLOOKUP($D1243,Ingredients!$A:$K,3,FALSE)))), "ingredient not in list"))</f>
        <v/>
      </c>
      <c r="P1243" t="str">
        <f t="shared" si="220"/>
        <v/>
      </c>
      <c r="Q1243" s="83" t="str">
        <f>IF($D1243="", "", IFERROR((VLOOKUP($D1243,Ingredients!$A:$H,6,FALSE)*($F1243/(VLOOKUP($D1243,Ingredients!$A:$H,3,FALSE)))), "ingredient not in list"))</f>
        <v/>
      </c>
      <c r="R1243" s="3" t="str">
        <f>IF(AND(I1243&lt;&gt;"",I1244=""),SUM(I$1:I1244)-SUM(R$1:R1242),"")</f>
        <v/>
      </c>
      <c r="S1243" t="str">
        <f>IF(AND(Q1243&lt;&gt;"",Q1244=""),SUM(Q$1:Q1244)-SUM(S$1:S1242),"")</f>
        <v/>
      </c>
      <c r="T1243" s="74" t="str">
        <f>IF(AND(K1243&lt;&gt;"",K1244=""),SUM(K$1:K1244)-SUM(T$1:T1242),"")</f>
        <v/>
      </c>
      <c r="U1243" s="74" t="str">
        <f>IF(AND(M1243&lt;&gt;"",M1244=""),SUM(M$1:M1244)-SUM(U$1:U1242),"")</f>
        <v/>
      </c>
      <c r="V1243" s="74" t="str">
        <f>IF(AND(O1243&lt;&gt;"",O1244=""),SUM(O$1:O1244)-SUM(V$1:V1242),"")</f>
        <v/>
      </c>
      <c r="X1243" s="3" t="str">
        <f t="shared" si="221"/>
        <v/>
      </c>
      <c r="Y1243" s="21" t="str">
        <f t="shared" si="222"/>
        <v/>
      </c>
      <c r="Z1243" s="74" t="str">
        <f t="shared" si="223"/>
        <v/>
      </c>
      <c r="AA1243" s="74" t="str">
        <f t="shared" si="224"/>
        <v/>
      </c>
      <c r="AB1243" s="74" t="str">
        <f t="shared" si="225"/>
        <v/>
      </c>
    </row>
    <row r="1244" spans="5:28" ht="15.75" customHeight="1" x14ac:dyDescent="0.2">
      <c r="E1244" t="str">
        <f t="shared" si="215"/>
        <v/>
      </c>
      <c r="G1244" s="1" t="str">
        <f>IF(D1244="","",IFERROR(VLOOKUP(D1244,Ingredients!$A:$G,4,FALSE),"ingredient not in list"))</f>
        <v/>
      </c>
      <c r="H1244" t="str">
        <f t="shared" si="216"/>
        <v/>
      </c>
      <c r="I1244" s="3" t="str">
        <f>IF(D1244="", "", IFERROR((VLOOKUP(D1244,Ingredients!$A:$H,8,FALSE)*(F1244/(VLOOKUP(D1244,Ingredients!$A:$H,3,FALSE)))), "ingredient not in list"))</f>
        <v/>
      </c>
      <c r="J1244" t="str">
        <f t="shared" si="217"/>
        <v/>
      </c>
      <c r="K1244" s="77" t="str">
        <f>IF($D1244="", "", IFERROR((VLOOKUP($D1244,Ingredients!$A:$K,9,FALSE)*($F1244/(VLOOKUP($D1244,Ingredients!$A:$K,3,FALSE)))), "ingredient not in list"))</f>
        <v/>
      </c>
      <c r="L1244" t="str">
        <f t="shared" si="218"/>
        <v/>
      </c>
      <c r="M1244" s="77" t="str">
        <f>IF($D1244="", "", IFERROR((VLOOKUP($D1244,Ingredients!$A:$K,10,FALSE)*($F1244/(VLOOKUP($D1244,Ingredients!$A:$K,3,FALSE)))), "ingredient not in list"))</f>
        <v/>
      </c>
      <c r="N1244" t="str">
        <f t="shared" si="219"/>
        <v/>
      </c>
      <c r="O1244" s="77" t="str">
        <f>IF($D1244="", "", IFERROR((VLOOKUP($D1244,Ingredients!$A:$K,11,FALSE)*($F1244/(VLOOKUP($D1244,Ingredients!$A:$K,3,FALSE)))), "ingredient not in list"))</f>
        <v/>
      </c>
      <c r="P1244" t="str">
        <f t="shared" si="220"/>
        <v/>
      </c>
      <c r="Q1244" s="83" t="str">
        <f>IF($D1244="", "", IFERROR((VLOOKUP($D1244,Ingredients!$A:$H,6,FALSE)*($F1244/(VLOOKUP($D1244,Ingredients!$A:$H,3,FALSE)))), "ingredient not in list"))</f>
        <v/>
      </c>
      <c r="R1244" s="3" t="str">
        <f>IF(AND(I1244&lt;&gt;"",I1245=""),SUM(I$1:I1245)-SUM(R$1:R1243),"")</f>
        <v/>
      </c>
      <c r="S1244" t="str">
        <f>IF(AND(Q1244&lt;&gt;"",Q1245=""),SUM(Q$1:Q1245)-SUM(S$1:S1243),"")</f>
        <v/>
      </c>
      <c r="T1244" s="74" t="str">
        <f>IF(AND(K1244&lt;&gt;"",K1245=""),SUM(K$1:K1245)-SUM(T$1:T1243),"")</f>
        <v/>
      </c>
      <c r="U1244" s="74" t="str">
        <f>IF(AND(M1244&lt;&gt;"",M1245=""),SUM(M$1:M1245)-SUM(U$1:U1243),"")</f>
        <v/>
      </c>
      <c r="V1244" s="74" t="str">
        <f>IF(AND(O1244&lt;&gt;"",O1245=""),SUM(O$1:O1245)-SUM(V$1:V1243),"")</f>
        <v/>
      </c>
      <c r="X1244" s="3" t="str">
        <f t="shared" si="221"/>
        <v/>
      </c>
      <c r="Y1244" s="21" t="str">
        <f t="shared" si="222"/>
        <v/>
      </c>
      <c r="Z1244" s="74" t="str">
        <f t="shared" si="223"/>
        <v/>
      </c>
      <c r="AA1244" s="74" t="str">
        <f t="shared" si="224"/>
        <v/>
      </c>
      <c r="AB1244" s="74" t="str">
        <f t="shared" si="225"/>
        <v/>
      </c>
    </row>
    <row r="1245" spans="5:28" ht="15.75" customHeight="1" x14ac:dyDescent="0.2">
      <c r="E1245" t="str">
        <f t="shared" si="215"/>
        <v/>
      </c>
      <c r="G1245" s="1" t="str">
        <f>IF(D1245="","",IFERROR(VLOOKUP(D1245,Ingredients!$A:$G,4,FALSE),"ingredient not in list"))</f>
        <v/>
      </c>
      <c r="H1245" t="str">
        <f t="shared" si="216"/>
        <v/>
      </c>
      <c r="I1245" s="3" t="str">
        <f>IF(D1245="", "", IFERROR((VLOOKUP(D1245,Ingredients!$A:$H,8,FALSE)*(F1245/(VLOOKUP(D1245,Ingredients!$A:$H,3,FALSE)))), "ingredient not in list"))</f>
        <v/>
      </c>
      <c r="J1245" t="str">
        <f t="shared" si="217"/>
        <v/>
      </c>
      <c r="K1245" s="77" t="str">
        <f>IF($D1245="", "", IFERROR((VLOOKUP($D1245,Ingredients!$A:$K,9,FALSE)*($F1245/(VLOOKUP($D1245,Ingredients!$A:$K,3,FALSE)))), "ingredient not in list"))</f>
        <v/>
      </c>
      <c r="L1245" t="str">
        <f t="shared" si="218"/>
        <v/>
      </c>
      <c r="M1245" s="77" t="str">
        <f>IF($D1245="", "", IFERROR((VLOOKUP($D1245,Ingredients!$A:$K,10,FALSE)*($F1245/(VLOOKUP($D1245,Ingredients!$A:$K,3,FALSE)))), "ingredient not in list"))</f>
        <v/>
      </c>
      <c r="N1245" t="str">
        <f t="shared" si="219"/>
        <v/>
      </c>
      <c r="O1245" s="77" t="str">
        <f>IF($D1245="", "", IFERROR((VLOOKUP($D1245,Ingredients!$A:$K,11,FALSE)*($F1245/(VLOOKUP($D1245,Ingredients!$A:$K,3,FALSE)))), "ingredient not in list"))</f>
        <v/>
      </c>
      <c r="P1245" t="str">
        <f t="shared" si="220"/>
        <v/>
      </c>
      <c r="Q1245" s="83" t="str">
        <f>IF($D1245="", "", IFERROR((VLOOKUP($D1245,Ingredients!$A:$H,6,FALSE)*($F1245/(VLOOKUP($D1245,Ingredients!$A:$H,3,FALSE)))), "ingredient not in list"))</f>
        <v/>
      </c>
      <c r="R1245" s="3" t="str">
        <f>IF(AND(I1245&lt;&gt;"",I1246=""),SUM(I$1:I1246)-SUM(R$1:R1244),"")</f>
        <v/>
      </c>
      <c r="S1245" t="str">
        <f>IF(AND(Q1245&lt;&gt;"",Q1246=""),SUM(Q$1:Q1246)-SUM(S$1:S1244),"")</f>
        <v/>
      </c>
      <c r="T1245" s="74" t="str">
        <f>IF(AND(K1245&lt;&gt;"",K1246=""),SUM(K$1:K1246)-SUM(T$1:T1244),"")</f>
        <v/>
      </c>
      <c r="U1245" s="74" t="str">
        <f>IF(AND(M1245&lt;&gt;"",M1246=""),SUM(M$1:M1246)-SUM(U$1:U1244),"")</f>
        <v/>
      </c>
      <c r="V1245" s="74" t="str">
        <f>IF(AND(O1245&lt;&gt;"",O1246=""),SUM(O$1:O1246)-SUM(V$1:V1244),"")</f>
        <v/>
      </c>
      <c r="X1245" s="3" t="str">
        <f t="shared" si="221"/>
        <v/>
      </c>
      <c r="Y1245" s="21" t="str">
        <f t="shared" si="222"/>
        <v/>
      </c>
      <c r="Z1245" s="74" t="str">
        <f t="shared" si="223"/>
        <v/>
      </c>
      <c r="AA1245" s="74" t="str">
        <f t="shared" si="224"/>
        <v/>
      </c>
      <c r="AB1245" s="74" t="str">
        <f t="shared" si="225"/>
        <v/>
      </c>
    </row>
    <row r="1246" spans="5:28" ht="15.75" customHeight="1" x14ac:dyDescent="0.2">
      <c r="E1246" t="str">
        <f t="shared" si="215"/>
        <v/>
      </c>
      <c r="G1246" s="1" t="str">
        <f>IF(D1246="","",IFERROR(VLOOKUP(D1246,Ingredients!$A:$G,4,FALSE),"ingredient not in list"))</f>
        <v/>
      </c>
      <c r="H1246" t="str">
        <f t="shared" si="216"/>
        <v/>
      </c>
      <c r="I1246" s="3" t="str">
        <f>IF(D1246="", "", IFERROR((VLOOKUP(D1246,Ingredients!$A:$H,8,FALSE)*(F1246/(VLOOKUP(D1246,Ingredients!$A:$H,3,FALSE)))), "ingredient not in list"))</f>
        <v/>
      </c>
      <c r="J1246" t="str">
        <f t="shared" si="217"/>
        <v/>
      </c>
      <c r="K1246" s="77" t="str">
        <f>IF($D1246="", "", IFERROR((VLOOKUP($D1246,Ingredients!$A:$K,9,FALSE)*($F1246/(VLOOKUP($D1246,Ingredients!$A:$K,3,FALSE)))), "ingredient not in list"))</f>
        <v/>
      </c>
      <c r="L1246" t="str">
        <f t="shared" si="218"/>
        <v/>
      </c>
      <c r="M1246" s="77" t="str">
        <f>IF($D1246="", "", IFERROR((VLOOKUP($D1246,Ingredients!$A:$K,10,FALSE)*($F1246/(VLOOKUP($D1246,Ingredients!$A:$K,3,FALSE)))), "ingredient not in list"))</f>
        <v/>
      </c>
      <c r="N1246" t="str">
        <f t="shared" si="219"/>
        <v/>
      </c>
      <c r="O1246" s="77" t="str">
        <f>IF($D1246="", "", IFERROR((VLOOKUP($D1246,Ingredients!$A:$K,11,FALSE)*($F1246/(VLOOKUP($D1246,Ingredients!$A:$K,3,FALSE)))), "ingredient not in list"))</f>
        <v/>
      </c>
      <c r="P1246" t="str">
        <f t="shared" si="220"/>
        <v/>
      </c>
      <c r="Q1246" s="83" t="str">
        <f>IF($D1246="", "", IFERROR((VLOOKUP($D1246,Ingredients!$A:$H,6,FALSE)*($F1246/(VLOOKUP($D1246,Ingredients!$A:$H,3,FALSE)))), "ingredient not in list"))</f>
        <v/>
      </c>
      <c r="R1246" s="3" t="str">
        <f>IF(AND(I1246&lt;&gt;"",I1247=""),SUM(I$1:I1247)-SUM(R$1:R1245),"")</f>
        <v/>
      </c>
      <c r="S1246" t="str">
        <f>IF(AND(Q1246&lt;&gt;"",Q1247=""),SUM(Q$1:Q1247)-SUM(S$1:S1245),"")</f>
        <v/>
      </c>
      <c r="T1246" s="74" t="str">
        <f>IF(AND(K1246&lt;&gt;"",K1247=""),SUM(K$1:K1247)-SUM(T$1:T1245),"")</f>
        <v/>
      </c>
      <c r="U1246" s="74" t="str">
        <f>IF(AND(M1246&lt;&gt;"",M1247=""),SUM(M$1:M1247)-SUM(U$1:U1245),"")</f>
        <v/>
      </c>
      <c r="V1246" s="74" t="str">
        <f>IF(AND(O1246&lt;&gt;"",O1247=""),SUM(O$1:O1247)-SUM(V$1:V1245),"")</f>
        <v/>
      </c>
      <c r="X1246" s="3" t="str">
        <f t="shared" si="221"/>
        <v/>
      </c>
      <c r="Y1246" s="21" t="str">
        <f t="shared" si="222"/>
        <v/>
      </c>
      <c r="Z1246" s="74" t="str">
        <f t="shared" si="223"/>
        <v/>
      </c>
      <c r="AA1246" s="74" t="str">
        <f t="shared" si="224"/>
        <v/>
      </c>
      <c r="AB1246" s="74" t="str">
        <f t="shared" si="225"/>
        <v/>
      </c>
    </row>
    <row r="1247" spans="5:28" ht="15.75" customHeight="1" x14ac:dyDescent="0.2">
      <c r="E1247" t="str">
        <f t="shared" si="215"/>
        <v/>
      </c>
      <c r="G1247" s="1" t="str">
        <f>IF(D1247="","",IFERROR(VLOOKUP(D1247,Ingredients!$A:$G,4,FALSE),"ingredient not in list"))</f>
        <v/>
      </c>
      <c r="H1247" t="str">
        <f t="shared" si="216"/>
        <v/>
      </c>
      <c r="I1247" s="3" t="str">
        <f>IF(D1247="", "", IFERROR((VLOOKUP(D1247,Ingredients!$A:$H,8,FALSE)*(F1247/(VLOOKUP(D1247,Ingredients!$A:$H,3,FALSE)))), "ingredient not in list"))</f>
        <v/>
      </c>
      <c r="J1247" t="str">
        <f t="shared" si="217"/>
        <v/>
      </c>
      <c r="K1247" s="77" t="str">
        <f>IF($D1247="", "", IFERROR((VLOOKUP($D1247,Ingredients!$A:$K,9,FALSE)*($F1247/(VLOOKUP($D1247,Ingredients!$A:$K,3,FALSE)))), "ingredient not in list"))</f>
        <v/>
      </c>
      <c r="L1247" t="str">
        <f t="shared" si="218"/>
        <v/>
      </c>
      <c r="M1247" s="77" t="str">
        <f>IF($D1247="", "", IFERROR((VLOOKUP($D1247,Ingredients!$A:$K,10,FALSE)*($F1247/(VLOOKUP($D1247,Ingredients!$A:$K,3,FALSE)))), "ingredient not in list"))</f>
        <v/>
      </c>
      <c r="N1247" t="str">
        <f t="shared" si="219"/>
        <v/>
      </c>
      <c r="O1247" s="77" t="str">
        <f>IF($D1247="", "", IFERROR((VLOOKUP($D1247,Ingredients!$A:$K,11,FALSE)*($F1247/(VLOOKUP($D1247,Ingredients!$A:$K,3,FALSE)))), "ingredient not in list"))</f>
        <v/>
      </c>
      <c r="P1247" t="str">
        <f t="shared" si="220"/>
        <v/>
      </c>
      <c r="Q1247" s="83" t="str">
        <f>IF($D1247="", "", IFERROR((VLOOKUP($D1247,Ingredients!$A:$H,6,FALSE)*($F1247/(VLOOKUP($D1247,Ingredients!$A:$H,3,FALSE)))), "ingredient not in list"))</f>
        <v/>
      </c>
      <c r="R1247" s="3" t="str">
        <f>IF(AND(I1247&lt;&gt;"",I1248=""),SUM(I$1:I1248)-SUM(R$1:R1246),"")</f>
        <v/>
      </c>
      <c r="S1247" t="str">
        <f>IF(AND(Q1247&lt;&gt;"",Q1248=""),SUM(Q$1:Q1248)-SUM(S$1:S1246),"")</f>
        <v/>
      </c>
      <c r="T1247" s="74" t="str">
        <f>IF(AND(K1247&lt;&gt;"",K1248=""),SUM(K$1:K1248)-SUM(T$1:T1246),"")</f>
        <v/>
      </c>
      <c r="U1247" s="74" t="str">
        <f>IF(AND(M1247&lt;&gt;"",M1248=""),SUM(M$1:M1248)-SUM(U$1:U1246),"")</f>
        <v/>
      </c>
      <c r="V1247" s="74" t="str">
        <f>IF(AND(O1247&lt;&gt;"",O1248=""),SUM(O$1:O1248)-SUM(V$1:V1246),"")</f>
        <v/>
      </c>
      <c r="X1247" s="3" t="str">
        <f t="shared" si="221"/>
        <v/>
      </c>
      <c r="Y1247" s="21" t="str">
        <f t="shared" si="222"/>
        <v/>
      </c>
      <c r="Z1247" s="74" t="str">
        <f t="shared" si="223"/>
        <v/>
      </c>
      <c r="AA1247" s="74" t="str">
        <f t="shared" si="224"/>
        <v/>
      </c>
      <c r="AB1247" s="74" t="str">
        <f t="shared" si="225"/>
        <v/>
      </c>
    </row>
    <row r="1248" spans="5:28" ht="15.75" customHeight="1" x14ac:dyDescent="0.2">
      <c r="E1248" t="str">
        <f t="shared" si="215"/>
        <v/>
      </c>
      <c r="G1248" s="1" t="str">
        <f>IF(D1248="","",IFERROR(VLOOKUP(D1248,Ingredients!$A:$G,4,FALSE),"ingredient not in list"))</f>
        <v/>
      </c>
      <c r="H1248" t="str">
        <f t="shared" si="216"/>
        <v/>
      </c>
      <c r="I1248" s="3" t="str">
        <f>IF(D1248="", "", IFERROR((VLOOKUP(D1248,Ingredients!$A:$H,8,FALSE)*(F1248/(VLOOKUP(D1248,Ingredients!$A:$H,3,FALSE)))), "ingredient not in list"))</f>
        <v/>
      </c>
      <c r="J1248" t="str">
        <f t="shared" si="217"/>
        <v/>
      </c>
      <c r="K1248" s="77" t="str">
        <f>IF($D1248="", "", IFERROR((VLOOKUP($D1248,Ingredients!$A:$K,9,FALSE)*($F1248/(VLOOKUP($D1248,Ingredients!$A:$K,3,FALSE)))), "ingredient not in list"))</f>
        <v/>
      </c>
      <c r="L1248" t="str">
        <f t="shared" si="218"/>
        <v/>
      </c>
      <c r="M1248" s="77" t="str">
        <f>IF($D1248="", "", IFERROR((VLOOKUP($D1248,Ingredients!$A:$K,10,FALSE)*($F1248/(VLOOKUP($D1248,Ingredients!$A:$K,3,FALSE)))), "ingredient not in list"))</f>
        <v/>
      </c>
      <c r="N1248" t="str">
        <f t="shared" si="219"/>
        <v/>
      </c>
      <c r="O1248" s="77" t="str">
        <f>IF($D1248="", "", IFERROR((VLOOKUP($D1248,Ingredients!$A:$K,11,FALSE)*($F1248/(VLOOKUP($D1248,Ingredients!$A:$K,3,FALSE)))), "ingredient not in list"))</f>
        <v/>
      </c>
      <c r="P1248" t="str">
        <f t="shared" si="220"/>
        <v/>
      </c>
      <c r="Q1248" s="83" t="str">
        <f>IF($D1248="", "", IFERROR((VLOOKUP($D1248,Ingredients!$A:$H,6,FALSE)*($F1248/(VLOOKUP($D1248,Ingredients!$A:$H,3,FALSE)))), "ingredient not in list"))</f>
        <v/>
      </c>
      <c r="R1248" s="3" t="str">
        <f>IF(AND(I1248&lt;&gt;"",I1249=""),SUM(I$1:I1249)-SUM(R$1:R1247),"")</f>
        <v/>
      </c>
      <c r="S1248" t="str">
        <f>IF(AND(Q1248&lt;&gt;"",Q1249=""),SUM(Q$1:Q1249)-SUM(S$1:S1247),"")</f>
        <v/>
      </c>
      <c r="T1248" s="74" t="str">
        <f>IF(AND(K1248&lt;&gt;"",K1249=""),SUM(K$1:K1249)-SUM(T$1:T1247),"")</f>
        <v/>
      </c>
      <c r="U1248" s="74" t="str">
        <f>IF(AND(M1248&lt;&gt;"",M1249=""),SUM(M$1:M1249)-SUM(U$1:U1247),"")</f>
        <v/>
      </c>
      <c r="V1248" s="74" t="str">
        <f>IF(AND(O1248&lt;&gt;"",O1249=""),SUM(O$1:O1249)-SUM(V$1:V1247),"")</f>
        <v/>
      </c>
      <c r="X1248" s="3" t="str">
        <f t="shared" si="221"/>
        <v/>
      </c>
      <c r="Y1248" s="21" t="str">
        <f t="shared" si="222"/>
        <v/>
      </c>
      <c r="Z1248" s="74" t="str">
        <f t="shared" si="223"/>
        <v/>
      </c>
      <c r="AA1248" s="74" t="str">
        <f t="shared" si="224"/>
        <v/>
      </c>
      <c r="AB1248" s="74" t="str">
        <f t="shared" si="225"/>
        <v/>
      </c>
    </row>
    <row r="1249" spans="5:28" ht="15.75" customHeight="1" x14ac:dyDescent="0.2">
      <c r="E1249" t="str">
        <f t="shared" si="215"/>
        <v/>
      </c>
      <c r="G1249" s="1" t="str">
        <f>IF(D1249="","",IFERROR(VLOOKUP(D1249,Ingredients!$A:$G,4,FALSE),"ingredient not in list"))</f>
        <v/>
      </c>
      <c r="H1249" t="str">
        <f t="shared" si="216"/>
        <v/>
      </c>
      <c r="I1249" s="3" t="str">
        <f>IF(D1249="", "", IFERROR((VLOOKUP(D1249,Ingredients!$A:$H,8,FALSE)*(F1249/(VLOOKUP(D1249,Ingredients!$A:$H,3,FALSE)))), "ingredient not in list"))</f>
        <v/>
      </c>
      <c r="J1249" t="str">
        <f t="shared" si="217"/>
        <v/>
      </c>
      <c r="K1249" s="77" t="str">
        <f>IF($D1249="", "", IFERROR((VLOOKUP($D1249,Ingredients!$A:$K,9,FALSE)*($F1249/(VLOOKUP($D1249,Ingredients!$A:$K,3,FALSE)))), "ingredient not in list"))</f>
        <v/>
      </c>
      <c r="L1249" t="str">
        <f t="shared" si="218"/>
        <v/>
      </c>
      <c r="M1249" s="77" t="str">
        <f>IF($D1249="", "", IFERROR((VLOOKUP($D1249,Ingredients!$A:$K,10,FALSE)*($F1249/(VLOOKUP($D1249,Ingredients!$A:$K,3,FALSE)))), "ingredient not in list"))</f>
        <v/>
      </c>
      <c r="N1249" t="str">
        <f t="shared" si="219"/>
        <v/>
      </c>
      <c r="O1249" s="77" t="str">
        <f>IF($D1249="", "", IFERROR((VLOOKUP($D1249,Ingredients!$A:$K,11,FALSE)*($F1249/(VLOOKUP($D1249,Ingredients!$A:$K,3,FALSE)))), "ingredient not in list"))</f>
        <v/>
      </c>
      <c r="P1249" t="str">
        <f t="shared" si="220"/>
        <v/>
      </c>
      <c r="Q1249" s="83" t="str">
        <f>IF($D1249="", "", IFERROR((VLOOKUP($D1249,Ingredients!$A:$H,6,FALSE)*($F1249/(VLOOKUP($D1249,Ingredients!$A:$H,3,FALSE)))), "ingredient not in list"))</f>
        <v/>
      </c>
      <c r="R1249" s="3" t="str">
        <f>IF(AND(I1249&lt;&gt;"",I1250=""),SUM(I$1:I1250)-SUM(R$1:R1248),"")</f>
        <v/>
      </c>
      <c r="S1249" t="str">
        <f>IF(AND(Q1249&lt;&gt;"",Q1250=""),SUM(Q$1:Q1250)-SUM(S$1:S1248),"")</f>
        <v/>
      </c>
      <c r="T1249" s="74" t="str">
        <f>IF(AND(K1249&lt;&gt;"",K1250=""),SUM(K$1:K1250)-SUM(T$1:T1248),"")</f>
        <v/>
      </c>
      <c r="U1249" s="74" t="str">
        <f>IF(AND(M1249&lt;&gt;"",M1250=""),SUM(M$1:M1250)-SUM(U$1:U1248),"")</f>
        <v/>
      </c>
      <c r="V1249" s="74" t="str">
        <f>IF(AND(O1249&lt;&gt;"",O1250=""),SUM(O$1:O1250)-SUM(V$1:V1248),"")</f>
        <v/>
      </c>
      <c r="X1249" s="3" t="str">
        <f t="shared" si="221"/>
        <v/>
      </c>
      <c r="Y1249" s="21" t="str">
        <f t="shared" si="222"/>
        <v/>
      </c>
      <c r="Z1249" s="74" t="str">
        <f t="shared" si="223"/>
        <v/>
      </c>
      <c r="AA1249" s="74" t="str">
        <f t="shared" si="224"/>
        <v/>
      </c>
      <c r="AB1249" s="74" t="str">
        <f t="shared" si="225"/>
        <v/>
      </c>
    </row>
    <row r="1250" spans="5:28" ht="15.75" customHeight="1" x14ac:dyDescent="0.2">
      <c r="E1250" t="str">
        <f t="shared" si="215"/>
        <v/>
      </c>
      <c r="G1250" s="1" t="str">
        <f>IF(D1250="","",IFERROR(VLOOKUP(D1250,Ingredients!$A:$G,4,FALSE),"ingredient not in list"))</f>
        <v/>
      </c>
      <c r="H1250" t="str">
        <f t="shared" si="216"/>
        <v/>
      </c>
      <c r="I1250" s="3" t="str">
        <f>IF(D1250="", "", IFERROR((VLOOKUP(D1250,Ingredients!$A:$H,8,FALSE)*(F1250/(VLOOKUP(D1250,Ingredients!$A:$H,3,FALSE)))), "ingredient not in list"))</f>
        <v/>
      </c>
      <c r="J1250" t="str">
        <f t="shared" si="217"/>
        <v/>
      </c>
      <c r="K1250" s="77" t="str">
        <f>IF($D1250="", "", IFERROR((VLOOKUP($D1250,Ingredients!$A:$K,9,FALSE)*($F1250/(VLOOKUP($D1250,Ingredients!$A:$K,3,FALSE)))), "ingredient not in list"))</f>
        <v/>
      </c>
      <c r="L1250" t="str">
        <f t="shared" si="218"/>
        <v/>
      </c>
      <c r="M1250" s="77" t="str">
        <f>IF($D1250="", "", IFERROR((VLOOKUP($D1250,Ingredients!$A:$K,10,FALSE)*($F1250/(VLOOKUP($D1250,Ingredients!$A:$K,3,FALSE)))), "ingredient not in list"))</f>
        <v/>
      </c>
      <c r="N1250" t="str">
        <f t="shared" si="219"/>
        <v/>
      </c>
      <c r="O1250" s="77" t="str">
        <f>IF($D1250="", "", IFERROR((VLOOKUP($D1250,Ingredients!$A:$K,11,FALSE)*($F1250/(VLOOKUP($D1250,Ingredients!$A:$K,3,FALSE)))), "ingredient not in list"))</f>
        <v/>
      </c>
      <c r="P1250" t="str">
        <f t="shared" si="220"/>
        <v/>
      </c>
      <c r="Q1250" s="83" t="str">
        <f>IF($D1250="", "", IFERROR((VLOOKUP($D1250,Ingredients!$A:$H,6,FALSE)*($F1250/(VLOOKUP($D1250,Ingredients!$A:$H,3,FALSE)))), "ingredient not in list"))</f>
        <v/>
      </c>
      <c r="R1250" s="3" t="str">
        <f>IF(AND(I1250&lt;&gt;"",I1251=""),SUM(I$1:I1251)-SUM(R$1:R1249),"")</f>
        <v/>
      </c>
      <c r="S1250" t="str">
        <f>IF(AND(Q1250&lt;&gt;"",Q1251=""),SUM(Q$1:Q1251)-SUM(S$1:S1249),"")</f>
        <v/>
      </c>
      <c r="T1250" s="74" t="str">
        <f>IF(AND(K1250&lt;&gt;"",K1251=""),SUM(K$1:K1251)-SUM(T$1:T1249),"")</f>
        <v/>
      </c>
      <c r="U1250" s="74" t="str">
        <f>IF(AND(M1250&lt;&gt;"",M1251=""),SUM(M$1:M1251)-SUM(U$1:U1249),"")</f>
        <v/>
      </c>
      <c r="V1250" s="74" t="str">
        <f>IF(AND(O1250&lt;&gt;"",O1251=""),SUM(O$1:O1251)-SUM(V$1:V1249),"")</f>
        <v/>
      </c>
      <c r="X1250" s="3" t="str">
        <f t="shared" si="221"/>
        <v/>
      </c>
      <c r="Y1250" s="21" t="str">
        <f t="shared" si="222"/>
        <v/>
      </c>
      <c r="Z1250" s="74" t="str">
        <f t="shared" si="223"/>
        <v/>
      </c>
      <c r="AA1250" s="74" t="str">
        <f t="shared" si="224"/>
        <v/>
      </c>
      <c r="AB1250" s="74" t="str">
        <f t="shared" si="225"/>
        <v/>
      </c>
    </row>
    <row r="1251" spans="5:28" ht="15.75" customHeight="1" x14ac:dyDescent="0.2">
      <c r="E1251" t="str">
        <f t="shared" si="215"/>
        <v/>
      </c>
      <c r="G1251" s="1" t="str">
        <f>IF(D1251="","",IFERROR(VLOOKUP(D1251,Ingredients!$A:$G,4,FALSE),"ingredient not in list"))</f>
        <v/>
      </c>
      <c r="H1251" t="str">
        <f t="shared" si="216"/>
        <v/>
      </c>
      <c r="I1251" s="3" t="str">
        <f>IF(D1251="", "", IFERROR((VLOOKUP(D1251,Ingredients!$A:$H,8,FALSE)*(F1251/(VLOOKUP(D1251,Ingredients!$A:$H,3,FALSE)))), "ingredient not in list"))</f>
        <v/>
      </c>
      <c r="J1251" t="str">
        <f t="shared" si="217"/>
        <v/>
      </c>
      <c r="K1251" s="77" t="str">
        <f>IF($D1251="", "", IFERROR((VLOOKUP($D1251,Ingredients!$A:$K,9,FALSE)*($F1251/(VLOOKUP($D1251,Ingredients!$A:$K,3,FALSE)))), "ingredient not in list"))</f>
        <v/>
      </c>
      <c r="L1251" t="str">
        <f t="shared" si="218"/>
        <v/>
      </c>
      <c r="M1251" s="77" t="str">
        <f>IF($D1251="", "", IFERROR((VLOOKUP($D1251,Ingredients!$A:$K,10,FALSE)*($F1251/(VLOOKUP($D1251,Ingredients!$A:$K,3,FALSE)))), "ingredient not in list"))</f>
        <v/>
      </c>
      <c r="N1251" t="str">
        <f t="shared" si="219"/>
        <v/>
      </c>
      <c r="O1251" s="77" t="str">
        <f>IF($D1251="", "", IFERROR((VLOOKUP($D1251,Ingredients!$A:$K,11,FALSE)*($F1251/(VLOOKUP($D1251,Ingredients!$A:$K,3,FALSE)))), "ingredient not in list"))</f>
        <v/>
      </c>
      <c r="P1251" t="str">
        <f t="shared" si="220"/>
        <v/>
      </c>
      <c r="Q1251" s="83" t="str">
        <f>IF($D1251="", "", IFERROR((VLOOKUP($D1251,Ingredients!$A:$H,6,FALSE)*($F1251/(VLOOKUP($D1251,Ingredients!$A:$H,3,FALSE)))), "ingredient not in list"))</f>
        <v/>
      </c>
      <c r="R1251" s="3" t="str">
        <f>IF(AND(I1251&lt;&gt;"",I1252=""),SUM(I$1:I1252)-SUM(R$1:R1250),"")</f>
        <v/>
      </c>
      <c r="S1251" t="str">
        <f>IF(AND(Q1251&lt;&gt;"",Q1252=""),SUM(Q$1:Q1252)-SUM(S$1:S1250),"")</f>
        <v/>
      </c>
      <c r="T1251" s="74" t="str">
        <f>IF(AND(K1251&lt;&gt;"",K1252=""),SUM(K$1:K1252)-SUM(T$1:T1250),"")</f>
        <v/>
      </c>
      <c r="U1251" s="74" t="str">
        <f>IF(AND(M1251&lt;&gt;"",M1252=""),SUM(M$1:M1252)-SUM(U$1:U1250),"")</f>
        <v/>
      </c>
      <c r="V1251" s="74" t="str">
        <f>IF(AND(O1251&lt;&gt;"",O1252=""),SUM(O$1:O1252)-SUM(V$1:V1250),"")</f>
        <v/>
      </c>
      <c r="X1251" s="3" t="str">
        <f t="shared" si="221"/>
        <v/>
      </c>
      <c r="Y1251" s="21" t="str">
        <f t="shared" si="222"/>
        <v/>
      </c>
      <c r="Z1251" s="74" t="str">
        <f t="shared" si="223"/>
        <v/>
      </c>
      <c r="AA1251" s="74" t="str">
        <f t="shared" si="224"/>
        <v/>
      </c>
      <c r="AB1251" s="74" t="str">
        <f t="shared" si="225"/>
        <v/>
      </c>
    </row>
    <row r="1252" spans="5:28" ht="15.75" customHeight="1" x14ac:dyDescent="0.2">
      <c r="E1252" t="str">
        <f t="shared" si="215"/>
        <v/>
      </c>
      <c r="G1252" s="1" t="str">
        <f>IF(D1252="","",IFERROR(VLOOKUP(D1252,Ingredients!$A:$G,4,FALSE),"ingredient not in list"))</f>
        <v/>
      </c>
      <c r="H1252" t="str">
        <f t="shared" si="216"/>
        <v/>
      </c>
      <c r="I1252" s="3" t="str">
        <f>IF(D1252="", "", IFERROR((VLOOKUP(D1252,Ingredients!$A:$H,8,FALSE)*(F1252/(VLOOKUP(D1252,Ingredients!$A:$H,3,FALSE)))), "ingredient not in list"))</f>
        <v/>
      </c>
      <c r="J1252" t="str">
        <f t="shared" si="217"/>
        <v/>
      </c>
      <c r="K1252" s="77" t="str">
        <f>IF($D1252="", "", IFERROR((VLOOKUP($D1252,Ingredients!$A:$K,9,FALSE)*($F1252/(VLOOKUP($D1252,Ingredients!$A:$K,3,FALSE)))), "ingredient not in list"))</f>
        <v/>
      </c>
      <c r="L1252" t="str">
        <f t="shared" si="218"/>
        <v/>
      </c>
      <c r="M1252" s="77" t="str">
        <f>IF($D1252="", "", IFERROR((VLOOKUP($D1252,Ingredients!$A:$K,10,FALSE)*($F1252/(VLOOKUP($D1252,Ingredients!$A:$K,3,FALSE)))), "ingredient not in list"))</f>
        <v/>
      </c>
      <c r="N1252" t="str">
        <f t="shared" si="219"/>
        <v/>
      </c>
      <c r="O1252" s="77" t="str">
        <f>IF($D1252="", "", IFERROR((VLOOKUP($D1252,Ingredients!$A:$K,11,FALSE)*($F1252/(VLOOKUP($D1252,Ingredients!$A:$K,3,FALSE)))), "ingredient not in list"))</f>
        <v/>
      </c>
      <c r="P1252" t="str">
        <f t="shared" si="220"/>
        <v/>
      </c>
      <c r="Q1252" s="83" t="str">
        <f>IF($D1252="", "", IFERROR((VLOOKUP($D1252,Ingredients!$A:$H,6,FALSE)*($F1252/(VLOOKUP($D1252,Ingredients!$A:$H,3,FALSE)))), "ingredient not in list"))</f>
        <v/>
      </c>
      <c r="R1252" s="3" t="str">
        <f>IF(AND(I1252&lt;&gt;"",I1253=""),SUM(I$1:I1253)-SUM(R$1:R1251),"")</f>
        <v/>
      </c>
      <c r="S1252" t="str">
        <f>IF(AND(Q1252&lt;&gt;"",Q1253=""),SUM(Q$1:Q1253)-SUM(S$1:S1251),"")</f>
        <v/>
      </c>
      <c r="T1252" s="74" t="str">
        <f>IF(AND(K1252&lt;&gt;"",K1253=""),SUM(K$1:K1253)-SUM(T$1:T1251),"")</f>
        <v/>
      </c>
      <c r="U1252" s="74" t="str">
        <f>IF(AND(M1252&lt;&gt;"",M1253=""),SUM(M$1:M1253)-SUM(U$1:U1251),"")</f>
        <v/>
      </c>
      <c r="V1252" s="74" t="str">
        <f>IF(AND(O1252&lt;&gt;"",O1253=""),SUM(O$1:O1253)-SUM(V$1:V1251),"")</f>
        <v/>
      </c>
      <c r="X1252" s="3" t="str">
        <f t="shared" si="221"/>
        <v/>
      </c>
      <c r="Y1252" s="21" t="str">
        <f t="shared" si="222"/>
        <v/>
      </c>
      <c r="Z1252" s="74" t="str">
        <f t="shared" si="223"/>
        <v/>
      </c>
      <c r="AA1252" s="74" t="str">
        <f t="shared" si="224"/>
        <v/>
      </c>
      <c r="AB1252" s="74" t="str">
        <f t="shared" si="225"/>
        <v/>
      </c>
    </row>
    <row r="1253" spans="5:28" ht="15.75" customHeight="1" x14ac:dyDescent="0.2">
      <c r="E1253" t="str">
        <f t="shared" si="215"/>
        <v/>
      </c>
      <c r="G1253" s="1" t="str">
        <f>IF(D1253="","",IFERROR(VLOOKUP(D1253,Ingredients!$A:$G,4,FALSE),"ingredient not in list"))</f>
        <v/>
      </c>
      <c r="H1253" t="str">
        <f t="shared" si="216"/>
        <v/>
      </c>
      <c r="I1253" s="3" t="str">
        <f>IF(D1253="", "", IFERROR((VLOOKUP(D1253,Ingredients!$A:$H,8,FALSE)*(F1253/(VLOOKUP(D1253,Ingredients!$A:$H,3,FALSE)))), "ingredient not in list"))</f>
        <v/>
      </c>
      <c r="J1253" t="str">
        <f t="shared" si="217"/>
        <v/>
      </c>
      <c r="K1253" s="77" t="str">
        <f>IF($D1253="", "", IFERROR((VLOOKUP($D1253,Ingredients!$A:$K,9,FALSE)*($F1253/(VLOOKUP($D1253,Ingredients!$A:$K,3,FALSE)))), "ingredient not in list"))</f>
        <v/>
      </c>
      <c r="L1253" t="str">
        <f t="shared" si="218"/>
        <v/>
      </c>
      <c r="M1253" s="77" t="str">
        <f>IF($D1253="", "", IFERROR((VLOOKUP($D1253,Ingredients!$A:$K,10,FALSE)*($F1253/(VLOOKUP($D1253,Ingredients!$A:$K,3,FALSE)))), "ingredient not in list"))</f>
        <v/>
      </c>
      <c r="N1253" t="str">
        <f t="shared" si="219"/>
        <v/>
      </c>
      <c r="O1253" s="77" t="str">
        <f>IF($D1253="", "", IFERROR((VLOOKUP($D1253,Ingredients!$A:$K,11,FALSE)*($F1253/(VLOOKUP($D1253,Ingredients!$A:$K,3,FALSE)))), "ingredient not in list"))</f>
        <v/>
      </c>
      <c r="P1253" t="str">
        <f t="shared" si="220"/>
        <v/>
      </c>
      <c r="Q1253" s="83" t="str">
        <f>IF($D1253="", "", IFERROR((VLOOKUP($D1253,Ingredients!$A:$H,6,FALSE)*($F1253/(VLOOKUP($D1253,Ingredients!$A:$H,3,FALSE)))), "ingredient not in list"))</f>
        <v/>
      </c>
      <c r="R1253" s="3" t="str">
        <f>IF(AND(I1253&lt;&gt;"",I1254=""),SUM(I$1:I1254)-SUM(R$1:R1252),"")</f>
        <v/>
      </c>
      <c r="S1253" t="str">
        <f>IF(AND(Q1253&lt;&gt;"",Q1254=""),SUM(Q$1:Q1254)-SUM(S$1:S1252),"")</f>
        <v/>
      </c>
      <c r="T1253" s="74" t="str">
        <f>IF(AND(K1253&lt;&gt;"",K1254=""),SUM(K$1:K1254)-SUM(T$1:T1252),"")</f>
        <v/>
      </c>
      <c r="U1253" s="74" t="str">
        <f>IF(AND(M1253&lt;&gt;"",M1254=""),SUM(M$1:M1254)-SUM(U$1:U1252),"")</f>
        <v/>
      </c>
      <c r="V1253" s="74" t="str">
        <f>IF(AND(O1253&lt;&gt;"",O1254=""),SUM(O$1:O1254)-SUM(V$1:V1252),"")</f>
        <v/>
      </c>
      <c r="X1253" s="3" t="str">
        <f t="shared" si="221"/>
        <v/>
      </c>
      <c r="Y1253" s="21" t="str">
        <f t="shared" si="222"/>
        <v/>
      </c>
      <c r="Z1253" s="74" t="str">
        <f t="shared" si="223"/>
        <v/>
      </c>
      <c r="AA1253" s="74" t="str">
        <f t="shared" si="224"/>
        <v/>
      </c>
      <c r="AB1253" s="74" t="str">
        <f t="shared" si="225"/>
        <v/>
      </c>
    </row>
    <row r="1254" spans="5:28" ht="15.75" customHeight="1" x14ac:dyDescent="0.2">
      <c r="E1254" t="str">
        <f t="shared" si="215"/>
        <v/>
      </c>
      <c r="G1254" s="1" t="str">
        <f>IF(D1254="","",IFERROR(VLOOKUP(D1254,Ingredients!$A:$G,4,FALSE),"ingredient not in list"))</f>
        <v/>
      </c>
      <c r="H1254" t="str">
        <f t="shared" si="216"/>
        <v/>
      </c>
      <c r="I1254" s="3" t="str">
        <f>IF(D1254="", "", IFERROR((VLOOKUP(D1254,Ingredients!$A:$H,8,FALSE)*(F1254/(VLOOKUP(D1254,Ingredients!$A:$H,3,FALSE)))), "ingredient not in list"))</f>
        <v/>
      </c>
      <c r="J1254" t="str">
        <f t="shared" si="217"/>
        <v/>
      </c>
      <c r="K1254" s="77" t="str">
        <f>IF($D1254="", "", IFERROR((VLOOKUP($D1254,Ingredients!$A:$K,9,FALSE)*($F1254/(VLOOKUP($D1254,Ingredients!$A:$K,3,FALSE)))), "ingredient not in list"))</f>
        <v/>
      </c>
      <c r="L1254" t="str">
        <f t="shared" si="218"/>
        <v/>
      </c>
      <c r="M1254" s="77" t="str">
        <f>IF($D1254="", "", IFERROR((VLOOKUP($D1254,Ingredients!$A:$K,10,FALSE)*($F1254/(VLOOKUP($D1254,Ingredients!$A:$K,3,FALSE)))), "ingredient not in list"))</f>
        <v/>
      </c>
      <c r="N1254" t="str">
        <f t="shared" si="219"/>
        <v/>
      </c>
      <c r="O1254" s="77" t="str">
        <f>IF($D1254="", "", IFERROR((VLOOKUP($D1254,Ingredients!$A:$K,11,FALSE)*($F1254/(VLOOKUP($D1254,Ingredients!$A:$K,3,FALSE)))), "ingredient not in list"))</f>
        <v/>
      </c>
      <c r="P1254" t="str">
        <f t="shared" si="220"/>
        <v/>
      </c>
      <c r="Q1254" s="83" t="str">
        <f>IF($D1254="", "", IFERROR((VLOOKUP($D1254,Ingredients!$A:$H,6,FALSE)*($F1254/(VLOOKUP($D1254,Ingredients!$A:$H,3,FALSE)))), "ingredient not in list"))</f>
        <v/>
      </c>
      <c r="R1254" s="3" t="str">
        <f>IF(AND(I1254&lt;&gt;"",I1255=""),SUM(I$1:I1255)-SUM(R$1:R1253),"")</f>
        <v/>
      </c>
      <c r="S1254" t="str">
        <f>IF(AND(Q1254&lt;&gt;"",Q1255=""),SUM(Q$1:Q1255)-SUM(S$1:S1253),"")</f>
        <v/>
      </c>
      <c r="T1254" s="74" t="str">
        <f>IF(AND(K1254&lt;&gt;"",K1255=""),SUM(K$1:K1255)-SUM(T$1:T1253),"")</f>
        <v/>
      </c>
      <c r="U1254" s="74" t="str">
        <f>IF(AND(M1254&lt;&gt;"",M1255=""),SUM(M$1:M1255)-SUM(U$1:U1253),"")</f>
        <v/>
      </c>
      <c r="V1254" s="74" t="str">
        <f>IF(AND(O1254&lt;&gt;"",O1255=""),SUM(O$1:O1255)-SUM(V$1:V1253),"")</f>
        <v/>
      </c>
      <c r="X1254" s="3" t="str">
        <f t="shared" si="221"/>
        <v/>
      </c>
      <c r="Y1254" s="21" t="str">
        <f t="shared" si="222"/>
        <v/>
      </c>
      <c r="Z1254" s="74" t="str">
        <f t="shared" si="223"/>
        <v/>
      </c>
      <c r="AA1254" s="74" t="str">
        <f t="shared" si="224"/>
        <v/>
      </c>
      <c r="AB1254" s="74" t="str">
        <f t="shared" si="225"/>
        <v/>
      </c>
    </row>
    <row r="1255" spans="5:28" ht="15.75" customHeight="1" x14ac:dyDescent="0.2">
      <c r="E1255" t="str">
        <f t="shared" si="215"/>
        <v/>
      </c>
      <c r="G1255" s="1" t="str">
        <f>IF(D1255="","",IFERROR(VLOOKUP(D1255,Ingredients!$A:$G,4,FALSE),"ingredient not in list"))</f>
        <v/>
      </c>
      <c r="H1255" t="str">
        <f t="shared" si="216"/>
        <v/>
      </c>
      <c r="I1255" s="3" t="str">
        <f>IF(D1255="", "", IFERROR((VLOOKUP(D1255,Ingredients!$A:$H,8,FALSE)*(F1255/(VLOOKUP(D1255,Ingredients!$A:$H,3,FALSE)))), "ingredient not in list"))</f>
        <v/>
      </c>
      <c r="J1255" t="str">
        <f t="shared" si="217"/>
        <v/>
      </c>
      <c r="K1255" s="77" t="str">
        <f>IF($D1255="", "", IFERROR((VLOOKUP($D1255,Ingredients!$A:$K,9,FALSE)*($F1255/(VLOOKUP($D1255,Ingredients!$A:$K,3,FALSE)))), "ingredient not in list"))</f>
        <v/>
      </c>
      <c r="L1255" t="str">
        <f t="shared" si="218"/>
        <v/>
      </c>
      <c r="M1255" s="77" t="str">
        <f>IF($D1255="", "", IFERROR((VLOOKUP($D1255,Ingredients!$A:$K,10,FALSE)*($F1255/(VLOOKUP($D1255,Ingredients!$A:$K,3,FALSE)))), "ingredient not in list"))</f>
        <v/>
      </c>
      <c r="N1255" t="str">
        <f t="shared" si="219"/>
        <v/>
      </c>
      <c r="O1255" s="77" t="str">
        <f>IF($D1255="", "", IFERROR((VLOOKUP($D1255,Ingredients!$A:$K,11,FALSE)*($F1255/(VLOOKUP($D1255,Ingredients!$A:$K,3,FALSE)))), "ingredient not in list"))</f>
        <v/>
      </c>
      <c r="P1255" t="str">
        <f t="shared" si="220"/>
        <v/>
      </c>
      <c r="Q1255" s="83" t="str">
        <f>IF($D1255="", "", IFERROR((VLOOKUP($D1255,Ingredients!$A:$H,6,FALSE)*($F1255/(VLOOKUP($D1255,Ingredients!$A:$H,3,FALSE)))), "ingredient not in list"))</f>
        <v/>
      </c>
      <c r="R1255" s="3" t="str">
        <f>IF(AND(I1255&lt;&gt;"",I1256=""),SUM(I$1:I1256)-SUM(R$1:R1254),"")</f>
        <v/>
      </c>
      <c r="S1255" t="str">
        <f>IF(AND(Q1255&lt;&gt;"",Q1256=""),SUM(Q$1:Q1256)-SUM(S$1:S1254),"")</f>
        <v/>
      </c>
      <c r="T1255" s="74" t="str">
        <f>IF(AND(K1255&lt;&gt;"",K1256=""),SUM(K$1:K1256)-SUM(T$1:T1254),"")</f>
        <v/>
      </c>
      <c r="U1255" s="74" t="str">
        <f>IF(AND(M1255&lt;&gt;"",M1256=""),SUM(M$1:M1256)-SUM(U$1:U1254),"")</f>
        <v/>
      </c>
      <c r="V1255" s="74" t="str">
        <f>IF(AND(O1255&lt;&gt;"",O1256=""),SUM(O$1:O1256)-SUM(V$1:V1254),"")</f>
        <v/>
      </c>
      <c r="X1255" s="3" t="str">
        <f t="shared" si="221"/>
        <v/>
      </c>
      <c r="Y1255" s="21" t="str">
        <f t="shared" si="222"/>
        <v/>
      </c>
      <c r="Z1255" s="74" t="str">
        <f t="shared" si="223"/>
        <v/>
      </c>
      <c r="AA1255" s="74" t="str">
        <f t="shared" si="224"/>
        <v/>
      </c>
      <c r="AB1255" s="74" t="str">
        <f t="shared" si="225"/>
        <v/>
      </c>
    </row>
    <row r="1256" spans="5:28" ht="15.75" customHeight="1" x14ac:dyDescent="0.2">
      <c r="E1256" t="str">
        <f t="shared" si="215"/>
        <v/>
      </c>
      <c r="G1256" s="1" t="str">
        <f>IF(D1256="","",IFERROR(VLOOKUP(D1256,Ingredients!$A:$G,4,FALSE),"ingredient not in list"))</f>
        <v/>
      </c>
      <c r="H1256" t="str">
        <f t="shared" si="216"/>
        <v/>
      </c>
      <c r="I1256" s="3" t="str">
        <f>IF(D1256="", "", IFERROR((VLOOKUP(D1256,Ingredients!$A:$H,8,FALSE)*(F1256/(VLOOKUP(D1256,Ingredients!$A:$H,3,FALSE)))), "ingredient not in list"))</f>
        <v/>
      </c>
      <c r="J1256" t="str">
        <f t="shared" si="217"/>
        <v/>
      </c>
      <c r="K1256" s="77" t="str">
        <f>IF($D1256="", "", IFERROR((VLOOKUP($D1256,Ingredients!$A:$K,9,FALSE)*($F1256/(VLOOKUP($D1256,Ingredients!$A:$K,3,FALSE)))), "ingredient not in list"))</f>
        <v/>
      </c>
      <c r="L1256" t="str">
        <f t="shared" si="218"/>
        <v/>
      </c>
      <c r="M1256" s="77" t="str">
        <f>IF($D1256="", "", IFERROR((VLOOKUP($D1256,Ingredients!$A:$K,10,FALSE)*($F1256/(VLOOKUP($D1256,Ingredients!$A:$K,3,FALSE)))), "ingredient not in list"))</f>
        <v/>
      </c>
      <c r="N1256" t="str">
        <f t="shared" si="219"/>
        <v/>
      </c>
      <c r="O1256" s="77" t="str">
        <f>IF($D1256="", "", IFERROR((VLOOKUP($D1256,Ingredients!$A:$K,11,FALSE)*($F1256/(VLOOKUP($D1256,Ingredients!$A:$K,3,FALSE)))), "ingredient not in list"))</f>
        <v/>
      </c>
      <c r="P1256" t="str">
        <f t="shared" si="220"/>
        <v/>
      </c>
      <c r="Q1256" s="83" t="str">
        <f>IF($D1256="", "", IFERROR((VLOOKUP($D1256,Ingredients!$A:$H,6,FALSE)*($F1256/(VLOOKUP($D1256,Ingredients!$A:$H,3,FALSE)))), "ingredient not in list"))</f>
        <v/>
      </c>
      <c r="R1256" s="3" t="str">
        <f>IF(AND(I1256&lt;&gt;"",I1257=""),SUM(I$1:I1257)-SUM(R$1:R1255),"")</f>
        <v/>
      </c>
      <c r="S1256" t="str">
        <f>IF(AND(Q1256&lt;&gt;"",Q1257=""),SUM(Q$1:Q1257)-SUM(S$1:S1255),"")</f>
        <v/>
      </c>
      <c r="T1256" s="74" t="str">
        <f>IF(AND(K1256&lt;&gt;"",K1257=""),SUM(K$1:K1257)-SUM(T$1:T1255),"")</f>
        <v/>
      </c>
      <c r="U1256" s="74" t="str">
        <f>IF(AND(M1256&lt;&gt;"",M1257=""),SUM(M$1:M1257)-SUM(U$1:U1255),"")</f>
        <v/>
      </c>
      <c r="V1256" s="74" t="str">
        <f>IF(AND(O1256&lt;&gt;"",O1257=""),SUM(O$1:O1257)-SUM(V$1:V1255),"")</f>
        <v/>
      </c>
      <c r="X1256" s="3" t="str">
        <f t="shared" si="221"/>
        <v/>
      </c>
      <c r="Y1256" s="21" t="str">
        <f t="shared" si="222"/>
        <v/>
      </c>
      <c r="Z1256" s="74" t="str">
        <f t="shared" si="223"/>
        <v/>
      </c>
      <c r="AA1256" s="74" t="str">
        <f t="shared" si="224"/>
        <v/>
      </c>
      <c r="AB1256" s="74" t="str">
        <f t="shared" si="225"/>
        <v/>
      </c>
    </row>
    <row r="1257" spans="5:28" ht="15.75" customHeight="1" x14ac:dyDescent="0.2">
      <c r="E1257" t="str">
        <f t="shared" si="215"/>
        <v/>
      </c>
      <c r="G1257" s="1" t="str">
        <f>IF(D1257="","",IFERROR(VLOOKUP(D1257,Ingredients!$A:$G,4,FALSE),"ingredient not in list"))</f>
        <v/>
      </c>
      <c r="H1257" t="str">
        <f t="shared" si="216"/>
        <v/>
      </c>
      <c r="I1257" s="3" t="str">
        <f>IF(D1257="", "", IFERROR((VLOOKUP(D1257,Ingredients!$A:$H,8,FALSE)*(F1257/(VLOOKUP(D1257,Ingredients!$A:$H,3,FALSE)))), "ingredient not in list"))</f>
        <v/>
      </c>
      <c r="J1257" t="str">
        <f t="shared" si="217"/>
        <v/>
      </c>
      <c r="K1257" s="77" t="str">
        <f>IF($D1257="", "", IFERROR((VLOOKUP($D1257,Ingredients!$A:$K,9,FALSE)*($F1257/(VLOOKUP($D1257,Ingredients!$A:$K,3,FALSE)))), "ingredient not in list"))</f>
        <v/>
      </c>
      <c r="L1257" t="str">
        <f t="shared" si="218"/>
        <v/>
      </c>
      <c r="M1257" s="77" t="str">
        <f>IF($D1257="", "", IFERROR((VLOOKUP($D1257,Ingredients!$A:$K,10,FALSE)*($F1257/(VLOOKUP($D1257,Ingredients!$A:$K,3,FALSE)))), "ingredient not in list"))</f>
        <v/>
      </c>
      <c r="N1257" t="str">
        <f t="shared" si="219"/>
        <v/>
      </c>
      <c r="O1257" s="77" t="str">
        <f>IF($D1257="", "", IFERROR((VLOOKUP($D1257,Ingredients!$A:$K,11,FALSE)*($F1257/(VLOOKUP($D1257,Ingredients!$A:$K,3,FALSE)))), "ingredient not in list"))</f>
        <v/>
      </c>
      <c r="P1257" t="str">
        <f t="shared" si="220"/>
        <v/>
      </c>
      <c r="Q1257" s="83" t="str">
        <f>IF($D1257="", "", IFERROR((VLOOKUP($D1257,Ingredients!$A:$H,6,FALSE)*($F1257/(VLOOKUP($D1257,Ingredients!$A:$H,3,FALSE)))), "ingredient not in list"))</f>
        <v/>
      </c>
      <c r="R1257" s="3" t="str">
        <f>IF(AND(I1257&lt;&gt;"",I1258=""),SUM(I$1:I1258)-SUM(R$1:R1256),"")</f>
        <v/>
      </c>
      <c r="S1257" t="str">
        <f>IF(AND(Q1257&lt;&gt;"",Q1258=""),SUM(Q$1:Q1258)-SUM(S$1:S1256),"")</f>
        <v/>
      </c>
      <c r="T1257" s="74" t="str">
        <f>IF(AND(K1257&lt;&gt;"",K1258=""),SUM(K$1:K1258)-SUM(T$1:T1256),"")</f>
        <v/>
      </c>
      <c r="U1257" s="74" t="str">
        <f>IF(AND(M1257&lt;&gt;"",M1258=""),SUM(M$1:M1258)-SUM(U$1:U1256),"")</f>
        <v/>
      </c>
      <c r="V1257" s="74" t="str">
        <f>IF(AND(O1257&lt;&gt;"",O1258=""),SUM(O$1:O1258)-SUM(V$1:V1256),"")</f>
        <v/>
      </c>
      <c r="X1257" s="3" t="str">
        <f t="shared" si="221"/>
        <v/>
      </c>
      <c r="Y1257" s="21" t="str">
        <f t="shared" si="222"/>
        <v/>
      </c>
      <c r="Z1257" s="74" t="str">
        <f t="shared" si="223"/>
        <v/>
      </c>
      <c r="AA1257" s="74" t="str">
        <f t="shared" si="224"/>
        <v/>
      </c>
      <c r="AB1257" s="74" t="str">
        <f t="shared" si="225"/>
        <v/>
      </c>
    </row>
    <row r="1258" spans="5:28" ht="15.75" customHeight="1" x14ac:dyDescent="0.2">
      <c r="E1258" t="str">
        <f t="shared" si="215"/>
        <v/>
      </c>
      <c r="G1258" s="1" t="str">
        <f>IF(D1258="","",IFERROR(VLOOKUP(D1258,Ingredients!$A:$G,4,FALSE),"ingredient not in list"))</f>
        <v/>
      </c>
      <c r="H1258" t="str">
        <f t="shared" si="216"/>
        <v/>
      </c>
      <c r="I1258" s="3" t="str">
        <f>IF(D1258="", "", IFERROR((VLOOKUP(D1258,Ingredients!$A:$H,8,FALSE)*(F1258/(VLOOKUP(D1258,Ingredients!$A:$H,3,FALSE)))), "ingredient not in list"))</f>
        <v/>
      </c>
      <c r="J1258" t="str">
        <f t="shared" si="217"/>
        <v/>
      </c>
      <c r="K1258" s="77" t="str">
        <f>IF($D1258="", "", IFERROR((VLOOKUP($D1258,Ingredients!$A:$K,9,FALSE)*($F1258/(VLOOKUP($D1258,Ingredients!$A:$K,3,FALSE)))), "ingredient not in list"))</f>
        <v/>
      </c>
      <c r="L1258" t="str">
        <f t="shared" si="218"/>
        <v/>
      </c>
      <c r="M1258" s="77" t="str">
        <f>IF($D1258="", "", IFERROR((VLOOKUP($D1258,Ingredients!$A:$K,10,FALSE)*($F1258/(VLOOKUP($D1258,Ingredients!$A:$K,3,FALSE)))), "ingredient not in list"))</f>
        <v/>
      </c>
      <c r="N1258" t="str">
        <f t="shared" si="219"/>
        <v/>
      </c>
      <c r="O1258" s="77" t="str">
        <f>IF($D1258="", "", IFERROR((VLOOKUP($D1258,Ingredients!$A:$K,11,FALSE)*($F1258/(VLOOKUP($D1258,Ingredients!$A:$K,3,FALSE)))), "ingredient not in list"))</f>
        <v/>
      </c>
      <c r="P1258" t="str">
        <f t="shared" si="220"/>
        <v/>
      </c>
      <c r="Q1258" s="83" t="str">
        <f>IF($D1258="", "", IFERROR((VLOOKUP($D1258,Ingredients!$A:$H,6,FALSE)*($F1258/(VLOOKUP($D1258,Ingredients!$A:$H,3,FALSE)))), "ingredient not in list"))</f>
        <v/>
      </c>
      <c r="R1258" s="3" t="str">
        <f>IF(AND(I1258&lt;&gt;"",I1259=""),SUM(I$1:I1259)-SUM(R$1:R1257),"")</f>
        <v/>
      </c>
      <c r="S1258" t="str">
        <f>IF(AND(Q1258&lt;&gt;"",Q1259=""),SUM(Q$1:Q1259)-SUM(S$1:S1257),"")</f>
        <v/>
      </c>
      <c r="T1258" s="74" t="str">
        <f>IF(AND(K1258&lt;&gt;"",K1259=""),SUM(K$1:K1259)-SUM(T$1:T1257),"")</f>
        <v/>
      </c>
      <c r="U1258" s="74" t="str">
        <f>IF(AND(M1258&lt;&gt;"",M1259=""),SUM(M$1:M1259)-SUM(U$1:U1257),"")</f>
        <v/>
      </c>
      <c r="V1258" s="74" t="str">
        <f>IF(AND(O1258&lt;&gt;"",O1259=""),SUM(O$1:O1259)-SUM(V$1:V1257),"")</f>
        <v/>
      </c>
      <c r="X1258" s="3" t="str">
        <f t="shared" si="221"/>
        <v/>
      </c>
      <c r="Y1258" s="21" t="str">
        <f t="shared" si="222"/>
        <v/>
      </c>
      <c r="Z1258" s="74" t="str">
        <f t="shared" si="223"/>
        <v/>
      </c>
      <c r="AA1258" s="74" t="str">
        <f t="shared" si="224"/>
        <v/>
      </c>
      <c r="AB1258" s="74" t="str">
        <f t="shared" si="225"/>
        <v/>
      </c>
    </row>
    <row r="1259" spans="5:28" ht="15.75" customHeight="1" x14ac:dyDescent="0.2">
      <c r="E1259" t="str">
        <f t="shared" si="215"/>
        <v/>
      </c>
      <c r="G1259" s="1" t="str">
        <f>IF(D1259="","",IFERROR(VLOOKUP(D1259,Ingredients!$A:$G,4,FALSE),"ingredient not in list"))</f>
        <v/>
      </c>
      <c r="H1259" t="str">
        <f t="shared" si="216"/>
        <v/>
      </c>
      <c r="I1259" s="3" t="str">
        <f>IF(D1259="", "", IFERROR((VLOOKUP(D1259,Ingredients!$A:$H,8,FALSE)*(F1259/(VLOOKUP(D1259,Ingredients!$A:$H,3,FALSE)))), "ingredient not in list"))</f>
        <v/>
      </c>
      <c r="J1259" t="str">
        <f t="shared" si="217"/>
        <v/>
      </c>
      <c r="K1259" s="77" t="str">
        <f>IF($D1259="", "", IFERROR((VLOOKUP($D1259,Ingredients!$A:$K,9,FALSE)*($F1259/(VLOOKUP($D1259,Ingredients!$A:$K,3,FALSE)))), "ingredient not in list"))</f>
        <v/>
      </c>
      <c r="L1259" t="str">
        <f t="shared" si="218"/>
        <v/>
      </c>
      <c r="M1259" s="77" t="str">
        <f>IF($D1259="", "", IFERROR((VLOOKUP($D1259,Ingredients!$A:$K,10,FALSE)*($F1259/(VLOOKUP($D1259,Ingredients!$A:$K,3,FALSE)))), "ingredient not in list"))</f>
        <v/>
      </c>
      <c r="N1259" t="str">
        <f t="shared" si="219"/>
        <v/>
      </c>
      <c r="O1259" s="77" t="str">
        <f>IF($D1259="", "", IFERROR((VLOOKUP($D1259,Ingredients!$A:$K,11,FALSE)*($F1259/(VLOOKUP($D1259,Ingredients!$A:$K,3,FALSE)))), "ingredient not in list"))</f>
        <v/>
      </c>
      <c r="P1259" t="str">
        <f t="shared" si="220"/>
        <v/>
      </c>
      <c r="Q1259" s="83" t="str">
        <f>IF($D1259="", "", IFERROR((VLOOKUP($D1259,Ingredients!$A:$H,6,FALSE)*($F1259/(VLOOKUP($D1259,Ingredients!$A:$H,3,FALSE)))), "ingredient not in list"))</f>
        <v/>
      </c>
      <c r="R1259" s="3" t="str">
        <f>IF(AND(I1259&lt;&gt;"",I1260=""),SUM(I$1:I1260)-SUM(R$1:R1258),"")</f>
        <v/>
      </c>
      <c r="S1259" t="str">
        <f>IF(AND(Q1259&lt;&gt;"",Q1260=""),SUM(Q$1:Q1260)-SUM(S$1:S1258),"")</f>
        <v/>
      </c>
      <c r="T1259" s="74" t="str">
        <f>IF(AND(K1259&lt;&gt;"",K1260=""),SUM(K$1:K1260)-SUM(T$1:T1258),"")</f>
        <v/>
      </c>
      <c r="U1259" s="74" t="str">
        <f>IF(AND(M1259&lt;&gt;"",M1260=""),SUM(M$1:M1260)-SUM(U$1:U1258),"")</f>
        <v/>
      </c>
      <c r="V1259" s="74" t="str">
        <f>IF(AND(O1259&lt;&gt;"",O1260=""),SUM(O$1:O1260)-SUM(V$1:V1258),"")</f>
        <v/>
      </c>
      <c r="X1259" s="3" t="str">
        <f t="shared" si="221"/>
        <v/>
      </c>
      <c r="Y1259" s="21" t="str">
        <f t="shared" si="222"/>
        <v/>
      </c>
      <c r="Z1259" s="74" t="str">
        <f t="shared" si="223"/>
        <v/>
      </c>
      <c r="AA1259" s="74" t="str">
        <f t="shared" si="224"/>
        <v/>
      </c>
      <c r="AB1259" s="74" t="str">
        <f t="shared" si="225"/>
        <v/>
      </c>
    </row>
    <row r="1260" spans="5:28" ht="15.75" customHeight="1" x14ac:dyDescent="0.2">
      <c r="E1260" t="str">
        <f t="shared" si="215"/>
        <v/>
      </c>
      <c r="G1260" s="1" t="str">
        <f>IF(D1260="","",IFERROR(VLOOKUP(D1260,Ingredients!$A:$G,4,FALSE),"ingredient not in list"))</f>
        <v/>
      </c>
      <c r="H1260" t="str">
        <f t="shared" si="216"/>
        <v/>
      </c>
      <c r="I1260" s="3" t="str">
        <f>IF(D1260="", "", IFERROR((VLOOKUP(D1260,Ingredients!$A:$H,8,FALSE)*(F1260/(VLOOKUP(D1260,Ingredients!$A:$H,3,FALSE)))), "ingredient not in list"))</f>
        <v/>
      </c>
      <c r="J1260" t="str">
        <f t="shared" si="217"/>
        <v/>
      </c>
      <c r="K1260" s="77" t="str">
        <f>IF($D1260="", "", IFERROR((VLOOKUP($D1260,Ingredients!$A:$K,9,FALSE)*($F1260/(VLOOKUP($D1260,Ingredients!$A:$K,3,FALSE)))), "ingredient not in list"))</f>
        <v/>
      </c>
      <c r="L1260" t="str">
        <f t="shared" si="218"/>
        <v/>
      </c>
      <c r="M1260" s="77" t="str">
        <f>IF($D1260="", "", IFERROR((VLOOKUP($D1260,Ingredients!$A:$K,10,FALSE)*($F1260/(VLOOKUP($D1260,Ingredients!$A:$K,3,FALSE)))), "ingredient not in list"))</f>
        <v/>
      </c>
      <c r="N1260" t="str">
        <f t="shared" si="219"/>
        <v/>
      </c>
      <c r="O1260" s="77" t="str">
        <f>IF($D1260="", "", IFERROR((VLOOKUP($D1260,Ingredients!$A:$K,11,FALSE)*($F1260/(VLOOKUP($D1260,Ingredients!$A:$K,3,FALSE)))), "ingredient not in list"))</f>
        <v/>
      </c>
      <c r="P1260" t="str">
        <f t="shared" si="220"/>
        <v/>
      </c>
      <c r="Q1260" s="83" t="str">
        <f>IF($D1260="", "", IFERROR((VLOOKUP($D1260,Ingredients!$A:$H,6,FALSE)*($F1260/(VLOOKUP($D1260,Ingredients!$A:$H,3,FALSE)))), "ingredient not in list"))</f>
        <v/>
      </c>
      <c r="R1260" s="3" t="str">
        <f>IF(AND(I1260&lt;&gt;"",I1261=""),SUM(I$1:I1261)-SUM(R$1:R1259),"")</f>
        <v/>
      </c>
      <c r="S1260" t="str">
        <f>IF(AND(Q1260&lt;&gt;"",Q1261=""),SUM(Q$1:Q1261)-SUM(S$1:S1259),"")</f>
        <v/>
      </c>
      <c r="T1260" s="74" t="str">
        <f>IF(AND(K1260&lt;&gt;"",K1261=""),SUM(K$1:K1261)-SUM(T$1:T1259),"")</f>
        <v/>
      </c>
      <c r="U1260" s="74" t="str">
        <f>IF(AND(M1260&lt;&gt;"",M1261=""),SUM(M$1:M1261)-SUM(U$1:U1259),"")</f>
        <v/>
      </c>
      <c r="V1260" s="74" t="str">
        <f>IF(AND(O1260&lt;&gt;"",O1261=""),SUM(O$1:O1261)-SUM(V$1:V1259),"")</f>
        <v/>
      </c>
      <c r="X1260" s="3" t="str">
        <f t="shared" si="221"/>
        <v/>
      </c>
      <c r="Y1260" s="21" t="str">
        <f t="shared" si="222"/>
        <v/>
      </c>
      <c r="Z1260" s="74" t="str">
        <f t="shared" si="223"/>
        <v/>
      </c>
      <c r="AA1260" s="74" t="str">
        <f t="shared" si="224"/>
        <v/>
      </c>
      <c r="AB1260" s="74" t="str">
        <f t="shared" si="225"/>
        <v/>
      </c>
    </row>
    <row r="1261" spans="5:28" ht="15.75" customHeight="1" x14ac:dyDescent="0.2">
      <c r="E1261" t="str">
        <f t="shared" si="215"/>
        <v/>
      </c>
      <c r="G1261" s="1" t="str">
        <f>IF(D1261="","",IFERROR(VLOOKUP(D1261,Ingredients!$A:$G,4,FALSE),"ingredient not in list"))</f>
        <v/>
      </c>
      <c r="H1261" t="str">
        <f t="shared" si="216"/>
        <v/>
      </c>
      <c r="I1261" s="3" t="str">
        <f>IF(D1261="", "", IFERROR((VLOOKUP(D1261,Ingredients!$A:$H,8,FALSE)*(F1261/(VLOOKUP(D1261,Ingredients!$A:$H,3,FALSE)))), "ingredient not in list"))</f>
        <v/>
      </c>
      <c r="J1261" t="str">
        <f t="shared" si="217"/>
        <v/>
      </c>
      <c r="K1261" s="77" t="str">
        <f>IF($D1261="", "", IFERROR((VLOOKUP($D1261,Ingredients!$A:$K,9,FALSE)*($F1261/(VLOOKUP($D1261,Ingredients!$A:$K,3,FALSE)))), "ingredient not in list"))</f>
        <v/>
      </c>
      <c r="L1261" t="str">
        <f t="shared" si="218"/>
        <v/>
      </c>
      <c r="M1261" s="77" t="str">
        <f>IF($D1261="", "", IFERROR((VLOOKUP($D1261,Ingredients!$A:$K,10,FALSE)*($F1261/(VLOOKUP($D1261,Ingredients!$A:$K,3,FALSE)))), "ingredient not in list"))</f>
        <v/>
      </c>
      <c r="N1261" t="str">
        <f t="shared" si="219"/>
        <v/>
      </c>
      <c r="O1261" s="77" t="str">
        <f>IF($D1261="", "", IFERROR((VLOOKUP($D1261,Ingredients!$A:$K,11,FALSE)*($F1261/(VLOOKUP($D1261,Ingredients!$A:$K,3,FALSE)))), "ingredient not in list"))</f>
        <v/>
      </c>
      <c r="P1261" t="str">
        <f t="shared" si="220"/>
        <v/>
      </c>
      <c r="Q1261" s="83" t="str">
        <f>IF($D1261="", "", IFERROR((VLOOKUP($D1261,Ingredients!$A:$H,6,FALSE)*($F1261/(VLOOKUP($D1261,Ingredients!$A:$H,3,FALSE)))), "ingredient not in list"))</f>
        <v/>
      </c>
      <c r="R1261" s="3" t="str">
        <f>IF(AND(I1261&lt;&gt;"",I1262=""),SUM(I$1:I1262)-SUM(R$1:R1260),"")</f>
        <v/>
      </c>
      <c r="S1261" t="str">
        <f>IF(AND(Q1261&lt;&gt;"",Q1262=""),SUM(Q$1:Q1262)-SUM(S$1:S1260),"")</f>
        <v/>
      </c>
      <c r="T1261" s="74" t="str">
        <f>IF(AND(K1261&lt;&gt;"",K1262=""),SUM(K$1:K1262)-SUM(T$1:T1260),"")</f>
        <v/>
      </c>
      <c r="U1261" s="74" t="str">
        <f>IF(AND(M1261&lt;&gt;"",M1262=""),SUM(M$1:M1262)-SUM(U$1:U1260),"")</f>
        <v/>
      </c>
      <c r="V1261" s="74" t="str">
        <f>IF(AND(O1261&lt;&gt;"",O1262=""),SUM(O$1:O1262)-SUM(V$1:V1260),"")</f>
        <v/>
      </c>
      <c r="X1261" s="3" t="str">
        <f t="shared" si="221"/>
        <v/>
      </c>
      <c r="Y1261" s="21" t="str">
        <f t="shared" si="222"/>
        <v/>
      </c>
      <c r="Z1261" s="74" t="str">
        <f t="shared" si="223"/>
        <v/>
      </c>
      <c r="AA1261" s="74" t="str">
        <f t="shared" si="224"/>
        <v/>
      </c>
      <c r="AB1261" s="74" t="str">
        <f t="shared" si="225"/>
        <v/>
      </c>
    </row>
    <row r="1262" spans="5:28" ht="15.75" customHeight="1" x14ac:dyDescent="0.2">
      <c r="E1262" t="str">
        <f t="shared" si="215"/>
        <v/>
      </c>
      <c r="G1262" s="1" t="str">
        <f>IF(D1262="","",IFERROR(VLOOKUP(D1262,Ingredients!$A:$G,4,FALSE),"ingredient not in list"))</f>
        <v/>
      </c>
      <c r="H1262" t="str">
        <f t="shared" si="216"/>
        <v/>
      </c>
      <c r="I1262" s="3" t="str">
        <f>IF(D1262="", "", IFERROR((VLOOKUP(D1262,Ingredients!$A:$H,8,FALSE)*(F1262/(VLOOKUP(D1262,Ingredients!$A:$H,3,FALSE)))), "ingredient not in list"))</f>
        <v/>
      </c>
      <c r="J1262" t="str">
        <f t="shared" si="217"/>
        <v/>
      </c>
      <c r="K1262" s="77" t="str">
        <f>IF($D1262="", "", IFERROR((VLOOKUP($D1262,Ingredients!$A:$K,9,FALSE)*($F1262/(VLOOKUP($D1262,Ingredients!$A:$K,3,FALSE)))), "ingredient not in list"))</f>
        <v/>
      </c>
      <c r="L1262" t="str">
        <f t="shared" si="218"/>
        <v/>
      </c>
      <c r="M1262" s="77" t="str">
        <f>IF($D1262="", "", IFERROR((VLOOKUP($D1262,Ingredients!$A:$K,10,FALSE)*($F1262/(VLOOKUP($D1262,Ingredients!$A:$K,3,FALSE)))), "ingredient not in list"))</f>
        <v/>
      </c>
      <c r="N1262" t="str">
        <f t="shared" si="219"/>
        <v/>
      </c>
      <c r="O1262" s="77" t="str">
        <f>IF($D1262="", "", IFERROR((VLOOKUP($D1262,Ingredients!$A:$K,11,FALSE)*($F1262/(VLOOKUP($D1262,Ingredients!$A:$K,3,FALSE)))), "ingredient not in list"))</f>
        <v/>
      </c>
      <c r="P1262" t="str">
        <f t="shared" si="220"/>
        <v/>
      </c>
      <c r="Q1262" s="83" t="str">
        <f>IF($D1262="", "", IFERROR((VLOOKUP($D1262,Ingredients!$A:$H,6,FALSE)*($F1262/(VLOOKUP($D1262,Ingredients!$A:$H,3,FALSE)))), "ingredient not in list"))</f>
        <v/>
      </c>
      <c r="R1262" s="3" t="str">
        <f>IF(AND(I1262&lt;&gt;"",I1263=""),SUM(I$1:I1263)-SUM(R$1:R1261),"")</f>
        <v/>
      </c>
      <c r="S1262" t="str">
        <f>IF(AND(Q1262&lt;&gt;"",Q1263=""),SUM(Q$1:Q1263)-SUM(S$1:S1261),"")</f>
        <v/>
      </c>
      <c r="T1262" s="74" t="str">
        <f>IF(AND(K1262&lt;&gt;"",K1263=""),SUM(K$1:K1263)-SUM(T$1:T1261),"")</f>
        <v/>
      </c>
      <c r="U1262" s="74" t="str">
        <f>IF(AND(M1262&lt;&gt;"",M1263=""),SUM(M$1:M1263)-SUM(U$1:U1261),"")</f>
        <v/>
      </c>
      <c r="V1262" s="74" t="str">
        <f>IF(AND(O1262&lt;&gt;"",O1263=""),SUM(O$1:O1263)-SUM(V$1:V1261),"")</f>
        <v/>
      </c>
      <c r="X1262" s="3" t="str">
        <f t="shared" si="221"/>
        <v/>
      </c>
      <c r="Y1262" s="21" t="str">
        <f t="shared" si="222"/>
        <v/>
      </c>
      <c r="Z1262" s="74" t="str">
        <f t="shared" si="223"/>
        <v/>
      </c>
      <c r="AA1262" s="74" t="str">
        <f t="shared" si="224"/>
        <v/>
      </c>
      <c r="AB1262" s="74" t="str">
        <f t="shared" si="225"/>
        <v/>
      </c>
    </row>
    <row r="1263" spans="5:28" ht="15.75" customHeight="1" x14ac:dyDescent="0.2">
      <c r="E1263" t="str">
        <f t="shared" si="215"/>
        <v/>
      </c>
      <c r="G1263" s="1" t="str">
        <f>IF(D1263="","",IFERROR(VLOOKUP(D1263,Ingredients!$A:$G,4,FALSE),"ingredient not in list"))</f>
        <v/>
      </c>
      <c r="H1263" t="str">
        <f t="shared" si="216"/>
        <v/>
      </c>
      <c r="I1263" s="3" t="str">
        <f>IF(D1263="", "", IFERROR((VLOOKUP(D1263,Ingredients!$A:$H,8,FALSE)*(F1263/(VLOOKUP(D1263,Ingredients!$A:$H,3,FALSE)))), "ingredient not in list"))</f>
        <v/>
      </c>
      <c r="J1263" t="str">
        <f t="shared" si="217"/>
        <v/>
      </c>
      <c r="K1263" s="77" t="str">
        <f>IF($D1263="", "", IFERROR((VLOOKUP($D1263,Ingredients!$A:$K,9,FALSE)*($F1263/(VLOOKUP($D1263,Ingredients!$A:$K,3,FALSE)))), "ingredient not in list"))</f>
        <v/>
      </c>
      <c r="L1263" t="str">
        <f t="shared" si="218"/>
        <v/>
      </c>
      <c r="M1263" s="77" t="str">
        <f>IF($D1263="", "", IFERROR((VLOOKUP($D1263,Ingredients!$A:$K,10,FALSE)*($F1263/(VLOOKUP($D1263,Ingredients!$A:$K,3,FALSE)))), "ingredient not in list"))</f>
        <v/>
      </c>
      <c r="N1263" t="str">
        <f t="shared" si="219"/>
        <v/>
      </c>
      <c r="O1263" s="77" t="str">
        <f>IF($D1263="", "", IFERROR((VLOOKUP($D1263,Ingredients!$A:$K,11,FALSE)*($F1263/(VLOOKUP($D1263,Ingredients!$A:$K,3,FALSE)))), "ingredient not in list"))</f>
        <v/>
      </c>
      <c r="P1263" t="str">
        <f t="shared" si="220"/>
        <v/>
      </c>
      <c r="Q1263" s="83" t="str">
        <f>IF($D1263="", "", IFERROR((VLOOKUP($D1263,Ingredients!$A:$H,6,FALSE)*($F1263/(VLOOKUP($D1263,Ingredients!$A:$H,3,FALSE)))), "ingredient not in list"))</f>
        <v/>
      </c>
      <c r="R1263" s="3" t="str">
        <f>IF(AND(I1263&lt;&gt;"",I1264=""),SUM(I$1:I1264)-SUM(R$1:R1262),"")</f>
        <v/>
      </c>
      <c r="S1263" t="str">
        <f>IF(AND(Q1263&lt;&gt;"",Q1264=""),SUM(Q$1:Q1264)-SUM(S$1:S1262),"")</f>
        <v/>
      </c>
      <c r="T1263" s="74" t="str">
        <f>IF(AND(K1263&lt;&gt;"",K1264=""),SUM(K$1:K1264)-SUM(T$1:T1262),"")</f>
        <v/>
      </c>
      <c r="U1263" s="74" t="str">
        <f>IF(AND(M1263&lt;&gt;"",M1264=""),SUM(M$1:M1264)-SUM(U$1:U1262),"")</f>
        <v/>
      </c>
      <c r="V1263" s="74" t="str">
        <f>IF(AND(O1263&lt;&gt;"",O1264=""),SUM(O$1:O1264)-SUM(V$1:V1262),"")</f>
        <v/>
      </c>
      <c r="X1263" s="3" t="str">
        <f t="shared" si="221"/>
        <v/>
      </c>
      <c r="Y1263" s="21" t="str">
        <f t="shared" si="222"/>
        <v/>
      </c>
      <c r="Z1263" s="74" t="str">
        <f t="shared" si="223"/>
        <v/>
      </c>
      <c r="AA1263" s="74" t="str">
        <f t="shared" si="224"/>
        <v/>
      </c>
      <c r="AB1263" s="74" t="str">
        <f t="shared" si="225"/>
        <v/>
      </c>
    </row>
    <row r="1264" spans="5:28" ht="15.75" customHeight="1" x14ac:dyDescent="0.2">
      <c r="E1264" t="str">
        <f t="shared" si="215"/>
        <v/>
      </c>
      <c r="G1264" s="1" t="str">
        <f>IF(D1264="","",IFERROR(VLOOKUP(D1264,Ingredients!$A:$G,4,FALSE),"ingredient not in list"))</f>
        <v/>
      </c>
      <c r="H1264" t="str">
        <f t="shared" si="216"/>
        <v/>
      </c>
      <c r="I1264" s="3" t="str">
        <f>IF(D1264="", "", IFERROR((VLOOKUP(D1264,Ingredients!$A:$H,8,FALSE)*(F1264/(VLOOKUP(D1264,Ingredients!$A:$H,3,FALSE)))), "ingredient not in list"))</f>
        <v/>
      </c>
      <c r="J1264" t="str">
        <f t="shared" si="217"/>
        <v/>
      </c>
      <c r="K1264" s="77" t="str">
        <f>IF($D1264="", "", IFERROR((VLOOKUP($D1264,Ingredients!$A:$K,9,FALSE)*($F1264/(VLOOKUP($D1264,Ingredients!$A:$K,3,FALSE)))), "ingredient not in list"))</f>
        <v/>
      </c>
      <c r="L1264" t="str">
        <f t="shared" si="218"/>
        <v/>
      </c>
      <c r="M1264" s="77" t="str">
        <f>IF($D1264="", "", IFERROR((VLOOKUP($D1264,Ingredients!$A:$K,10,FALSE)*($F1264/(VLOOKUP($D1264,Ingredients!$A:$K,3,FALSE)))), "ingredient not in list"))</f>
        <v/>
      </c>
      <c r="N1264" t="str">
        <f t="shared" si="219"/>
        <v/>
      </c>
      <c r="O1264" s="77" t="str">
        <f>IF($D1264="", "", IFERROR((VLOOKUP($D1264,Ingredients!$A:$K,11,FALSE)*($F1264/(VLOOKUP($D1264,Ingredients!$A:$K,3,FALSE)))), "ingredient not in list"))</f>
        <v/>
      </c>
      <c r="P1264" t="str">
        <f t="shared" si="220"/>
        <v/>
      </c>
      <c r="Q1264" s="83" t="str">
        <f>IF($D1264="", "", IFERROR((VLOOKUP($D1264,Ingredients!$A:$H,6,FALSE)*($F1264/(VLOOKUP($D1264,Ingredients!$A:$H,3,FALSE)))), "ingredient not in list"))</f>
        <v/>
      </c>
      <c r="R1264" s="3" t="str">
        <f>IF(AND(I1264&lt;&gt;"",I1265=""),SUM(I$1:I1265)-SUM(R$1:R1263),"")</f>
        <v/>
      </c>
      <c r="S1264" t="str">
        <f>IF(AND(Q1264&lt;&gt;"",Q1265=""),SUM(Q$1:Q1265)-SUM(S$1:S1263),"")</f>
        <v/>
      </c>
      <c r="T1264" s="74" t="str">
        <f>IF(AND(K1264&lt;&gt;"",K1265=""),SUM(K$1:K1265)-SUM(T$1:T1263),"")</f>
        <v/>
      </c>
      <c r="U1264" s="74" t="str">
        <f>IF(AND(M1264&lt;&gt;"",M1265=""),SUM(M$1:M1265)-SUM(U$1:U1263),"")</f>
        <v/>
      </c>
      <c r="V1264" s="74" t="str">
        <f>IF(AND(O1264&lt;&gt;"",O1265=""),SUM(O$1:O1265)-SUM(V$1:V1263),"")</f>
        <v/>
      </c>
      <c r="X1264" s="3" t="str">
        <f t="shared" si="221"/>
        <v/>
      </c>
      <c r="Y1264" s="21" t="str">
        <f t="shared" si="222"/>
        <v/>
      </c>
      <c r="Z1264" s="74" t="str">
        <f t="shared" si="223"/>
        <v/>
      </c>
      <c r="AA1264" s="74" t="str">
        <f t="shared" si="224"/>
        <v/>
      </c>
      <c r="AB1264" s="74" t="str">
        <f t="shared" si="225"/>
        <v/>
      </c>
    </row>
    <row r="1265" spans="5:28" ht="15.75" customHeight="1" x14ac:dyDescent="0.2">
      <c r="E1265" t="str">
        <f t="shared" si="215"/>
        <v/>
      </c>
      <c r="G1265" s="1" t="str">
        <f>IF(D1265="","",IFERROR(VLOOKUP(D1265,Ingredients!$A:$G,4,FALSE),"ingredient not in list"))</f>
        <v/>
      </c>
      <c r="H1265" t="str">
        <f t="shared" si="216"/>
        <v/>
      </c>
      <c r="I1265" s="3" t="str">
        <f>IF(D1265="", "", IFERROR((VLOOKUP(D1265,Ingredients!$A:$H,8,FALSE)*(F1265/(VLOOKUP(D1265,Ingredients!$A:$H,3,FALSE)))), "ingredient not in list"))</f>
        <v/>
      </c>
      <c r="J1265" t="str">
        <f t="shared" si="217"/>
        <v/>
      </c>
      <c r="K1265" s="77" t="str">
        <f>IF($D1265="", "", IFERROR((VLOOKUP($D1265,Ingredients!$A:$K,9,FALSE)*($F1265/(VLOOKUP($D1265,Ingredients!$A:$K,3,FALSE)))), "ingredient not in list"))</f>
        <v/>
      </c>
      <c r="L1265" t="str">
        <f t="shared" si="218"/>
        <v/>
      </c>
      <c r="M1265" s="77" t="str">
        <f>IF($D1265="", "", IFERROR((VLOOKUP($D1265,Ingredients!$A:$K,10,FALSE)*($F1265/(VLOOKUP($D1265,Ingredients!$A:$K,3,FALSE)))), "ingredient not in list"))</f>
        <v/>
      </c>
      <c r="N1265" t="str">
        <f t="shared" si="219"/>
        <v/>
      </c>
      <c r="O1265" s="77" t="str">
        <f>IF($D1265="", "", IFERROR((VLOOKUP($D1265,Ingredients!$A:$K,11,FALSE)*($F1265/(VLOOKUP($D1265,Ingredients!$A:$K,3,FALSE)))), "ingredient not in list"))</f>
        <v/>
      </c>
      <c r="P1265" t="str">
        <f t="shared" si="220"/>
        <v/>
      </c>
      <c r="Q1265" s="83" t="str">
        <f>IF($D1265="", "", IFERROR((VLOOKUP($D1265,Ingredients!$A:$H,6,FALSE)*($F1265/(VLOOKUP($D1265,Ingredients!$A:$H,3,FALSE)))), "ingredient not in list"))</f>
        <v/>
      </c>
      <c r="R1265" s="3" t="str">
        <f>IF(AND(I1265&lt;&gt;"",I1266=""),SUM(I$1:I1266)-SUM(R$1:R1264),"")</f>
        <v/>
      </c>
      <c r="S1265" t="str">
        <f>IF(AND(Q1265&lt;&gt;"",Q1266=""),SUM(Q$1:Q1266)-SUM(S$1:S1264),"")</f>
        <v/>
      </c>
      <c r="T1265" s="74" t="str">
        <f>IF(AND(K1265&lt;&gt;"",K1266=""),SUM(K$1:K1266)-SUM(T$1:T1264),"")</f>
        <v/>
      </c>
      <c r="U1265" s="74" t="str">
        <f>IF(AND(M1265&lt;&gt;"",M1266=""),SUM(M$1:M1266)-SUM(U$1:U1264),"")</f>
        <v/>
      </c>
      <c r="V1265" s="74" t="str">
        <f>IF(AND(O1265&lt;&gt;"",O1266=""),SUM(O$1:O1266)-SUM(V$1:V1264),"")</f>
        <v/>
      </c>
      <c r="X1265" s="3" t="str">
        <f t="shared" si="221"/>
        <v/>
      </c>
      <c r="Y1265" s="21" t="str">
        <f t="shared" si="222"/>
        <v/>
      </c>
      <c r="Z1265" s="74" t="str">
        <f t="shared" si="223"/>
        <v/>
      </c>
      <c r="AA1265" s="74" t="str">
        <f t="shared" si="224"/>
        <v/>
      </c>
      <c r="AB1265" s="74" t="str">
        <f t="shared" si="225"/>
        <v/>
      </c>
    </row>
    <row r="1266" spans="5:28" ht="15.75" customHeight="1" x14ac:dyDescent="0.2">
      <c r="E1266" t="str">
        <f t="shared" si="215"/>
        <v/>
      </c>
      <c r="G1266" s="1" t="str">
        <f>IF(D1266="","",IFERROR(VLOOKUP(D1266,Ingredients!$A:$G,4,FALSE),"ingredient not in list"))</f>
        <v/>
      </c>
      <c r="H1266" t="str">
        <f t="shared" si="216"/>
        <v/>
      </c>
      <c r="I1266" s="3" t="str">
        <f>IF(D1266="", "", IFERROR((VLOOKUP(D1266,Ingredients!$A:$H,8,FALSE)*(F1266/(VLOOKUP(D1266,Ingredients!$A:$H,3,FALSE)))), "ingredient not in list"))</f>
        <v/>
      </c>
      <c r="J1266" t="str">
        <f t="shared" si="217"/>
        <v/>
      </c>
      <c r="K1266" s="77" t="str">
        <f>IF($D1266="", "", IFERROR((VLOOKUP($D1266,Ingredients!$A:$K,9,FALSE)*($F1266/(VLOOKUP($D1266,Ingredients!$A:$K,3,FALSE)))), "ingredient not in list"))</f>
        <v/>
      </c>
      <c r="L1266" t="str">
        <f t="shared" si="218"/>
        <v/>
      </c>
      <c r="M1266" s="77" t="str">
        <f>IF($D1266="", "", IFERROR((VLOOKUP($D1266,Ingredients!$A:$K,10,FALSE)*($F1266/(VLOOKUP($D1266,Ingredients!$A:$K,3,FALSE)))), "ingredient not in list"))</f>
        <v/>
      </c>
      <c r="N1266" t="str">
        <f t="shared" si="219"/>
        <v/>
      </c>
      <c r="O1266" s="77" t="str">
        <f>IF($D1266="", "", IFERROR((VLOOKUP($D1266,Ingredients!$A:$K,11,FALSE)*($F1266/(VLOOKUP($D1266,Ingredients!$A:$K,3,FALSE)))), "ingredient not in list"))</f>
        <v/>
      </c>
      <c r="P1266" t="str">
        <f t="shared" si="220"/>
        <v/>
      </c>
      <c r="Q1266" s="83" t="str">
        <f>IF($D1266="", "", IFERROR((VLOOKUP($D1266,Ingredients!$A:$H,6,FALSE)*($F1266/(VLOOKUP($D1266,Ingredients!$A:$H,3,FALSE)))), "ingredient not in list"))</f>
        <v/>
      </c>
      <c r="R1266" s="3" t="str">
        <f>IF(AND(I1266&lt;&gt;"",I1267=""),SUM(I$1:I1267)-SUM(R$1:R1265),"")</f>
        <v/>
      </c>
      <c r="S1266" t="str">
        <f>IF(AND(Q1266&lt;&gt;"",Q1267=""),SUM(Q$1:Q1267)-SUM(S$1:S1265),"")</f>
        <v/>
      </c>
      <c r="T1266" s="74" t="str">
        <f>IF(AND(K1266&lt;&gt;"",K1267=""),SUM(K$1:K1267)-SUM(T$1:T1265),"")</f>
        <v/>
      </c>
      <c r="U1266" s="74" t="str">
        <f>IF(AND(M1266&lt;&gt;"",M1267=""),SUM(M$1:M1267)-SUM(U$1:U1265),"")</f>
        <v/>
      </c>
      <c r="V1266" s="74" t="str">
        <f>IF(AND(O1266&lt;&gt;"",O1267=""),SUM(O$1:O1267)-SUM(V$1:V1265),"")</f>
        <v/>
      </c>
      <c r="X1266" s="3" t="str">
        <f t="shared" si="221"/>
        <v/>
      </c>
      <c r="Y1266" s="21" t="str">
        <f t="shared" si="222"/>
        <v/>
      </c>
      <c r="Z1266" s="74" t="str">
        <f t="shared" si="223"/>
        <v/>
      </c>
      <c r="AA1266" s="74" t="str">
        <f t="shared" si="224"/>
        <v/>
      </c>
      <c r="AB1266" s="74" t="str">
        <f t="shared" si="225"/>
        <v/>
      </c>
    </row>
    <row r="1267" spans="5:28" ht="15.75" customHeight="1" x14ac:dyDescent="0.2">
      <c r="E1267" t="str">
        <f t="shared" si="215"/>
        <v/>
      </c>
      <c r="G1267" s="1" t="str">
        <f>IF(D1267="","",IFERROR(VLOOKUP(D1267,Ingredients!$A:$G,4,FALSE),"ingredient not in list"))</f>
        <v/>
      </c>
      <c r="H1267" t="str">
        <f t="shared" si="216"/>
        <v/>
      </c>
      <c r="I1267" s="3" t="str">
        <f>IF(D1267="", "", IFERROR((VLOOKUP(D1267,Ingredients!$A:$H,8,FALSE)*(F1267/(VLOOKUP(D1267,Ingredients!$A:$H,3,FALSE)))), "ingredient not in list"))</f>
        <v/>
      </c>
      <c r="J1267" t="str">
        <f t="shared" si="217"/>
        <v/>
      </c>
      <c r="K1267" s="77" t="str">
        <f>IF($D1267="", "", IFERROR((VLOOKUP($D1267,Ingredients!$A:$K,9,FALSE)*($F1267/(VLOOKUP($D1267,Ingredients!$A:$K,3,FALSE)))), "ingredient not in list"))</f>
        <v/>
      </c>
      <c r="L1267" t="str">
        <f t="shared" si="218"/>
        <v/>
      </c>
      <c r="M1267" s="77" t="str">
        <f>IF($D1267="", "", IFERROR((VLOOKUP($D1267,Ingredients!$A:$K,10,FALSE)*($F1267/(VLOOKUP($D1267,Ingredients!$A:$K,3,FALSE)))), "ingredient not in list"))</f>
        <v/>
      </c>
      <c r="N1267" t="str">
        <f t="shared" si="219"/>
        <v/>
      </c>
      <c r="O1267" s="77" t="str">
        <f>IF($D1267="", "", IFERROR((VLOOKUP($D1267,Ingredients!$A:$K,11,FALSE)*($F1267/(VLOOKUP($D1267,Ingredients!$A:$K,3,FALSE)))), "ingredient not in list"))</f>
        <v/>
      </c>
      <c r="P1267" t="str">
        <f t="shared" si="220"/>
        <v/>
      </c>
      <c r="Q1267" s="83" t="str">
        <f>IF($D1267="", "", IFERROR((VLOOKUP($D1267,Ingredients!$A:$H,6,FALSE)*($F1267/(VLOOKUP($D1267,Ingredients!$A:$H,3,FALSE)))), "ingredient not in list"))</f>
        <v/>
      </c>
      <c r="R1267" s="3" t="str">
        <f>IF(AND(I1267&lt;&gt;"",I1268=""),SUM(I$1:I1268)-SUM(R$1:R1266),"")</f>
        <v/>
      </c>
      <c r="S1267" t="str">
        <f>IF(AND(Q1267&lt;&gt;"",Q1268=""),SUM(Q$1:Q1268)-SUM(S$1:S1266),"")</f>
        <v/>
      </c>
      <c r="T1267" s="74" t="str">
        <f>IF(AND(K1267&lt;&gt;"",K1268=""),SUM(K$1:K1268)-SUM(T$1:T1266),"")</f>
        <v/>
      </c>
      <c r="U1267" s="74" t="str">
        <f>IF(AND(M1267&lt;&gt;"",M1268=""),SUM(M$1:M1268)-SUM(U$1:U1266),"")</f>
        <v/>
      </c>
      <c r="V1267" s="74" t="str">
        <f>IF(AND(O1267&lt;&gt;"",O1268=""),SUM(O$1:O1268)-SUM(V$1:V1266),"")</f>
        <v/>
      </c>
      <c r="X1267" s="3" t="str">
        <f t="shared" si="221"/>
        <v/>
      </c>
      <c r="Y1267" s="21" t="str">
        <f t="shared" si="222"/>
        <v/>
      </c>
      <c r="Z1267" s="74" t="str">
        <f t="shared" si="223"/>
        <v/>
      </c>
      <c r="AA1267" s="74" t="str">
        <f t="shared" si="224"/>
        <v/>
      </c>
      <c r="AB1267" s="74" t="str">
        <f t="shared" si="225"/>
        <v/>
      </c>
    </row>
    <row r="1268" spans="5:28" ht="15.75" customHeight="1" x14ac:dyDescent="0.2">
      <c r="E1268" t="str">
        <f t="shared" si="215"/>
        <v/>
      </c>
      <c r="G1268" s="1" t="str">
        <f>IF(D1268="","",IFERROR(VLOOKUP(D1268,Ingredients!$A:$G,4,FALSE),"ingredient not in list"))</f>
        <v/>
      </c>
      <c r="H1268" t="str">
        <f t="shared" si="216"/>
        <v/>
      </c>
      <c r="I1268" s="3" t="str">
        <f>IF(D1268="", "", IFERROR((VLOOKUP(D1268,Ingredients!$A:$H,8,FALSE)*(F1268/(VLOOKUP(D1268,Ingredients!$A:$H,3,FALSE)))), "ingredient not in list"))</f>
        <v/>
      </c>
      <c r="J1268" t="str">
        <f t="shared" si="217"/>
        <v/>
      </c>
      <c r="K1268" s="77" t="str">
        <f>IF($D1268="", "", IFERROR((VLOOKUP($D1268,Ingredients!$A:$K,9,FALSE)*($F1268/(VLOOKUP($D1268,Ingredients!$A:$K,3,FALSE)))), "ingredient not in list"))</f>
        <v/>
      </c>
      <c r="L1268" t="str">
        <f t="shared" si="218"/>
        <v/>
      </c>
      <c r="M1268" s="77" t="str">
        <f>IF($D1268="", "", IFERROR((VLOOKUP($D1268,Ingredients!$A:$K,10,FALSE)*($F1268/(VLOOKUP($D1268,Ingredients!$A:$K,3,FALSE)))), "ingredient not in list"))</f>
        <v/>
      </c>
      <c r="N1268" t="str">
        <f t="shared" si="219"/>
        <v/>
      </c>
      <c r="O1268" s="77" t="str">
        <f>IF($D1268="", "", IFERROR((VLOOKUP($D1268,Ingredients!$A:$K,11,FALSE)*($F1268/(VLOOKUP($D1268,Ingredients!$A:$K,3,FALSE)))), "ingredient not in list"))</f>
        <v/>
      </c>
      <c r="P1268" t="str">
        <f t="shared" si="220"/>
        <v/>
      </c>
      <c r="Q1268" s="83" t="str">
        <f>IF($D1268="", "", IFERROR((VLOOKUP($D1268,Ingredients!$A:$H,6,FALSE)*($F1268/(VLOOKUP($D1268,Ingredients!$A:$H,3,FALSE)))), "ingredient not in list"))</f>
        <v/>
      </c>
      <c r="R1268" s="3" t="str">
        <f>IF(AND(I1268&lt;&gt;"",I1269=""),SUM(I$1:I1269)-SUM(R$1:R1267),"")</f>
        <v/>
      </c>
      <c r="S1268" t="str">
        <f>IF(AND(Q1268&lt;&gt;"",Q1269=""),SUM(Q$1:Q1269)-SUM(S$1:S1267),"")</f>
        <v/>
      </c>
      <c r="T1268" s="74" t="str">
        <f>IF(AND(K1268&lt;&gt;"",K1269=""),SUM(K$1:K1269)-SUM(T$1:T1267),"")</f>
        <v/>
      </c>
      <c r="U1268" s="74" t="str">
        <f>IF(AND(M1268&lt;&gt;"",M1269=""),SUM(M$1:M1269)-SUM(U$1:U1267),"")</f>
        <v/>
      </c>
      <c r="V1268" s="74" t="str">
        <f>IF(AND(O1268&lt;&gt;"",O1269=""),SUM(O$1:O1269)-SUM(V$1:V1267),"")</f>
        <v/>
      </c>
      <c r="X1268" s="3" t="str">
        <f t="shared" si="221"/>
        <v/>
      </c>
      <c r="Y1268" s="21" t="str">
        <f t="shared" si="222"/>
        <v/>
      </c>
      <c r="Z1268" s="74" t="str">
        <f t="shared" si="223"/>
        <v/>
      </c>
      <c r="AA1268" s="74" t="str">
        <f t="shared" si="224"/>
        <v/>
      </c>
      <c r="AB1268" s="74" t="str">
        <f t="shared" si="225"/>
        <v/>
      </c>
    </row>
    <row r="1269" spans="5:28" ht="15.75" customHeight="1" x14ac:dyDescent="0.2">
      <c r="E1269" t="str">
        <f t="shared" si="215"/>
        <v/>
      </c>
      <c r="G1269" s="1" t="str">
        <f>IF(D1269="","",IFERROR(VLOOKUP(D1269,Ingredients!$A:$G,4,FALSE),"ingredient not in list"))</f>
        <v/>
      </c>
      <c r="H1269" t="str">
        <f t="shared" si="216"/>
        <v/>
      </c>
      <c r="I1269" s="3" t="str">
        <f>IF(D1269="", "", IFERROR((VLOOKUP(D1269,Ingredients!$A:$H,8,FALSE)*(F1269/(VLOOKUP(D1269,Ingredients!$A:$H,3,FALSE)))), "ingredient not in list"))</f>
        <v/>
      </c>
      <c r="J1269" t="str">
        <f t="shared" si="217"/>
        <v/>
      </c>
      <c r="K1269" s="77" t="str">
        <f>IF($D1269="", "", IFERROR((VLOOKUP($D1269,Ingredients!$A:$K,9,FALSE)*($F1269/(VLOOKUP($D1269,Ingredients!$A:$K,3,FALSE)))), "ingredient not in list"))</f>
        <v/>
      </c>
      <c r="L1269" t="str">
        <f t="shared" si="218"/>
        <v/>
      </c>
      <c r="M1269" s="77" t="str">
        <f>IF($D1269="", "", IFERROR((VLOOKUP($D1269,Ingredients!$A:$K,10,FALSE)*($F1269/(VLOOKUP($D1269,Ingredients!$A:$K,3,FALSE)))), "ingredient not in list"))</f>
        <v/>
      </c>
      <c r="N1269" t="str">
        <f t="shared" si="219"/>
        <v/>
      </c>
      <c r="O1269" s="77" t="str">
        <f>IF($D1269="", "", IFERROR((VLOOKUP($D1269,Ingredients!$A:$K,11,FALSE)*($F1269/(VLOOKUP($D1269,Ingredients!$A:$K,3,FALSE)))), "ingredient not in list"))</f>
        <v/>
      </c>
      <c r="P1269" t="str">
        <f t="shared" si="220"/>
        <v/>
      </c>
      <c r="Q1269" s="83" t="str">
        <f>IF($D1269="", "", IFERROR((VLOOKUP($D1269,Ingredients!$A:$H,6,FALSE)*($F1269/(VLOOKUP($D1269,Ingredients!$A:$H,3,FALSE)))), "ingredient not in list"))</f>
        <v/>
      </c>
      <c r="R1269" s="3" t="str">
        <f>IF(AND(I1269&lt;&gt;"",I1270=""),SUM(I$1:I1270)-SUM(R$1:R1268),"")</f>
        <v/>
      </c>
      <c r="S1269" t="str">
        <f>IF(AND(Q1269&lt;&gt;"",Q1270=""),SUM(Q$1:Q1270)-SUM(S$1:S1268),"")</f>
        <v/>
      </c>
      <c r="T1269" s="74" t="str">
        <f>IF(AND(K1269&lt;&gt;"",K1270=""),SUM(K$1:K1270)-SUM(T$1:T1268),"")</f>
        <v/>
      </c>
      <c r="U1269" s="74" t="str">
        <f>IF(AND(M1269&lt;&gt;"",M1270=""),SUM(M$1:M1270)-SUM(U$1:U1268),"")</f>
        <v/>
      </c>
      <c r="V1269" s="74" t="str">
        <f>IF(AND(O1269&lt;&gt;"",O1270=""),SUM(O$1:O1270)-SUM(V$1:V1268),"")</f>
        <v/>
      </c>
      <c r="X1269" s="3" t="str">
        <f t="shared" si="221"/>
        <v/>
      </c>
      <c r="Y1269" s="21" t="str">
        <f t="shared" si="222"/>
        <v/>
      </c>
      <c r="Z1269" s="74" t="str">
        <f t="shared" si="223"/>
        <v/>
      </c>
      <c r="AA1269" s="74" t="str">
        <f t="shared" si="224"/>
        <v/>
      </c>
      <c r="AB1269" s="74" t="str">
        <f t="shared" si="225"/>
        <v/>
      </c>
    </row>
    <row r="1270" spans="5:28" ht="15.75" customHeight="1" x14ac:dyDescent="0.2">
      <c r="E1270" t="str">
        <f t="shared" si="215"/>
        <v/>
      </c>
      <c r="G1270" s="1" t="str">
        <f>IF(D1270="","",IFERROR(VLOOKUP(D1270,Ingredients!$A:$G,4,FALSE),"ingredient not in list"))</f>
        <v/>
      </c>
      <c r="H1270" t="str">
        <f t="shared" si="216"/>
        <v/>
      </c>
      <c r="I1270" s="3" t="str">
        <f>IF(D1270="", "", IFERROR((VLOOKUP(D1270,Ingredients!$A:$H,8,FALSE)*(F1270/(VLOOKUP(D1270,Ingredients!$A:$H,3,FALSE)))), "ingredient not in list"))</f>
        <v/>
      </c>
      <c r="J1270" t="str">
        <f t="shared" si="217"/>
        <v/>
      </c>
      <c r="K1270" s="77" t="str">
        <f>IF($D1270="", "", IFERROR((VLOOKUP($D1270,Ingredients!$A:$K,9,FALSE)*($F1270/(VLOOKUP($D1270,Ingredients!$A:$K,3,FALSE)))), "ingredient not in list"))</f>
        <v/>
      </c>
      <c r="L1270" t="str">
        <f t="shared" si="218"/>
        <v/>
      </c>
      <c r="M1270" s="77" t="str">
        <f>IF($D1270="", "", IFERROR((VLOOKUP($D1270,Ingredients!$A:$K,10,FALSE)*($F1270/(VLOOKUP($D1270,Ingredients!$A:$K,3,FALSE)))), "ingredient not in list"))</f>
        <v/>
      </c>
      <c r="N1270" t="str">
        <f t="shared" si="219"/>
        <v/>
      </c>
      <c r="O1270" s="77" t="str">
        <f>IF($D1270="", "", IFERROR((VLOOKUP($D1270,Ingredients!$A:$K,11,FALSE)*($F1270/(VLOOKUP($D1270,Ingredients!$A:$K,3,FALSE)))), "ingredient not in list"))</f>
        <v/>
      </c>
      <c r="P1270" t="str">
        <f t="shared" si="220"/>
        <v/>
      </c>
      <c r="Q1270" s="83" t="str">
        <f>IF($D1270="", "", IFERROR((VLOOKUP($D1270,Ingredients!$A:$H,6,FALSE)*($F1270/(VLOOKUP($D1270,Ingredients!$A:$H,3,FALSE)))), "ingredient not in list"))</f>
        <v/>
      </c>
      <c r="R1270" s="3" t="str">
        <f>IF(AND(I1270&lt;&gt;"",I1271=""),SUM(I$1:I1271)-SUM(R$1:R1269),"")</f>
        <v/>
      </c>
      <c r="S1270" t="str">
        <f>IF(AND(Q1270&lt;&gt;"",Q1271=""),SUM(Q$1:Q1271)-SUM(S$1:S1269),"")</f>
        <v/>
      </c>
      <c r="T1270" s="74" t="str">
        <f>IF(AND(K1270&lt;&gt;"",K1271=""),SUM(K$1:K1271)-SUM(T$1:T1269),"")</f>
        <v/>
      </c>
      <c r="U1270" s="74" t="str">
        <f>IF(AND(M1270&lt;&gt;"",M1271=""),SUM(M$1:M1271)-SUM(U$1:U1269),"")</f>
        <v/>
      </c>
      <c r="V1270" s="74" t="str">
        <f>IF(AND(O1270&lt;&gt;"",O1271=""),SUM(O$1:O1271)-SUM(V$1:V1269),"")</f>
        <v/>
      </c>
      <c r="X1270" s="3" t="str">
        <f t="shared" si="221"/>
        <v/>
      </c>
      <c r="Y1270" s="21" t="str">
        <f t="shared" si="222"/>
        <v/>
      </c>
      <c r="Z1270" s="74" t="str">
        <f t="shared" si="223"/>
        <v/>
      </c>
      <c r="AA1270" s="74" t="str">
        <f t="shared" si="224"/>
        <v/>
      </c>
      <c r="AB1270" s="74" t="str">
        <f t="shared" si="225"/>
        <v/>
      </c>
    </row>
    <row r="1271" spans="5:28" ht="15.75" customHeight="1" x14ac:dyDescent="0.2">
      <c r="E1271" t="str">
        <f t="shared" si="215"/>
        <v/>
      </c>
      <c r="G1271" s="1" t="str">
        <f>IF(D1271="","",IFERROR(VLOOKUP(D1271,Ingredients!$A:$G,4,FALSE),"ingredient not in list"))</f>
        <v/>
      </c>
      <c r="H1271" t="str">
        <f t="shared" si="216"/>
        <v/>
      </c>
      <c r="I1271" s="3" t="str">
        <f>IF(D1271="", "", IFERROR((VLOOKUP(D1271,Ingredients!$A:$H,8,FALSE)*(F1271/(VLOOKUP(D1271,Ingredients!$A:$H,3,FALSE)))), "ingredient not in list"))</f>
        <v/>
      </c>
      <c r="J1271" t="str">
        <f t="shared" si="217"/>
        <v/>
      </c>
      <c r="K1271" s="77" t="str">
        <f>IF($D1271="", "", IFERROR((VLOOKUP($D1271,Ingredients!$A:$K,9,FALSE)*($F1271/(VLOOKUP($D1271,Ingredients!$A:$K,3,FALSE)))), "ingredient not in list"))</f>
        <v/>
      </c>
      <c r="L1271" t="str">
        <f t="shared" si="218"/>
        <v/>
      </c>
      <c r="M1271" s="77" t="str">
        <f>IF($D1271="", "", IFERROR((VLOOKUP($D1271,Ingredients!$A:$K,10,FALSE)*($F1271/(VLOOKUP($D1271,Ingredients!$A:$K,3,FALSE)))), "ingredient not in list"))</f>
        <v/>
      </c>
      <c r="N1271" t="str">
        <f t="shared" si="219"/>
        <v/>
      </c>
      <c r="O1271" s="77" t="str">
        <f>IF($D1271="", "", IFERROR((VLOOKUP($D1271,Ingredients!$A:$K,11,FALSE)*($F1271/(VLOOKUP($D1271,Ingredients!$A:$K,3,FALSE)))), "ingredient not in list"))</f>
        <v/>
      </c>
      <c r="P1271" t="str">
        <f t="shared" si="220"/>
        <v/>
      </c>
      <c r="Q1271" s="83" t="str">
        <f>IF($D1271="", "", IFERROR((VLOOKUP($D1271,Ingredients!$A:$H,6,FALSE)*($F1271/(VLOOKUP($D1271,Ingredients!$A:$H,3,FALSE)))), "ingredient not in list"))</f>
        <v/>
      </c>
      <c r="R1271" s="3" t="str">
        <f>IF(AND(I1271&lt;&gt;"",I1272=""),SUM(I$1:I1272)-SUM(R$1:R1270),"")</f>
        <v/>
      </c>
      <c r="S1271" t="str">
        <f>IF(AND(Q1271&lt;&gt;"",Q1272=""),SUM(Q$1:Q1272)-SUM(S$1:S1270),"")</f>
        <v/>
      </c>
      <c r="T1271" s="74" t="str">
        <f>IF(AND(K1271&lt;&gt;"",K1272=""),SUM(K$1:K1272)-SUM(T$1:T1270),"")</f>
        <v/>
      </c>
      <c r="U1271" s="74" t="str">
        <f>IF(AND(M1271&lt;&gt;"",M1272=""),SUM(M$1:M1272)-SUM(U$1:U1270),"")</f>
        <v/>
      </c>
      <c r="V1271" s="74" t="str">
        <f>IF(AND(O1271&lt;&gt;"",O1272=""),SUM(O$1:O1272)-SUM(V$1:V1270),"")</f>
        <v/>
      </c>
      <c r="X1271" s="3" t="str">
        <f t="shared" si="221"/>
        <v/>
      </c>
      <c r="Y1271" s="21" t="str">
        <f t="shared" si="222"/>
        <v/>
      </c>
      <c r="Z1271" s="74" t="str">
        <f t="shared" si="223"/>
        <v/>
      </c>
      <c r="AA1271" s="74" t="str">
        <f t="shared" si="224"/>
        <v/>
      </c>
      <c r="AB1271" s="74" t="str">
        <f t="shared" si="225"/>
        <v/>
      </c>
    </row>
    <row r="1272" spans="5:28" ht="15.75" customHeight="1" x14ac:dyDescent="0.2">
      <c r="E1272" t="str">
        <f t="shared" si="215"/>
        <v/>
      </c>
      <c r="G1272" s="1" t="str">
        <f>IF(D1272="","",IFERROR(VLOOKUP(D1272,Ingredients!$A:$G,4,FALSE),"ingredient not in list"))</f>
        <v/>
      </c>
      <c r="H1272" t="str">
        <f t="shared" si="216"/>
        <v/>
      </c>
      <c r="I1272" s="3" t="str">
        <f>IF(D1272="", "", IFERROR((VLOOKUP(D1272,Ingredients!$A:$H,8,FALSE)*(F1272/(VLOOKUP(D1272,Ingredients!$A:$H,3,FALSE)))), "ingredient not in list"))</f>
        <v/>
      </c>
      <c r="J1272" t="str">
        <f t="shared" si="217"/>
        <v/>
      </c>
      <c r="K1272" s="77" t="str">
        <f>IF($D1272="", "", IFERROR((VLOOKUP($D1272,Ingredients!$A:$K,9,FALSE)*($F1272/(VLOOKUP($D1272,Ingredients!$A:$K,3,FALSE)))), "ingredient not in list"))</f>
        <v/>
      </c>
      <c r="L1272" t="str">
        <f t="shared" si="218"/>
        <v/>
      </c>
      <c r="M1272" s="77" t="str">
        <f>IF($D1272="", "", IFERROR((VLOOKUP($D1272,Ingredients!$A:$K,10,FALSE)*($F1272/(VLOOKUP($D1272,Ingredients!$A:$K,3,FALSE)))), "ingredient not in list"))</f>
        <v/>
      </c>
      <c r="N1272" t="str">
        <f t="shared" si="219"/>
        <v/>
      </c>
      <c r="O1272" s="77" t="str">
        <f>IF($D1272="", "", IFERROR((VLOOKUP($D1272,Ingredients!$A:$K,11,FALSE)*($F1272/(VLOOKUP($D1272,Ingredients!$A:$K,3,FALSE)))), "ingredient not in list"))</f>
        <v/>
      </c>
      <c r="P1272" t="str">
        <f t="shared" si="220"/>
        <v/>
      </c>
      <c r="Q1272" s="83" t="str">
        <f>IF($D1272="", "", IFERROR((VLOOKUP($D1272,Ingredients!$A:$H,6,FALSE)*($F1272/(VLOOKUP($D1272,Ingredients!$A:$H,3,FALSE)))), "ingredient not in list"))</f>
        <v/>
      </c>
      <c r="R1272" s="3" t="str">
        <f>IF(AND(I1272&lt;&gt;"",I1273=""),SUM(I$1:I1273)-SUM(R$1:R1271),"")</f>
        <v/>
      </c>
      <c r="S1272" t="str">
        <f>IF(AND(Q1272&lt;&gt;"",Q1273=""),SUM(Q$1:Q1273)-SUM(S$1:S1271),"")</f>
        <v/>
      </c>
      <c r="T1272" s="74" t="str">
        <f>IF(AND(K1272&lt;&gt;"",K1273=""),SUM(K$1:K1273)-SUM(T$1:T1271),"")</f>
        <v/>
      </c>
      <c r="U1272" s="74" t="str">
        <f>IF(AND(M1272&lt;&gt;"",M1273=""),SUM(M$1:M1273)-SUM(U$1:U1271),"")</f>
        <v/>
      </c>
      <c r="V1272" s="74" t="str">
        <f>IF(AND(O1272&lt;&gt;"",O1273=""),SUM(O$1:O1273)-SUM(V$1:V1271),"")</f>
        <v/>
      </c>
      <c r="X1272" s="3" t="str">
        <f t="shared" si="221"/>
        <v/>
      </c>
      <c r="Y1272" s="21" t="str">
        <f t="shared" si="222"/>
        <v/>
      </c>
      <c r="Z1272" s="74" t="str">
        <f t="shared" si="223"/>
        <v/>
      </c>
      <c r="AA1272" s="74" t="str">
        <f t="shared" si="224"/>
        <v/>
      </c>
      <c r="AB1272" s="74" t="str">
        <f t="shared" si="225"/>
        <v/>
      </c>
    </row>
    <row r="1273" spans="5:28" ht="15.75" customHeight="1" x14ac:dyDescent="0.2">
      <c r="E1273" t="str">
        <f t="shared" si="215"/>
        <v/>
      </c>
      <c r="G1273" s="1" t="str">
        <f>IF(D1273="","",IFERROR(VLOOKUP(D1273,Ingredients!$A:$G,4,FALSE),"ingredient not in list"))</f>
        <v/>
      </c>
      <c r="H1273" t="str">
        <f t="shared" si="216"/>
        <v/>
      </c>
      <c r="I1273" s="3" t="str">
        <f>IF(D1273="", "", IFERROR((VLOOKUP(D1273,Ingredients!$A:$H,8,FALSE)*(F1273/(VLOOKUP(D1273,Ingredients!$A:$H,3,FALSE)))), "ingredient not in list"))</f>
        <v/>
      </c>
      <c r="J1273" t="str">
        <f t="shared" si="217"/>
        <v/>
      </c>
      <c r="K1273" s="77" t="str">
        <f>IF($D1273="", "", IFERROR((VLOOKUP($D1273,Ingredients!$A:$K,9,FALSE)*($F1273/(VLOOKUP($D1273,Ingredients!$A:$K,3,FALSE)))), "ingredient not in list"))</f>
        <v/>
      </c>
      <c r="L1273" t="str">
        <f t="shared" si="218"/>
        <v/>
      </c>
      <c r="M1273" s="77" t="str">
        <f>IF($D1273="", "", IFERROR((VLOOKUP($D1273,Ingredients!$A:$K,10,FALSE)*($F1273/(VLOOKUP($D1273,Ingredients!$A:$K,3,FALSE)))), "ingredient not in list"))</f>
        <v/>
      </c>
      <c r="N1273" t="str">
        <f t="shared" si="219"/>
        <v/>
      </c>
      <c r="O1273" s="77" t="str">
        <f>IF($D1273="", "", IFERROR((VLOOKUP($D1273,Ingredients!$A:$K,11,FALSE)*($F1273/(VLOOKUP($D1273,Ingredients!$A:$K,3,FALSE)))), "ingredient not in list"))</f>
        <v/>
      </c>
      <c r="P1273" t="str">
        <f t="shared" si="220"/>
        <v/>
      </c>
      <c r="Q1273" s="83" t="str">
        <f>IF($D1273="", "", IFERROR((VLOOKUP($D1273,Ingredients!$A:$H,6,FALSE)*($F1273/(VLOOKUP($D1273,Ingredients!$A:$H,3,FALSE)))), "ingredient not in list"))</f>
        <v/>
      </c>
      <c r="R1273" s="3" t="str">
        <f>IF(AND(I1273&lt;&gt;"",I1274=""),SUM(I$1:I1274)-SUM(R$1:R1272),"")</f>
        <v/>
      </c>
      <c r="S1273" t="str">
        <f>IF(AND(Q1273&lt;&gt;"",Q1274=""),SUM(Q$1:Q1274)-SUM(S$1:S1272),"")</f>
        <v/>
      </c>
      <c r="T1273" s="74" t="str">
        <f>IF(AND(K1273&lt;&gt;"",K1274=""),SUM(K$1:K1274)-SUM(T$1:T1272),"")</f>
        <v/>
      </c>
      <c r="U1273" s="74" t="str">
        <f>IF(AND(M1273&lt;&gt;"",M1274=""),SUM(M$1:M1274)-SUM(U$1:U1272),"")</f>
        <v/>
      </c>
      <c r="V1273" s="74" t="str">
        <f>IF(AND(O1273&lt;&gt;"",O1274=""),SUM(O$1:O1274)-SUM(V$1:V1272),"")</f>
        <v/>
      </c>
      <c r="X1273" s="3" t="str">
        <f t="shared" si="221"/>
        <v/>
      </c>
      <c r="Y1273" s="21" t="str">
        <f t="shared" si="222"/>
        <v/>
      </c>
      <c r="Z1273" s="74" t="str">
        <f t="shared" si="223"/>
        <v/>
      </c>
      <c r="AA1273" s="74" t="str">
        <f t="shared" si="224"/>
        <v/>
      </c>
      <c r="AB1273" s="74" t="str">
        <f t="shared" si="225"/>
        <v/>
      </c>
    </row>
    <row r="1274" spans="5:28" ht="15.75" customHeight="1" x14ac:dyDescent="0.2">
      <c r="E1274" t="str">
        <f t="shared" si="215"/>
        <v/>
      </c>
      <c r="G1274" s="1" t="str">
        <f>IF(D1274="","",IFERROR(VLOOKUP(D1274,Ingredients!$A:$G,4,FALSE),"ingredient not in list"))</f>
        <v/>
      </c>
      <c r="H1274" t="str">
        <f t="shared" si="216"/>
        <v/>
      </c>
      <c r="I1274" s="3" t="str">
        <f>IF(D1274="", "", IFERROR((VLOOKUP(D1274,Ingredients!$A:$H,8,FALSE)*(F1274/(VLOOKUP(D1274,Ingredients!$A:$H,3,FALSE)))), "ingredient not in list"))</f>
        <v/>
      </c>
      <c r="J1274" t="str">
        <f t="shared" si="217"/>
        <v/>
      </c>
      <c r="K1274" s="77" t="str">
        <f>IF($D1274="", "", IFERROR((VLOOKUP($D1274,Ingredients!$A:$K,9,FALSE)*($F1274/(VLOOKUP($D1274,Ingredients!$A:$K,3,FALSE)))), "ingredient not in list"))</f>
        <v/>
      </c>
      <c r="L1274" t="str">
        <f t="shared" si="218"/>
        <v/>
      </c>
      <c r="M1274" s="77" t="str">
        <f>IF($D1274="", "", IFERROR((VLOOKUP($D1274,Ingredients!$A:$K,10,FALSE)*($F1274/(VLOOKUP($D1274,Ingredients!$A:$K,3,FALSE)))), "ingredient not in list"))</f>
        <v/>
      </c>
      <c r="N1274" t="str">
        <f t="shared" si="219"/>
        <v/>
      </c>
      <c r="O1274" s="77" t="str">
        <f>IF($D1274="", "", IFERROR((VLOOKUP($D1274,Ingredients!$A:$K,11,FALSE)*($F1274/(VLOOKUP($D1274,Ingredients!$A:$K,3,FALSE)))), "ingredient not in list"))</f>
        <v/>
      </c>
      <c r="P1274" t="str">
        <f t="shared" si="220"/>
        <v/>
      </c>
      <c r="Q1274" s="83" t="str">
        <f>IF($D1274="", "", IFERROR((VLOOKUP($D1274,Ingredients!$A:$H,6,FALSE)*($F1274/(VLOOKUP($D1274,Ingredients!$A:$H,3,FALSE)))), "ingredient not in list"))</f>
        <v/>
      </c>
      <c r="R1274" s="3" t="str">
        <f>IF(AND(I1274&lt;&gt;"",I1275=""),SUM(I$1:I1275)-SUM(R$1:R1273),"")</f>
        <v/>
      </c>
      <c r="S1274" t="str">
        <f>IF(AND(Q1274&lt;&gt;"",Q1275=""),SUM(Q$1:Q1275)-SUM(S$1:S1273),"")</f>
        <v/>
      </c>
      <c r="T1274" s="74" t="str">
        <f>IF(AND(K1274&lt;&gt;"",K1275=""),SUM(K$1:K1275)-SUM(T$1:T1273),"")</f>
        <v/>
      </c>
      <c r="U1274" s="74" t="str">
        <f>IF(AND(M1274&lt;&gt;"",M1275=""),SUM(M$1:M1275)-SUM(U$1:U1273),"")</f>
        <v/>
      </c>
      <c r="V1274" s="74" t="str">
        <f>IF(AND(O1274&lt;&gt;"",O1275=""),SUM(O$1:O1275)-SUM(V$1:V1273),"")</f>
        <v/>
      </c>
      <c r="X1274" s="3" t="str">
        <f t="shared" si="221"/>
        <v/>
      </c>
      <c r="Y1274" s="21" t="str">
        <f t="shared" si="222"/>
        <v/>
      </c>
      <c r="Z1274" s="74" t="str">
        <f t="shared" si="223"/>
        <v/>
      </c>
      <c r="AA1274" s="74" t="str">
        <f t="shared" si="224"/>
        <v/>
      </c>
      <c r="AB1274" s="74" t="str">
        <f t="shared" si="225"/>
        <v/>
      </c>
    </row>
    <row r="1275" spans="5:28" ht="15.75" customHeight="1" x14ac:dyDescent="0.2">
      <c r="E1275" t="str">
        <f t="shared" si="215"/>
        <v/>
      </c>
      <c r="G1275" s="1" t="str">
        <f>IF(D1275="","",IFERROR(VLOOKUP(D1275,Ingredients!$A:$G,4,FALSE),"ingredient not in list"))</f>
        <v/>
      </c>
      <c r="H1275" t="str">
        <f t="shared" si="216"/>
        <v/>
      </c>
      <c r="I1275" s="3" t="str">
        <f>IF(D1275="", "", IFERROR((VLOOKUP(D1275,Ingredients!$A:$H,8,FALSE)*(F1275/(VLOOKUP(D1275,Ingredients!$A:$H,3,FALSE)))), "ingredient not in list"))</f>
        <v/>
      </c>
      <c r="J1275" t="str">
        <f t="shared" si="217"/>
        <v/>
      </c>
      <c r="K1275" s="77" t="str">
        <f>IF($D1275="", "", IFERROR((VLOOKUP($D1275,Ingredients!$A:$K,9,FALSE)*($F1275/(VLOOKUP($D1275,Ingredients!$A:$K,3,FALSE)))), "ingredient not in list"))</f>
        <v/>
      </c>
      <c r="L1275" t="str">
        <f t="shared" si="218"/>
        <v/>
      </c>
      <c r="M1275" s="77" t="str">
        <f>IF($D1275="", "", IFERROR((VLOOKUP($D1275,Ingredients!$A:$K,10,FALSE)*($F1275/(VLOOKUP($D1275,Ingredients!$A:$K,3,FALSE)))), "ingredient not in list"))</f>
        <v/>
      </c>
      <c r="N1275" t="str">
        <f t="shared" si="219"/>
        <v/>
      </c>
      <c r="O1275" s="77" t="str">
        <f>IF($D1275="", "", IFERROR((VLOOKUP($D1275,Ingredients!$A:$K,11,FALSE)*($F1275/(VLOOKUP($D1275,Ingredients!$A:$K,3,FALSE)))), "ingredient not in list"))</f>
        <v/>
      </c>
      <c r="P1275" t="str">
        <f t="shared" si="220"/>
        <v/>
      </c>
      <c r="Q1275" s="83" t="str">
        <f>IF($D1275="", "", IFERROR((VLOOKUP($D1275,Ingredients!$A:$H,6,FALSE)*($F1275/(VLOOKUP($D1275,Ingredients!$A:$H,3,FALSE)))), "ingredient not in list"))</f>
        <v/>
      </c>
      <c r="R1275" s="3" t="str">
        <f>IF(AND(I1275&lt;&gt;"",I1276=""),SUM(I$1:I1276)-SUM(R$1:R1274),"")</f>
        <v/>
      </c>
      <c r="S1275" t="str">
        <f>IF(AND(Q1275&lt;&gt;"",Q1276=""),SUM(Q$1:Q1276)-SUM(S$1:S1274),"")</f>
        <v/>
      </c>
      <c r="T1275" s="74" t="str">
        <f>IF(AND(K1275&lt;&gt;"",K1276=""),SUM(K$1:K1276)-SUM(T$1:T1274),"")</f>
        <v/>
      </c>
      <c r="U1275" s="74" t="str">
        <f>IF(AND(M1275&lt;&gt;"",M1276=""),SUM(M$1:M1276)-SUM(U$1:U1274),"")</f>
        <v/>
      </c>
      <c r="V1275" s="74" t="str">
        <f>IF(AND(O1275&lt;&gt;"",O1276=""),SUM(O$1:O1276)-SUM(V$1:V1274),"")</f>
        <v/>
      </c>
      <c r="X1275" s="3" t="str">
        <f t="shared" si="221"/>
        <v/>
      </c>
      <c r="Y1275" s="21" t="str">
        <f t="shared" si="222"/>
        <v/>
      </c>
      <c r="Z1275" s="74" t="str">
        <f t="shared" si="223"/>
        <v/>
      </c>
      <c r="AA1275" s="74" t="str">
        <f t="shared" si="224"/>
        <v/>
      </c>
      <c r="AB1275" s="74" t="str">
        <f t="shared" si="225"/>
        <v/>
      </c>
    </row>
    <row r="1276" spans="5:28" ht="15.75" customHeight="1" x14ac:dyDescent="0.2">
      <c r="E1276" t="str">
        <f t="shared" si="215"/>
        <v/>
      </c>
      <c r="G1276" s="1" t="str">
        <f>IF(D1276="","",IFERROR(VLOOKUP(D1276,Ingredients!$A:$G,4,FALSE),"ingredient not in list"))</f>
        <v/>
      </c>
      <c r="H1276" t="str">
        <f t="shared" si="216"/>
        <v/>
      </c>
      <c r="I1276" s="3" t="str">
        <f>IF(D1276="", "", IFERROR((VLOOKUP(D1276,Ingredients!$A:$H,8,FALSE)*(F1276/(VLOOKUP(D1276,Ingredients!$A:$H,3,FALSE)))), "ingredient not in list"))</f>
        <v/>
      </c>
      <c r="J1276" t="str">
        <f t="shared" si="217"/>
        <v/>
      </c>
      <c r="K1276" s="77" t="str">
        <f>IF($D1276="", "", IFERROR((VLOOKUP($D1276,Ingredients!$A:$K,9,FALSE)*($F1276/(VLOOKUP($D1276,Ingredients!$A:$K,3,FALSE)))), "ingredient not in list"))</f>
        <v/>
      </c>
      <c r="L1276" t="str">
        <f t="shared" si="218"/>
        <v/>
      </c>
      <c r="M1276" s="77" t="str">
        <f>IF($D1276="", "", IFERROR((VLOOKUP($D1276,Ingredients!$A:$K,10,FALSE)*($F1276/(VLOOKUP($D1276,Ingredients!$A:$K,3,FALSE)))), "ingredient not in list"))</f>
        <v/>
      </c>
      <c r="N1276" t="str">
        <f t="shared" si="219"/>
        <v/>
      </c>
      <c r="O1276" s="77" t="str">
        <f>IF($D1276="", "", IFERROR((VLOOKUP($D1276,Ingredients!$A:$K,11,FALSE)*($F1276/(VLOOKUP($D1276,Ingredients!$A:$K,3,FALSE)))), "ingredient not in list"))</f>
        <v/>
      </c>
      <c r="P1276" t="str">
        <f t="shared" si="220"/>
        <v/>
      </c>
      <c r="Q1276" s="83" t="str">
        <f>IF($D1276="", "", IFERROR((VLOOKUP($D1276,Ingredients!$A:$H,6,FALSE)*($F1276/(VLOOKUP($D1276,Ingredients!$A:$H,3,FALSE)))), "ingredient not in list"))</f>
        <v/>
      </c>
      <c r="R1276" s="3" t="str">
        <f>IF(AND(I1276&lt;&gt;"",I1277=""),SUM(I$1:I1277)-SUM(R$1:R1275),"")</f>
        <v/>
      </c>
      <c r="S1276" t="str">
        <f>IF(AND(Q1276&lt;&gt;"",Q1277=""),SUM(Q$1:Q1277)-SUM(S$1:S1275),"")</f>
        <v/>
      </c>
      <c r="T1276" s="74" t="str">
        <f>IF(AND(K1276&lt;&gt;"",K1277=""),SUM(K$1:K1277)-SUM(T$1:T1275),"")</f>
        <v/>
      </c>
      <c r="U1276" s="74" t="str">
        <f>IF(AND(M1276&lt;&gt;"",M1277=""),SUM(M$1:M1277)-SUM(U$1:U1275),"")</f>
        <v/>
      </c>
      <c r="V1276" s="74" t="str">
        <f>IF(AND(O1276&lt;&gt;"",O1277=""),SUM(O$1:O1277)-SUM(V$1:V1275),"")</f>
        <v/>
      </c>
      <c r="X1276" s="3" t="str">
        <f t="shared" si="221"/>
        <v/>
      </c>
      <c r="Y1276" s="21" t="str">
        <f t="shared" si="222"/>
        <v/>
      </c>
      <c r="Z1276" s="74" t="str">
        <f t="shared" si="223"/>
        <v/>
      </c>
      <c r="AA1276" s="74" t="str">
        <f t="shared" si="224"/>
        <v/>
      </c>
      <c r="AB1276" s="74" t="str">
        <f t="shared" si="225"/>
        <v/>
      </c>
    </row>
    <row r="1277" spans="5:28" ht="15.75" customHeight="1" x14ac:dyDescent="0.2">
      <c r="E1277" t="str">
        <f t="shared" si="215"/>
        <v/>
      </c>
      <c r="G1277" s="1" t="str">
        <f>IF(D1277="","",IFERROR(VLOOKUP(D1277,Ingredients!$A:$G,4,FALSE),"ingredient not in list"))</f>
        <v/>
      </c>
      <c r="H1277" t="str">
        <f t="shared" si="216"/>
        <v/>
      </c>
      <c r="I1277" s="3" t="str">
        <f>IF(D1277="", "", IFERROR((VLOOKUP(D1277,Ingredients!$A:$H,8,FALSE)*(F1277/(VLOOKUP(D1277,Ingredients!$A:$H,3,FALSE)))), "ingredient not in list"))</f>
        <v/>
      </c>
      <c r="J1277" t="str">
        <f t="shared" si="217"/>
        <v/>
      </c>
      <c r="K1277" s="77" t="str">
        <f>IF($D1277="", "", IFERROR((VLOOKUP($D1277,Ingredients!$A:$K,9,FALSE)*($F1277/(VLOOKUP($D1277,Ingredients!$A:$K,3,FALSE)))), "ingredient not in list"))</f>
        <v/>
      </c>
      <c r="L1277" t="str">
        <f t="shared" si="218"/>
        <v/>
      </c>
      <c r="M1277" s="77" t="str">
        <f>IF($D1277="", "", IFERROR((VLOOKUP($D1277,Ingredients!$A:$K,10,FALSE)*($F1277/(VLOOKUP($D1277,Ingredients!$A:$K,3,FALSE)))), "ingredient not in list"))</f>
        <v/>
      </c>
      <c r="N1277" t="str">
        <f t="shared" si="219"/>
        <v/>
      </c>
      <c r="O1277" s="77" t="str">
        <f>IF($D1277="", "", IFERROR((VLOOKUP($D1277,Ingredients!$A:$K,11,FALSE)*($F1277/(VLOOKUP($D1277,Ingredients!$A:$K,3,FALSE)))), "ingredient not in list"))</f>
        <v/>
      </c>
      <c r="P1277" t="str">
        <f t="shared" si="220"/>
        <v/>
      </c>
      <c r="Q1277" s="83" t="str">
        <f>IF($D1277="", "", IFERROR((VLOOKUP($D1277,Ingredients!$A:$H,6,FALSE)*($F1277/(VLOOKUP($D1277,Ingredients!$A:$H,3,FALSE)))), "ingredient not in list"))</f>
        <v/>
      </c>
      <c r="R1277" s="3" t="str">
        <f>IF(AND(I1277&lt;&gt;"",I1278=""),SUM(I$1:I1278)-SUM(R$1:R1276),"")</f>
        <v/>
      </c>
      <c r="S1277" t="str">
        <f>IF(AND(Q1277&lt;&gt;"",Q1278=""),SUM(Q$1:Q1278)-SUM(S$1:S1276),"")</f>
        <v/>
      </c>
      <c r="T1277" s="74" t="str">
        <f>IF(AND(K1277&lt;&gt;"",K1278=""),SUM(K$1:K1278)-SUM(T$1:T1276),"")</f>
        <v/>
      </c>
      <c r="U1277" s="74" t="str">
        <f>IF(AND(M1277&lt;&gt;"",M1278=""),SUM(M$1:M1278)-SUM(U$1:U1276),"")</f>
        <v/>
      </c>
      <c r="V1277" s="74" t="str">
        <f>IF(AND(O1277&lt;&gt;"",O1278=""),SUM(O$1:O1278)-SUM(V$1:V1276),"")</f>
        <v/>
      </c>
      <c r="X1277" s="3" t="str">
        <f t="shared" si="221"/>
        <v/>
      </c>
      <c r="Y1277" s="21" t="str">
        <f t="shared" si="222"/>
        <v/>
      </c>
      <c r="Z1277" s="74" t="str">
        <f t="shared" si="223"/>
        <v/>
      </c>
      <c r="AA1277" s="74" t="str">
        <f t="shared" si="224"/>
        <v/>
      </c>
      <c r="AB1277" s="74" t="str">
        <f t="shared" si="225"/>
        <v/>
      </c>
    </row>
    <row r="1278" spans="5:28" ht="15.75" customHeight="1" x14ac:dyDescent="0.2">
      <c r="E1278" t="str">
        <f t="shared" si="215"/>
        <v/>
      </c>
      <c r="G1278" s="1" t="str">
        <f>IF(D1278="","",IFERROR(VLOOKUP(D1278,Ingredients!$A:$G,4,FALSE),"ingredient not in list"))</f>
        <v/>
      </c>
      <c r="H1278" t="str">
        <f t="shared" si="216"/>
        <v/>
      </c>
      <c r="I1278" s="3" t="str">
        <f>IF(D1278="", "", IFERROR((VLOOKUP(D1278,Ingredients!$A:$H,8,FALSE)*(F1278/(VLOOKUP(D1278,Ingredients!$A:$H,3,FALSE)))), "ingredient not in list"))</f>
        <v/>
      </c>
      <c r="J1278" t="str">
        <f t="shared" si="217"/>
        <v/>
      </c>
      <c r="K1278" s="77" t="str">
        <f>IF($D1278="", "", IFERROR((VLOOKUP($D1278,Ingredients!$A:$K,9,FALSE)*($F1278/(VLOOKUP($D1278,Ingredients!$A:$K,3,FALSE)))), "ingredient not in list"))</f>
        <v/>
      </c>
      <c r="L1278" t="str">
        <f t="shared" si="218"/>
        <v/>
      </c>
      <c r="M1278" s="77" t="str">
        <f>IF($D1278="", "", IFERROR((VLOOKUP($D1278,Ingredients!$A:$K,10,FALSE)*($F1278/(VLOOKUP($D1278,Ingredients!$A:$K,3,FALSE)))), "ingredient not in list"))</f>
        <v/>
      </c>
      <c r="N1278" t="str">
        <f t="shared" si="219"/>
        <v/>
      </c>
      <c r="O1278" s="77" t="str">
        <f>IF($D1278="", "", IFERROR((VLOOKUP($D1278,Ingredients!$A:$K,11,FALSE)*($F1278/(VLOOKUP($D1278,Ingredients!$A:$K,3,FALSE)))), "ingredient not in list"))</f>
        <v/>
      </c>
      <c r="P1278" t="str">
        <f t="shared" si="220"/>
        <v/>
      </c>
      <c r="Q1278" s="83" t="str">
        <f>IF($D1278="", "", IFERROR((VLOOKUP($D1278,Ingredients!$A:$H,6,FALSE)*($F1278/(VLOOKUP($D1278,Ingredients!$A:$H,3,FALSE)))), "ingredient not in list"))</f>
        <v/>
      </c>
      <c r="R1278" s="3" t="str">
        <f>IF(AND(I1278&lt;&gt;"",I1279=""),SUM(I$1:I1279)-SUM(R$1:R1277),"")</f>
        <v/>
      </c>
      <c r="S1278" t="str">
        <f>IF(AND(Q1278&lt;&gt;"",Q1279=""),SUM(Q$1:Q1279)-SUM(S$1:S1277),"")</f>
        <v/>
      </c>
      <c r="T1278" s="74" t="str">
        <f>IF(AND(K1278&lt;&gt;"",K1279=""),SUM(K$1:K1279)-SUM(T$1:T1277),"")</f>
        <v/>
      </c>
      <c r="U1278" s="74" t="str">
        <f>IF(AND(M1278&lt;&gt;"",M1279=""),SUM(M$1:M1279)-SUM(U$1:U1277),"")</f>
        <v/>
      </c>
      <c r="V1278" s="74" t="str">
        <f>IF(AND(O1278&lt;&gt;"",O1279=""),SUM(O$1:O1279)-SUM(V$1:V1277),"")</f>
        <v/>
      </c>
      <c r="X1278" s="3" t="str">
        <f t="shared" si="221"/>
        <v/>
      </c>
      <c r="Y1278" s="21" t="str">
        <f t="shared" si="222"/>
        <v/>
      </c>
      <c r="Z1278" s="74" t="str">
        <f t="shared" si="223"/>
        <v/>
      </c>
      <c r="AA1278" s="74" t="str">
        <f t="shared" si="224"/>
        <v/>
      </c>
      <c r="AB1278" s="74" t="str">
        <f t="shared" si="225"/>
        <v/>
      </c>
    </row>
    <row r="1279" spans="5:28" ht="15.75" customHeight="1" x14ac:dyDescent="0.2">
      <c r="E1279" t="str">
        <f t="shared" si="215"/>
        <v/>
      </c>
      <c r="G1279" s="1" t="str">
        <f>IF(D1279="","",IFERROR(VLOOKUP(D1279,Ingredients!$A:$G,4,FALSE),"ingredient not in list"))</f>
        <v/>
      </c>
      <c r="H1279" t="str">
        <f t="shared" si="216"/>
        <v/>
      </c>
      <c r="I1279" s="3" t="str">
        <f>IF(D1279="", "", IFERROR((VLOOKUP(D1279,Ingredients!$A:$H,8,FALSE)*(F1279/(VLOOKUP(D1279,Ingredients!$A:$H,3,FALSE)))), "ingredient not in list"))</f>
        <v/>
      </c>
      <c r="J1279" t="str">
        <f t="shared" si="217"/>
        <v/>
      </c>
      <c r="K1279" s="77" t="str">
        <f>IF($D1279="", "", IFERROR((VLOOKUP($D1279,Ingredients!$A:$K,9,FALSE)*($F1279/(VLOOKUP($D1279,Ingredients!$A:$K,3,FALSE)))), "ingredient not in list"))</f>
        <v/>
      </c>
      <c r="L1279" t="str">
        <f t="shared" si="218"/>
        <v/>
      </c>
      <c r="M1279" s="77" t="str">
        <f>IF($D1279="", "", IFERROR((VLOOKUP($D1279,Ingredients!$A:$K,10,FALSE)*($F1279/(VLOOKUP($D1279,Ingredients!$A:$K,3,FALSE)))), "ingredient not in list"))</f>
        <v/>
      </c>
      <c r="N1279" t="str">
        <f t="shared" si="219"/>
        <v/>
      </c>
      <c r="O1279" s="77" t="str">
        <f>IF($D1279="", "", IFERROR((VLOOKUP($D1279,Ingredients!$A:$K,11,FALSE)*($F1279/(VLOOKUP($D1279,Ingredients!$A:$K,3,FALSE)))), "ingredient not in list"))</f>
        <v/>
      </c>
      <c r="P1279" t="str">
        <f t="shared" si="220"/>
        <v/>
      </c>
      <c r="Q1279" s="83" t="str">
        <f>IF($D1279="", "", IFERROR((VLOOKUP($D1279,Ingredients!$A:$H,6,FALSE)*($F1279/(VLOOKUP($D1279,Ingredients!$A:$H,3,FALSE)))), "ingredient not in list"))</f>
        <v/>
      </c>
      <c r="R1279" s="3" t="str">
        <f>IF(AND(I1279&lt;&gt;"",I1280=""),SUM(I$1:I1280)-SUM(R$1:R1278),"")</f>
        <v/>
      </c>
      <c r="S1279" t="str">
        <f>IF(AND(Q1279&lt;&gt;"",Q1280=""),SUM(Q$1:Q1280)-SUM(S$1:S1278),"")</f>
        <v/>
      </c>
      <c r="T1279" s="74" t="str">
        <f>IF(AND(K1279&lt;&gt;"",K1280=""),SUM(K$1:K1280)-SUM(T$1:T1278),"")</f>
        <v/>
      </c>
      <c r="U1279" s="74" t="str">
        <f>IF(AND(M1279&lt;&gt;"",M1280=""),SUM(M$1:M1280)-SUM(U$1:U1278),"")</f>
        <v/>
      </c>
      <c r="V1279" s="74" t="str">
        <f>IF(AND(O1279&lt;&gt;"",O1280=""),SUM(O$1:O1280)-SUM(V$1:V1278),"")</f>
        <v/>
      </c>
      <c r="X1279" s="3" t="str">
        <f t="shared" si="221"/>
        <v/>
      </c>
      <c r="Y1279" s="21" t="str">
        <f t="shared" si="222"/>
        <v/>
      </c>
      <c r="Z1279" s="74" t="str">
        <f t="shared" si="223"/>
        <v/>
      </c>
      <c r="AA1279" s="74" t="str">
        <f t="shared" si="224"/>
        <v/>
      </c>
      <c r="AB1279" s="74" t="str">
        <f t="shared" si="225"/>
        <v/>
      </c>
    </row>
    <row r="1280" spans="5:28" ht="15.75" customHeight="1" x14ac:dyDescent="0.2">
      <c r="E1280" t="str">
        <f t="shared" si="215"/>
        <v/>
      </c>
      <c r="G1280" s="1" t="str">
        <f>IF(D1280="","",IFERROR(VLOOKUP(D1280,Ingredients!$A:$G,4,FALSE),"ingredient not in list"))</f>
        <v/>
      </c>
      <c r="H1280" t="str">
        <f t="shared" si="216"/>
        <v/>
      </c>
      <c r="I1280" s="3" t="str">
        <f>IF(D1280="", "", IFERROR((VLOOKUP(D1280,Ingredients!$A:$H,8,FALSE)*(F1280/(VLOOKUP(D1280,Ingredients!$A:$H,3,FALSE)))), "ingredient not in list"))</f>
        <v/>
      </c>
      <c r="J1280" t="str">
        <f t="shared" si="217"/>
        <v/>
      </c>
      <c r="K1280" s="77" t="str">
        <f>IF($D1280="", "", IFERROR((VLOOKUP($D1280,Ingredients!$A:$K,9,FALSE)*($F1280/(VLOOKUP($D1280,Ingredients!$A:$K,3,FALSE)))), "ingredient not in list"))</f>
        <v/>
      </c>
      <c r="L1280" t="str">
        <f t="shared" si="218"/>
        <v/>
      </c>
      <c r="M1280" s="77" t="str">
        <f>IF($D1280="", "", IFERROR((VLOOKUP($D1280,Ingredients!$A:$K,10,FALSE)*($F1280/(VLOOKUP($D1280,Ingredients!$A:$K,3,FALSE)))), "ingredient not in list"))</f>
        <v/>
      </c>
      <c r="N1280" t="str">
        <f t="shared" si="219"/>
        <v/>
      </c>
      <c r="O1280" s="77" t="str">
        <f>IF($D1280="", "", IFERROR((VLOOKUP($D1280,Ingredients!$A:$K,11,FALSE)*($F1280/(VLOOKUP($D1280,Ingredients!$A:$K,3,FALSE)))), "ingredient not in list"))</f>
        <v/>
      </c>
      <c r="P1280" t="str">
        <f t="shared" si="220"/>
        <v/>
      </c>
      <c r="Q1280" s="83" t="str">
        <f>IF($D1280="", "", IFERROR((VLOOKUP($D1280,Ingredients!$A:$H,6,FALSE)*($F1280/(VLOOKUP($D1280,Ingredients!$A:$H,3,FALSE)))), "ingredient not in list"))</f>
        <v/>
      </c>
      <c r="R1280" s="3" t="str">
        <f>IF(AND(I1280&lt;&gt;"",I1281=""),SUM(I$1:I1281)-SUM(R$1:R1279),"")</f>
        <v/>
      </c>
      <c r="S1280" t="str">
        <f>IF(AND(Q1280&lt;&gt;"",Q1281=""),SUM(Q$1:Q1281)-SUM(S$1:S1279),"")</f>
        <v/>
      </c>
      <c r="T1280" s="74" t="str">
        <f>IF(AND(K1280&lt;&gt;"",K1281=""),SUM(K$1:K1281)-SUM(T$1:T1279),"")</f>
        <v/>
      </c>
      <c r="U1280" s="74" t="str">
        <f>IF(AND(M1280&lt;&gt;"",M1281=""),SUM(M$1:M1281)-SUM(U$1:U1279),"")</f>
        <v/>
      </c>
      <c r="V1280" s="74" t="str">
        <f>IF(AND(O1280&lt;&gt;"",O1281=""),SUM(O$1:O1281)-SUM(V$1:V1279),"")</f>
        <v/>
      </c>
      <c r="X1280" s="3" t="str">
        <f t="shared" si="221"/>
        <v/>
      </c>
      <c r="Y1280" s="21" t="str">
        <f t="shared" si="222"/>
        <v/>
      </c>
      <c r="Z1280" s="74" t="str">
        <f t="shared" si="223"/>
        <v/>
      </c>
      <c r="AA1280" s="74" t="str">
        <f t="shared" si="224"/>
        <v/>
      </c>
      <c r="AB1280" s="74" t="str">
        <f t="shared" si="225"/>
        <v/>
      </c>
    </row>
    <row r="1281" spans="5:28" ht="15.75" customHeight="1" x14ac:dyDescent="0.2">
      <c r="E1281" t="str">
        <f t="shared" si="215"/>
        <v/>
      </c>
      <c r="G1281" s="1" t="str">
        <f>IF(D1281="","",IFERROR(VLOOKUP(D1281,Ingredients!$A:$G,4,FALSE),"ingredient not in list"))</f>
        <v/>
      </c>
      <c r="H1281" t="str">
        <f t="shared" si="216"/>
        <v/>
      </c>
      <c r="I1281" s="3" t="str">
        <f>IF(D1281="", "", IFERROR((VLOOKUP(D1281,Ingredients!$A:$H,8,FALSE)*(F1281/(VLOOKUP(D1281,Ingredients!$A:$H,3,FALSE)))), "ingredient not in list"))</f>
        <v/>
      </c>
      <c r="J1281" t="str">
        <f t="shared" si="217"/>
        <v/>
      </c>
      <c r="K1281" s="77" t="str">
        <f>IF($D1281="", "", IFERROR((VLOOKUP($D1281,Ingredients!$A:$K,9,FALSE)*($F1281/(VLOOKUP($D1281,Ingredients!$A:$K,3,FALSE)))), "ingredient not in list"))</f>
        <v/>
      </c>
      <c r="L1281" t="str">
        <f t="shared" si="218"/>
        <v/>
      </c>
      <c r="M1281" s="77" t="str">
        <f>IF($D1281="", "", IFERROR((VLOOKUP($D1281,Ingredients!$A:$K,10,FALSE)*($F1281/(VLOOKUP($D1281,Ingredients!$A:$K,3,FALSE)))), "ingredient not in list"))</f>
        <v/>
      </c>
      <c r="N1281" t="str">
        <f t="shared" si="219"/>
        <v/>
      </c>
      <c r="O1281" s="77" t="str">
        <f>IF($D1281="", "", IFERROR((VLOOKUP($D1281,Ingredients!$A:$K,11,FALSE)*($F1281/(VLOOKUP($D1281,Ingredients!$A:$K,3,FALSE)))), "ingredient not in list"))</f>
        <v/>
      </c>
      <c r="P1281" t="str">
        <f t="shared" si="220"/>
        <v/>
      </c>
      <c r="Q1281" s="83" t="str">
        <f>IF($D1281="", "", IFERROR((VLOOKUP($D1281,Ingredients!$A:$H,6,FALSE)*($F1281/(VLOOKUP($D1281,Ingredients!$A:$H,3,FALSE)))), "ingredient not in list"))</f>
        <v/>
      </c>
      <c r="R1281" s="3" t="str">
        <f>IF(AND(I1281&lt;&gt;"",I1282=""),SUM(I$1:I1282)-SUM(R$1:R1280),"")</f>
        <v/>
      </c>
      <c r="S1281" t="str">
        <f>IF(AND(Q1281&lt;&gt;"",Q1282=""),SUM(Q$1:Q1282)-SUM(S$1:S1280),"")</f>
        <v/>
      </c>
      <c r="T1281" s="74" t="str">
        <f>IF(AND(K1281&lt;&gt;"",K1282=""),SUM(K$1:K1282)-SUM(T$1:T1280),"")</f>
        <v/>
      </c>
      <c r="U1281" s="74" t="str">
        <f>IF(AND(M1281&lt;&gt;"",M1282=""),SUM(M$1:M1282)-SUM(U$1:U1280),"")</f>
        <v/>
      </c>
      <c r="V1281" s="74" t="str">
        <f>IF(AND(O1281&lt;&gt;"",O1282=""),SUM(O$1:O1282)-SUM(V$1:V1280),"")</f>
        <v/>
      </c>
      <c r="X1281" s="3" t="str">
        <f t="shared" si="221"/>
        <v/>
      </c>
      <c r="Y1281" s="21" t="str">
        <f t="shared" si="222"/>
        <v/>
      </c>
      <c r="Z1281" s="74" t="str">
        <f t="shared" si="223"/>
        <v/>
      </c>
      <c r="AA1281" s="74" t="str">
        <f t="shared" si="224"/>
        <v/>
      </c>
      <c r="AB1281" s="74" t="str">
        <f t="shared" si="225"/>
        <v/>
      </c>
    </row>
    <row r="1282" spans="5:28" ht="15.75" customHeight="1" x14ac:dyDescent="0.2">
      <c r="E1282" t="str">
        <f t="shared" si="215"/>
        <v/>
      </c>
      <c r="G1282" s="1" t="str">
        <f>IF(D1282="","",IFERROR(VLOOKUP(D1282,Ingredients!$A:$G,4,FALSE),"ingredient not in list"))</f>
        <v/>
      </c>
      <c r="H1282" t="str">
        <f t="shared" si="216"/>
        <v/>
      </c>
      <c r="I1282" s="3" t="str">
        <f>IF(D1282="", "", IFERROR((VLOOKUP(D1282,Ingredients!$A:$H,8,FALSE)*(F1282/(VLOOKUP(D1282,Ingredients!$A:$H,3,FALSE)))), "ingredient not in list"))</f>
        <v/>
      </c>
      <c r="J1282" t="str">
        <f t="shared" si="217"/>
        <v/>
      </c>
      <c r="K1282" s="77" t="str">
        <f>IF($D1282="", "", IFERROR((VLOOKUP($D1282,Ingredients!$A:$K,9,FALSE)*($F1282/(VLOOKUP($D1282,Ingredients!$A:$K,3,FALSE)))), "ingredient not in list"))</f>
        <v/>
      </c>
      <c r="L1282" t="str">
        <f t="shared" si="218"/>
        <v/>
      </c>
      <c r="M1282" s="77" t="str">
        <f>IF($D1282="", "", IFERROR((VLOOKUP($D1282,Ingredients!$A:$K,10,FALSE)*($F1282/(VLOOKUP($D1282,Ingredients!$A:$K,3,FALSE)))), "ingredient not in list"))</f>
        <v/>
      </c>
      <c r="N1282" t="str">
        <f t="shared" si="219"/>
        <v/>
      </c>
      <c r="O1282" s="77" t="str">
        <f>IF($D1282="", "", IFERROR((VLOOKUP($D1282,Ingredients!$A:$K,11,FALSE)*($F1282/(VLOOKUP($D1282,Ingredients!$A:$K,3,FALSE)))), "ingredient not in list"))</f>
        <v/>
      </c>
      <c r="P1282" t="str">
        <f t="shared" si="220"/>
        <v/>
      </c>
      <c r="Q1282" s="83" t="str">
        <f>IF($D1282="", "", IFERROR((VLOOKUP($D1282,Ingredients!$A:$H,6,FALSE)*($F1282/(VLOOKUP($D1282,Ingredients!$A:$H,3,FALSE)))), "ingredient not in list"))</f>
        <v/>
      </c>
      <c r="R1282" s="3" t="str">
        <f>IF(AND(I1282&lt;&gt;"",I1283=""),SUM(I$1:I1283)-SUM(R$1:R1281),"")</f>
        <v/>
      </c>
      <c r="S1282" t="str">
        <f>IF(AND(Q1282&lt;&gt;"",Q1283=""),SUM(Q$1:Q1283)-SUM(S$1:S1281),"")</f>
        <v/>
      </c>
      <c r="T1282" s="74" t="str">
        <f>IF(AND(K1282&lt;&gt;"",K1283=""),SUM(K$1:K1283)-SUM(T$1:T1281),"")</f>
        <v/>
      </c>
      <c r="U1282" s="74" t="str">
        <f>IF(AND(M1282&lt;&gt;"",M1283=""),SUM(M$1:M1283)-SUM(U$1:U1281),"")</f>
        <v/>
      </c>
      <c r="V1282" s="74" t="str">
        <f>IF(AND(O1282&lt;&gt;"",O1283=""),SUM(O$1:O1283)-SUM(V$1:V1281),"")</f>
        <v/>
      </c>
      <c r="X1282" s="3" t="str">
        <f t="shared" si="221"/>
        <v/>
      </c>
      <c r="Y1282" s="21" t="str">
        <f t="shared" si="222"/>
        <v/>
      </c>
      <c r="Z1282" s="74" t="str">
        <f t="shared" si="223"/>
        <v/>
      </c>
      <c r="AA1282" s="74" t="str">
        <f t="shared" si="224"/>
        <v/>
      </c>
      <c r="AB1282" s="74" t="str">
        <f t="shared" si="225"/>
        <v/>
      </c>
    </row>
    <row r="1283" spans="5:28" ht="15.75" customHeight="1" x14ac:dyDescent="0.2">
      <c r="E1283" t="str">
        <f t="shared" si="215"/>
        <v/>
      </c>
      <c r="G1283" s="1" t="str">
        <f>IF(D1283="","",IFERROR(VLOOKUP(D1283,Ingredients!$A:$G,4,FALSE),"ingredient not in list"))</f>
        <v/>
      </c>
      <c r="H1283" t="str">
        <f t="shared" si="216"/>
        <v/>
      </c>
      <c r="I1283" s="3" t="str">
        <f>IF(D1283="", "", IFERROR((VLOOKUP(D1283,Ingredients!$A:$H,8,FALSE)*(F1283/(VLOOKUP(D1283,Ingredients!$A:$H,3,FALSE)))), "ingredient not in list"))</f>
        <v/>
      </c>
      <c r="J1283" t="str">
        <f t="shared" si="217"/>
        <v/>
      </c>
      <c r="K1283" s="77" t="str">
        <f>IF($D1283="", "", IFERROR((VLOOKUP($D1283,Ingredients!$A:$K,9,FALSE)*($F1283/(VLOOKUP($D1283,Ingredients!$A:$K,3,FALSE)))), "ingredient not in list"))</f>
        <v/>
      </c>
      <c r="L1283" t="str">
        <f t="shared" si="218"/>
        <v/>
      </c>
      <c r="M1283" s="77" t="str">
        <f>IF($D1283="", "", IFERROR((VLOOKUP($D1283,Ingredients!$A:$K,10,FALSE)*($F1283/(VLOOKUP($D1283,Ingredients!$A:$K,3,FALSE)))), "ingredient not in list"))</f>
        <v/>
      </c>
      <c r="N1283" t="str">
        <f t="shared" si="219"/>
        <v/>
      </c>
      <c r="O1283" s="77" t="str">
        <f>IF($D1283="", "", IFERROR((VLOOKUP($D1283,Ingredients!$A:$K,11,FALSE)*($F1283/(VLOOKUP($D1283,Ingredients!$A:$K,3,FALSE)))), "ingredient not in list"))</f>
        <v/>
      </c>
      <c r="P1283" t="str">
        <f t="shared" si="220"/>
        <v/>
      </c>
      <c r="Q1283" s="83" t="str">
        <f>IF($D1283="", "", IFERROR((VLOOKUP($D1283,Ingredients!$A:$H,6,FALSE)*($F1283/(VLOOKUP($D1283,Ingredients!$A:$H,3,FALSE)))), "ingredient not in list"))</f>
        <v/>
      </c>
      <c r="R1283" s="3" t="str">
        <f>IF(AND(I1283&lt;&gt;"",I1284=""),SUM(I$1:I1284)-SUM(R$1:R1282),"")</f>
        <v/>
      </c>
      <c r="S1283" t="str">
        <f>IF(AND(Q1283&lt;&gt;"",Q1284=""),SUM(Q$1:Q1284)-SUM(S$1:S1282),"")</f>
        <v/>
      </c>
      <c r="T1283" s="74" t="str">
        <f>IF(AND(K1283&lt;&gt;"",K1284=""),SUM(K$1:K1284)-SUM(T$1:T1282),"")</f>
        <v/>
      </c>
      <c r="U1283" s="74" t="str">
        <f>IF(AND(M1283&lt;&gt;"",M1284=""),SUM(M$1:M1284)-SUM(U$1:U1282),"")</f>
        <v/>
      </c>
      <c r="V1283" s="74" t="str">
        <f>IF(AND(O1283&lt;&gt;"",O1284=""),SUM(O$1:O1284)-SUM(V$1:V1282),"")</f>
        <v/>
      </c>
      <c r="X1283" s="3" t="str">
        <f t="shared" si="221"/>
        <v/>
      </c>
      <c r="Y1283" s="21" t="str">
        <f t="shared" si="222"/>
        <v/>
      </c>
      <c r="Z1283" s="74" t="str">
        <f t="shared" si="223"/>
        <v/>
      </c>
      <c r="AA1283" s="74" t="str">
        <f t="shared" si="224"/>
        <v/>
      </c>
      <c r="AB1283" s="74" t="str">
        <f t="shared" si="225"/>
        <v/>
      </c>
    </row>
    <row r="1284" spans="5:28" ht="15.75" customHeight="1" x14ac:dyDescent="0.2">
      <c r="E1284" t="str">
        <f t="shared" si="215"/>
        <v/>
      </c>
      <c r="G1284" s="1" t="str">
        <f>IF(D1284="","",IFERROR(VLOOKUP(D1284,Ingredients!$A:$G,4,FALSE),"ingredient not in list"))</f>
        <v/>
      </c>
      <c r="H1284" t="str">
        <f t="shared" si="216"/>
        <v/>
      </c>
      <c r="I1284" s="3" t="str">
        <f>IF(D1284="", "", IFERROR((VLOOKUP(D1284,Ingredients!$A:$H,8,FALSE)*(F1284/(VLOOKUP(D1284,Ingredients!$A:$H,3,FALSE)))), "ingredient not in list"))</f>
        <v/>
      </c>
      <c r="J1284" t="str">
        <f t="shared" si="217"/>
        <v/>
      </c>
      <c r="K1284" s="77" t="str">
        <f>IF($D1284="", "", IFERROR((VLOOKUP($D1284,Ingredients!$A:$K,9,FALSE)*($F1284/(VLOOKUP($D1284,Ingredients!$A:$K,3,FALSE)))), "ingredient not in list"))</f>
        <v/>
      </c>
      <c r="L1284" t="str">
        <f t="shared" si="218"/>
        <v/>
      </c>
      <c r="M1284" s="77" t="str">
        <f>IF($D1284="", "", IFERROR((VLOOKUP($D1284,Ingredients!$A:$K,10,FALSE)*($F1284/(VLOOKUP($D1284,Ingredients!$A:$K,3,FALSE)))), "ingredient not in list"))</f>
        <v/>
      </c>
      <c r="N1284" t="str">
        <f t="shared" si="219"/>
        <v/>
      </c>
      <c r="O1284" s="77" t="str">
        <f>IF($D1284="", "", IFERROR((VLOOKUP($D1284,Ingredients!$A:$K,11,FALSE)*($F1284/(VLOOKUP($D1284,Ingredients!$A:$K,3,FALSE)))), "ingredient not in list"))</f>
        <v/>
      </c>
      <c r="P1284" t="str">
        <f t="shared" si="220"/>
        <v/>
      </c>
      <c r="Q1284" s="83" t="str">
        <f>IF($D1284="", "", IFERROR((VLOOKUP($D1284,Ingredients!$A:$H,6,FALSE)*($F1284/(VLOOKUP($D1284,Ingredients!$A:$H,3,FALSE)))), "ingredient not in list"))</f>
        <v/>
      </c>
      <c r="R1284" s="3" t="str">
        <f>IF(AND(I1284&lt;&gt;"",I1285=""),SUM(I$1:I1285)-SUM(R$1:R1283),"")</f>
        <v/>
      </c>
      <c r="S1284" t="str">
        <f>IF(AND(Q1284&lt;&gt;"",Q1285=""),SUM(Q$1:Q1285)-SUM(S$1:S1283),"")</f>
        <v/>
      </c>
      <c r="T1284" s="74" t="str">
        <f>IF(AND(K1284&lt;&gt;"",K1285=""),SUM(K$1:K1285)-SUM(T$1:T1283),"")</f>
        <v/>
      </c>
      <c r="U1284" s="74" t="str">
        <f>IF(AND(M1284&lt;&gt;"",M1285=""),SUM(M$1:M1285)-SUM(U$1:U1283),"")</f>
        <v/>
      </c>
      <c r="V1284" s="74" t="str">
        <f>IF(AND(O1284&lt;&gt;"",O1285=""),SUM(O$1:O1285)-SUM(V$1:V1283),"")</f>
        <v/>
      </c>
      <c r="X1284" s="3" t="str">
        <f t="shared" si="221"/>
        <v/>
      </c>
      <c r="Y1284" s="21" t="str">
        <f t="shared" si="222"/>
        <v/>
      </c>
      <c r="Z1284" s="74" t="str">
        <f t="shared" si="223"/>
        <v/>
      </c>
      <c r="AA1284" s="74" t="str">
        <f t="shared" si="224"/>
        <v/>
      </c>
      <c r="AB1284" s="74" t="str">
        <f t="shared" si="225"/>
        <v/>
      </c>
    </row>
    <row r="1285" spans="5:28" ht="15.75" customHeight="1" x14ac:dyDescent="0.2">
      <c r="E1285" t="str">
        <f t="shared" si="215"/>
        <v/>
      </c>
      <c r="G1285" s="1" t="str">
        <f>IF(D1285="","",IFERROR(VLOOKUP(D1285,Ingredients!$A:$G,4,FALSE),"ingredient not in list"))</f>
        <v/>
      </c>
      <c r="H1285" t="str">
        <f t="shared" si="216"/>
        <v/>
      </c>
      <c r="I1285" s="3" t="str">
        <f>IF(D1285="", "", IFERROR((VLOOKUP(D1285,Ingredients!$A:$H,8,FALSE)*(F1285/(VLOOKUP(D1285,Ingredients!$A:$H,3,FALSE)))), "ingredient not in list"))</f>
        <v/>
      </c>
      <c r="J1285" t="str">
        <f t="shared" si="217"/>
        <v/>
      </c>
      <c r="K1285" s="77" t="str">
        <f>IF($D1285="", "", IFERROR((VLOOKUP($D1285,Ingredients!$A:$K,9,FALSE)*($F1285/(VLOOKUP($D1285,Ingredients!$A:$K,3,FALSE)))), "ingredient not in list"))</f>
        <v/>
      </c>
      <c r="L1285" t="str">
        <f t="shared" si="218"/>
        <v/>
      </c>
      <c r="M1285" s="77" t="str">
        <f>IF($D1285="", "", IFERROR((VLOOKUP($D1285,Ingredients!$A:$K,10,FALSE)*($F1285/(VLOOKUP($D1285,Ingredients!$A:$K,3,FALSE)))), "ingredient not in list"))</f>
        <v/>
      </c>
      <c r="N1285" t="str">
        <f t="shared" si="219"/>
        <v/>
      </c>
      <c r="O1285" s="77" t="str">
        <f>IF($D1285="", "", IFERROR((VLOOKUP($D1285,Ingredients!$A:$K,11,FALSE)*($F1285/(VLOOKUP($D1285,Ingredients!$A:$K,3,FALSE)))), "ingredient not in list"))</f>
        <v/>
      </c>
      <c r="P1285" t="str">
        <f t="shared" si="220"/>
        <v/>
      </c>
      <c r="Q1285" s="83" t="str">
        <f>IF($D1285="", "", IFERROR((VLOOKUP($D1285,Ingredients!$A:$H,6,FALSE)*($F1285/(VLOOKUP($D1285,Ingredients!$A:$H,3,FALSE)))), "ingredient not in list"))</f>
        <v/>
      </c>
      <c r="R1285" s="3" t="str">
        <f>IF(AND(I1285&lt;&gt;"",I1286=""),SUM(I$1:I1286)-SUM(R$1:R1284),"")</f>
        <v/>
      </c>
      <c r="S1285" t="str">
        <f>IF(AND(Q1285&lt;&gt;"",Q1286=""),SUM(Q$1:Q1286)-SUM(S$1:S1284),"")</f>
        <v/>
      </c>
      <c r="T1285" s="74" t="str">
        <f>IF(AND(K1285&lt;&gt;"",K1286=""),SUM(K$1:K1286)-SUM(T$1:T1284),"")</f>
        <v/>
      </c>
      <c r="U1285" s="74" t="str">
        <f>IF(AND(M1285&lt;&gt;"",M1286=""),SUM(M$1:M1286)-SUM(U$1:U1284),"")</f>
        <v/>
      </c>
      <c r="V1285" s="74" t="str">
        <f>IF(AND(O1285&lt;&gt;"",O1286=""),SUM(O$1:O1286)-SUM(V$1:V1284),"")</f>
        <v/>
      </c>
      <c r="X1285" s="3" t="str">
        <f t="shared" si="221"/>
        <v/>
      </c>
      <c r="Y1285" s="21" t="str">
        <f t="shared" si="222"/>
        <v/>
      </c>
      <c r="Z1285" s="74" t="str">
        <f t="shared" si="223"/>
        <v/>
      </c>
      <c r="AA1285" s="74" t="str">
        <f t="shared" si="224"/>
        <v/>
      </c>
      <c r="AB1285" s="74" t="str">
        <f t="shared" si="225"/>
        <v/>
      </c>
    </row>
    <row r="1286" spans="5:28" ht="15.75" customHeight="1" x14ac:dyDescent="0.2">
      <c r="E1286" t="str">
        <f t="shared" si="215"/>
        <v/>
      </c>
      <c r="G1286" s="1" t="str">
        <f>IF(D1286="","",IFERROR(VLOOKUP(D1286,Ingredients!$A:$G,4,FALSE),"ingredient not in list"))</f>
        <v/>
      </c>
      <c r="H1286" t="str">
        <f t="shared" si="216"/>
        <v/>
      </c>
      <c r="I1286" s="3" t="str">
        <f>IF(D1286="", "", IFERROR((VLOOKUP(D1286,Ingredients!$A:$H,8,FALSE)*(F1286/(VLOOKUP(D1286,Ingredients!$A:$H,3,FALSE)))), "ingredient not in list"))</f>
        <v/>
      </c>
      <c r="J1286" t="str">
        <f t="shared" si="217"/>
        <v/>
      </c>
      <c r="K1286" s="77" t="str">
        <f>IF($D1286="", "", IFERROR((VLOOKUP($D1286,Ingredients!$A:$K,9,FALSE)*($F1286/(VLOOKUP($D1286,Ingredients!$A:$K,3,FALSE)))), "ingredient not in list"))</f>
        <v/>
      </c>
      <c r="L1286" t="str">
        <f t="shared" si="218"/>
        <v/>
      </c>
      <c r="M1286" s="77" t="str">
        <f>IF($D1286="", "", IFERROR((VLOOKUP($D1286,Ingredients!$A:$K,10,FALSE)*($F1286/(VLOOKUP($D1286,Ingredients!$A:$K,3,FALSE)))), "ingredient not in list"))</f>
        <v/>
      </c>
      <c r="N1286" t="str">
        <f t="shared" si="219"/>
        <v/>
      </c>
      <c r="O1286" s="77" t="str">
        <f>IF($D1286="", "", IFERROR((VLOOKUP($D1286,Ingredients!$A:$K,11,FALSE)*($F1286/(VLOOKUP($D1286,Ingredients!$A:$K,3,FALSE)))), "ingredient not in list"))</f>
        <v/>
      </c>
      <c r="P1286" t="str">
        <f t="shared" si="220"/>
        <v/>
      </c>
      <c r="Q1286" s="83" t="str">
        <f>IF($D1286="", "", IFERROR((VLOOKUP($D1286,Ingredients!$A:$H,6,FALSE)*($F1286/(VLOOKUP($D1286,Ingredients!$A:$H,3,FALSE)))), "ingredient not in list"))</f>
        <v/>
      </c>
      <c r="R1286" s="3" t="str">
        <f>IF(AND(I1286&lt;&gt;"",I1287=""),SUM(I$1:I1287)-SUM(R$1:R1285),"")</f>
        <v/>
      </c>
      <c r="S1286" t="str">
        <f>IF(AND(Q1286&lt;&gt;"",Q1287=""),SUM(Q$1:Q1287)-SUM(S$1:S1285),"")</f>
        <v/>
      </c>
      <c r="T1286" s="74" t="str">
        <f>IF(AND(K1286&lt;&gt;"",K1287=""),SUM(K$1:K1287)-SUM(T$1:T1285),"")</f>
        <v/>
      </c>
      <c r="U1286" s="74" t="str">
        <f>IF(AND(M1286&lt;&gt;"",M1287=""),SUM(M$1:M1287)-SUM(U$1:U1285),"")</f>
        <v/>
      </c>
      <c r="V1286" s="74" t="str">
        <f>IF(AND(O1286&lt;&gt;"",O1287=""),SUM(O$1:O1287)-SUM(V$1:V1285),"")</f>
        <v/>
      </c>
      <c r="X1286" s="3" t="str">
        <f t="shared" si="221"/>
        <v/>
      </c>
      <c r="Y1286" s="21" t="str">
        <f t="shared" si="222"/>
        <v/>
      </c>
      <c r="Z1286" s="74" t="str">
        <f t="shared" si="223"/>
        <v/>
      </c>
      <c r="AA1286" s="74" t="str">
        <f t="shared" si="224"/>
        <v/>
      </c>
      <c r="AB1286" s="74" t="str">
        <f t="shared" si="225"/>
        <v/>
      </c>
    </row>
    <row r="1287" spans="5:28" ht="15.75" customHeight="1" x14ac:dyDescent="0.2">
      <c r="E1287" t="str">
        <f t="shared" si="215"/>
        <v/>
      </c>
      <c r="G1287" s="1" t="str">
        <f>IF(D1287="","",IFERROR(VLOOKUP(D1287,Ingredients!$A:$G,4,FALSE),"ingredient not in list"))</f>
        <v/>
      </c>
      <c r="H1287" t="str">
        <f t="shared" si="216"/>
        <v/>
      </c>
      <c r="I1287" s="3" t="str">
        <f>IF(D1287="", "", IFERROR((VLOOKUP(D1287,Ingredients!$A:$H,8,FALSE)*(F1287/(VLOOKUP(D1287,Ingredients!$A:$H,3,FALSE)))), "ingredient not in list"))</f>
        <v/>
      </c>
      <c r="J1287" t="str">
        <f t="shared" si="217"/>
        <v/>
      </c>
      <c r="K1287" s="77" t="str">
        <f>IF($D1287="", "", IFERROR((VLOOKUP($D1287,Ingredients!$A:$K,9,FALSE)*($F1287/(VLOOKUP($D1287,Ingredients!$A:$K,3,FALSE)))), "ingredient not in list"))</f>
        <v/>
      </c>
      <c r="L1287" t="str">
        <f t="shared" si="218"/>
        <v/>
      </c>
      <c r="M1287" s="77" t="str">
        <f>IF($D1287="", "", IFERROR((VLOOKUP($D1287,Ingredients!$A:$K,10,FALSE)*($F1287/(VLOOKUP($D1287,Ingredients!$A:$K,3,FALSE)))), "ingredient not in list"))</f>
        <v/>
      </c>
      <c r="N1287" t="str">
        <f t="shared" si="219"/>
        <v/>
      </c>
      <c r="O1287" s="77" t="str">
        <f>IF($D1287="", "", IFERROR((VLOOKUP($D1287,Ingredients!$A:$K,11,FALSE)*($F1287/(VLOOKUP($D1287,Ingredients!$A:$K,3,FALSE)))), "ingredient not in list"))</f>
        <v/>
      </c>
      <c r="P1287" t="str">
        <f t="shared" si="220"/>
        <v/>
      </c>
      <c r="Q1287" s="83" t="str">
        <f>IF($D1287="", "", IFERROR((VLOOKUP($D1287,Ingredients!$A:$H,6,FALSE)*($F1287/(VLOOKUP($D1287,Ingredients!$A:$H,3,FALSE)))), "ingredient not in list"))</f>
        <v/>
      </c>
      <c r="R1287" s="3" t="str">
        <f>IF(AND(I1287&lt;&gt;"",I1288=""),SUM(I$1:I1288)-SUM(R$1:R1286),"")</f>
        <v/>
      </c>
      <c r="S1287" t="str">
        <f>IF(AND(Q1287&lt;&gt;"",Q1288=""),SUM(Q$1:Q1288)-SUM(S$1:S1286),"")</f>
        <v/>
      </c>
      <c r="T1287" s="74" t="str">
        <f>IF(AND(K1287&lt;&gt;"",K1288=""),SUM(K$1:K1288)-SUM(T$1:T1286),"")</f>
        <v/>
      </c>
      <c r="U1287" s="74" t="str">
        <f>IF(AND(M1287&lt;&gt;"",M1288=""),SUM(M$1:M1288)-SUM(U$1:U1286),"")</f>
        <v/>
      </c>
      <c r="V1287" s="74" t="str">
        <f>IF(AND(O1287&lt;&gt;"",O1288=""),SUM(O$1:O1288)-SUM(V$1:V1286),"")</f>
        <v/>
      </c>
      <c r="X1287" s="3" t="str">
        <f t="shared" si="221"/>
        <v/>
      </c>
      <c r="Y1287" s="21" t="str">
        <f t="shared" si="222"/>
        <v/>
      </c>
      <c r="Z1287" s="74" t="str">
        <f t="shared" si="223"/>
        <v/>
      </c>
      <c r="AA1287" s="74" t="str">
        <f t="shared" si="224"/>
        <v/>
      </c>
      <c r="AB1287" s="74" t="str">
        <f t="shared" si="225"/>
        <v/>
      </c>
    </row>
    <row r="1288" spans="5:28" ht="15.75" customHeight="1" x14ac:dyDescent="0.2">
      <c r="E1288" t="str">
        <f t="shared" si="215"/>
        <v/>
      </c>
      <c r="G1288" s="1" t="str">
        <f>IF(D1288="","",IFERROR(VLOOKUP(D1288,Ingredients!$A:$G,4,FALSE),"ingredient not in list"))</f>
        <v/>
      </c>
      <c r="H1288" t="str">
        <f t="shared" si="216"/>
        <v/>
      </c>
      <c r="I1288" s="3" t="str">
        <f>IF(D1288="", "", IFERROR((VLOOKUP(D1288,Ingredients!$A:$H,8,FALSE)*(F1288/(VLOOKUP(D1288,Ingredients!$A:$H,3,FALSE)))), "ingredient not in list"))</f>
        <v/>
      </c>
      <c r="J1288" t="str">
        <f t="shared" si="217"/>
        <v/>
      </c>
      <c r="K1288" s="77" t="str">
        <f>IF($D1288="", "", IFERROR((VLOOKUP($D1288,Ingredients!$A:$K,9,FALSE)*($F1288/(VLOOKUP($D1288,Ingredients!$A:$K,3,FALSE)))), "ingredient not in list"))</f>
        <v/>
      </c>
      <c r="L1288" t="str">
        <f t="shared" si="218"/>
        <v/>
      </c>
      <c r="M1288" s="77" t="str">
        <f>IF($D1288="", "", IFERROR((VLOOKUP($D1288,Ingredients!$A:$K,10,FALSE)*($F1288/(VLOOKUP($D1288,Ingredients!$A:$K,3,FALSE)))), "ingredient not in list"))</f>
        <v/>
      </c>
      <c r="N1288" t="str">
        <f t="shared" si="219"/>
        <v/>
      </c>
      <c r="O1288" s="77" t="str">
        <f>IF($D1288="", "", IFERROR((VLOOKUP($D1288,Ingredients!$A:$K,11,FALSE)*($F1288/(VLOOKUP($D1288,Ingredients!$A:$K,3,FALSE)))), "ingredient not in list"))</f>
        <v/>
      </c>
      <c r="P1288" t="str">
        <f t="shared" si="220"/>
        <v/>
      </c>
      <c r="Q1288" s="83" t="str">
        <f>IF($D1288="", "", IFERROR((VLOOKUP($D1288,Ingredients!$A:$H,6,FALSE)*($F1288/(VLOOKUP($D1288,Ingredients!$A:$H,3,FALSE)))), "ingredient not in list"))</f>
        <v/>
      </c>
      <c r="R1288" s="3" t="str">
        <f>IF(AND(I1288&lt;&gt;"",I1289=""),SUM(I$1:I1289)-SUM(R$1:R1287),"")</f>
        <v/>
      </c>
      <c r="S1288" t="str">
        <f>IF(AND(Q1288&lt;&gt;"",Q1289=""),SUM(Q$1:Q1289)-SUM(S$1:S1287),"")</f>
        <v/>
      </c>
      <c r="T1288" s="74" t="str">
        <f>IF(AND(K1288&lt;&gt;"",K1289=""),SUM(K$1:K1289)-SUM(T$1:T1287),"")</f>
        <v/>
      </c>
      <c r="U1288" s="74" t="str">
        <f>IF(AND(M1288&lt;&gt;"",M1289=""),SUM(M$1:M1289)-SUM(U$1:U1287),"")</f>
        <v/>
      </c>
      <c r="V1288" s="74" t="str">
        <f>IF(AND(O1288&lt;&gt;"",O1289=""),SUM(O$1:O1289)-SUM(V$1:V1287),"")</f>
        <v/>
      </c>
      <c r="X1288" s="3" t="str">
        <f t="shared" si="221"/>
        <v/>
      </c>
      <c r="Y1288" s="21" t="str">
        <f t="shared" si="222"/>
        <v/>
      </c>
      <c r="Z1288" s="74" t="str">
        <f t="shared" si="223"/>
        <v/>
      </c>
      <c r="AA1288" s="74" t="str">
        <f t="shared" si="224"/>
        <v/>
      </c>
      <c r="AB1288" s="74" t="str">
        <f t="shared" si="225"/>
        <v/>
      </c>
    </row>
    <row r="1289" spans="5:28" ht="15.75" customHeight="1" x14ac:dyDescent="0.2">
      <c r="E1289" t="str">
        <f t="shared" ref="E1289:E1352" si="226">IF($D1289="","", "|")</f>
        <v/>
      </c>
      <c r="G1289" s="1" t="str">
        <f>IF(D1289="","",IFERROR(VLOOKUP(D1289,Ingredients!$A:$G,4,FALSE),"ingredient not in list"))</f>
        <v/>
      </c>
      <c r="H1289" t="str">
        <f t="shared" ref="H1289:H1352" si="227">IF($D1289="","", "|")</f>
        <v/>
      </c>
      <c r="I1289" s="3" t="str">
        <f>IF(D1289="", "", IFERROR((VLOOKUP(D1289,Ingredients!$A:$H,8,FALSE)*(F1289/(VLOOKUP(D1289,Ingredients!$A:$H,3,FALSE)))), "ingredient not in list"))</f>
        <v/>
      </c>
      <c r="J1289" t="str">
        <f t="shared" ref="J1289:J1352" si="228">IF($D1289="","", "|")</f>
        <v/>
      </c>
      <c r="K1289" s="77" t="str">
        <f>IF($D1289="", "", IFERROR((VLOOKUP($D1289,Ingredients!$A:$K,9,FALSE)*($F1289/(VLOOKUP($D1289,Ingredients!$A:$K,3,FALSE)))), "ingredient not in list"))</f>
        <v/>
      </c>
      <c r="L1289" t="str">
        <f t="shared" ref="L1289:L1352" si="229">IF($D1289="","", "|")</f>
        <v/>
      </c>
      <c r="M1289" s="77" t="str">
        <f>IF($D1289="", "", IFERROR((VLOOKUP($D1289,Ingredients!$A:$K,10,FALSE)*($F1289/(VLOOKUP($D1289,Ingredients!$A:$K,3,FALSE)))), "ingredient not in list"))</f>
        <v/>
      </c>
      <c r="N1289" t="str">
        <f t="shared" ref="N1289:N1352" si="230">IF($D1289="","", "|")</f>
        <v/>
      </c>
      <c r="O1289" s="77" t="str">
        <f>IF($D1289="", "", IFERROR((VLOOKUP($D1289,Ingredients!$A:$K,11,FALSE)*($F1289/(VLOOKUP($D1289,Ingredients!$A:$K,3,FALSE)))), "ingredient not in list"))</f>
        <v/>
      </c>
      <c r="P1289" t="str">
        <f t="shared" ref="P1289:P1352" si="231">IF($D1289="","", "|")</f>
        <v/>
      </c>
      <c r="Q1289" s="83" t="str">
        <f>IF($D1289="", "", IFERROR((VLOOKUP($D1289,Ingredients!$A:$H,6,FALSE)*($F1289/(VLOOKUP($D1289,Ingredients!$A:$H,3,FALSE)))), "ingredient not in list"))</f>
        <v/>
      </c>
      <c r="R1289" s="3" t="str">
        <f>IF(AND(I1289&lt;&gt;"",I1290=""),SUM(I$1:I1290)-SUM(R$1:R1288),"")</f>
        <v/>
      </c>
      <c r="S1289" t="str">
        <f>IF(AND(Q1289&lt;&gt;"",Q1290=""),SUM(Q$1:Q1290)-SUM(S$1:S1288),"")</f>
        <v/>
      </c>
      <c r="T1289" s="74" t="str">
        <f>IF(AND(K1289&lt;&gt;"",K1290=""),SUM(K$1:K1290)-SUM(T$1:T1288),"")</f>
        <v/>
      </c>
      <c r="U1289" s="74" t="str">
        <f>IF(AND(M1289&lt;&gt;"",M1290=""),SUM(M$1:M1290)-SUM(U$1:U1288),"")</f>
        <v/>
      </c>
      <c r="V1289" s="74" t="str">
        <f>IF(AND(O1289&lt;&gt;"",O1290=""),SUM(O$1:O1290)-SUM(V$1:V1288),"")</f>
        <v/>
      </c>
      <c r="X1289" s="3" t="str">
        <f t="shared" si="221"/>
        <v/>
      </c>
      <c r="Y1289" s="21" t="str">
        <f t="shared" si="222"/>
        <v/>
      </c>
      <c r="Z1289" s="74" t="str">
        <f t="shared" si="223"/>
        <v/>
      </c>
      <c r="AA1289" s="74" t="str">
        <f t="shared" si="224"/>
        <v/>
      </c>
      <c r="AB1289" s="74" t="str">
        <f t="shared" si="225"/>
        <v/>
      </c>
    </row>
    <row r="1290" spans="5:28" ht="15.75" customHeight="1" x14ac:dyDescent="0.2">
      <c r="E1290" t="str">
        <f t="shared" si="226"/>
        <v/>
      </c>
      <c r="G1290" s="1" t="str">
        <f>IF(D1290="","",IFERROR(VLOOKUP(D1290,Ingredients!$A:$G,4,FALSE),"ingredient not in list"))</f>
        <v/>
      </c>
      <c r="H1290" t="str">
        <f t="shared" si="227"/>
        <v/>
      </c>
      <c r="I1290" s="3" t="str">
        <f>IF(D1290="", "", IFERROR((VLOOKUP(D1290,Ingredients!$A:$H,8,FALSE)*(F1290/(VLOOKUP(D1290,Ingredients!$A:$H,3,FALSE)))), "ingredient not in list"))</f>
        <v/>
      </c>
      <c r="J1290" t="str">
        <f t="shared" si="228"/>
        <v/>
      </c>
      <c r="K1290" s="77" t="str">
        <f>IF($D1290="", "", IFERROR((VLOOKUP($D1290,Ingredients!$A:$K,9,FALSE)*($F1290/(VLOOKUP($D1290,Ingredients!$A:$K,3,FALSE)))), "ingredient not in list"))</f>
        <v/>
      </c>
      <c r="L1290" t="str">
        <f t="shared" si="229"/>
        <v/>
      </c>
      <c r="M1290" s="77" t="str">
        <f>IF($D1290="", "", IFERROR((VLOOKUP($D1290,Ingredients!$A:$K,10,FALSE)*($F1290/(VLOOKUP($D1290,Ingredients!$A:$K,3,FALSE)))), "ingredient not in list"))</f>
        <v/>
      </c>
      <c r="N1290" t="str">
        <f t="shared" si="230"/>
        <v/>
      </c>
      <c r="O1290" s="77" t="str">
        <f>IF($D1290="", "", IFERROR((VLOOKUP($D1290,Ingredients!$A:$K,11,FALSE)*($F1290/(VLOOKUP($D1290,Ingredients!$A:$K,3,FALSE)))), "ingredient not in list"))</f>
        <v/>
      </c>
      <c r="P1290" t="str">
        <f t="shared" si="231"/>
        <v/>
      </c>
      <c r="Q1290" s="83" t="str">
        <f>IF($D1290="", "", IFERROR((VLOOKUP($D1290,Ingredients!$A:$H,6,FALSE)*($F1290/(VLOOKUP($D1290,Ingredients!$A:$H,3,FALSE)))), "ingredient not in list"))</f>
        <v/>
      </c>
      <c r="R1290" s="3" t="str">
        <f>IF(AND(I1290&lt;&gt;"",I1291=""),SUM(I$1:I1291)-SUM(R$1:R1289),"")</f>
        <v/>
      </c>
      <c r="S1290" t="str">
        <f>IF(AND(Q1290&lt;&gt;"",Q1291=""),SUM(Q$1:Q1291)-SUM(S$1:S1289),"")</f>
        <v/>
      </c>
      <c r="T1290" s="74" t="str">
        <f>IF(AND(K1290&lt;&gt;"",K1291=""),SUM(K$1:K1291)-SUM(T$1:T1289),"")</f>
        <v/>
      </c>
      <c r="U1290" s="74" t="str">
        <f>IF(AND(M1290&lt;&gt;"",M1291=""),SUM(M$1:M1291)-SUM(U$1:U1289),"")</f>
        <v/>
      </c>
      <c r="V1290" s="74" t="str">
        <f>IF(AND(O1290&lt;&gt;"",O1291=""),SUM(O$1:O1291)-SUM(V$1:V1289),"")</f>
        <v/>
      </c>
      <c r="X1290" s="3" t="str">
        <f t="shared" ref="X1290:X1353" si="232">IF(W1290="","",R1290/W1290)</f>
        <v/>
      </c>
      <c r="Y1290" s="21" t="str">
        <f t="shared" ref="Y1290:Y1353" si="233">IF(W1290="","", S1290/W1290)</f>
        <v/>
      </c>
      <c r="Z1290" s="74" t="str">
        <f t="shared" ref="Z1290:Z1353" si="234">IF(T1290="","", T1290/W1290)</f>
        <v/>
      </c>
      <c r="AA1290" s="74" t="str">
        <f t="shared" ref="AA1290:AA1353" si="235">IF(U1290="","", U1290/W1290)</f>
        <v/>
      </c>
      <c r="AB1290" s="74" t="str">
        <f t="shared" ref="AB1290:AB1353" si="236">IF(V1290="","", V1290/W1290)</f>
        <v/>
      </c>
    </row>
    <row r="1291" spans="5:28" ht="15.75" customHeight="1" x14ac:dyDescent="0.2">
      <c r="E1291" t="str">
        <f t="shared" si="226"/>
        <v/>
      </c>
      <c r="G1291" s="1" t="str">
        <f>IF(D1291="","",IFERROR(VLOOKUP(D1291,Ingredients!$A:$G,4,FALSE),"ingredient not in list"))</f>
        <v/>
      </c>
      <c r="H1291" t="str">
        <f t="shared" si="227"/>
        <v/>
      </c>
      <c r="I1291" s="3" t="str">
        <f>IF(D1291="", "", IFERROR((VLOOKUP(D1291,Ingredients!$A:$H,8,FALSE)*(F1291/(VLOOKUP(D1291,Ingredients!$A:$H,3,FALSE)))), "ingredient not in list"))</f>
        <v/>
      </c>
      <c r="J1291" t="str">
        <f t="shared" si="228"/>
        <v/>
      </c>
      <c r="K1291" s="77" t="str">
        <f>IF($D1291="", "", IFERROR((VLOOKUP($D1291,Ingredients!$A:$K,9,FALSE)*($F1291/(VLOOKUP($D1291,Ingredients!$A:$K,3,FALSE)))), "ingredient not in list"))</f>
        <v/>
      </c>
      <c r="L1291" t="str">
        <f t="shared" si="229"/>
        <v/>
      </c>
      <c r="M1291" s="77" t="str">
        <f>IF($D1291="", "", IFERROR((VLOOKUP($D1291,Ingredients!$A:$K,10,FALSE)*($F1291/(VLOOKUP($D1291,Ingredients!$A:$K,3,FALSE)))), "ingredient not in list"))</f>
        <v/>
      </c>
      <c r="N1291" t="str">
        <f t="shared" si="230"/>
        <v/>
      </c>
      <c r="O1291" s="77" t="str">
        <f>IF($D1291="", "", IFERROR((VLOOKUP($D1291,Ingredients!$A:$K,11,FALSE)*($F1291/(VLOOKUP($D1291,Ingredients!$A:$K,3,FALSE)))), "ingredient not in list"))</f>
        <v/>
      </c>
      <c r="P1291" t="str">
        <f t="shared" si="231"/>
        <v/>
      </c>
      <c r="Q1291" s="83" t="str">
        <f>IF($D1291="", "", IFERROR((VLOOKUP($D1291,Ingredients!$A:$H,6,FALSE)*($F1291/(VLOOKUP($D1291,Ingredients!$A:$H,3,FALSE)))), "ingredient not in list"))</f>
        <v/>
      </c>
      <c r="R1291" s="3" t="str">
        <f>IF(AND(I1291&lt;&gt;"",I1292=""),SUM(I$1:I1292)-SUM(R$1:R1290),"")</f>
        <v/>
      </c>
      <c r="S1291" t="str">
        <f>IF(AND(Q1291&lt;&gt;"",Q1292=""),SUM(Q$1:Q1292)-SUM(S$1:S1290),"")</f>
        <v/>
      </c>
      <c r="T1291" s="74" t="str">
        <f>IF(AND(K1291&lt;&gt;"",K1292=""),SUM(K$1:K1292)-SUM(T$1:T1290),"")</f>
        <v/>
      </c>
      <c r="U1291" s="74" t="str">
        <f>IF(AND(M1291&lt;&gt;"",M1292=""),SUM(M$1:M1292)-SUM(U$1:U1290),"")</f>
        <v/>
      </c>
      <c r="V1291" s="74" t="str">
        <f>IF(AND(O1291&lt;&gt;"",O1292=""),SUM(O$1:O1292)-SUM(V$1:V1290),"")</f>
        <v/>
      </c>
      <c r="X1291" s="3" t="str">
        <f t="shared" si="232"/>
        <v/>
      </c>
      <c r="Y1291" s="21" t="str">
        <f t="shared" si="233"/>
        <v/>
      </c>
      <c r="Z1291" s="74" t="str">
        <f t="shared" si="234"/>
        <v/>
      </c>
      <c r="AA1291" s="74" t="str">
        <f t="shared" si="235"/>
        <v/>
      </c>
      <c r="AB1291" s="74" t="str">
        <f t="shared" si="236"/>
        <v/>
      </c>
    </row>
    <row r="1292" spans="5:28" ht="15.75" customHeight="1" x14ac:dyDescent="0.2">
      <c r="E1292" t="str">
        <f t="shared" si="226"/>
        <v/>
      </c>
      <c r="G1292" s="1" t="str">
        <f>IF(D1292="","",IFERROR(VLOOKUP(D1292,Ingredients!$A:$G,4,FALSE),"ingredient not in list"))</f>
        <v/>
      </c>
      <c r="H1292" t="str">
        <f t="shared" si="227"/>
        <v/>
      </c>
      <c r="I1292" s="3" t="str">
        <f>IF(D1292="", "", IFERROR((VLOOKUP(D1292,Ingredients!$A:$H,8,FALSE)*(F1292/(VLOOKUP(D1292,Ingredients!$A:$H,3,FALSE)))), "ingredient not in list"))</f>
        <v/>
      </c>
      <c r="J1292" t="str">
        <f t="shared" si="228"/>
        <v/>
      </c>
      <c r="K1292" s="77" t="str">
        <f>IF($D1292="", "", IFERROR((VLOOKUP($D1292,Ingredients!$A:$K,9,FALSE)*($F1292/(VLOOKUP($D1292,Ingredients!$A:$K,3,FALSE)))), "ingredient not in list"))</f>
        <v/>
      </c>
      <c r="L1292" t="str">
        <f t="shared" si="229"/>
        <v/>
      </c>
      <c r="M1292" s="77" t="str">
        <f>IF($D1292="", "", IFERROR((VLOOKUP($D1292,Ingredients!$A:$K,10,FALSE)*($F1292/(VLOOKUP($D1292,Ingredients!$A:$K,3,FALSE)))), "ingredient not in list"))</f>
        <v/>
      </c>
      <c r="N1292" t="str">
        <f t="shared" si="230"/>
        <v/>
      </c>
      <c r="O1292" s="77" t="str">
        <f>IF($D1292="", "", IFERROR((VLOOKUP($D1292,Ingredients!$A:$K,11,FALSE)*($F1292/(VLOOKUP($D1292,Ingredients!$A:$K,3,FALSE)))), "ingredient not in list"))</f>
        <v/>
      </c>
      <c r="P1292" t="str">
        <f t="shared" si="231"/>
        <v/>
      </c>
      <c r="Q1292" s="83" t="str">
        <f>IF($D1292="", "", IFERROR((VLOOKUP($D1292,Ingredients!$A:$H,6,FALSE)*($F1292/(VLOOKUP($D1292,Ingredients!$A:$H,3,FALSE)))), "ingredient not in list"))</f>
        <v/>
      </c>
      <c r="R1292" s="3" t="str">
        <f>IF(AND(I1292&lt;&gt;"",I1293=""),SUM(I$1:I1293)-SUM(R$1:R1291),"")</f>
        <v/>
      </c>
      <c r="S1292" t="str">
        <f>IF(AND(Q1292&lt;&gt;"",Q1293=""),SUM(Q$1:Q1293)-SUM(S$1:S1291),"")</f>
        <v/>
      </c>
      <c r="T1292" s="74" t="str">
        <f>IF(AND(K1292&lt;&gt;"",K1293=""),SUM(K$1:K1293)-SUM(T$1:T1291),"")</f>
        <v/>
      </c>
      <c r="U1292" s="74" t="str">
        <f>IF(AND(M1292&lt;&gt;"",M1293=""),SUM(M$1:M1293)-SUM(U$1:U1291),"")</f>
        <v/>
      </c>
      <c r="V1292" s="74" t="str">
        <f>IF(AND(O1292&lt;&gt;"",O1293=""),SUM(O$1:O1293)-SUM(V$1:V1291),"")</f>
        <v/>
      </c>
      <c r="X1292" s="3" t="str">
        <f t="shared" si="232"/>
        <v/>
      </c>
      <c r="Y1292" s="21" t="str">
        <f t="shared" si="233"/>
        <v/>
      </c>
      <c r="Z1292" s="74" t="str">
        <f t="shared" si="234"/>
        <v/>
      </c>
      <c r="AA1292" s="74" t="str">
        <f t="shared" si="235"/>
        <v/>
      </c>
      <c r="AB1292" s="74" t="str">
        <f t="shared" si="236"/>
        <v/>
      </c>
    </row>
    <row r="1293" spans="5:28" ht="15.75" customHeight="1" x14ac:dyDescent="0.2">
      <c r="E1293" t="str">
        <f t="shared" si="226"/>
        <v/>
      </c>
      <c r="G1293" s="1" t="str">
        <f>IF(D1293="","",IFERROR(VLOOKUP(D1293,Ingredients!$A:$G,4,FALSE),"ingredient not in list"))</f>
        <v/>
      </c>
      <c r="H1293" t="str">
        <f t="shared" si="227"/>
        <v/>
      </c>
      <c r="I1293" s="3" t="str">
        <f>IF(D1293="", "", IFERROR((VLOOKUP(D1293,Ingredients!$A:$H,8,FALSE)*(F1293/(VLOOKUP(D1293,Ingredients!$A:$H,3,FALSE)))), "ingredient not in list"))</f>
        <v/>
      </c>
      <c r="J1293" t="str">
        <f t="shared" si="228"/>
        <v/>
      </c>
      <c r="K1293" s="77" t="str">
        <f>IF($D1293="", "", IFERROR((VLOOKUP($D1293,Ingredients!$A:$K,9,FALSE)*($F1293/(VLOOKUP($D1293,Ingredients!$A:$K,3,FALSE)))), "ingredient not in list"))</f>
        <v/>
      </c>
      <c r="L1293" t="str">
        <f t="shared" si="229"/>
        <v/>
      </c>
      <c r="M1293" s="77" t="str">
        <f>IF($D1293="", "", IFERROR((VLOOKUP($D1293,Ingredients!$A:$K,10,FALSE)*($F1293/(VLOOKUP($D1293,Ingredients!$A:$K,3,FALSE)))), "ingredient not in list"))</f>
        <v/>
      </c>
      <c r="N1293" t="str">
        <f t="shared" si="230"/>
        <v/>
      </c>
      <c r="O1293" s="77" t="str">
        <f>IF($D1293="", "", IFERROR((VLOOKUP($D1293,Ingredients!$A:$K,11,FALSE)*($F1293/(VLOOKUP($D1293,Ingredients!$A:$K,3,FALSE)))), "ingredient not in list"))</f>
        <v/>
      </c>
      <c r="P1293" t="str">
        <f t="shared" si="231"/>
        <v/>
      </c>
      <c r="Q1293" s="83" t="str">
        <f>IF($D1293="", "", IFERROR((VLOOKUP($D1293,Ingredients!$A:$H,6,FALSE)*($F1293/(VLOOKUP($D1293,Ingredients!$A:$H,3,FALSE)))), "ingredient not in list"))</f>
        <v/>
      </c>
      <c r="R1293" s="3" t="str">
        <f>IF(AND(I1293&lt;&gt;"",I1294=""),SUM(I$1:I1294)-SUM(R$1:R1292),"")</f>
        <v/>
      </c>
      <c r="S1293" t="str">
        <f>IF(AND(Q1293&lt;&gt;"",Q1294=""),SUM(Q$1:Q1294)-SUM(S$1:S1292),"")</f>
        <v/>
      </c>
      <c r="T1293" s="74" t="str">
        <f>IF(AND(K1293&lt;&gt;"",K1294=""),SUM(K$1:K1294)-SUM(T$1:T1292),"")</f>
        <v/>
      </c>
      <c r="U1293" s="74" t="str">
        <f>IF(AND(M1293&lt;&gt;"",M1294=""),SUM(M$1:M1294)-SUM(U$1:U1292),"")</f>
        <v/>
      </c>
      <c r="V1293" s="74" t="str">
        <f>IF(AND(O1293&lt;&gt;"",O1294=""),SUM(O$1:O1294)-SUM(V$1:V1292),"")</f>
        <v/>
      </c>
      <c r="X1293" s="3" t="str">
        <f t="shared" si="232"/>
        <v/>
      </c>
      <c r="Y1293" s="21" t="str">
        <f t="shared" si="233"/>
        <v/>
      </c>
      <c r="Z1293" s="74" t="str">
        <f t="shared" si="234"/>
        <v/>
      </c>
      <c r="AA1293" s="74" t="str">
        <f t="shared" si="235"/>
        <v/>
      </c>
      <c r="AB1293" s="74" t="str">
        <f t="shared" si="236"/>
        <v/>
      </c>
    </row>
    <row r="1294" spans="5:28" ht="15.75" customHeight="1" x14ac:dyDescent="0.2">
      <c r="E1294" t="str">
        <f t="shared" si="226"/>
        <v/>
      </c>
      <c r="G1294" s="1" t="str">
        <f>IF(D1294="","",IFERROR(VLOOKUP(D1294,Ingredients!$A:$G,4,FALSE),"ingredient not in list"))</f>
        <v/>
      </c>
      <c r="H1294" t="str">
        <f t="shared" si="227"/>
        <v/>
      </c>
      <c r="I1294" s="3" t="str">
        <f>IF(D1294="", "", IFERROR((VLOOKUP(D1294,Ingredients!$A:$H,8,FALSE)*(F1294/(VLOOKUP(D1294,Ingredients!$A:$H,3,FALSE)))), "ingredient not in list"))</f>
        <v/>
      </c>
      <c r="J1294" t="str">
        <f t="shared" si="228"/>
        <v/>
      </c>
      <c r="K1294" s="77" t="str">
        <f>IF($D1294="", "", IFERROR((VLOOKUP($D1294,Ingredients!$A:$K,9,FALSE)*($F1294/(VLOOKUP($D1294,Ingredients!$A:$K,3,FALSE)))), "ingredient not in list"))</f>
        <v/>
      </c>
      <c r="L1294" t="str">
        <f t="shared" si="229"/>
        <v/>
      </c>
      <c r="M1294" s="77" t="str">
        <f>IF($D1294="", "", IFERROR((VLOOKUP($D1294,Ingredients!$A:$K,10,FALSE)*($F1294/(VLOOKUP($D1294,Ingredients!$A:$K,3,FALSE)))), "ingredient not in list"))</f>
        <v/>
      </c>
      <c r="N1294" t="str">
        <f t="shared" si="230"/>
        <v/>
      </c>
      <c r="O1294" s="77" t="str">
        <f>IF($D1294="", "", IFERROR((VLOOKUP($D1294,Ingredients!$A:$K,11,FALSE)*($F1294/(VLOOKUP($D1294,Ingredients!$A:$K,3,FALSE)))), "ingredient not in list"))</f>
        <v/>
      </c>
      <c r="P1294" t="str">
        <f t="shared" si="231"/>
        <v/>
      </c>
      <c r="Q1294" s="83" t="str">
        <f>IF($D1294="", "", IFERROR((VLOOKUP($D1294,Ingredients!$A:$H,6,FALSE)*($F1294/(VLOOKUP($D1294,Ingredients!$A:$H,3,FALSE)))), "ingredient not in list"))</f>
        <v/>
      </c>
      <c r="R1294" s="3" t="str">
        <f>IF(AND(I1294&lt;&gt;"",I1295=""),SUM(I$1:I1295)-SUM(R$1:R1293),"")</f>
        <v/>
      </c>
      <c r="S1294" t="str">
        <f>IF(AND(Q1294&lt;&gt;"",Q1295=""),SUM(Q$1:Q1295)-SUM(S$1:S1293),"")</f>
        <v/>
      </c>
      <c r="T1294" s="74" t="str">
        <f>IF(AND(K1294&lt;&gt;"",K1295=""),SUM(K$1:K1295)-SUM(T$1:T1293),"")</f>
        <v/>
      </c>
      <c r="U1294" s="74" t="str">
        <f>IF(AND(M1294&lt;&gt;"",M1295=""),SUM(M$1:M1295)-SUM(U$1:U1293),"")</f>
        <v/>
      </c>
      <c r="V1294" s="74" t="str">
        <f>IF(AND(O1294&lt;&gt;"",O1295=""),SUM(O$1:O1295)-SUM(V$1:V1293),"")</f>
        <v/>
      </c>
      <c r="X1294" s="3" t="str">
        <f t="shared" si="232"/>
        <v/>
      </c>
      <c r="Y1294" s="21" t="str">
        <f t="shared" si="233"/>
        <v/>
      </c>
      <c r="Z1294" s="74" t="str">
        <f t="shared" si="234"/>
        <v/>
      </c>
      <c r="AA1294" s="74" t="str">
        <f t="shared" si="235"/>
        <v/>
      </c>
      <c r="AB1294" s="74" t="str">
        <f t="shared" si="236"/>
        <v/>
      </c>
    </row>
    <row r="1295" spans="5:28" ht="15.75" customHeight="1" x14ac:dyDescent="0.2">
      <c r="E1295" t="str">
        <f t="shared" si="226"/>
        <v/>
      </c>
      <c r="G1295" s="1" t="str">
        <f>IF(D1295="","",IFERROR(VLOOKUP(D1295,Ingredients!$A:$G,4,FALSE),"ingredient not in list"))</f>
        <v/>
      </c>
      <c r="H1295" t="str">
        <f t="shared" si="227"/>
        <v/>
      </c>
      <c r="I1295" s="3" t="str">
        <f>IF(D1295="", "", IFERROR((VLOOKUP(D1295,Ingredients!$A:$H,8,FALSE)*(F1295/(VLOOKUP(D1295,Ingredients!$A:$H,3,FALSE)))), "ingredient not in list"))</f>
        <v/>
      </c>
      <c r="J1295" t="str">
        <f t="shared" si="228"/>
        <v/>
      </c>
      <c r="K1295" s="77" t="str">
        <f>IF($D1295="", "", IFERROR((VLOOKUP($D1295,Ingredients!$A:$K,9,FALSE)*($F1295/(VLOOKUP($D1295,Ingredients!$A:$K,3,FALSE)))), "ingredient not in list"))</f>
        <v/>
      </c>
      <c r="L1295" t="str">
        <f t="shared" si="229"/>
        <v/>
      </c>
      <c r="M1295" s="77" t="str">
        <f>IF($D1295="", "", IFERROR((VLOOKUP($D1295,Ingredients!$A:$K,10,FALSE)*($F1295/(VLOOKUP($D1295,Ingredients!$A:$K,3,FALSE)))), "ingredient not in list"))</f>
        <v/>
      </c>
      <c r="N1295" t="str">
        <f t="shared" si="230"/>
        <v/>
      </c>
      <c r="O1295" s="77" t="str">
        <f>IF($D1295="", "", IFERROR((VLOOKUP($D1295,Ingredients!$A:$K,11,FALSE)*($F1295/(VLOOKUP($D1295,Ingredients!$A:$K,3,FALSE)))), "ingredient not in list"))</f>
        <v/>
      </c>
      <c r="P1295" t="str">
        <f t="shared" si="231"/>
        <v/>
      </c>
      <c r="Q1295" s="83" t="str">
        <f>IF($D1295="", "", IFERROR((VLOOKUP($D1295,Ingredients!$A:$H,6,FALSE)*($F1295/(VLOOKUP($D1295,Ingredients!$A:$H,3,FALSE)))), "ingredient not in list"))</f>
        <v/>
      </c>
      <c r="R1295" s="3" t="str">
        <f>IF(AND(I1295&lt;&gt;"",I1296=""),SUM(I$1:I1296)-SUM(R$1:R1294),"")</f>
        <v/>
      </c>
      <c r="S1295" t="str">
        <f>IF(AND(Q1295&lt;&gt;"",Q1296=""),SUM(Q$1:Q1296)-SUM(S$1:S1294),"")</f>
        <v/>
      </c>
      <c r="T1295" s="74" t="str">
        <f>IF(AND(K1295&lt;&gt;"",K1296=""),SUM(K$1:K1296)-SUM(T$1:T1294),"")</f>
        <v/>
      </c>
      <c r="U1295" s="74" t="str">
        <f>IF(AND(M1295&lt;&gt;"",M1296=""),SUM(M$1:M1296)-SUM(U$1:U1294),"")</f>
        <v/>
      </c>
      <c r="V1295" s="74" t="str">
        <f>IF(AND(O1295&lt;&gt;"",O1296=""),SUM(O$1:O1296)-SUM(V$1:V1294),"")</f>
        <v/>
      </c>
      <c r="X1295" s="3" t="str">
        <f t="shared" si="232"/>
        <v/>
      </c>
      <c r="Y1295" s="21" t="str">
        <f t="shared" si="233"/>
        <v/>
      </c>
      <c r="Z1295" s="74" t="str">
        <f t="shared" si="234"/>
        <v/>
      </c>
      <c r="AA1295" s="74" t="str">
        <f t="shared" si="235"/>
        <v/>
      </c>
      <c r="AB1295" s="74" t="str">
        <f t="shared" si="236"/>
        <v/>
      </c>
    </row>
    <row r="1296" spans="5:28" ht="15.75" customHeight="1" x14ac:dyDescent="0.2">
      <c r="E1296" t="str">
        <f t="shared" si="226"/>
        <v/>
      </c>
      <c r="G1296" s="1" t="str">
        <f>IF(D1296="","",IFERROR(VLOOKUP(D1296,Ingredients!$A:$G,4,FALSE),"ingredient not in list"))</f>
        <v/>
      </c>
      <c r="H1296" t="str">
        <f t="shared" si="227"/>
        <v/>
      </c>
      <c r="I1296" s="3" t="str">
        <f>IF(D1296="", "", IFERROR((VLOOKUP(D1296,Ingredients!$A:$H,8,FALSE)*(F1296/(VLOOKUP(D1296,Ingredients!$A:$H,3,FALSE)))), "ingredient not in list"))</f>
        <v/>
      </c>
      <c r="J1296" t="str">
        <f t="shared" si="228"/>
        <v/>
      </c>
      <c r="K1296" s="77" t="str">
        <f>IF($D1296="", "", IFERROR((VLOOKUP($D1296,Ingredients!$A:$K,9,FALSE)*($F1296/(VLOOKUP($D1296,Ingredients!$A:$K,3,FALSE)))), "ingredient not in list"))</f>
        <v/>
      </c>
      <c r="L1296" t="str">
        <f t="shared" si="229"/>
        <v/>
      </c>
      <c r="M1296" s="77" t="str">
        <f>IF($D1296="", "", IFERROR((VLOOKUP($D1296,Ingredients!$A:$K,10,FALSE)*($F1296/(VLOOKUP($D1296,Ingredients!$A:$K,3,FALSE)))), "ingredient not in list"))</f>
        <v/>
      </c>
      <c r="N1296" t="str">
        <f t="shared" si="230"/>
        <v/>
      </c>
      <c r="O1296" s="77" t="str">
        <f>IF($D1296="", "", IFERROR((VLOOKUP($D1296,Ingredients!$A:$K,11,FALSE)*($F1296/(VLOOKUP($D1296,Ingredients!$A:$K,3,FALSE)))), "ingredient not in list"))</f>
        <v/>
      </c>
      <c r="P1296" t="str">
        <f t="shared" si="231"/>
        <v/>
      </c>
      <c r="Q1296" s="83" t="str">
        <f>IF($D1296="", "", IFERROR((VLOOKUP($D1296,Ingredients!$A:$H,6,FALSE)*($F1296/(VLOOKUP($D1296,Ingredients!$A:$H,3,FALSE)))), "ingredient not in list"))</f>
        <v/>
      </c>
      <c r="R1296" s="3" t="str">
        <f>IF(AND(I1296&lt;&gt;"",I1297=""),SUM(I$1:I1297)-SUM(R$1:R1295),"")</f>
        <v/>
      </c>
      <c r="S1296" t="str">
        <f>IF(AND(Q1296&lt;&gt;"",Q1297=""),SUM(Q$1:Q1297)-SUM(S$1:S1295),"")</f>
        <v/>
      </c>
      <c r="T1296" s="74" t="str">
        <f>IF(AND(K1296&lt;&gt;"",K1297=""),SUM(K$1:K1297)-SUM(T$1:T1295),"")</f>
        <v/>
      </c>
      <c r="U1296" s="74" t="str">
        <f>IF(AND(M1296&lt;&gt;"",M1297=""),SUM(M$1:M1297)-SUM(U$1:U1295),"")</f>
        <v/>
      </c>
      <c r="V1296" s="74" t="str">
        <f>IF(AND(O1296&lt;&gt;"",O1297=""),SUM(O$1:O1297)-SUM(V$1:V1295),"")</f>
        <v/>
      </c>
      <c r="X1296" s="3" t="str">
        <f t="shared" si="232"/>
        <v/>
      </c>
      <c r="Y1296" s="21" t="str">
        <f t="shared" si="233"/>
        <v/>
      </c>
      <c r="Z1296" s="74" t="str">
        <f t="shared" si="234"/>
        <v/>
      </c>
      <c r="AA1296" s="74" t="str">
        <f t="shared" si="235"/>
        <v/>
      </c>
      <c r="AB1296" s="74" t="str">
        <f t="shared" si="236"/>
        <v/>
      </c>
    </row>
    <row r="1297" spans="5:28" ht="15.75" customHeight="1" x14ac:dyDescent="0.2">
      <c r="E1297" t="str">
        <f t="shared" si="226"/>
        <v/>
      </c>
      <c r="G1297" s="1" t="str">
        <f>IF(D1297="","",IFERROR(VLOOKUP(D1297,Ingredients!$A:$G,4,FALSE),"ingredient not in list"))</f>
        <v/>
      </c>
      <c r="H1297" t="str">
        <f t="shared" si="227"/>
        <v/>
      </c>
      <c r="I1297" s="3" t="str">
        <f>IF(D1297="", "", IFERROR((VLOOKUP(D1297,Ingredients!$A:$H,8,FALSE)*(F1297/(VLOOKUP(D1297,Ingredients!$A:$H,3,FALSE)))), "ingredient not in list"))</f>
        <v/>
      </c>
      <c r="J1297" t="str">
        <f t="shared" si="228"/>
        <v/>
      </c>
      <c r="K1297" s="77" t="str">
        <f>IF($D1297="", "", IFERROR((VLOOKUP($D1297,Ingredients!$A:$K,9,FALSE)*($F1297/(VLOOKUP($D1297,Ingredients!$A:$K,3,FALSE)))), "ingredient not in list"))</f>
        <v/>
      </c>
      <c r="L1297" t="str">
        <f t="shared" si="229"/>
        <v/>
      </c>
      <c r="M1297" s="77" t="str">
        <f>IF($D1297="", "", IFERROR((VLOOKUP($D1297,Ingredients!$A:$K,10,FALSE)*($F1297/(VLOOKUP($D1297,Ingredients!$A:$K,3,FALSE)))), "ingredient not in list"))</f>
        <v/>
      </c>
      <c r="N1297" t="str">
        <f t="shared" si="230"/>
        <v/>
      </c>
      <c r="O1297" s="77" t="str">
        <f>IF($D1297="", "", IFERROR((VLOOKUP($D1297,Ingredients!$A:$K,11,FALSE)*($F1297/(VLOOKUP($D1297,Ingredients!$A:$K,3,FALSE)))), "ingredient not in list"))</f>
        <v/>
      </c>
      <c r="P1297" t="str">
        <f t="shared" si="231"/>
        <v/>
      </c>
      <c r="Q1297" s="83" t="str">
        <f>IF($D1297="", "", IFERROR((VLOOKUP($D1297,Ingredients!$A:$H,6,FALSE)*($F1297/(VLOOKUP($D1297,Ingredients!$A:$H,3,FALSE)))), "ingredient not in list"))</f>
        <v/>
      </c>
      <c r="R1297" s="3" t="str">
        <f>IF(AND(I1297&lt;&gt;"",I1298=""),SUM(I$1:I1298)-SUM(R$1:R1296),"")</f>
        <v/>
      </c>
      <c r="S1297" t="str">
        <f>IF(AND(Q1297&lt;&gt;"",Q1298=""),SUM(Q$1:Q1298)-SUM(S$1:S1296),"")</f>
        <v/>
      </c>
      <c r="T1297" s="74" t="str">
        <f>IF(AND(K1297&lt;&gt;"",K1298=""),SUM(K$1:K1298)-SUM(T$1:T1296),"")</f>
        <v/>
      </c>
      <c r="U1297" s="74" t="str">
        <f>IF(AND(M1297&lt;&gt;"",M1298=""),SUM(M$1:M1298)-SUM(U$1:U1296),"")</f>
        <v/>
      </c>
      <c r="V1297" s="74" t="str">
        <f>IF(AND(O1297&lt;&gt;"",O1298=""),SUM(O$1:O1298)-SUM(V$1:V1296),"")</f>
        <v/>
      </c>
      <c r="X1297" s="3" t="str">
        <f t="shared" si="232"/>
        <v/>
      </c>
      <c r="Y1297" s="21" t="str">
        <f t="shared" si="233"/>
        <v/>
      </c>
      <c r="Z1297" s="74" t="str">
        <f t="shared" si="234"/>
        <v/>
      </c>
      <c r="AA1297" s="74" t="str">
        <f t="shared" si="235"/>
        <v/>
      </c>
      <c r="AB1297" s="74" t="str">
        <f t="shared" si="236"/>
        <v/>
      </c>
    </row>
    <row r="1298" spans="5:28" ht="15.75" customHeight="1" x14ac:dyDescent="0.2">
      <c r="E1298" t="str">
        <f t="shared" si="226"/>
        <v/>
      </c>
      <c r="G1298" s="1" t="str">
        <f>IF(D1298="","",IFERROR(VLOOKUP(D1298,Ingredients!$A:$G,4,FALSE),"ingredient not in list"))</f>
        <v/>
      </c>
      <c r="H1298" t="str">
        <f t="shared" si="227"/>
        <v/>
      </c>
      <c r="I1298" s="3" t="str">
        <f>IF(D1298="", "", IFERROR((VLOOKUP(D1298,Ingredients!$A:$H,8,FALSE)*(F1298/(VLOOKUP(D1298,Ingredients!$A:$H,3,FALSE)))), "ingredient not in list"))</f>
        <v/>
      </c>
      <c r="J1298" t="str">
        <f t="shared" si="228"/>
        <v/>
      </c>
      <c r="K1298" s="77" t="str">
        <f>IF($D1298="", "", IFERROR((VLOOKUP($D1298,Ingredients!$A:$K,9,FALSE)*($F1298/(VLOOKUP($D1298,Ingredients!$A:$K,3,FALSE)))), "ingredient not in list"))</f>
        <v/>
      </c>
      <c r="L1298" t="str">
        <f t="shared" si="229"/>
        <v/>
      </c>
      <c r="M1298" s="77" t="str">
        <f>IF($D1298="", "", IFERROR((VLOOKUP($D1298,Ingredients!$A:$K,10,FALSE)*($F1298/(VLOOKUP($D1298,Ingredients!$A:$K,3,FALSE)))), "ingredient not in list"))</f>
        <v/>
      </c>
      <c r="N1298" t="str">
        <f t="shared" si="230"/>
        <v/>
      </c>
      <c r="O1298" s="77" t="str">
        <f>IF($D1298="", "", IFERROR((VLOOKUP($D1298,Ingredients!$A:$K,11,FALSE)*($F1298/(VLOOKUP($D1298,Ingredients!$A:$K,3,FALSE)))), "ingredient not in list"))</f>
        <v/>
      </c>
      <c r="P1298" t="str">
        <f t="shared" si="231"/>
        <v/>
      </c>
      <c r="Q1298" s="83" t="str">
        <f>IF($D1298="", "", IFERROR((VLOOKUP($D1298,Ingredients!$A:$H,6,FALSE)*($F1298/(VLOOKUP($D1298,Ingredients!$A:$H,3,FALSE)))), "ingredient not in list"))</f>
        <v/>
      </c>
      <c r="R1298" s="3" t="str">
        <f>IF(AND(I1298&lt;&gt;"",I1299=""),SUM(I$1:I1299)-SUM(R$1:R1297),"")</f>
        <v/>
      </c>
      <c r="S1298" t="str">
        <f>IF(AND(Q1298&lt;&gt;"",Q1299=""),SUM(Q$1:Q1299)-SUM(S$1:S1297),"")</f>
        <v/>
      </c>
      <c r="T1298" s="74" t="str">
        <f>IF(AND(K1298&lt;&gt;"",K1299=""),SUM(K$1:K1299)-SUM(T$1:T1297),"")</f>
        <v/>
      </c>
      <c r="U1298" s="74" t="str">
        <f>IF(AND(M1298&lt;&gt;"",M1299=""),SUM(M$1:M1299)-SUM(U$1:U1297),"")</f>
        <v/>
      </c>
      <c r="V1298" s="74" t="str">
        <f>IF(AND(O1298&lt;&gt;"",O1299=""),SUM(O$1:O1299)-SUM(V$1:V1297),"")</f>
        <v/>
      </c>
      <c r="X1298" s="3" t="str">
        <f t="shared" si="232"/>
        <v/>
      </c>
      <c r="Y1298" s="21" t="str">
        <f t="shared" si="233"/>
        <v/>
      </c>
      <c r="Z1298" s="74" t="str">
        <f t="shared" si="234"/>
        <v/>
      </c>
      <c r="AA1298" s="74" t="str">
        <f t="shared" si="235"/>
        <v/>
      </c>
      <c r="AB1298" s="74" t="str">
        <f t="shared" si="236"/>
        <v/>
      </c>
    </row>
    <row r="1299" spans="5:28" ht="15.75" customHeight="1" x14ac:dyDescent="0.2">
      <c r="E1299" t="str">
        <f t="shared" si="226"/>
        <v/>
      </c>
      <c r="G1299" s="1" t="str">
        <f>IF(D1299="","",IFERROR(VLOOKUP(D1299,Ingredients!$A:$G,4,FALSE),"ingredient not in list"))</f>
        <v/>
      </c>
      <c r="H1299" t="str">
        <f t="shared" si="227"/>
        <v/>
      </c>
      <c r="I1299" s="3" t="str">
        <f>IF(D1299="", "", IFERROR((VLOOKUP(D1299,Ingredients!$A:$H,8,FALSE)*(F1299/(VLOOKUP(D1299,Ingredients!$A:$H,3,FALSE)))), "ingredient not in list"))</f>
        <v/>
      </c>
      <c r="J1299" t="str">
        <f t="shared" si="228"/>
        <v/>
      </c>
      <c r="K1299" s="77" t="str">
        <f>IF($D1299="", "", IFERROR((VLOOKUP($D1299,Ingredients!$A:$K,9,FALSE)*($F1299/(VLOOKUP($D1299,Ingredients!$A:$K,3,FALSE)))), "ingredient not in list"))</f>
        <v/>
      </c>
      <c r="L1299" t="str">
        <f t="shared" si="229"/>
        <v/>
      </c>
      <c r="M1299" s="77" t="str">
        <f>IF($D1299="", "", IFERROR((VLOOKUP($D1299,Ingredients!$A:$K,10,FALSE)*($F1299/(VLOOKUP($D1299,Ingredients!$A:$K,3,FALSE)))), "ingredient not in list"))</f>
        <v/>
      </c>
      <c r="N1299" t="str">
        <f t="shared" si="230"/>
        <v/>
      </c>
      <c r="O1299" s="77" t="str">
        <f>IF($D1299="", "", IFERROR((VLOOKUP($D1299,Ingredients!$A:$K,11,FALSE)*($F1299/(VLOOKUP($D1299,Ingredients!$A:$K,3,FALSE)))), "ingredient not in list"))</f>
        <v/>
      </c>
      <c r="P1299" t="str">
        <f t="shared" si="231"/>
        <v/>
      </c>
      <c r="Q1299" s="83" t="str">
        <f>IF($D1299="", "", IFERROR((VLOOKUP($D1299,Ingredients!$A:$H,6,FALSE)*($F1299/(VLOOKUP($D1299,Ingredients!$A:$H,3,FALSE)))), "ingredient not in list"))</f>
        <v/>
      </c>
      <c r="R1299" s="3" t="str">
        <f>IF(AND(I1299&lt;&gt;"",I1300=""),SUM(I$1:I1300)-SUM(R$1:R1298),"")</f>
        <v/>
      </c>
      <c r="S1299" t="str">
        <f>IF(AND(Q1299&lt;&gt;"",Q1300=""),SUM(Q$1:Q1300)-SUM(S$1:S1298),"")</f>
        <v/>
      </c>
      <c r="T1299" s="74" t="str">
        <f>IF(AND(K1299&lt;&gt;"",K1300=""),SUM(K$1:K1300)-SUM(T$1:T1298),"")</f>
        <v/>
      </c>
      <c r="U1299" s="74" t="str">
        <f>IF(AND(M1299&lt;&gt;"",M1300=""),SUM(M$1:M1300)-SUM(U$1:U1298),"")</f>
        <v/>
      </c>
      <c r="V1299" s="74" t="str">
        <f>IF(AND(O1299&lt;&gt;"",O1300=""),SUM(O$1:O1300)-SUM(V$1:V1298),"")</f>
        <v/>
      </c>
      <c r="X1299" s="3" t="str">
        <f t="shared" si="232"/>
        <v/>
      </c>
      <c r="Y1299" s="21" t="str">
        <f t="shared" si="233"/>
        <v/>
      </c>
      <c r="Z1299" s="74" t="str">
        <f t="shared" si="234"/>
        <v/>
      </c>
      <c r="AA1299" s="74" t="str">
        <f t="shared" si="235"/>
        <v/>
      </c>
      <c r="AB1299" s="74" t="str">
        <f t="shared" si="236"/>
        <v/>
      </c>
    </row>
    <row r="1300" spans="5:28" ht="15.75" customHeight="1" x14ac:dyDescent="0.2">
      <c r="E1300" t="str">
        <f t="shared" si="226"/>
        <v/>
      </c>
      <c r="G1300" s="1" t="str">
        <f>IF(D1300="","",IFERROR(VLOOKUP(D1300,Ingredients!$A:$G,4,FALSE),"ingredient not in list"))</f>
        <v/>
      </c>
      <c r="H1300" t="str">
        <f t="shared" si="227"/>
        <v/>
      </c>
      <c r="I1300" s="3" t="str">
        <f>IF(D1300="", "", IFERROR((VLOOKUP(D1300,Ingredients!$A:$H,8,FALSE)*(F1300/(VLOOKUP(D1300,Ingredients!$A:$H,3,FALSE)))), "ingredient not in list"))</f>
        <v/>
      </c>
      <c r="J1300" t="str">
        <f t="shared" si="228"/>
        <v/>
      </c>
      <c r="K1300" s="77" t="str">
        <f>IF($D1300="", "", IFERROR((VLOOKUP($D1300,Ingredients!$A:$K,9,FALSE)*($F1300/(VLOOKUP($D1300,Ingredients!$A:$K,3,FALSE)))), "ingredient not in list"))</f>
        <v/>
      </c>
      <c r="L1300" t="str">
        <f t="shared" si="229"/>
        <v/>
      </c>
      <c r="M1300" s="77" t="str">
        <f>IF($D1300="", "", IFERROR((VLOOKUP($D1300,Ingredients!$A:$K,10,FALSE)*($F1300/(VLOOKUP($D1300,Ingredients!$A:$K,3,FALSE)))), "ingredient not in list"))</f>
        <v/>
      </c>
      <c r="N1300" t="str">
        <f t="shared" si="230"/>
        <v/>
      </c>
      <c r="O1300" s="77" t="str">
        <f>IF($D1300="", "", IFERROR((VLOOKUP($D1300,Ingredients!$A:$K,11,FALSE)*($F1300/(VLOOKUP($D1300,Ingredients!$A:$K,3,FALSE)))), "ingredient not in list"))</f>
        <v/>
      </c>
      <c r="P1300" t="str">
        <f t="shared" si="231"/>
        <v/>
      </c>
      <c r="Q1300" s="83" t="str">
        <f>IF($D1300="", "", IFERROR((VLOOKUP($D1300,Ingredients!$A:$H,6,FALSE)*($F1300/(VLOOKUP($D1300,Ingredients!$A:$H,3,FALSE)))), "ingredient not in list"))</f>
        <v/>
      </c>
      <c r="R1300" s="3" t="str">
        <f>IF(AND(I1300&lt;&gt;"",I1301=""),SUM(I$1:I1301)-SUM(R$1:R1299),"")</f>
        <v/>
      </c>
      <c r="S1300" t="str">
        <f>IF(AND(Q1300&lt;&gt;"",Q1301=""),SUM(Q$1:Q1301)-SUM(S$1:S1299),"")</f>
        <v/>
      </c>
      <c r="T1300" s="74" t="str">
        <f>IF(AND(K1300&lt;&gt;"",K1301=""),SUM(K$1:K1301)-SUM(T$1:T1299),"")</f>
        <v/>
      </c>
      <c r="U1300" s="74" t="str">
        <f>IF(AND(M1300&lt;&gt;"",M1301=""),SUM(M$1:M1301)-SUM(U$1:U1299),"")</f>
        <v/>
      </c>
      <c r="V1300" s="74" t="str">
        <f>IF(AND(O1300&lt;&gt;"",O1301=""),SUM(O$1:O1301)-SUM(V$1:V1299),"")</f>
        <v/>
      </c>
      <c r="X1300" s="3" t="str">
        <f t="shared" si="232"/>
        <v/>
      </c>
      <c r="Y1300" s="21" t="str">
        <f t="shared" si="233"/>
        <v/>
      </c>
      <c r="Z1300" s="74" t="str">
        <f t="shared" si="234"/>
        <v/>
      </c>
      <c r="AA1300" s="74" t="str">
        <f t="shared" si="235"/>
        <v/>
      </c>
      <c r="AB1300" s="74" t="str">
        <f t="shared" si="236"/>
        <v/>
      </c>
    </row>
    <row r="1301" spans="5:28" ht="15.75" customHeight="1" x14ac:dyDescent="0.2">
      <c r="E1301" t="str">
        <f t="shared" si="226"/>
        <v/>
      </c>
      <c r="G1301" s="1" t="str">
        <f>IF(D1301="","",IFERROR(VLOOKUP(D1301,Ingredients!$A:$G,4,FALSE),"ingredient not in list"))</f>
        <v/>
      </c>
      <c r="H1301" t="str">
        <f t="shared" si="227"/>
        <v/>
      </c>
      <c r="I1301" s="3" t="str">
        <f>IF(D1301="", "", IFERROR((VLOOKUP(D1301,Ingredients!$A:$H,8,FALSE)*(F1301/(VLOOKUP(D1301,Ingredients!$A:$H,3,FALSE)))), "ingredient not in list"))</f>
        <v/>
      </c>
      <c r="J1301" t="str">
        <f t="shared" si="228"/>
        <v/>
      </c>
      <c r="K1301" s="77" t="str">
        <f>IF($D1301="", "", IFERROR((VLOOKUP($D1301,Ingredients!$A:$K,9,FALSE)*($F1301/(VLOOKUP($D1301,Ingredients!$A:$K,3,FALSE)))), "ingredient not in list"))</f>
        <v/>
      </c>
      <c r="L1301" t="str">
        <f t="shared" si="229"/>
        <v/>
      </c>
      <c r="M1301" s="77" t="str">
        <f>IF($D1301="", "", IFERROR((VLOOKUP($D1301,Ingredients!$A:$K,10,FALSE)*($F1301/(VLOOKUP($D1301,Ingredients!$A:$K,3,FALSE)))), "ingredient not in list"))</f>
        <v/>
      </c>
      <c r="N1301" t="str">
        <f t="shared" si="230"/>
        <v/>
      </c>
      <c r="O1301" s="77" t="str">
        <f>IF($D1301="", "", IFERROR((VLOOKUP($D1301,Ingredients!$A:$K,11,FALSE)*($F1301/(VLOOKUP($D1301,Ingredients!$A:$K,3,FALSE)))), "ingredient not in list"))</f>
        <v/>
      </c>
      <c r="P1301" t="str">
        <f t="shared" si="231"/>
        <v/>
      </c>
      <c r="Q1301" s="83" t="str">
        <f>IF($D1301="", "", IFERROR((VLOOKUP($D1301,Ingredients!$A:$H,6,FALSE)*($F1301/(VLOOKUP($D1301,Ingredients!$A:$H,3,FALSE)))), "ingredient not in list"))</f>
        <v/>
      </c>
      <c r="R1301" s="3" t="str">
        <f>IF(AND(I1301&lt;&gt;"",I1302=""),SUM(I$1:I1302)-SUM(R$1:R1300),"")</f>
        <v/>
      </c>
      <c r="S1301" t="str">
        <f>IF(AND(Q1301&lt;&gt;"",Q1302=""),SUM(Q$1:Q1302)-SUM(S$1:S1300),"")</f>
        <v/>
      </c>
      <c r="T1301" s="74" t="str">
        <f>IF(AND(K1301&lt;&gt;"",K1302=""),SUM(K$1:K1302)-SUM(T$1:T1300),"")</f>
        <v/>
      </c>
      <c r="U1301" s="74" t="str">
        <f>IF(AND(M1301&lt;&gt;"",M1302=""),SUM(M$1:M1302)-SUM(U$1:U1300),"")</f>
        <v/>
      </c>
      <c r="V1301" s="74" t="str">
        <f>IF(AND(O1301&lt;&gt;"",O1302=""),SUM(O$1:O1302)-SUM(V$1:V1300),"")</f>
        <v/>
      </c>
      <c r="X1301" s="3" t="str">
        <f t="shared" si="232"/>
        <v/>
      </c>
      <c r="Y1301" s="21" t="str">
        <f t="shared" si="233"/>
        <v/>
      </c>
      <c r="Z1301" s="74" t="str">
        <f t="shared" si="234"/>
        <v/>
      </c>
      <c r="AA1301" s="74" t="str">
        <f t="shared" si="235"/>
        <v/>
      </c>
      <c r="AB1301" s="74" t="str">
        <f t="shared" si="236"/>
        <v/>
      </c>
    </row>
    <row r="1302" spans="5:28" ht="15.75" customHeight="1" x14ac:dyDescent="0.2">
      <c r="E1302" t="str">
        <f t="shared" si="226"/>
        <v/>
      </c>
      <c r="G1302" s="1" t="str">
        <f>IF(D1302="","",IFERROR(VLOOKUP(D1302,Ingredients!$A:$G,4,FALSE),"ingredient not in list"))</f>
        <v/>
      </c>
      <c r="H1302" t="str">
        <f t="shared" si="227"/>
        <v/>
      </c>
      <c r="I1302" s="3" t="str">
        <f>IF(D1302="", "", IFERROR((VLOOKUP(D1302,Ingredients!$A:$H,8,FALSE)*(F1302/(VLOOKUP(D1302,Ingredients!$A:$H,3,FALSE)))), "ingredient not in list"))</f>
        <v/>
      </c>
      <c r="J1302" t="str">
        <f t="shared" si="228"/>
        <v/>
      </c>
      <c r="K1302" s="77" t="str">
        <f>IF($D1302="", "", IFERROR((VLOOKUP($D1302,Ingredients!$A:$K,9,FALSE)*($F1302/(VLOOKUP($D1302,Ingredients!$A:$K,3,FALSE)))), "ingredient not in list"))</f>
        <v/>
      </c>
      <c r="L1302" t="str">
        <f t="shared" si="229"/>
        <v/>
      </c>
      <c r="M1302" s="77" t="str">
        <f>IF($D1302="", "", IFERROR((VLOOKUP($D1302,Ingredients!$A:$K,10,FALSE)*($F1302/(VLOOKUP($D1302,Ingredients!$A:$K,3,FALSE)))), "ingredient not in list"))</f>
        <v/>
      </c>
      <c r="N1302" t="str">
        <f t="shared" si="230"/>
        <v/>
      </c>
      <c r="O1302" s="77" t="str">
        <f>IF($D1302="", "", IFERROR((VLOOKUP($D1302,Ingredients!$A:$K,11,FALSE)*($F1302/(VLOOKUP($D1302,Ingredients!$A:$K,3,FALSE)))), "ingredient not in list"))</f>
        <v/>
      </c>
      <c r="P1302" t="str">
        <f t="shared" si="231"/>
        <v/>
      </c>
      <c r="Q1302" s="83" t="str">
        <f>IF($D1302="", "", IFERROR((VLOOKUP($D1302,Ingredients!$A:$H,6,FALSE)*($F1302/(VLOOKUP($D1302,Ingredients!$A:$H,3,FALSE)))), "ingredient not in list"))</f>
        <v/>
      </c>
      <c r="R1302" s="3" t="str">
        <f>IF(AND(I1302&lt;&gt;"",I1303=""),SUM(I$1:I1303)-SUM(R$1:R1301),"")</f>
        <v/>
      </c>
      <c r="S1302" t="str">
        <f>IF(AND(Q1302&lt;&gt;"",Q1303=""),SUM(Q$1:Q1303)-SUM(S$1:S1301),"")</f>
        <v/>
      </c>
      <c r="T1302" s="74" t="str">
        <f>IF(AND(K1302&lt;&gt;"",K1303=""),SUM(K$1:K1303)-SUM(T$1:T1301),"")</f>
        <v/>
      </c>
      <c r="U1302" s="74" t="str">
        <f>IF(AND(M1302&lt;&gt;"",M1303=""),SUM(M$1:M1303)-SUM(U$1:U1301),"")</f>
        <v/>
      </c>
      <c r="V1302" s="74" t="str">
        <f>IF(AND(O1302&lt;&gt;"",O1303=""),SUM(O$1:O1303)-SUM(V$1:V1301),"")</f>
        <v/>
      </c>
      <c r="X1302" s="3" t="str">
        <f t="shared" si="232"/>
        <v/>
      </c>
      <c r="Y1302" s="21" t="str">
        <f t="shared" si="233"/>
        <v/>
      </c>
      <c r="Z1302" s="74" t="str">
        <f t="shared" si="234"/>
        <v/>
      </c>
      <c r="AA1302" s="74" t="str">
        <f t="shared" si="235"/>
        <v/>
      </c>
      <c r="AB1302" s="74" t="str">
        <f t="shared" si="236"/>
        <v/>
      </c>
    </row>
    <row r="1303" spans="5:28" ht="15.75" customHeight="1" x14ac:dyDescent="0.2">
      <c r="E1303" t="str">
        <f t="shared" si="226"/>
        <v/>
      </c>
      <c r="G1303" s="1" t="str">
        <f>IF(D1303="","",IFERROR(VLOOKUP(D1303,Ingredients!$A:$G,4,FALSE),"ingredient not in list"))</f>
        <v/>
      </c>
      <c r="H1303" t="str">
        <f t="shared" si="227"/>
        <v/>
      </c>
      <c r="I1303" s="3" t="str">
        <f>IF(D1303="", "", IFERROR((VLOOKUP(D1303,Ingredients!$A:$H,8,FALSE)*(F1303/(VLOOKUP(D1303,Ingredients!$A:$H,3,FALSE)))), "ingredient not in list"))</f>
        <v/>
      </c>
      <c r="J1303" t="str">
        <f t="shared" si="228"/>
        <v/>
      </c>
      <c r="K1303" s="77" t="str">
        <f>IF($D1303="", "", IFERROR((VLOOKUP($D1303,Ingredients!$A:$K,9,FALSE)*($F1303/(VLOOKUP($D1303,Ingredients!$A:$K,3,FALSE)))), "ingredient not in list"))</f>
        <v/>
      </c>
      <c r="L1303" t="str">
        <f t="shared" si="229"/>
        <v/>
      </c>
      <c r="M1303" s="77" t="str">
        <f>IF($D1303="", "", IFERROR((VLOOKUP($D1303,Ingredients!$A:$K,10,FALSE)*($F1303/(VLOOKUP($D1303,Ingredients!$A:$K,3,FALSE)))), "ingredient not in list"))</f>
        <v/>
      </c>
      <c r="N1303" t="str">
        <f t="shared" si="230"/>
        <v/>
      </c>
      <c r="O1303" s="77" t="str">
        <f>IF($D1303="", "", IFERROR((VLOOKUP($D1303,Ingredients!$A:$K,11,FALSE)*($F1303/(VLOOKUP($D1303,Ingredients!$A:$K,3,FALSE)))), "ingredient not in list"))</f>
        <v/>
      </c>
      <c r="P1303" t="str">
        <f t="shared" si="231"/>
        <v/>
      </c>
      <c r="Q1303" s="83" t="str">
        <f>IF($D1303="", "", IFERROR((VLOOKUP($D1303,Ingredients!$A:$H,6,FALSE)*($F1303/(VLOOKUP($D1303,Ingredients!$A:$H,3,FALSE)))), "ingredient not in list"))</f>
        <v/>
      </c>
      <c r="R1303" s="3" t="str">
        <f>IF(AND(I1303&lt;&gt;"",I1304=""),SUM(I$1:I1304)-SUM(R$1:R1302),"")</f>
        <v/>
      </c>
      <c r="S1303" t="str">
        <f>IF(AND(Q1303&lt;&gt;"",Q1304=""),SUM(Q$1:Q1304)-SUM(S$1:S1302),"")</f>
        <v/>
      </c>
      <c r="T1303" s="74" t="str">
        <f>IF(AND(K1303&lt;&gt;"",K1304=""),SUM(K$1:K1304)-SUM(T$1:T1302),"")</f>
        <v/>
      </c>
      <c r="U1303" s="74" t="str">
        <f>IF(AND(M1303&lt;&gt;"",M1304=""),SUM(M$1:M1304)-SUM(U$1:U1302),"")</f>
        <v/>
      </c>
      <c r="V1303" s="74" t="str">
        <f>IF(AND(O1303&lt;&gt;"",O1304=""),SUM(O$1:O1304)-SUM(V$1:V1302),"")</f>
        <v/>
      </c>
      <c r="X1303" s="3" t="str">
        <f t="shared" si="232"/>
        <v/>
      </c>
      <c r="Y1303" s="21" t="str">
        <f t="shared" si="233"/>
        <v/>
      </c>
      <c r="Z1303" s="74" t="str">
        <f t="shared" si="234"/>
        <v/>
      </c>
      <c r="AA1303" s="74" t="str">
        <f t="shared" si="235"/>
        <v/>
      </c>
      <c r="AB1303" s="74" t="str">
        <f t="shared" si="236"/>
        <v/>
      </c>
    </row>
    <row r="1304" spans="5:28" ht="15.75" customHeight="1" x14ac:dyDescent="0.2">
      <c r="E1304" t="str">
        <f t="shared" si="226"/>
        <v/>
      </c>
      <c r="G1304" s="1" t="str">
        <f>IF(D1304="","",IFERROR(VLOOKUP(D1304,Ingredients!$A:$G,4,FALSE),"ingredient not in list"))</f>
        <v/>
      </c>
      <c r="H1304" t="str">
        <f t="shared" si="227"/>
        <v/>
      </c>
      <c r="I1304" s="3" t="str">
        <f>IF(D1304="", "", IFERROR((VLOOKUP(D1304,Ingredients!$A:$H,8,FALSE)*(F1304/(VLOOKUP(D1304,Ingredients!$A:$H,3,FALSE)))), "ingredient not in list"))</f>
        <v/>
      </c>
      <c r="J1304" t="str">
        <f t="shared" si="228"/>
        <v/>
      </c>
      <c r="K1304" s="77" t="str">
        <f>IF($D1304="", "", IFERROR((VLOOKUP($D1304,Ingredients!$A:$K,9,FALSE)*($F1304/(VLOOKUP($D1304,Ingredients!$A:$K,3,FALSE)))), "ingredient not in list"))</f>
        <v/>
      </c>
      <c r="L1304" t="str">
        <f t="shared" si="229"/>
        <v/>
      </c>
      <c r="M1304" s="77" t="str">
        <f>IF($D1304="", "", IFERROR((VLOOKUP($D1304,Ingredients!$A:$K,10,FALSE)*($F1304/(VLOOKUP($D1304,Ingredients!$A:$K,3,FALSE)))), "ingredient not in list"))</f>
        <v/>
      </c>
      <c r="N1304" t="str">
        <f t="shared" si="230"/>
        <v/>
      </c>
      <c r="O1304" s="77" t="str">
        <f>IF($D1304="", "", IFERROR((VLOOKUP($D1304,Ingredients!$A:$K,11,FALSE)*($F1304/(VLOOKUP($D1304,Ingredients!$A:$K,3,FALSE)))), "ingredient not in list"))</f>
        <v/>
      </c>
      <c r="P1304" t="str">
        <f t="shared" si="231"/>
        <v/>
      </c>
      <c r="Q1304" s="83" t="str">
        <f>IF($D1304="", "", IFERROR((VLOOKUP($D1304,Ingredients!$A:$H,6,FALSE)*($F1304/(VLOOKUP($D1304,Ingredients!$A:$H,3,FALSE)))), "ingredient not in list"))</f>
        <v/>
      </c>
      <c r="R1304" s="3" t="str">
        <f>IF(AND(I1304&lt;&gt;"",I1305=""),SUM(I$1:I1305)-SUM(R$1:R1303),"")</f>
        <v/>
      </c>
      <c r="S1304" t="str">
        <f>IF(AND(Q1304&lt;&gt;"",Q1305=""),SUM(Q$1:Q1305)-SUM(S$1:S1303),"")</f>
        <v/>
      </c>
      <c r="T1304" s="74" t="str">
        <f>IF(AND(K1304&lt;&gt;"",K1305=""),SUM(K$1:K1305)-SUM(T$1:T1303),"")</f>
        <v/>
      </c>
      <c r="U1304" s="74" t="str">
        <f>IF(AND(M1304&lt;&gt;"",M1305=""),SUM(M$1:M1305)-SUM(U$1:U1303),"")</f>
        <v/>
      </c>
      <c r="V1304" s="74" t="str">
        <f>IF(AND(O1304&lt;&gt;"",O1305=""),SUM(O$1:O1305)-SUM(V$1:V1303),"")</f>
        <v/>
      </c>
      <c r="X1304" s="3" t="str">
        <f t="shared" si="232"/>
        <v/>
      </c>
      <c r="Y1304" s="21" t="str">
        <f t="shared" si="233"/>
        <v/>
      </c>
      <c r="Z1304" s="74" t="str">
        <f t="shared" si="234"/>
        <v/>
      </c>
      <c r="AA1304" s="74" t="str">
        <f t="shared" si="235"/>
        <v/>
      </c>
      <c r="AB1304" s="74" t="str">
        <f t="shared" si="236"/>
        <v/>
      </c>
    </row>
    <row r="1305" spans="5:28" ht="15.75" customHeight="1" x14ac:dyDescent="0.2">
      <c r="E1305" t="str">
        <f t="shared" si="226"/>
        <v/>
      </c>
      <c r="G1305" s="1" t="str">
        <f>IF(D1305="","",IFERROR(VLOOKUP(D1305,Ingredients!$A:$G,4,FALSE),"ingredient not in list"))</f>
        <v/>
      </c>
      <c r="H1305" t="str">
        <f t="shared" si="227"/>
        <v/>
      </c>
      <c r="I1305" s="3" t="str">
        <f>IF(D1305="", "", IFERROR((VLOOKUP(D1305,Ingredients!$A:$H,8,FALSE)*(F1305/(VLOOKUP(D1305,Ingredients!$A:$H,3,FALSE)))), "ingredient not in list"))</f>
        <v/>
      </c>
      <c r="J1305" t="str">
        <f t="shared" si="228"/>
        <v/>
      </c>
      <c r="K1305" s="77" t="str">
        <f>IF($D1305="", "", IFERROR((VLOOKUP($D1305,Ingredients!$A:$K,9,FALSE)*($F1305/(VLOOKUP($D1305,Ingredients!$A:$K,3,FALSE)))), "ingredient not in list"))</f>
        <v/>
      </c>
      <c r="L1305" t="str">
        <f t="shared" si="229"/>
        <v/>
      </c>
      <c r="M1305" s="77" t="str">
        <f>IF($D1305="", "", IFERROR((VLOOKUP($D1305,Ingredients!$A:$K,10,FALSE)*($F1305/(VLOOKUP($D1305,Ingredients!$A:$K,3,FALSE)))), "ingredient not in list"))</f>
        <v/>
      </c>
      <c r="N1305" t="str">
        <f t="shared" si="230"/>
        <v/>
      </c>
      <c r="O1305" s="77" t="str">
        <f>IF($D1305="", "", IFERROR((VLOOKUP($D1305,Ingredients!$A:$K,11,FALSE)*($F1305/(VLOOKUP($D1305,Ingredients!$A:$K,3,FALSE)))), "ingredient not in list"))</f>
        <v/>
      </c>
      <c r="P1305" t="str">
        <f t="shared" si="231"/>
        <v/>
      </c>
      <c r="Q1305" s="83" t="str">
        <f>IF($D1305="", "", IFERROR((VLOOKUP($D1305,Ingredients!$A:$H,6,FALSE)*($F1305/(VLOOKUP($D1305,Ingredients!$A:$H,3,FALSE)))), "ingredient not in list"))</f>
        <v/>
      </c>
      <c r="R1305" s="3" t="str">
        <f>IF(AND(I1305&lt;&gt;"",I1306=""),SUM(I$1:I1306)-SUM(R$1:R1304),"")</f>
        <v/>
      </c>
      <c r="S1305" t="str">
        <f>IF(AND(Q1305&lt;&gt;"",Q1306=""),SUM(Q$1:Q1306)-SUM(S$1:S1304),"")</f>
        <v/>
      </c>
      <c r="T1305" s="74" t="str">
        <f>IF(AND(K1305&lt;&gt;"",K1306=""),SUM(K$1:K1306)-SUM(T$1:T1304),"")</f>
        <v/>
      </c>
      <c r="U1305" s="74" t="str">
        <f>IF(AND(M1305&lt;&gt;"",M1306=""),SUM(M$1:M1306)-SUM(U$1:U1304),"")</f>
        <v/>
      </c>
      <c r="V1305" s="74" t="str">
        <f>IF(AND(O1305&lt;&gt;"",O1306=""),SUM(O$1:O1306)-SUM(V$1:V1304),"")</f>
        <v/>
      </c>
      <c r="X1305" s="3" t="str">
        <f t="shared" si="232"/>
        <v/>
      </c>
      <c r="Y1305" s="21" t="str">
        <f t="shared" si="233"/>
        <v/>
      </c>
      <c r="Z1305" s="74" t="str">
        <f t="shared" si="234"/>
        <v/>
      </c>
      <c r="AA1305" s="74" t="str">
        <f t="shared" si="235"/>
        <v/>
      </c>
      <c r="AB1305" s="74" t="str">
        <f t="shared" si="236"/>
        <v/>
      </c>
    </row>
    <row r="1306" spans="5:28" ht="15.75" customHeight="1" x14ac:dyDescent="0.2">
      <c r="E1306" t="str">
        <f t="shared" si="226"/>
        <v/>
      </c>
      <c r="G1306" s="1" t="str">
        <f>IF(D1306="","",IFERROR(VLOOKUP(D1306,Ingredients!$A:$G,4,FALSE),"ingredient not in list"))</f>
        <v/>
      </c>
      <c r="H1306" t="str">
        <f t="shared" si="227"/>
        <v/>
      </c>
      <c r="I1306" s="3" t="str">
        <f>IF(D1306="", "", IFERROR((VLOOKUP(D1306,Ingredients!$A:$H,8,FALSE)*(F1306/(VLOOKUP(D1306,Ingredients!$A:$H,3,FALSE)))), "ingredient not in list"))</f>
        <v/>
      </c>
      <c r="J1306" t="str">
        <f t="shared" si="228"/>
        <v/>
      </c>
      <c r="K1306" s="77" t="str">
        <f>IF($D1306="", "", IFERROR((VLOOKUP($D1306,Ingredients!$A:$K,9,FALSE)*($F1306/(VLOOKUP($D1306,Ingredients!$A:$K,3,FALSE)))), "ingredient not in list"))</f>
        <v/>
      </c>
      <c r="L1306" t="str">
        <f t="shared" si="229"/>
        <v/>
      </c>
      <c r="M1306" s="77" t="str">
        <f>IF($D1306="", "", IFERROR((VLOOKUP($D1306,Ingredients!$A:$K,10,FALSE)*($F1306/(VLOOKUP($D1306,Ingredients!$A:$K,3,FALSE)))), "ingredient not in list"))</f>
        <v/>
      </c>
      <c r="N1306" t="str">
        <f t="shared" si="230"/>
        <v/>
      </c>
      <c r="O1306" s="77" t="str">
        <f>IF($D1306="", "", IFERROR((VLOOKUP($D1306,Ingredients!$A:$K,11,FALSE)*($F1306/(VLOOKUP($D1306,Ingredients!$A:$K,3,FALSE)))), "ingredient not in list"))</f>
        <v/>
      </c>
      <c r="P1306" t="str">
        <f t="shared" si="231"/>
        <v/>
      </c>
      <c r="Q1306" s="83" t="str">
        <f>IF($D1306="", "", IFERROR((VLOOKUP($D1306,Ingredients!$A:$H,6,FALSE)*($F1306/(VLOOKUP($D1306,Ingredients!$A:$H,3,FALSE)))), "ingredient not in list"))</f>
        <v/>
      </c>
      <c r="R1306" s="3" t="str">
        <f>IF(AND(I1306&lt;&gt;"",I1307=""),SUM(I$1:I1307)-SUM(R$1:R1305),"")</f>
        <v/>
      </c>
      <c r="S1306" t="str">
        <f>IF(AND(Q1306&lt;&gt;"",Q1307=""),SUM(Q$1:Q1307)-SUM(S$1:S1305),"")</f>
        <v/>
      </c>
      <c r="T1306" s="74" t="str">
        <f>IF(AND(K1306&lt;&gt;"",K1307=""),SUM(K$1:K1307)-SUM(T$1:T1305),"")</f>
        <v/>
      </c>
      <c r="U1306" s="74" t="str">
        <f>IF(AND(M1306&lt;&gt;"",M1307=""),SUM(M$1:M1307)-SUM(U$1:U1305),"")</f>
        <v/>
      </c>
      <c r="V1306" s="74" t="str">
        <f>IF(AND(O1306&lt;&gt;"",O1307=""),SUM(O$1:O1307)-SUM(V$1:V1305),"")</f>
        <v/>
      </c>
      <c r="X1306" s="3" t="str">
        <f t="shared" si="232"/>
        <v/>
      </c>
      <c r="Y1306" s="21" t="str">
        <f t="shared" si="233"/>
        <v/>
      </c>
      <c r="Z1306" s="74" t="str">
        <f t="shared" si="234"/>
        <v/>
      </c>
      <c r="AA1306" s="74" t="str">
        <f t="shared" si="235"/>
        <v/>
      </c>
      <c r="AB1306" s="74" t="str">
        <f t="shared" si="236"/>
        <v/>
      </c>
    </row>
    <row r="1307" spans="5:28" ht="15.75" customHeight="1" x14ac:dyDescent="0.2">
      <c r="E1307" t="str">
        <f t="shared" si="226"/>
        <v/>
      </c>
      <c r="G1307" s="1" t="str">
        <f>IF(D1307="","",IFERROR(VLOOKUP(D1307,Ingredients!$A:$G,4,FALSE),"ingredient not in list"))</f>
        <v/>
      </c>
      <c r="H1307" t="str">
        <f t="shared" si="227"/>
        <v/>
      </c>
      <c r="I1307" s="3" t="str">
        <f>IF(D1307="", "", IFERROR((VLOOKUP(D1307,Ingredients!$A:$H,8,FALSE)*(F1307/(VLOOKUP(D1307,Ingredients!$A:$H,3,FALSE)))), "ingredient not in list"))</f>
        <v/>
      </c>
      <c r="J1307" t="str">
        <f t="shared" si="228"/>
        <v/>
      </c>
      <c r="K1307" s="77" t="str">
        <f>IF($D1307="", "", IFERROR((VLOOKUP($D1307,Ingredients!$A:$K,9,FALSE)*($F1307/(VLOOKUP($D1307,Ingredients!$A:$K,3,FALSE)))), "ingredient not in list"))</f>
        <v/>
      </c>
      <c r="L1307" t="str">
        <f t="shared" si="229"/>
        <v/>
      </c>
      <c r="M1307" s="77" t="str">
        <f>IF($D1307="", "", IFERROR((VLOOKUP($D1307,Ingredients!$A:$K,10,FALSE)*($F1307/(VLOOKUP($D1307,Ingredients!$A:$K,3,FALSE)))), "ingredient not in list"))</f>
        <v/>
      </c>
      <c r="N1307" t="str">
        <f t="shared" si="230"/>
        <v/>
      </c>
      <c r="O1307" s="77" t="str">
        <f>IF($D1307="", "", IFERROR((VLOOKUP($D1307,Ingredients!$A:$K,11,FALSE)*($F1307/(VLOOKUP($D1307,Ingredients!$A:$K,3,FALSE)))), "ingredient not in list"))</f>
        <v/>
      </c>
      <c r="P1307" t="str">
        <f t="shared" si="231"/>
        <v/>
      </c>
      <c r="Q1307" s="83" t="str">
        <f>IF($D1307="", "", IFERROR((VLOOKUP($D1307,Ingredients!$A:$H,6,FALSE)*($F1307/(VLOOKUP($D1307,Ingredients!$A:$H,3,FALSE)))), "ingredient not in list"))</f>
        <v/>
      </c>
      <c r="R1307" s="3" t="str">
        <f>IF(AND(I1307&lt;&gt;"",I1308=""),SUM(I$1:I1308)-SUM(R$1:R1306),"")</f>
        <v/>
      </c>
      <c r="S1307" t="str">
        <f>IF(AND(Q1307&lt;&gt;"",Q1308=""),SUM(Q$1:Q1308)-SUM(S$1:S1306),"")</f>
        <v/>
      </c>
      <c r="T1307" s="74" t="str">
        <f>IF(AND(K1307&lt;&gt;"",K1308=""),SUM(K$1:K1308)-SUM(T$1:T1306),"")</f>
        <v/>
      </c>
      <c r="U1307" s="74" t="str">
        <f>IF(AND(M1307&lt;&gt;"",M1308=""),SUM(M$1:M1308)-SUM(U$1:U1306),"")</f>
        <v/>
      </c>
      <c r="V1307" s="74" t="str">
        <f>IF(AND(O1307&lt;&gt;"",O1308=""),SUM(O$1:O1308)-SUM(V$1:V1306),"")</f>
        <v/>
      </c>
      <c r="X1307" s="3" t="str">
        <f t="shared" si="232"/>
        <v/>
      </c>
      <c r="Y1307" s="21" t="str">
        <f t="shared" si="233"/>
        <v/>
      </c>
      <c r="Z1307" s="74" t="str">
        <f t="shared" si="234"/>
        <v/>
      </c>
      <c r="AA1307" s="74" t="str">
        <f t="shared" si="235"/>
        <v/>
      </c>
      <c r="AB1307" s="74" t="str">
        <f t="shared" si="236"/>
        <v/>
      </c>
    </row>
    <row r="1308" spans="5:28" ht="15.75" customHeight="1" x14ac:dyDescent="0.2">
      <c r="E1308" t="str">
        <f t="shared" si="226"/>
        <v/>
      </c>
      <c r="G1308" s="1" t="str">
        <f>IF(D1308="","",IFERROR(VLOOKUP(D1308,Ingredients!$A:$G,4,FALSE),"ingredient not in list"))</f>
        <v/>
      </c>
      <c r="H1308" t="str">
        <f t="shared" si="227"/>
        <v/>
      </c>
      <c r="I1308" s="3" t="str">
        <f>IF(D1308="", "", IFERROR((VLOOKUP(D1308,Ingredients!$A:$H,8,FALSE)*(F1308/(VLOOKUP(D1308,Ingredients!$A:$H,3,FALSE)))), "ingredient not in list"))</f>
        <v/>
      </c>
      <c r="J1308" t="str">
        <f t="shared" si="228"/>
        <v/>
      </c>
      <c r="K1308" s="77" t="str">
        <f>IF($D1308="", "", IFERROR((VLOOKUP($D1308,Ingredients!$A:$K,9,FALSE)*($F1308/(VLOOKUP($D1308,Ingredients!$A:$K,3,FALSE)))), "ingredient not in list"))</f>
        <v/>
      </c>
      <c r="L1308" t="str">
        <f t="shared" si="229"/>
        <v/>
      </c>
      <c r="M1308" s="77" t="str">
        <f>IF($D1308="", "", IFERROR((VLOOKUP($D1308,Ingredients!$A:$K,10,FALSE)*($F1308/(VLOOKUP($D1308,Ingredients!$A:$K,3,FALSE)))), "ingredient not in list"))</f>
        <v/>
      </c>
      <c r="N1308" t="str">
        <f t="shared" si="230"/>
        <v/>
      </c>
      <c r="O1308" s="77" t="str">
        <f>IF($D1308="", "", IFERROR((VLOOKUP($D1308,Ingredients!$A:$K,11,FALSE)*($F1308/(VLOOKUP($D1308,Ingredients!$A:$K,3,FALSE)))), "ingredient not in list"))</f>
        <v/>
      </c>
      <c r="P1308" t="str">
        <f t="shared" si="231"/>
        <v/>
      </c>
      <c r="Q1308" s="83" t="str">
        <f>IF($D1308="", "", IFERROR((VLOOKUP($D1308,Ingredients!$A:$H,6,FALSE)*($F1308/(VLOOKUP($D1308,Ingredients!$A:$H,3,FALSE)))), "ingredient not in list"))</f>
        <v/>
      </c>
      <c r="R1308" s="3" t="str">
        <f>IF(AND(I1308&lt;&gt;"",I1309=""),SUM(I$1:I1309)-SUM(R$1:R1307),"")</f>
        <v/>
      </c>
      <c r="S1308" t="str">
        <f>IF(AND(Q1308&lt;&gt;"",Q1309=""),SUM(Q$1:Q1309)-SUM(S$1:S1307),"")</f>
        <v/>
      </c>
      <c r="T1308" s="74" t="str">
        <f>IF(AND(K1308&lt;&gt;"",K1309=""),SUM(K$1:K1309)-SUM(T$1:T1307),"")</f>
        <v/>
      </c>
      <c r="U1308" s="74" t="str">
        <f>IF(AND(M1308&lt;&gt;"",M1309=""),SUM(M$1:M1309)-SUM(U$1:U1307),"")</f>
        <v/>
      </c>
      <c r="V1308" s="74" t="str">
        <f>IF(AND(O1308&lt;&gt;"",O1309=""),SUM(O$1:O1309)-SUM(V$1:V1307),"")</f>
        <v/>
      </c>
      <c r="X1308" s="3" t="str">
        <f t="shared" si="232"/>
        <v/>
      </c>
      <c r="Y1308" s="21" t="str">
        <f t="shared" si="233"/>
        <v/>
      </c>
      <c r="Z1308" s="74" t="str">
        <f t="shared" si="234"/>
        <v/>
      </c>
      <c r="AA1308" s="74" t="str">
        <f t="shared" si="235"/>
        <v/>
      </c>
      <c r="AB1308" s="74" t="str">
        <f t="shared" si="236"/>
        <v/>
      </c>
    </row>
    <row r="1309" spans="5:28" ht="15.75" customHeight="1" x14ac:dyDescent="0.2">
      <c r="E1309" t="str">
        <f t="shared" si="226"/>
        <v/>
      </c>
      <c r="G1309" s="1" t="str">
        <f>IF(D1309="","",IFERROR(VLOOKUP(D1309,Ingredients!$A:$G,4,FALSE),"ingredient not in list"))</f>
        <v/>
      </c>
      <c r="H1309" t="str">
        <f t="shared" si="227"/>
        <v/>
      </c>
      <c r="I1309" s="3" t="str">
        <f>IF(D1309="", "", IFERROR((VLOOKUP(D1309,Ingredients!$A:$H,8,FALSE)*(F1309/(VLOOKUP(D1309,Ingredients!$A:$H,3,FALSE)))), "ingredient not in list"))</f>
        <v/>
      </c>
      <c r="J1309" t="str">
        <f t="shared" si="228"/>
        <v/>
      </c>
      <c r="K1309" s="77" t="str">
        <f>IF($D1309="", "", IFERROR((VLOOKUP($D1309,Ingredients!$A:$K,9,FALSE)*($F1309/(VLOOKUP($D1309,Ingredients!$A:$K,3,FALSE)))), "ingredient not in list"))</f>
        <v/>
      </c>
      <c r="L1309" t="str">
        <f t="shared" si="229"/>
        <v/>
      </c>
      <c r="M1309" s="77" t="str">
        <f>IF($D1309="", "", IFERROR((VLOOKUP($D1309,Ingredients!$A:$K,10,FALSE)*($F1309/(VLOOKUP($D1309,Ingredients!$A:$K,3,FALSE)))), "ingredient not in list"))</f>
        <v/>
      </c>
      <c r="N1309" t="str">
        <f t="shared" si="230"/>
        <v/>
      </c>
      <c r="O1309" s="77" t="str">
        <f>IF($D1309="", "", IFERROR((VLOOKUP($D1309,Ingredients!$A:$K,11,FALSE)*($F1309/(VLOOKUP($D1309,Ingredients!$A:$K,3,FALSE)))), "ingredient not in list"))</f>
        <v/>
      </c>
      <c r="P1309" t="str">
        <f t="shared" si="231"/>
        <v/>
      </c>
      <c r="Q1309" s="83" t="str">
        <f>IF($D1309="", "", IFERROR((VLOOKUP($D1309,Ingredients!$A:$H,6,FALSE)*($F1309/(VLOOKUP($D1309,Ingredients!$A:$H,3,FALSE)))), "ingredient not in list"))</f>
        <v/>
      </c>
      <c r="R1309" s="3" t="str">
        <f>IF(AND(I1309&lt;&gt;"",I1310=""),SUM(I$1:I1310)-SUM(R$1:R1308),"")</f>
        <v/>
      </c>
      <c r="S1309" t="str">
        <f>IF(AND(Q1309&lt;&gt;"",Q1310=""),SUM(Q$1:Q1310)-SUM(S$1:S1308),"")</f>
        <v/>
      </c>
      <c r="T1309" s="74" t="str">
        <f>IF(AND(K1309&lt;&gt;"",K1310=""),SUM(K$1:K1310)-SUM(T$1:T1308),"")</f>
        <v/>
      </c>
      <c r="U1309" s="74" t="str">
        <f>IF(AND(M1309&lt;&gt;"",M1310=""),SUM(M$1:M1310)-SUM(U$1:U1308),"")</f>
        <v/>
      </c>
      <c r="V1309" s="74" t="str">
        <f>IF(AND(O1309&lt;&gt;"",O1310=""),SUM(O$1:O1310)-SUM(V$1:V1308),"")</f>
        <v/>
      </c>
      <c r="X1309" s="3" t="str">
        <f t="shared" si="232"/>
        <v/>
      </c>
      <c r="Y1309" s="21" t="str">
        <f t="shared" si="233"/>
        <v/>
      </c>
      <c r="Z1309" s="74" t="str">
        <f t="shared" si="234"/>
        <v/>
      </c>
      <c r="AA1309" s="74" t="str">
        <f t="shared" si="235"/>
        <v/>
      </c>
      <c r="AB1309" s="74" t="str">
        <f t="shared" si="236"/>
        <v/>
      </c>
    </row>
    <row r="1310" spans="5:28" ht="15.75" customHeight="1" x14ac:dyDescent="0.2">
      <c r="E1310" t="str">
        <f t="shared" si="226"/>
        <v/>
      </c>
      <c r="G1310" s="1" t="str">
        <f>IF(D1310="","",IFERROR(VLOOKUP(D1310,Ingredients!$A:$G,4,FALSE),"ingredient not in list"))</f>
        <v/>
      </c>
      <c r="H1310" t="str">
        <f t="shared" si="227"/>
        <v/>
      </c>
      <c r="I1310" s="3" t="str">
        <f>IF(D1310="", "", IFERROR((VLOOKUP(D1310,Ingredients!$A:$H,8,FALSE)*(F1310/(VLOOKUP(D1310,Ingredients!$A:$H,3,FALSE)))), "ingredient not in list"))</f>
        <v/>
      </c>
      <c r="J1310" t="str">
        <f t="shared" si="228"/>
        <v/>
      </c>
      <c r="K1310" s="77" t="str">
        <f>IF($D1310="", "", IFERROR((VLOOKUP($D1310,Ingredients!$A:$K,9,FALSE)*($F1310/(VLOOKUP($D1310,Ingredients!$A:$K,3,FALSE)))), "ingredient not in list"))</f>
        <v/>
      </c>
      <c r="L1310" t="str">
        <f t="shared" si="229"/>
        <v/>
      </c>
      <c r="M1310" s="77" t="str">
        <f>IF($D1310="", "", IFERROR((VLOOKUP($D1310,Ingredients!$A:$K,10,FALSE)*($F1310/(VLOOKUP($D1310,Ingredients!$A:$K,3,FALSE)))), "ingredient not in list"))</f>
        <v/>
      </c>
      <c r="N1310" t="str">
        <f t="shared" si="230"/>
        <v/>
      </c>
      <c r="O1310" s="77" t="str">
        <f>IF($D1310="", "", IFERROR((VLOOKUP($D1310,Ingredients!$A:$K,11,FALSE)*($F1310/(VLOOKUP($D1310,Ingredients!$A:$K,3,FALSE)))), "ingredient not in list"))</f>
        <v/>
      </c>
      <c r="P1310" t="str">
        <f t="shared" si="231"/>
        <v/>
      </c>
      <c r="Q1310" s="83" t="str">
        <f>IF($D1310="", "", IFERROR((VLOOKUP($D1310,Ingredients!$A:$H,6,FALSE)*($F1310/(VLOOKUP($D1310,Ingredients!$A:$H,3,FALSE)))), "ingredient not in list"))</f>
        <v/>
      </c>
      <c r="R1310" s="3" t="str">
        <f>IF(AND(I1310&lt;&gt;"",I1311=""),SUM(I$1:I1311)-SUM(R$1:R1309),"")</f>
        <v/>
      </c>
      <c r="S1310" t="str">
        <f>IF(AND(Q1310&lt;&gt;"",Q1311=""),SUM(Q$1:Q1311)-SUM(S$1:S1309),"")</f>
        <v/>
      </c>
      <c r="T1310" s="74" t="str">
        <f>IF(AND(K1310&lt;&gt;"",K1311=""),SUM(K$1:K1311)-SUM(T$1:T1309),"")</f>
        <v/>
      </c>
      <c r="U1310" s="74" t="str">
        <f>IF(AND(M1310&lt;&gt;"",M1311=""),SUM(M$1:M1311)-SUM(U$1:U1309),"")</f>
        <v/>
      </c>
      <c r="V1310" s="74" t="str">
        <f>IF(AND(O1310&lt;&gt;"",O1311=""),SUM(O$1:O1311)-SUM(V$1:V1309),"")</f>
        <v/>
      </c>
      <c r="X1310" s="3" t="str">
        <f t="shared" si="232"/>
        <v/>
      </c>
      <c r="Y1310" s="21" t="str">
        <f t="shared" si="233"/>
        <v/>
      </c>
      <c r="Z1310" s="74" t="str">
        <f t="shared" si="234"/>
        <v/>
      </c>
      <c r="AA1310" s="74" t="str">
        <f t="shared" si="235"/>
        <v/>
      </c>
      <c r="AB1310" s="74" t="str">
        <f t="shared" si="236"/>
        <v/>
      </c>
    </row>
    <row r="1311" spans="5:28" ht="15.75" customHeight="1" x14ac:dyDescent="0.2">
      <c r="E1311" t="str">
        <f t="shared" si="226"/>
        <v/>
      </c>
      <c r="G1311" s="1" t="str">
        <f>IF(D1311="","",IFERROR(VLOOKUP(D1311,Ingredients!$A:$G,4,FALSE),"ingredient not in list"))</f>
        <v/>
      </c>
      <c r="H1311" t="str">
        <f t="shared" si="227"/>
        <v/>
      </c>
      <c r="I1311" s="3" t="str">
        <f>IF(D1311="", "", IFERROR((VLOOKUP(D1311,Ingredients!$A:$H,8,FALSE)*(F1311/(VLOOKUP(D1311,Ingredients!$A:$H,3,FALSE)))), "ingredient not in list"))</f>
        <v/>
      </c>
      <c r="J1311" t="str">
        <f t="shared" si="228"/>
        <v/>
      </c>
      <c r="K1311" s="77" t="str">
        <f>IF($D1311="", "", IFERROR((VLOOKUP($D1311,Ingredients!$A:$K,9,FALSE)*($F1311/(VLOOKUP($D1311,Ingredients!$A:$K,3,FALSE)))), "ingredient not in list"))</f>
        <v/>
      </c>
      <c r="L1311" t="str">
        <f t="shared" si="229"/>
        <v/>
      </c>
      <c r="M1311" s="77" t="str">
        <f>IF($D1311="", "", IFERROR((VLOOKUP($D1311,Ingredients!$A:$K,10,FALSE)*($F1311/(VLOOKUP($D1311,Ingredients!$A:$K,3,FALSE)))), "ingredient not in list"))</f>
        <v/>
      </c>
      <c r="N1311" t="str">
        <f t="shared" si="230"/>
        <v/>
      </c>
      <c r="O1311" s="77" t="str">
        <f>IF($D1311="", "", IFERROR((VLOOKUP($D1311,Ingredients!$A:$K,11,FALSE)*($F1311/(VLOOKUP($D1311,Ingredients!$A:$K,3,FALSE)))), "ingredient not in list"))</f>
        <v/>
      </c>
      <c r="P1311" t="str">
        <f t="shared" si="231"/>
        <v/>
      </c>
      <c r="Q1311" s="83" t="str">
        <f>IF($D1311="", "", IFERROR((VLOOKUP($D1311,Ingredients!$A:$H,6,FALSE)*($F1311/(VLOOKUP($D1311,Ingredients!$A:$H,3,FALSE)))), "ingredient not in list"))</f>
        <v/>
      </c>
      <c r="R1311" s="3" t="str">
        <f>IF(AND(I1311&lt;&gt;"",I1312=""),SUM(I$1:I1312)-SUM(R$1:R1310),"")</f>
        <v/>
      </c>
      <c r="S1311" t="str">
        <f>IF(AND(Q1311&lt;&gt;"",Q1312=""),SUM(Q$1:Q1312)-SUM(S$1:S1310),"")</f>
        <v/>
      </c>
      <c r="T1311" s="74" t="str">
        <f>IF(AND(K1311&lt;&gt;"",K1312=""),SUM(K$1:K1312)-SUM(T$1:T1310),"")</f>
        <v/>
      </c>
      <c r="U1311" s="74" t="str">
        <f>IF(AND(M1311&lt;&gt;"",M1312=""),SUM(M$1:M1312)-SUM(U$1:U1310),"")</f>
        <v/>
      </c>
      <c r="V1311" s="74" t="str">
        <f>IF(AND(O1311&lt;&gt;"",O1312=""),SUM(O$1:O1312)-SUM(V$1:V1310),"")</f>
        <v/>
      </c>
      <c r="X1311" s="3" t="str">
        <f t="shared" si="232"/>
        <v/>
      </c>
      <c r="Y1311" s="21" t="str">
        <f t="shared" si="233"/>
        <v/>
      </c>
      <c r="Z1311" s="74" t="str">
        <f t="shared" si="234"/>
        <v/>
      </c>
      <c r="AA1311" s="74" t="str">
        <f t="shared" si="235"/>
        <v/>
      </c>
      <c r="AB1311" s="74" t="str">
        <f t="shared" si="236"/>
        <v/>
      </c>
    </row>
    <row r="1312" spans="5:28" ht="15.75" customHeight="1" x14ac:dyDescent="0.2">
      <c r="E1312" t="str">
        <f t="shared" si="226"/>
        <v/>
      </c>
      <c r="G1312" s="1" t="str">
        <f>IF(D1312="","",IFERROR(VLOOKUP(D1312,Ingredients!$A:$G,4,FALSE),"ingredient not in list"))</f>
        <v/>
      </c>
      <c r="H1312" t="str">
        <f t="shared" si="227"/>
        <v/>
      </c>
      <c r="I1312" s="3" t="str">
        <f>IF(D1312="", "", IFERROR((VLOOKUP(D1312,Ingredients!$A:$H,8,FALSE)*(F1312/(VLOOKUP(D1312,Ingredients!$A:$H,3,FALSE)))), "ingredient not in list"))</f>
        <v/>
      </c>
      <c r="J1312" t="str">
        <f t="shared" si="228"/>
        <v/>
      </c>
      <c r="K1312" s="77" t="str">
        <f>IF($D1312="", "", IFERROR((VLOOKUP($D1312,Ingredients!$A:$K,9,FALSE)*($F1312/(VLOOKUP($D1312,Ingredients!$A:$K,3,FALSE)))), "ingredient not in list"))</f>
        <v/>
      </c>
      <c r="L1312" t="str">
        <f t="shared" si="229"/>
        <v/>
      </c>
      <c r="M1312" s="77" t="str">
        <f>IF($D1312="", "", IFERROR((VLOOKUP($D1312,Ingredients!$A:$K,10,FALSE)*($F1312/(VLOOKUP($D1312,Ingredients!$A:$K,3,FALSE)))), "ingredient not in list"))</f>
        <v/>
      </c>
      <c r="N1312" t="str">
        <f t="shared" si="230"/>
        <v/>
      </c>
      <c r="O1312" s="77" t="str">
        <f>IF($D1312="", "", IFERROR((VLOOKUP($D1312,Ingredients!$A:$K,11,FALSE)*($F1312/(VLOOKUP($D1312,Ingredients!$A:$K,3,FALSE)))), "ingredient not in list"))</f>
        <v/>
      </c>
      <c r="P1312" t="str">
        <f t="shared" si="231"/>
        <v/>
      </c>
      <c r="Q1312" s="83" t="str">
        <f>IF($D1312="", "", IFERROR((VLOOKUP($D1312,Ingredients!$A:$H,6,FALSE)*($F1312/(VLOOKUP($D1312,Ingredients!$A:$H,3,FALSE)))), "ingredient not in list"))</f>
        <v/>
      </c>
      <c r="R1312" s="3" t="str">
        <f>IF(AND(I1312&lt;&gt;"",I1313=""),SUM(I$1:I1313)-SUM(R$1:R1311),"")</f>
        <v/>
      </c>
      <c r="S1312" t="str">
        <f>IF(AND(Q1312&lt;&gt;"",Q1313=""),SUM(Q$1:Q1313)-SUM(S$1:S1311),"")</f>
        <v/>
      </c>
      <c r="T1312" s="74" t="str">
        <f>IF(AND(K1312&lt;&gt;"",K1313=""),SUM(K$1:K1313)-SUM(T$1:T1311),"")</f>
        <v/>
      </c>
      <c r="U1312" s="74" t="str">
        <f>IF(AND(M1312&lt;&gt;"",M1313=""),SUM(M$1:M1313)-SUM(U$1:U1311),"")</f>
        <v/>
      </c>
      <c r="V1312" s="74" t="str">
        <f>IF(AND(O1312&lt;&gt;"",O1313=""),SUM(O$1:O1313)-SUM(V$1:V1311),"")</f>
        <v/>
      </c>
      <c r="X1312" s="3" t="str">
        <f t="shared" si="232"/>
        <v/>
      </c>
      <c r="Y1312" s="21" t="str">
        <f t="shared" si="233"/>
        <v/>
      </c>
      <c r="Z1312" s="74" t="str">
        <f t="shared" si="234"/>
        <v/>
      </c>
      <c r="AA1312" s="74" t="str">
        <f t="shared" si="235"/>
        <v/>
      </c>
      <c r="AB1312" s="74" t="str">
        <f t="shared" si="236"/>
        <v/>
      </c>
    </row>
    <row r="1313" spans="5:28" ht="15.75" customHeight="1" x14ac:dyDescent="0.2">
      <c r="E1313" t="str">
        <f t="shared" si="226"/>
        <v/>
      </c>
      <c r="G1313" s="1" t="str">
        <f>IF(D1313="","",IFERROR(VLOOKUP(D1313,Ingredients!$A:$G,4,FALSE),"ingredient not in list"))</f>
        <v/>
      </c>
      <c r="H1313" t="str">
        <f t="shared" si="227"/>
        <v/>
      </c>
      <c r="I1313" s="3" t="str">
        <f>IF(D1313="", "", IFERROR((VLOOKUP(D1313,Ingredients!$A:$H,8,FALSE)*(F1313/(VLOOKUP(D1313,Ingredients!$A:$H,3,FALSE)))), "ingredient not in list"))</f>
        <v/>
      </c>
      <c r="J1313" t="str">
        <f t="shared" si="228"/>
        <v/>
      </c>
      <c r="K1313" s="77" t="str">
        <f>IF($D1313="", "", IFERROR((VLOOKUP($D1313,Ingredients!$A:$K,9,FALSE)*($F1313/(VLOOKUP($D1313,Ingredients!$A:$K,3,FALSE)))), "ingredient not in list"))</f>
        <v/>
      </c>
      <c r="L1313" t="str">
        <f t="shared" si="229"/>
        <v/>
      </c>
      <c r="M1313" s="77" t="str">
        <f>IF($D1313="", "", IFERROR((VLOOKUP($D1313,Ingredients!$A:$K,10,FALSE)*($F1313/(VLOOKUP($D1313,Ingredients!$A:$K,3,FALSE)))), "ingredient not in list"))</f>
        <v/>
      </c>
      <c r="N1313" t="str">
        <f t="shared" si="230"/>
        <v/>
      </c>
      <c r="O1313" s="77" t="str">
        <f>IF($D1313="", "", IFERROR((VLOOKUP($D1313,Ingredients!$A:$K,11,FALSE)*($F1313/(VLOOKUP($D1313,Ingredients!$A:$K,3,FALSE)))), "ingredient not in list"))</f>
        <v/>
      </c>
      <c r="P1313" t="str">
        <f t="shared" si="231"/>
        <v/>
      </c>
      <c r="Q1313" s="83" t="str">
        <f>IF($D1313="", "", IFERROR((VLOOKUP($D1313,Ingredients!$A:$H,6,FALSE)*($F1313/(VLOOKUP($D1313,Ingredients!$A:$H,3,FALSE)))), "ingredient not in list"))</f>
        <v/>
      </c>
      <c r="R1313" s="3" t="str">
        <f>IF(AND(I1313&lt;&gt;"",I1314=""),SUM(I$1:I1314)-SUM(R$1:R1312),"")</f>
        <v/>
      </c>
      <c r="S1313" t="str">
        <f>IF(AND(Q1313&lt;&gt;"",Q1314=""),SUM(Q$1:Q1314)-SUM(S$1:S1312),"")</f>
        <v/>
      </c>
      <c r="T1313" s="74" t="str">
        <f>IF(AND(K1313&lt;&gt;"",K1314=""),SUM(K$1:K1314)-SUM(T$1:T1312),"")</f>
        <v/>
      </c>
      <c r="U1313" s="74" t="str">
        <f>IF(AND(M1313&lt;&gt;"",M1314=""),SUM(M$1:M1314)-SUM(U$1:U1312),"")</f>
        <v/>
      </c>
      <c r="V1313" s="74" t="str">
        <f>IF(AND(O1313&lt;&gt;"",O1314=""),SUM(O$1:O1314)-SUM(V$1:V1312),"")</f>
        <v/>
      </c>
      <c r="X1313" s="3" t="str">
        <f t="shared" si="232"/>
        <v/>
      </c>
      <c r="Y1313" s="21" t="str">
        <f t="shared" si="233"/>
        <v/>
      </c>
      <c r="Z1313" s="74" t="str">
        <f t="shared" si="234"/>
        <v/>
      </c>
      <c r="AA1313" s="74" t="str">
        <f t="shared" si="235"/>
        <v/>
      </c>
      <c r="AB1313" s="74" t="str">
        <f t="shared" si="236"/>
        <v/>
      </c>
    </row>
    <row r="1314" spans="5:28" ht="15.75" customHeight="1" x14ac:dyDescent="0.2">
      <c r="E1314" t="str">
        <f t="shared" si="226"/>
        <v/>
      </c>
      <c r="G1314" s="1" t="str">
        <f>IF(D1314="","",IFERROR(VLOOKUP(D1314,Ingredients!$A:$G,4,FALSE),"ingredient not in list"))</f>
        <v/>
      </c>
      <c r="H1314" t="str">
        <f t="shared" si="227"/>
        <v/>
      </c>
      <c r="I1314" s="3" t="str">
        <f>IF(D1314="", "", IFERROR((VLOOKUP(D1314,Ingredients!$A:$H,8,FALSE)*(F1314/(VLOOKUP(D1314,Ingredients!$A:$H,3,FALSE)))), "ingredient not in list"))</f>
        <v/>
      </c>
      <c r="J1314" t="str">
        <f t="shared" si="228"/>
        <v/>
      </c>
      <c r="K1314" s="77" t="str">
        <f>IF($D1314="", "", IFERROR((VLOOKUP($D1314,Ingredients!$A:$K,9,FALSE)*($F1314/(VLOOKUP($D1314,Ingredients!$A:$K,3,FALSE)))), "ingredient not in list"))</f>
        <v/>
      </c>
      <c r="L1314" t="str">
        <f t="shared" si="229"/>
        <v/>
      </c>
      <c r="M1314" s="77" t="str">
        <f>IF($D1314="", "", IFERROR((VLOOKUP($D1314,Ingredients!$A:$K,10,FALSE)*($F1314/(VLOOKUP($D1314,Ingredients!$A:$K,3,FALSE)))), "ingredient not in list"))</f>
        <v/>
      </c>
      <c r="N1314" t="str">
        <f t="shared" si="230"/>
        <v/>
      </c>
      <c r="O1314" s="77" t="str">
        <f>IF($D1314="", "", IFERROR((VLOOKUP($D1314,Ingredients!$A:$K,11,FALSE)*($F1314/(VLOOKUP($D1314,Ingredients!$A:$K,3,FALSE)))), "ingredient not in list"))</f>
        <v/>
      </c>
      <c r="P1314" t="str">
        <f t="shared" si="231"/>
        <v/>
      </c>
      <c r="Q1314" s="83" t="str">
        <f>IF($D1314="", "", IFERROR((VLOOKUP($D1314,Ingredients!$A:$H,6,FALSE)*($F1314/(VLOOKUP($D1314,Ingredients!$A:$H,3,FALSE)))), "ingredient not in list"))</f>
        <v/>
      </c>
      <c r="R1314" s="3" t="str">
        <f>IF(AND(I1314&lt;&gt;"",I1315=""),SUM(I$1:I1315)-SUM(R$1:R1313),"")</f>
        <v/>
      </c>
      <c r="S1314" t="str">
        <f>IF(AND(Q1314&lt;&gt;"",Q1315=""),SUM(Q$1:Q1315)-SUM(S$1:S1313),"")</f>
        <v/>
      </c>
      <c r="T1314" s="74" t="str">
        <f>IF(AND(K1314&lt;&gt;"",K1315=""),SUM(K$1:K1315)-SUM(T$1:T1313),"")</f>
        <v/>
      </c>
      <c r="U1314" s="74" t="str">
        <f>IF(AND(M1314&lt;&gt;"",M1315=""),SUM(M$1:M1315)-SUM(U$1:U1313),"")</f>
        <v/>
      </c>
      <c r="V1314" s="74" t="str">
        <f>IF(AND(O1314&lt;&gt;"",O1315=""),SUM(O$1:O1315)-SUM(V$1:V1313),"")</f>
        <v/>
      </c>
      <c r="X1314" s="3" t="str">
        <f t="shared" si="232"/>
        <v/>
      </c>
      <c r="Y1314" s="21" t="str">
        <f t="shared" si="233"/>
        <v/>
      </c>
      <c r="Z1314" s="74" t="str">
        <f t="shared" si="234"/>
        <v/>
      </c>
      <c r="AA1314" s="74" t="str">
        <f t="shared" si="235"/>
        <v/>
      </c>
      <c r="AB1314" s="74" t="str">
        <f t="shared" si="236"/>
        <v/>
      </c>
    </row>
    <row r="1315" spans="5:28" ht="15.75" customHeight="1" x14ac:dyDescent="0.2">
      <c r="E1315" t="str">
        <f t="shared" si="226"/>
        <v/>
      </c>
      <c r="G1315" s="1" t="str">
        <f>IF(D1315="","",IFERROR(VLOOKUP(D1315,Ingredients!$A:$G,4,FALSE),"ingredient not in list"))</f>
        <v/>
      </c>
      <c r="H1315" t="str">
        <f t="shared" si="227"/>
        <v/>
      </c>
      <c r="I1315" s="3" t="str">
        <f>IF(D1315="", "", IFERROR((VLOOKUP(D1315,Ingredients!$A:$H,8,FALSE)*(F1315/(VLOOKUP(D1315,Ingredients!$A:$H,3,FALSE)))), "ingredient not in list"))</f>
        <v/>
      </c>
      <c r="J1315" t="str">
        <f t="shared" si="228"/>
        <v/>
      </c>
      <c r="K1315" s="77" t="str">
        <f>IF($D1315="", "", IFERROR((VLOOKUP($D1315,Ingredients!$A:$K,9,FALSE)*($F1315/(VLOOKUP($D1315,Ingredients!$A:$K,3,FALSE)))), "ingredient not in list"))</f>
        <v/>
      </c>
      <c r="L1315" t="str">
        <f t="shared" si="229"/>
        <v/>
      </c>
      <c r="M1315" s="77" t="str">
        <f>IF($D1315="", "", IFERROR((VLOOKUP($D1315,Ingredients!$A:$K,10,FALSE)*($F1315/(VLOOKUP($D1315,Ingredients!$A:$K,3,FALSE)))), "ingredient not in list"))</f>
        <v/>
      </c>
      <c r="N1315" t="str">
        <f t="shared" si="230"/>
        <v/>
      </c>
      <c r="O1315" s="77" t="str">
        <f>IF($D1315="", "", IFERROR((VLOOKUP($D1315,Ingredients!$A:$K,11,FALSE)*($F1315/(VLOOKUP($D1315,Ingredients!$A:$K,3,FALSE)))), "ingredient not in list"))</f>
        <v/>
      </c>
      <c r="P1315" t="str">
        <f t="shared" si="231"/>
        <v/>
      </c>
      <c r="Q1315" s="83" t="str">
        <f>IF($D1315="", "", IFERROR((VLOOKUP($D1315,Ingredients!$A:$H,6,FALSE)*($F1315/(VLOOKUP($D1315,Ingredients!$A:$H,3,FALSE)))), "ingredient not in list"))</f>
        <v/>
      </c>
      <c r="R1315" s="3" t="str">
        <f>IF(AND(I1315&lt;&gt;"",I1316=""),SUM(I$1:I1316)-SUM(R$1:R1314),"")</f>
        <v/>
      </c>
      <c r="S1315" t="str">
        <f>IF(AND(Q1315&lt;&gt;"",Q1316=""),SUM(Q$1:Q1316)-SUM(S$1:S1314),"")</f>
        <v/>
      </c>
      <c r="T1315" s="74" t="str">
        <f>IF(AND(K1315&lt;&gt;"",K1316=""),SUM(K$1:K1316)-SUM(T$1:T1314),"")</f>
        <v/>
      </c>
      <c r="U1315" s="74" t="str">
        <f>IF(AND(M1315&lt;&gt;"",M1316=""),SUM(M$1:M1316)-SUM(U$1:U1314),"")</f>
        <v/>
      </c>
      <c r="V1315" s="74" t="str">
        <f>IF(AND(O1315&lt;&gt;"",O1316=""),SUM(O$1:O1316)-SUM(V$1:V1314),"")</f>
        <v/>
      </c>
      <c r="X1315" s="3" t="str">
        <f t="shared" si="232"/>
        <v/>
      </c>
      <c r="Y1315" s="21" t="str">
        <f t="shared" si="233"/>
        <v/>
      </c>
      <c r="Z1315" s="74" t="str">
        <f t="shared" si="234"/>
        <v/>
      </c>
      <c r="AA1315" s="74" t="str">
        <f t="shared" si="235"/>
        <v/>
      </c>
      <c r="AB1315" s="74" t="str">
        <f t="shared" si="236"/>
        <v/>
      </c>
    </row>
    <row r="1316" spans="5:28" ht="15.75" customHeight="1" x14ac:dyDescent="0.2">
      <c r="E1316" t="str">
        <f t="shared" si="226"/>
        <v/>
      </c>
      <c r="G1316" s="1" t="str">
        <f>IF(D1316="","",IFERROR(VLOOKUP(D1316,Ingredients!$A:$G,4,FALSE),"ingredient not in list"))</f>
        <v/>
      </c>
      <c r="H1316" t="str">
        <f t="shared" si="227"/>
        <v/>
      </c>
      <c r="I1316" s="3" t="str">
        <f>IF(D1316="", "", IFERROR((VLOOKUP(D1316,Ingredients!$A:$H,8,FALSE)*(F1316/(VLOOKUP(D1316,Ingredients!$A:$H,3,FALSE)))), "ingredient not in list"))</f>
        <v/>
      </c>
      <c r="J1316" t="str">
        <f t="shared" si="228"/>
        <v/>
      </c>
      <c r="K1316" s="77" t="str">
        <f>IF($D1316="", "", IFERROR((VLOOKUP($D1316,Ingredients!$A:$K,9,FALSE)*($F1316/(VLOOKUP($D1316,Ingredients!$A:$K,3,FALSE)))), "ingredient not in list"))</f>
        <v/>
      </c>
      <c r="L1316" t="str">
        <f t="shared" si="229"/>
        <v/>
      </c>
      <c r="M1316" s="77" t="str">
        <f>IF($D1316="", "", IFERROR((VLOOKUP($D1316,Ingredients!$A:$K,10,FALSE)*($F1316/(VLOOKUP($D1316,Ingredients!$A:$K,3,FALSE)))), "ingredient not in list"))</f>
        <v/>
      </c>
      <c r="N1316" t="str">
        <f t="shared" si="230"/>
        <v/>
      </c>
      <c r="O1316" s="77" t="str">
        <f>IF($D1316="", "", IFERROR((VLOOKUP($D1316,Ingredients!$A:$K,11,FALSE)*($F1316/(VLOOKUP($D1316,Ingredients!$A:$K,3,FALSE)))), "ingredient not in list"))</f>
        <v/>
      </c>
      <c r="P1316" t="str">
        <f t="shared" si="231"/>
        <v/>
      </c>
      <c r="Q1316" s="83" t="str">
        <f>IF($D1316="", "", IFERROR((VLOOKUP($D1316,Ingredients!$A:$H,6,FALSE)*($F1316/(VLOOKUP($D1316,Ingredients!$A:$H,3,FALSE)))), "ingredient not in list"))</f>
        <v/>
      </c>
      <c r="R1316" s="3" t="str">
        <f>IF(AND(I1316&lt;&gt;"",I1317=""),SUM(I$1:I1317)-SUM(R$1:R1315),"")</f>
        <v/>
      </c>
      <c r="S1316" t="str">
        <f>IF(AND(Q1316&lt;&gt;"",Q1317=""),SUM(Q$1:Q1317)-SUM(S$1:S1315),"")</f>
        <v/>
      </c>
      <c r="T1316" s="74" t="str">
        <f>IF(AND(K1316&lt;&gt;"",K1317=""),SUM(K$1:K1317)-SUM(T$1:T1315),"")</f>
        <v/>
      </c>
      <c r="U1316" s="74" t="str">
        <f>IF(AND(M1316&lt;&gt;"",M1317=""),SUM(M$1:M1317)-SUM(U$1:U1315),"")</f>
        <v/>
      </c>
      <c r="V1316" s="74" t="str">
        <f>IF(AND(O1316&lt;&gt;"",O1317=""),SUM(O$1:O1317)-SUM(V$1:V1315),"")</f>
        <v/>
      </c>
      <c r="X1316" s="3" t="str">
        <f t="shared" si="232"/>
        <v/>
      </c>
      <c r="Y1316" s="21" t="str">
        <f t="shared" si="233"/>
        <v/>
      </c>
      <c r="Z1316" s="74" t="str">
        <f t="shared" si="234"/>
        <v/>
      </c>
      <c r="AA1316" s="74" t="str">
        <f t="shared" si="235"/>
        <v/>
      </c>
      <c r="AB1316" s="74" t="str">
        <f t="shared" si="236"/>
        <v/>
      </c>
    </row>
    <row r="1317" spans="5:28" ht="15.75" customHeight="1" x14ac:dyDescent="0.2">
      <c r="E1317" t="str">
        <f t="shared" si="226"/>
        <v/>
      </c>
      <c r="G1317" s="1" t="str">
        <f>IF(D1317="","",IFERROR(VLOOKUP(D1317,Ingredients!$A:$G,4,FALSE),"ingredient not in list"))</f>
        <v/>
      </c>
      <c r="H1317" t="str">
        <f t="shared" si="227"/>
        <v/>
      </c>
      <c r="I1317" s="3" t="str">
        <f>IF(D1317="", "", IFERROR((VLOOKUP(D1317,Ingredients!$A:$H,8,FALSE)*(F1317/(VLOOKUP(D1317,Ingredients!$A:$H,3,FALSE)))), "ingredient not in list"))</f>
        <v/>
      </c>
      <c r="J1317" t="str">
        <f t="shared" si="228"/>
        <v/>
      </c>
      <c r="K1317" s="77" t="str">
        <f>IF($D1317="", "", IFERROR((VLOOKUP($D1317,Ingredients!$A:$K,9,FALSE)*($F1317/(VLOOKUP($D1317,Ingredients!$A:$K,3,FALSE)))), "ingredient not in list"))</f>
        <v/>
      </c>
      <c r="L1317" t="str">
        <f t="shared" si="229"/>
        <v/>
      </c>
      <c r="M1317" s="77" t="str">
        <f>IF($D1317="", "", IFERROR((VLOOKUP($D1317,Ingredients!$A:$K,10,FALSE)*($F1317/(VLOOKUP($D1317,Ingredients!$A:$K,3,FALSE)))), "ingredient not in list"))</f>
        <v/>
      </c>
      <c r="N1317" t="str">
        <f t="shared" si="230"/>
        <v/>
      </c>
      <c r="O1317" s="77" t="str">
        <f>IF($D1317="", "", IFERROR((VLOOKUP($D1317,Ingredients!$A:$K,11,FALSE)*($F1317/(VLOOKUP($D1317,Ingredients!$A:$K,3,FALSE)))), "ingredient not in list"))</f>
        <v/>
      </c>
      <c r="P1317" t="str">
        <f t="shared" si="231"/>
        <v/>
      </c>
      <c r="Q1317" s="83" t="str">
        <f>IF($D1317="", "", IFERROR((VLOOKUP($D1317,Ingredients!$A:$H,6,FALSE)*($F1317/(VLOOKUP($D1317,Ingredients!$A:$H,3,FALSE)))), "ingredient not in list"))</f>
        <v/>
      </c>
      <c r="R1317" s="3" t="str">
        <f>IF(AND(I1317&lt;&gt;"",I1318=""),SUM(I$1:I1318)-SUM(R$1:R1316),"")</f>
        <v/>
      </c>
      <c r="S1317" t="str">
        <f>IF(AND(Q1317&lt;&gt;"",Q1318=""),SUM(Q$1:Q1318)-SUM(S$1:S1316),"")</f>
        <v/>
      </c>
      <c r="T1317" s="74" t="str">
        <f>IF(AND(K1317&lt;&gt;"",K1318=""),SUM(K$1:K1318)-SUM(T$1:T1316),"")</f>
        <v/>
      </c>
      <c r="U1317" s="74" t="str">
        <f>IF(AND(M1317&lt;&gt;"",M1318=""),SUM(M$1:M1318)-SUM(U$1:U1316),"")</f>
        <v/>
      </c>
      <c r="V1317" s="74" t="str">
        <f>IF(AND(O1317&lt;&gt;"",O1318=""),SUM(O$1:O1318)-SUM(V$1:V1316),"")</f>
        <v/>
      </c>
      <c r="X1317" s="3" t="str">
        <f t="shared" si="232"/>
        <v/>
      </c>
      <c r="Y1317" s="21" t="str">
        <f t="shared" si="233"/>
        <v/>
      </c>
      <c r="Z1317" s="74" t="str">
        <f t="shared" si="234"/>
        <v/>
      </c>
      <c r="AA1317" s="74" t="str">
        <f t="shared" si="235"/>
        <v/>
      </c>
      <c r="AB1317" s="74" t="str">
        <f t="shared" si="236"/>
        <v/>
      </c>
    </row>
    <row r="1318" spans="5:28" ht="15.75" customHeight="1" x14ac:dyDescent="0.2">
      <c r="E1318" t="str">
        <f t="shared" si="226"/>
        <v/>
      </c>
      <c r="G1318" s="1" t="str">
        <f>IF(D1318="","",IFERROR(VLOOKUP(D1318,Ingredients!$A:$G,4,FALSE),"ingredient not in list"))</f>
        <v/>
      </c>
      <c r="H1318" t="str">
        <f t="shared" si="227"/>
        <v/>
      </c>
      <c r="I1318" s="3" t="str">
        <f>IF(D1318="", "", IFERROR((VLOOKUP(D1318,Ingredients!$A:$H,8,FALSE)*(F1318/(VLOOKUP(D1318,Ingredients!$A:$H,3,FALSE)))), "ingredient not in list"))</f>
        <v/>
      </c>
      <c r="J1318" t="str">
        <f t="shared" si="228"/>
        <v/>
      </c>
      <c r="K1318" s="77" t="str">
        <f>IF($D1318="", "", IFERROR((VLOOKUP($D1318,Ingredients!$A:$K,9,FALSE)*($F1318/(VLOOKUP($D1318,Ingredients!$A:$K,3,FALSE)))), "ingredient not in list"))</f>
        <v/>
      </c>
      <c r="L1318" t="str">
        <f t="shared" si="229"/>
        <v/>
      </c>
      <c r="M1318" s="77" t="str">
        <f>IF($D1318="", "", IFERROR((VLOOKUP($D1318,Ingredients!$A:$K,10,FALSE)*($F1318/(VLOOKUP($D1318,Ingredients!$A:$K,3,FALSE)))), "ingredient not in list"))</f>
        <v/>
      </c>
      <c r="N1318" t="str">
        <f t="shared" si="230"/>
        <v/>
      </c>
      <c r="O1318" s="77" t="str">
        <f>IF($D1318="", "", IFERROR((VLOOKUP($D1318,Ingredients!$A:$K,11,FALSE)*($F1318/(VLOOKUP($D1318,Ingredients!$A:$K,3,FALSE)))), "ingredient not in list"))</f>
        <v/>
      </c>
      <c r="P1318" t="str">
        <f t="shared" si="231"/>
        <v/>
      </c>
      <c r="Q1318" s="83" t="str">
        <f>IF($D1318="", "", IFERROR((VLOOKUP($D1318,Ingredients!$A:$H,6,FALSE)*($F1318/(VLOOKUP($D1318,Ingredients!$A:$H,3,FALSE)))), "ingredient not in list"))</f>
        <v/>
      </c>
      <c r="R1318" s="3" t="str">
        <f>IF(AND(I1318&lt;&gt;"",I1319=""),SUM(I$1:I1319)-SUM(R$1:R1317),"")</f>
        <v/>
      </c>
      <c r="S1318" t="str">
        <f>IF(AND(Q1318&lt;&gt;"",Q1319=""),SUM(Q$1:Q1319)-SUM(S$1:S1317),"")</f>
        <v/>
      </c>
      <c r="T1318" s="74" t="str">
        <f>IF(AND(K1318&lt;&gt;"",K1319=""),SUM(K$1:K1319)-SUM(T$1:T1317),"")</f>
        <v/>
      </c>
      <c r="U1318" s="74" t="str">
        <f>IF(AND(M1318&lt;&gt;"",M1319=""),SUM(M$1:M1319)-SUM(U$1:U1317),"")</f>
        <v/>
      </c>
      <c r="V1318" s="74" t="str">
        <f>IF(AND(O1318&lt;&gt;"",O1319=""),SUM(O$1:O1319)-SUM(V$1:V1317),"")</f>
        <v/>
      </c>
      <c r="X1318" s="3" t="str">
        <f t="shared" si="232"/>
        <v/>
      </c>
      <c r="Y1318" s="21" t="str">
        <f t="shared" si="233"/>
        <v/>
      </c>
      <c r="Z1318" s="74" t="str">
        <f t="shared" si="234"/>
        <v/>
      </c>
      <c r="AA1318" s="74" t="str">
        <f t="shared" si="235"/>
        <v/>
      </c>
      <c r="AB1318" s="74" t="str">
        <f t="shared" si="236"/>
        <v/>
      </c>
    </row>
    <row r="1319" spans="5:28" ht="15.75" customHeight="1" x14ac:dyDescent="0.2">
      <c r="E1319" t="str">
        <f t="shared" si="226"/>
        <v/>
      </c>
      <c r="G1319" s="1" t="str">
        <f>IF(D1319="","",IFERROR(VLOOKUP(D1319,Ingredients!$A:$G,4,FALSE),"ingredient not in list"))</f>
        <v/>
      </c>
      <c r="H1319" t="str">
        <f t="shared" si="227"/>
        <v/>
      </c>
      <c r="I1319" s="3" t="str">
        <f>IF(D1319="", "", IFERROR((VLOOKUP(D1319,Ingredients!$A:$H,8,FALSE)*(F1319/(VLOOKUP(D1319,Ingredients!$A:$H,3,FALSE)))), "ingredient not in list"))</f>
        <v/>
      </c>
      <c r="J1319" t="str">
        <f t="shared" si="228"/>
        <v/>
      </c>
      <c r="K1319" s="77" t="str">
        <f>IF($D1319="", "", IFERROR((VLOOKUP($D1319,Ingredients!$A:$K,9,FALSE)*($F1319/(VLOOKUP($D1319,Ingredients!$A:$K,3,FALSE)))), "ingredient not in list"))</f>
        <v/>
      </c>
      <c r="L1319" t="str">
        <f t="shared" si="229"/>
        <v/>
      </c>
      <c r="M1319" s="77" t="str">
        <f>IF($D1319="", "", IFERROR((VLOOKUP($D1319,Ingredients!$A:$K,10,FALSE)*($F1319/(VLOOKUP($D1319,Ingredients!$A:$K,3,FALSE)))), "ingredient not in list"))</f>
        <v/>
      </c>
      <c r="N1319" t="str">
        <f t="shared" si="230"/>
        <v/>
      </c>
      <c r="O1319" s="77" t="str">
        <f>IF($D1319="", "", IFERROR((VLOOKUP($D1319,Ingredients!$A:$K,11,FALSE)*($F1319/(VLOOKUP($D1319,Ingredients!$A:$K,3,FALSE)))), "ingredient not in list"))</f>
        <v/>
      </c>
      <c r="P1319" t="str">
        <f t="shared" si="231"/>
        <v/>
      </c>
      <c r="Q1319" s="83" t="str">
        <f>IF($D1319="", "", IFERROR((VLOOKUP($D1319,Ingredients!$A:$H,6,FALSE)*($F1319/(VLOOKUP($D1319,Ingredients!$A:$H,3,FALSE)))), "ingredient not in list"))</f>
        <v/>
      </c>
      <c r="R1319" s="3" t="str">
        <f>IF(AND(I1319&lt;&gt;"",I1320=""),SUM(I$1:I1320)-SUM(R$1:R1318),"")</f>
        <v/>
      </c>
      <c r="S1319" t="str">
        <f>IF(AND(Q1319&lt;&gt;"",Q1320=""),SUM(Q$1:Q1320)-SUM(S$1:S1318),"")</f>
        <v/>
      </c>
      <c r="T1319" s="74" t="str">
        <f>IF(AND(K1319&lt;&gt;"",K1320=""),SUM(K$1:K1320)-SUM(T$1:T1318),"")</f>
        <v/>
      </c>
      <c r="U1319" s="74" t="str">
        <f>IF(AND(M1319&lt;&gt;"",M1320=""),SUM(M$1:M1320)-SUM(U$1:U1318),"")</f>
        <v/>
      </c>
      <c r="V1319" s="74" t="str">
        <f>IF(AND(O1319&lt;&gt;"",O1320=""),SUM(O$1:O1320)-SUM(V$1:V1318),"")</f>
        <v/>
      </c>
      <c r="X1319" s="3" t="str">
        <f t="shared" si="232"/>
        <v/>
      </c>
      <c r="Y1319" s="21" t="str">
        <f t="shared" si="233"/>
        <v/>
      </c>
      <c r="Z1319" s="74" t="str">
        <f t="shared" si="234"/>
        <v/>
      </c>
      <c r="AA1319" s="74" t="str">
        <f t="shared" si="235"/>
        <v/>
      </c>
      <c r="AB1319" s="74" t="str">
        <f t="shared" si="236"/>
        <v/>
      </c>
    </row>
    <row r="1320" spans="5:28" ht="15.75" customHeight="1" x14ac:dyDescent="0.2">
      <c r="E1320" t="str">
        <f t="shared" si="226"/>
        <v/>
      </c>
      <c r="G1320" s="1" t="str">
        <f>IF(D1320="","",IFERROR(VLOOKUP(D1320,Ingredients!$A:$G,4,FALSE),"ingredient not in list"))</f>
        <v/>
      </c>
      <c r="H1320" t="str">
        <f t="shared" si="227"/>
        <v/>
      </c>
      <c r="I1320" s="3" t="str">
        <f>IF(D1320="", "", IFERROR((VLOOKUP(D1320,Ingredients!$A:$H,8,FALSE)*(F1320/(VLOOKUP(D1320,Ingredients!$A:$H,3,FALSE)))), "ingredient not in list"))</f>
        <v/>
      </c>
      <c r="J1320" t="str">
        <f t="shared" si="228"/>
        <v/>
      </c>
      <c r="K1320" s="77" t="str">
        <f>IF($D1320="", "", IFERROR((VLOOKUP($D1320,Ingredients!$A:$K,9,FALSE)*($F1320/(VLOOKUP($D1320,Ingredients!$A:$K,3,FALSE)))), "ingredient not in list"))</f>
        <v/>
      </c>
      <c r="L1320" t="str">
        <f t="shared" si="229"/>
        <v/>
      </c>
      <c r="M1320" s="77" t="str">
        <f>IF($D1320="", "", IFERROR((VLOOKUP($D1320,Ingredients!$A:$K,10,FALSE)*($F1320/(VLOOKUP($D1320,Ingredients!$A:$K,3,FALSE)))), "ingredient not in list"))</f>
        <v/>
      </c>
      <c r="N1320" t="str">
        <f t="shared" si="230"/>
        <v/>
      </c>
      <c r="O1320" s="77" t="str">
        <f>IF($D1320="", "", IFERROR((VLOOKUP($D1320,Ingredients!$A:$K,11,FALSE)*($F1320/(VLOOKUP($D1320,Ingredients!$A:$K,3,FALSE)))), "ingredient not in list"))</f>
        <v/>
      </c>
      <c r="P1320" t="str">
        <f t="shared" si="231"/>
        <v/>
      </c>
      <c r="Q1320" s="83" t="str">
        <f>IF($D1320="", "", IFERROR((VLOOKUP($D1320,Ingredients!$A:$H,6,FALSE)*($F1320/(VLOOKUP($D1320,Ingredients!$A:$H,3,FALSE)))), "ingredient not in list"))</f>
        <v/>
      </c>
      <c r="R1320" s="3" t="str">
        <f>IF(AND(I1320&lt;&gt;"",I1321=""),SUM(I$1:I1321)-SUM(R$1:R1319),"")</f>
        <v/>
      </c>
      <c r="S1320" t="str">
        <f>IF(AND(Q1320&lt;&gt;"",Q1321=""),SUM(Q$1:Q1321)-SUM(S$1:S1319),"")</f>
        <v/>
      </c>
      <c r="T1320" s="74" t="str">
        <f>IF(AND(K1320&lt;&gt;"",K1321=""),SUM(K$1:K1321)-SUM(T$1:T1319),"")</f>
        <v/>
      </c>
      <c r="U1320" s="74" t="str">
        <f>IF(AND(M1320&lt;&gt;"",M1321=""),SUM(M$1:M1321)-SUM(U$1:U1319),"")</f>
        <v/>
      </c>
      <c r="V1320" s="74" t="str">
        <f>IF(AND(O1320&lt;&gt;"",O1321=""),SUM(O$1:O1321)-SUM(V$1:V1319),"")</f>
        <v/>
      </c>
      <c r="X1320" s="3" t="str">
        <f t="shared" si="232"/>
        <v/>
      </c>
      <c r="Y1320" s="21" t="str">
        <f t="shared" si="233"/>
        <v/>
      </c>
      <c r="Z1320" s="74" t="str">
        <f t="shared" si="234"/>
        <v/>
      </c>
      <c r="AA1320" s="74" t="str">
        <f t="shared" si="235"/>
        <v/>
      </c>
      <c r="AB1320" s="74" t="str">
        <f t="shared" si="236"/>
        <v/>
      </c>
    </row>
    <row r="1321" spans="5:28" ht="15.75" customHeight="1" x14ac:dyDescent="0.2">
      <c r="E1321" t="str">
        <f t="shared" si="226"/>
        <v/>
      </c>
      <c r="G1321" s="1" t="str">
        <f>IF(D1321="","",IFERROR(VLOOKUP(D1321,Ingredients!$A:$G,4,FALSE),"ingredient not in list"))</f>
        <v/>
      </c>
      <c r="H1321" t="str">
        <f t="shared" si="227"/>
        <v/>
      </c>
      <c r="I1321" s="3" t="str">
        <f>IF(D1321="", "", IFERROR((VLOOKUP(D1321,Ingredients!$A:$H,8,FALSE)*(F1321/(VLOOKUP(D1321,Ingredients!$A:$H,3,FALSE)))), "ingredient not in list"))</f>
        <v/>
      </c>
      <c r="J1321" t="str">
        <f t="shared" si="228"/>
        <v/>
      </c>
      <c r="K1321" s="77" t="str">
        <f>IF($D1321="", "", IFERROR((VLOOKUP($D1321,Ingredients!$A:$K,9,FALSE)*($F1321/(VLOOKUP($D1321,Ingredients!$A:$K,3,FALSE)))), "ingredient not in list"))</f>
        <v/>
      </c>
      <c r="L1321" t="str">
        <f t="shared" si="229"/>
        <v/>
      </c>
      <c r="M1321" s="77" t="str">
        <f>IF($D1321="", "", IFERROR((VLOOKUP($D1321,Ingredients!$A:$K,10,FALSE)*($F1321/(VLOOKUP($D1321,Ingredients!$A:$K,3,FALSE)))), "ingredient not in list"))</f>
        <v/>
      </c>
      <c r="N1321" t="str">
        <f t="shared" si="230"/>
        <v/>
      </c>
      <c r="O1321" s="77" t="str">
        <f>IF($D1321="", "", IFERROR((VLOOKUP($D1321,Ingredients!$A:$K,11,FALSE)*($F1321/(VLOOKUP($D1321,Ingredients!$A:$K,3,FALSE)))), "ingredient not in list"))</f>
        <v/>
      </c>
      <c r="P1321" t="str">
        <f t="shared" si="231"/>
        <v/>
      </c>
      <c r="Q1321" s="83" t="str">
        <f>IF($D1321="", "", IFERROR((VLOOKUP($D1321,Ingredients!$A:$H,6,FALSE)*($F1321/(VLOOKUP($D1321,Ingredients!$A:$H,3,FALSE)))), "ingredient not in list"))</f>
        <v/>
      </c>
      <c r="R1321" s="3" t="str">
        <f>IF(AND(I1321&lt;&gt;"",I1322=""),SUM(I$1:I1322)-SUM(R$1:R1320),"")</f>
        <v/>
      </c>
      <c r="S1321" t="str">
        <f>IF(AND(Q1321&lt;&gt;"",Q1322=""),SUM(Q$1:Q1322)-SUM(S$1:S1320),"")</f>
        <v/>
      </c>
      <c r="T1321" s="74" t="str">
        <f>IF(AND(K1321&lt;&gt;"",K1322=""),SUM(K$1:K1322)-SUM(T$1:T1320),"")</f>
        <v/>
      </c>
      <c r="U1321" s="74" t="str">
        <f>IF(AND(M1321&lt;&gt;"",M1322=""),SUM(M$1:M1322)-SUM(U$1:U1320),"")</f>
        <v/>
      </c>
      <c r="V1321" s="74" t="str">
        <f>IF(AND(O1321&lt;&gt;"",O1322=""),SUM(O$1:O1322)-SUM(V$1:V1320),"")</f>
        <v/>
      </c>
      <c r="X1321" s="3" t="str">
        <f t="shared" si="232"/>
        <v/>
      </c>
      <c r="Y1321" s="21" t="str">
        <f t="shared" si="233"/>
        <v/>
      </c>
      <c r="Z1321" s="74" t="str">
        <f t="shared" si="234"/>
        <v/>
      </c>
      <c r="AA1321" s="74" t="str">
        <f t="shared" si="235"/>
        <v/>
      </c>
      <c r="AB1321" s="74" t="str">
        <f t="shared" si="236"/>
        <v/>
      </c>
    </row>
    <row r="1322" spans="5:28" ht="15.75" customHeight="1" x14ac:dyDescent="0.2">
      <c r="E1322" t="str">
        <f t="shared" si="226"/>
        <v/>
      </c>
      <c r="G1322" s="1" t="str">
        <f>IF(D1322="","",IFERROR(VLOOKUP(D1322,Ingredients!$A:$G,4,FALSE),"ingredient not in list"))</f>
        <v/>
      </c>
      <c r="H1322" t="str">
        <f t="shared" si="227"/>
        <v/>
      </c>
      <c r="I1322" s="3" t="str">
        <f>IF(D1322="", "", IFERROR((VLOOKUP(D1322,Ingredients!$A:$H,8,FALSE)*(F1322/(VLOOKUP(D1322,Ingredients!$A:$H,3,FALSE)))), "ingredient not in list"))</f>
        <v/>
      </c>
      <c r="J1322" t="str">
        <f t="shared" si="228"/>
        <v/>
      </c>
      <c r="K1322" s="77" t="str">
        <f>IF($D1322="", "", IFERROR((VLOOKUP($D1322,Ingredients!$A:$K,9,FALSE)*($F1322/(VLOOKUP($D1322,Ingredients!$A:$K,3,FALSE)))), "ingredient not in list"))</f>
        <v/>
      </c>
      <c r="L1322" t="str">
        <f t="shared" si="229"/>
        <v/>
      </c>
      <c r="M1322" s="77" t="str">
        <f>IF($D1322="", "", IFERROR((VLOOKUP($D1322,Ingredients!$A:$K,10,FALSE)*($F1322/(VLOOKUP($D1322,Ingredients!$A:$K,3,FALSE)))), "ingredient not in list"))</f>
        <v/>
      </c>
      <c r="N1322" t="str">
        <f t="shared" si="230"/>
        <v/>
      </c>
      <c r="O1322" s="77" t="str">
        <f>IF($D1322="", "", IFERROR((VLOOKUP($D1322,Ingredients!$A:$K,11,FALSE)*($F1322/(VLOOKUP($D1322,Ingredients!$A:$K,3,FALSE)))), "ingredient not in list"))</f>
        <v/>
      </c>
      <c r="P1322" t="str">
        <f t="shared" si="231"/>
        <v/>
      </c>
      <c r="Q1322" s="83" t="str">
        <f>IF($D1322="", "", IFERROR((VLOOKUP($D1322,Ingredients!$A:$H,6,FALSE)*($F1322/(VLOOKUP($D1322,Ingredients!$A:$H,3,FALSE)))), "ingredient not in list"))</f>
        <v/>
      </c>
      <c r="R1322" s="3" t="str">
        <f>IF(AND(I1322&lt;&gt;"",I1323=""),SUM(I$1:I1323)-SUM(R$1:R1321),"")</f>
        <v/>
      </c>
      <c r="S1322" t="str">
        <f>IF(AND(Q1322&lt;&gt;"",Q1323=""),SUM(Q$1:Q1323)-SUM(S$1:S1321),"")</f>
        <v/>
      </c>
      <c r="T1322" s="74" t="str">
        <f>IF(AND(K1322&lt;&gt;"",K1323=""),SUM(K$1:K1323)-SUM(T$1:T1321),"")</f>
        <v/>
      </c>
      <c r="U1322" s="74" t="str">
        <f>IF(AND(M1322&lt;&gt;"",M1323=""),SUM(M$1:M1323)-SUM(U$1:U1321),"")</f>
        <v/>
      </c>
      <c r="V1322" s="74" t="str">
        <f>IF(AND(O1322&lt;&gt;"",O1323=""),SUM(O$1:O1323)-SUM(V$1:V1321),"")</f>
        <v/>
      </c>
      <c r="X1322" s="3" t="str">
        <f t="shared" si="232"/>
        <v/>
      </c>
      <c r="Y1322" s="21" t="str">
        <f t="shared" si="233"/>
        <v/>
      </c>
      <c r="Z1322" s="74" t="str">
        <f t="shared" si="234"/>
        <v/>
      </c>
      <c r="AA1322" s="74" t="str">
        <f t="shared" si="235"/>
        <v/>
      </c>
      <c r="AB1322" s="74" t="str">
        <f t="shared" si="236"/>
        <v/>
      </c>
    </row>
    <row r="1323" spans="5:28" ht="15.75" customHeight="1" x14ac:dyDescent="0.2">
      <c r="E1323" t="str">
        <f t="shared" si="226"/>
        <v/>
      </c>
      <c r="G1323" s="1" t="str">
        <f>IF(D1323="","",IFERROR(VLOOKUP(D1323,Ingredients!$A:$G,4,FALSE),"ingredient not in list"))</f>
        <v/>
      </c>
      <c r="H1323" t="str">
        <f t="shared" si="227"/>
        <v/>
      </c>
      <c r="I1323" s="3" t="str">
        <f>IF(D1323="", "", IFERROR((VLOOKUP(D1323,Ingredients!$A:$H,8,FALSE)*(F1323/(VLOOKUP(D1323,Ingredients!$A:$H,3,FALSE)))), "ingredient not in list"))</f>
        <v/>
      </c>
      <c r="J1323" t="str">
        <f t="shared" si="228"/>
        <v/>
      </c>
      <c r="K1323" s="77" t="str">
        <f>IF($D1323="", "", IFERROR((VLOOKUP($D1323,Ingredients!$A:$K,9,FALSE)*($F1323/(VLOOKUP($D1323,Ingredients!$A:$K,3,FALSE)))), "ingredient not in list"))</f>
        <v/>
      </c>
      <c r="L1323" t="str">
        <f t="shared" si="229"/>
        <v/>
      </c>
      <c r="M1323" s="77" t="str">
        <f>IF($D1323="", "", IFERROR((VLOOKUP($D1323,Ingredients!$A:$K,10,FALSE)*($F1323/(VLOOKUP($D1323,Ingredients!$A:$K,3,FALSE)))), "ingredient not in list"))</f>
        <v/>
      </c>
      <c r="N1323" t="str">
        <f t="shared" si="230"/>
        <v/>
      </c>
      <c r="O1323" s="77" t="str">
        <f>IF($D1323="", "", IFERROR((VLOOKUP($D1323,Ingredients!$A:$K,11,FALSE)*($F1323/(VLOOKUP($D1323,Ingredients!$A:$K,3,FALSE)))), "ingredient not in list"))</f>
        <v/>
      </c>
      <c r="P1323" t="str">
        <f t="shared" si="231"/>
        <v/>
      </c>
      <c r="Q1323" s="83" t="str">
        <f>IF($D1323="", "", IFERROR((VLOOKUP($D1323,Ingredients!$A:$H,6,FALSE)*($F1323/(VLOOKUP($D1323,Ingredients!$A:$H,3,FALSE)))), "ingredient not in list"))</f>
        <v/>
      </c>
      <c r="R1323" s="3" t="str">
        <f>IF(AND(I1323&lt;&gt;"",I1324=""),SUM(I$1:I1324)-SUM(R$1:R1322),"")</f>
        <v/>
      </c>
      <c r="S1323" t="str">
        <f>IF(AND(Q1323&lt;&gt;"",Q1324=""),SUM(Q$1:Q1324)-SUM(S$1:S1322),"")</f>
        <v/>
      </c>
      <c r="T1323" s="74" t="str">
        <f>IF(AND(K1323&lt;&gt;"",K1324=""),SUM(K$1:K1324)-SUM(T$1:T1322),"")</f>
        <v/>
      </c>
      <c r="U1323" s="74" t="str">
        <f>IF(AND(M1323&lt;&gt;"",M1324=""),SUM(M$1:M1324)-SUM(U$1:U1322),"")</f>
        <v/>
      </c>
      <c r="V1323" s="74" t="str">
        <f>IF(AND(O1323&lt;&gt;"",O1324=""),SUM(O$1:O1324)-SUM(V$1:V1322),"")</f>
        <v/>
      </c>
      <c r="X1323" s="3" t="str">
        <f t="shared" si="232"/>
        <v/>
      </c>
      <c r="Y1323" s="21" t="str">
        <f t="shared" si="233"/>
        <v/>
      </c>
      <c r="Z1323" s="74" t="str">
        <f t="shared" si="234"/>
        <v/>
      </c>
      <c r="AA1323" s="74" t="str">
        <f t="shared" si="235"/>
        <v/>
      </c>
      <c r="AB1323" s="74" t="str">
        <f t="shared" si="236"/>
        <v/>
      </c>
    </row>
    <row r="1324" spans="5:28" ht="15.75" customHeight="1" x14ac:dyDescent="0.2">
      <c r="E1324" t="str">
        <f t="shared" si="226"/>
        <v/>
      </c>
      <c r="G1324" s="1" t="str">
        <f>IF(D1324="","",IFERROR(VLOOKUP(D1324,Ingredients!$A:$G,4,FALSE),"ingredient not in list"))</f>
        <v/>
      </c>
      <c r="H1324" t="str">
        <f t="shared" si="227"/>
        <v/>
      </c>
      <c r="I1324" s="3" t="str">
        <f>IF(D1324="", "", IFERROR((VLOOKUP(D1324,Ingredients!$A:$H,8,FALSE)*(F1324/(VLOOKUP(D1324,Ingredients!$A:$H,3,FALSE)))), "ingredient not in list"))</f>
        <v/>
      </c>
      <c r="J1324" t="str">
        <f t="shared" si="228"/>
        <v/>
      </c>
      <c r="K1324" s="77" t="str">
        <f>IF($D1324="", "", IFERROR((VLOOKUP($D1324,Ingredients!$A:$K,9,FALSE)*($F1324/(VLOOKUP($D1324,Ingredients!$A:$K,3,FALSE)))), "ingredient not in list"))</f>
        <v/>
      </c>
      <c r="L1324" t="str">
        <f t="shared" si="229"/>
        <v/>
      </c>
      <c r="M1324" s="77" t="str">
        <f>IF($D1324="", "", IFERROR((VLOOKUP($D1324,Ingredients!$A:$K,10,FALSE)*($F1324/(VLOOKUP($D1324,Ingredients!$A:$K,3,FALSE)))), "ingredient not in list"))</f>
        <v/>
      </c>
      <c r="N1324" t="str">
        <f t="shared" si="230"/>
        <v/>
      </c>
      <c r="O1324" s="77" t="str">
        <f>IF($D1324="", "", IFERROR((VLOOKUP($D1324,Ingredients!$A:$K,11,FALSE)*($F1324/(VLOOKUP($D1324,Ingredients!$A:$K,3,FALSE)))), "ingredient not in list"))</f>
        <v/>
      </c>
      <c r="P1324" t="str">
        <f t="shared" si="231"/>
        <v/>
      </c>
      <c r="Q1324" s="83" t="str">
        <f>IF($D1324="", "", IFERROR((VLOOKUP($D1324,Ingredients!$A:$H,6,FALSE)*($F1324/(VLOOKUP($D1324,Ingredients!$A:$H,3,FALSE)))), "ingredient not in list"))</f>
        <v/>
      </c>
      <c r="R1324" s="3" t="str">
        <f>IF(AND(I1324&lt;&gt;"",I1325=""),SUM(I$1:I1325)-SUM(R$1:R1323),"")</f>
        <v/>
      </c>
      <c r="S1324" t="str">
        <f>IF(AND(Q1324&lt;&gt;"",Q1325=""),SUM(Q$1:Q1325)-SUM(S$1:S1323),"")</f>
        <v/>
      </c>
      <c r="T1324" s="74" t="str">
        <f>IF(AND(K1324&lt;&gt;"",K1325=""),SUM(K$1:K1325)-SUM(T$1:T1323),"")</f>
        <v/>
      </c>
      <c r="U1324" s="74" t="str">
        <f>IF(AND(M1324&lt;&gt;"",M1325=""),SUM(M$1:M1325)-SUM(U$1:U1323),"")</f>
        <v/>
      </c>
      <c r="V1324" s="74" t="str">
        <f>IF(AND(O1324&lt;&gt;"",O1325=""),SUM(O$1:O1325)-SUM(V$1:V1323),"")</f>
        <v/>
      </c>
      <c r="X1324" s="3" t="str">
        <f t="shared" si="232"/>
        <v/>
      </c>
      <c r="Y1324" s="21" t="str">
        <f t="shared" si="233"/>
        <v/>
      </c>
      <c r="Z1324" s="74" t="str">
        <f t="shared" si="234"/>
        <v/>
      </c>
      <c r="AA1324" s="74" t="str">
        <f t="shared" si="235"/>
        <v/>
      </c>
      <c r="AB1324" s="74" t="str">
        <f t="shared" si="236"/>
        <v/>
      </c>
    </row>
    <row r="1325" spans="5:28" ht="15.75" customHeight="1" x14ac:dyDescent="0.2">
      <c r="E1325" t="str">
        <f t="shared" si="226"/>
        <v/>
      </c>
      <c r="G1325" s="1" t="str">
        <f>IF(D1325="","",IFERROR(VLOOKUP(D1325,Ingredients!$A:$G,4,FALSE),"ingredient not in list"))</f>
        <v/>
      </c>
      <c r="H1325" t="str">
        <f t="shared" si="227"/>
        <v/>
      </c>
      <c r="I1325" s="3" t="str">
        <f>IF(D1325="", "", IFERROR((VLOOKUP(D1325,Ingredients!$A:$H,8,FALSE)*(F1325/(VLOOKUP(D1325,Ingredients!$A:$H,3,FALSE)))), "ingredient not in list"))</f>
        <v/>
      </c>
      <c r="J1325" t="str">
        <f t="shared" si="228"/>
        <v/>
      </c>
      <c r="K1325" s="77" t="str">
        <f>IF($D1325="", "", IFERROR((VLOOKUP($D1325,Ingredients!$A:$K,9,FALSE)*($F1325/(VLOOKUP($D1325,Ingredients!$A:$K,3,FALSE)))), "ingredient not in list"))</f>
        <v/>
      </c>
      <c r="L1325" t="str">
        <f t="shared" si="229"/>
        <v/>
      </c>
      <c r="M1325" s="77" t="str">
        <f>IF($D1325="", "", IFERROR((VLOOKUP($D1325,Ingredients!$A:$K,10,FALSE)*($F1325/(VLOOKUP($D1325,Ingredients!$A:$K,3,FALSE)))), "ingredient not in list"))</f>
        <v/>
      </c>
      <c r="N1325" t="str">
        <f t="shared" si="230"/>
        <v/>
      </c>
      <c r="O1325" s="77" t="str">
        <f>IF($D1325="", "", IFERROR((VLOOKUP($D1325,Ingredients!$A:$K,11,FALSE)*($F1325/(VLOOKUP($D1325,Ingredients!$A:$K,3,FALSE)))), "ingredient not in list"))</f>
        <v/>
      </c>
      <c r="P1325" t="str">
        <f t="shared" si="231"/>
        <v/>
      </c>
      <c r="Q1325" s="83" t="str">
        <f>IF($D1325="", "", IFERROR((VLOOKUP($D1325,Ingredients!$A:$H,6,FALSE)*($F1325/(VLOOKUP($D1325,Ingredients!$A:$H,3,FALSE)))), "ingredient not in list"))</f>
        <v/>
      </c>
      <c r="R1325" s="3" t="str">
        <f>IF(AND(I1325&lt;&gt;"",I1326=""),SUM(I$1:I1326)-SUM(R$1:R1324),"")</f>
        <v/>
      </c>
      <c r="S1325" t="str">
        <f>IF(AND(Q1325&lt;&gt;"",Q1326=""),SUM(Q$1:Q1326)-SUM(S$1:S1324),"")</f>
        <v/>
      </c>
      <c r="T1325" s="74" t="str">
        <f>IF(AND(K1325&lt;&gt;"",K1326=""),SUM(K$1:K1326)-SUM(T$1:T1324),"")</f>
        <v/>
      </c>
      <c r="U1325" s="74" t="str">
        <f>IF(AND(M1325&lt;&gt;"",M1326=""),SUM(M$1:M1326)-SUM(U$1:U1324),"")</f>
        <v/>
      </c>
      <c r="V1325" s="74" t="str">
        <f>IF(AND(O1325&lt;&gt;"",O1326=""),SUM(O$1:O1326)-SUM(V$1:V1324),"")</f>
        <v/>
      </c>
      <c r="X1325" s="3" t="str">
        <f t="shared" si="232"/>
        <v/>
      </c>
      <c r="Y1325" s="21" t="str">
        <f t="shared" si="233"/>
        <v/>
      </c>
      <c r="Z1325" s="74" t="str">
        <f t="shared" si="234"/>
        <v/>
      </c>
      <c r="AA1325" s="74" t="str">
        <f t="shared" si="235"/>
        <v/>
      </c>
      <c r="AB1325" s="74" t="str">
        <f t="shared" si="236"/>
        <v/>
      </c>
    </row>
    <row r="1326" spans="5:28" ht="15.75" customHeight="1" x14ac:dyDescent="0.2">
      <c r="E1326" t="str">
        <f t="shared" si="226"/>
        <v/>
      </c>
      <c r="G1326" s="1" t="str">
        <f>IF(D1326="","",IFERROR(VLOOKUP(D1326,Ingredients!$A:$G,4,FALSE),"ingredient not in list"))</f>
        <v/>
      </c>
      <c r="H1326" t="str">
        <f t="shared" si="227"/>
        <v/>
      </c>
      <c r="I1326" s="3" t="str">
        <f>IF(D1326="", "", IFERROR((VLOOKUP(D1326,Ingredients!$A:$H,8,FALSE)*(F1326/(VLOOKUP(D1326,Ingredients!$A:$H,3,FALSE)))), "ingredient not in list"))</f>
        <v/>
      </c>
      <c r="J1326" t="str">
        <f t="shared" si="228"/>
        <v/>
      </c>
      <c r="K1326" s="77" t="str">
        <f>IF($D1326="", "", IFERROR((VLOOKUP($D1326,Ingredients!$A:$K,9,FALSE)*($F1326/(VLOOKUP($D1326,Ingredients!$A:$K,3,FALSE)))), "ingredient not in list"))</f>
        <v/>
      </c>
      <c r="L1326" t="str">
        <f t="shared" si="229"/>
        <v/>
      </c>
      <c r="M1326" s="77" t="str">
        <f>IF($D1326="", "", IFERROR((VLOOKUP($D1326,Ingredients!$A:$K,10,FALSE)*($F1326/(VLOOKUP($D1326,Ingredients!$A:$K,3,FALSE)))), "ingredient not in list"))</f>
        <v/>
      </c>
      <c r="N1326" t="str">
        <f t="shared" si="230"/>
        <v/>
      </c>
      <c r="O1326" s="77" t="str">
        <f>IF($D1326="", "", IFERROR((VLOOKUP($D1326,Ingredients!$A:$K,11,FALSE)*($F1326/(VLOOKUP($D1326,Ingredients!$A:$K,3,FALSE)))), "ingredient not in list"))</f>
        <v/>
      </c>
      <c r="P1326" t="str">
        <f t="shared" si="231"/>
        <v/>
      </c>
      <c r="Q1326" s="83" t="str">
        <f>IF($D1326="", "", IFERROR((VLOOKUP($D1326,Ingredients!$A:$H,6,FALSE)*($F1326/(VLOOKUP($D1326,Ingredients!$A:$H,3,FALSE)))), "ingredient not in list"))</f>
        <v/>
      </c>
      <c r="R1326" s="3" t="str">
        <f>IF(AND(I1326&lt;&gt;"",I1327=""),SUM(I$1:I1327)-SUM(R$1:R1325),"")</f>
        <v/>
      </c>
      <c r="S1326" t="str">
        <f>IF(AND(Q1326&lt;&gt;"",Q1327=""),SUM(Q$1:Q1327)-SUM(S$1:S1325),"")</f>
        <v/>
      </c>
      <c r="T1326" s="74" t="str">
        <f>IF(AND(K1326&lt;&gt;"",K1327=""),SUM(K$1:K1327)-SUM(T$1:T1325),"")</f>
        <v/>
      </c>
      <c r="U1326" s="74" t="str">
        <f>IF(AND(M1326&lt;&gt;"",M1327=""),SUM(M$1:M1327)-SUM(U$1:U1325),"")</f>
        <v/>
      </c>
      <c r="V1326" s="74" t="str">
        <f>IF(AND(O1326&lt;&gt;"",O1327=""),SUM(O$1:O1327)-SUM(V$1:V1325),"")</f>
        <v/>
      </c>
      <c r="X1326" s="3" t="str">
        <f t="shared" si="232"/>
        <v/>
      </c>
      <c r="Y1326" s="21" t="str">
        <f t="shared" si="233"/>
        <v/>
      </c>
      <c r="Z1326" s="74" t="str">
        <f t="shared" si="234"/>
        <v/>
      </c>
      <c r="AA1326" s="74" t="str">
        <f t="shared" si="235"/>
        <v/>
      </c>
      <c r="AB1326" s="74" t="str">
        <f t="shared" si="236"/>
        <v/>
      </c>
    </row>
    <row r="1327" spans="5:28" ht="15.75" customHeight="1" x14ac:dyDescent="0.2">
      <c r="E1327" t="str">
        <f t="shared" si="226"/>
        <v/>
      </c>
      <c r="G1327" s="1" t="str">
        <f>IF(D1327="","",IFERROR(VLOOKUP(D1327,Ingredients!$A:$G,4,FALSE),"ingredient not in list"))</f>
        <v/>
      </c>
      <c r="H1327" t="str">
        <f t="shared" si="227"/>
        <v/>
      </c>
      <c r="I1327" s="3" t="str">
        <f>IF(D1327="", "", IFERROR((VLOOKUP(D1327,Ingredients!$A:$H,8,FALSE)*(F1327/(VLOOKUP(D1327,Ingredients!$A:$H,3,FALSE)))), "ingredient not in list"))</f>
        <v/>
      </c>
      <c r="J1327" t="str">
        <f t="shared" si="228"/>
        <v/>
      </c>
      <c r="K1327" s="77" t="str">
        <f>IF($D1327="", "", IFERROR((VLOOKUP($D1327,Ingredients!$A:$K,9,FALSE)*($F1327/(VLOOKUP($D1327,Ingredients!$A:$K,3,FALSE)))), "ingredient not in list"))</f>
        <v/>
      </c>
      <c r="L1327" t="str">
        <f t="shared" si="229"/>
        <v/>
      </c>
      <c r="M1327" s="77" t="str">
        <f>IF($D1327="", "", IFERROR((VLOOKUP($D1327,Ingredients!$A:$K,10,FALSE)*($F1327/(VLOOKUP($D1327,Ingredients!$A:$K,3,FALSE)))), "ingredient not in list"))</f>
        <v/>
      </c>
      <c r="N1327" t="str">
        <f t="shared" si="230"/>
        <v/>
      </c>
      <c r="O1327" s="77" t="str">
        <f>IF($D1327="", "", IFERROR((VLOOKUP($D1327,Ingredients!$A:$K,11,FALSE)*($F1327/(VLOOKUP($D1327,Ingredients!$A:$K,3,FALSE)))), "ingredient not in list"))</f>
        <v/>
      </c>
      <c r="P1327" t="str">
        <f t="shared" si="231"/>
        <v/>
      </c>
      <c r="Q1327" s="83" t="str">
        <f>IF($D1327="", "", IFERROR((VLOOKUP($D1327,Ingredients!$A:$H,6,FALSE)*($F1327/(VLOOKUP($D1327,Ingredients!$A:$H,3,FALSE)))), "ingredient not in list"))</f>
        <v/>
      </c>
      <c r="R1327" s="3" t="str">
        <f>IF(AND(I1327&lt;&gt;"",I1328=""),SUM(I$1:I1328)-SUM(R$1:R1326),"")</f>
        <v/>
      </c>
      <c r="S1327" t="str">
        <f>IF(AND(Q1327&lt;&gt;"",Q1328=""),SUM(Q$1:Q1328)-SUM(S$1:S1326),"")</f>
        <v/>
      </c>
      <c r="T1327" s="74" t="str">
        <f>IF(AND(K1327&lt;&gt;"",K1328=""),SUM(K$1:K1328)-SUM(T$1:T1326),"")</f>
        <v/>
      </c>
      <c r="U1327" s="74" t="str">
        <f>IF(AND(M1327&lt;&gt;"",M1328=""),SUM(M$1:M1328)-SUM(U$1:U1326),"")</f>
        <v/>
      </c>
      <c r="V1327" s="74" t="str">
        <f>IF(AND(O1327&lt;&gt;"",O1328=""),SUM(O$1:O1328)-SUM(V$1:V1326),"")</f>
        <v/>
      </c>
      <c r="X1327" s="3" t="str">
        <f t="shared" si="232"/>
        <v/>
      </c>
      <c r="Y1327" s="21" t="str">
        <f t="shared" si="233"/>
        <v/>
      </c>
      <c r="Z1327" s="74" t="str">
        <f t="shared" si="234"/>
        <v/>
      </c>
      <c r="AA1327" s="74" t="str">
        <f t="shared" si="235"/>
        <v/>
      </c>
      <c r="AB1327" s="74" t="str">
        <f t="shared" si="236"/>
        <v/>
      </c>
    </row>
    <row r="1328" spans="5:28" ht="15.75" customHeight="1" x14ac:dyDescent="0.2">
      <c r="E1328" t="str">
        <f t="shared" si="226"/>
        <v/>
      </c>
      <c r="G1328" s="1" t="str">
        <f>IF(D1328="","",IFERROR(VLOOKUP(D1328,Ingredients!$A:$G,4,FALSE),"ingredient not in list"))</f>
        <v/>
      </c>
      <c r="H1328" t="str">
        <f t="shared" si="227"/>
        <v/>
      </c>
      <c r="I1328" s="3" t="str">
        <f>IF(D1328="", "", IFERROR((VLOOKUP(D1328,Ingredients!$A:$H,8,FALSE)*(F1328/(VLOOKUP(D1328,Ingredients!$A:$H,3,FALSE)))), "ingredient not in list"))</f>
        <v/>
      </c>
      <c r="J1328" t="str">
        <f t="shared" si="228"/>
        <v/>
      </c>
      <c r="K1328" s="77" t="str">
        <f>IF($D1328="", "", IFERROR((VLOOKUP($D1328,Ingredients!$A:$K,9,FALSE)*($F1328/(VLOOKUP($D1328,Ingredients!$A:$K,3,FALSE)))), "ingredient not in list"))</f>
        <v/>
      </c>
      <c r="L1328" t="str">
        <f t="shared" si="229"/>
        <v/>
      </c>
      <c r="M1328" s="77" t="str">
        <f>IF($D1328="", "", IFERROR((VLOOKUP($D1328,Ingredients!$A:$K,10,FALSE)*($F1328/(VLOOKUP($D1328,Ingredients!$A:$K,3,FALSE)))), "ingredient not in list"))</f>
        <v/>
      </c>
      <c r="N1328" t="str">
        <f t="shared" si="230"/>
        <v/>
      </c>
      <c r="O1328" s="77" t="str">
        <f>IF($D1328="", "", IFERROR((VLOOKUP($D1328,Ingredients!$A:$K,11,FALSE)*($F1328/(VLOOKUP($D1328,Ingredients!$A:$K,3,FALSE)))), "ingredient not in list"))</f>
        <v/>
      </c>
      <c r="P1328" t="str">
        <f t="shared" si="231"/>
        <v/>
      </c>
      <c r="Q1328" s="83" t="str">
        <f>IF($D1328="", "", IFERROR((VLOOKUP($D1328,Ingredients!$A:$H,6,FALSE)*($F1328/(VLOOKUP($D1328,Ingredients!$A:$H,3,FALSE)))), "ingredient not in list"))</f>
        <v/>
      </c>
      <c r="R1328" s="3" t="str">
        <f>IF(AND(I1328&lt;&gt;"",I1329=""),SUM(I$1:I1329)-SUM(R$1:R1327),"")</f>
        <v/>
      </c>
      <c r="S1328" t="str">
        <f>IF(AND(Q1328&lt;&gt;"",Q1329=""),SUM(Q$1:Q1329)-SUM(S$1:S1327),"")</f>
        <v/>
      </c>
      <c r="T1328" s="74" t="str">
        <f>IF(AND(K1328&lt;&gt;"",K1329=""),SUM(K$1:K1329)-SUM(T$1:T1327),"")</f>
        <v/>
      </c>
      <c r="U1328" s="74" t="str">
        <f>IF(AND(M1328&lt;&gt;"",M1329=""),SUM(M$1:M1329)-SUM(U$1:U1327),"")</f>
        <v/>
      </c>
      <c r="V1328" s="74" t="str">
        <f>IF(AND(O1328&lt;&gt;"",O1329=""),SUM(O$1:O1329)-SUM(V$1:V1327),"")</f>
        <v/>
      </c>
      <c r="X1328" s="3" t="str">
        <f t="shared" si="232"/>
        <v/>
      </c>
      <c r="Y1328" s="21" t="str">
        <f t="shared" si="233"/>
        <v/>
      </c>
      <c r="Z1328" s="74" t="str">
        <f t="shared" si="234"/>
        <v/>
      </c>
      <c r="AA1328" s="74" t="str">
        <f t="shared" si="235"/>
        <v/>
      </c>
      <c r="AB1328" s="74" t="str">
        <f t="shared" si="236"/>
        <v/>
      </c>
    </row>
    <row r="1329" spans="5:28" ht="15.75" customHeight="1" x14ac:dyDescent="0.2">
      <c r="E1329" t="str">
        <f t="shared" si="226"/>
        <v/>
      </c>
      <c r="G1329" s="1" t="str">
        <f>IF(D1329="","",IFERROR(VLOOKUP(D1329,Ingredients!$A:$G,4,FALSE),"ingredient not in list"))</f>
        <v/>
      </c>
      <c r="H1329" t="str">
        <f t="shared" si="227"/>
        <v/>
      </c>
      <c r="I1329" s="3" t="str">
        <f>IF(D1329="", "", IFERROR((VLOOKUP(D1329,Ingredients!$A:$H,8,FALSE)*(F1329/(VLOOKUP(D1329,Ingredients!$A:$H,3,FALSE)))), "ingredient not in list"))</f>
        <v/>
      </c>
      <c r="J1329" t="str">
        <f t="shared" si="228"/>
        <v/>
      </c>
      <c r="K1329" s="77" t="str">
        <f>IF($D1329="", "", IFERROR((VLOOKUP($D1329,Ingredients!$A:$K,9,FALSE)*($F1329/(VLOOKUP($D1329,Ingredients!$A:$K,3,FALSE)))), "ingredient not in list"))</f>
        <v/>
      </c>
      <c r="L1329" t="str">
        <f t="shared" si="229"/>
        <v/>
      </c>
      <c r="M1329" s="77" t="str">
        <f>IF($D1329="", "", IFERROR((VLOOKUP($D1329,Ingredients!$A:$K,10,FALSE)*($F1329/(VLOOKUP($D1329,Ingredients!$A:$K,3,FALSE)))), "ingredient not in list"))</f>
        <v/>
      </c>
      <c r="N1329" t="str">
        <f t="shared" si="230"/>
        <v/>
      </c>
      <c r="O1329" s="77" t="str">
        <f>IF($D1329="", "", IFERROR((VLOOKUP($D1329,Ingredients!$A:$K,11,FALSE)*($F1329/(VLOOKUP($D1329,Ingredients!$A:$K,3,FALSE)))), "ingredient not in list"))</f>
        <v/>
      </c>
      <c r="P1329" t="str">
        <f t="shared" si="231"/>
        <v/>
      </c>
      <c r="Q1329" s="83" t="str">
        <f>IF($D1329="", "", IFERROR((VLOOKUP($D1329,Ingredients!$A:$H,6,FALSE)*($F1329/(VLOOKUP($D1329,Ingredients!$A:$H,3,FALSE)))), "ingredient not in list"))</f>
        <v/>
      </c>
      <c r="R1329" s="3" t="str">
        <f>IF(AND(I1329&lt;&gt;"",I1330=""),SUM(I$1:I1330)-SUM(R$1:R1328),"")</f>
        <v/>
      </c>
      <c r="S1329" t="str">
        <f>IF(AND(Q1329&lt;&gt;"",Q1330=""),SUM(Q$1:Q1330)-SUM(S$1:S1328),"")</f>
        <v/>
      </c>
      <c r="T1329" s="74" t="str">
        <f>IF(AND(K1329&lt;&gt;"",K1330=""),SUM(K$1:K1330)-SUM(T$1:T1328),"")</f>
        <v/>
      </c>
      <c r="U1329" s="74" t="str">
        <f>IF(AND(M1329&lt;&gt;"",M1330=""),SUM(M$1:M1330)-SUM(U$1:U1328),"")</f>
        <v/>
      </c>
      <c r="V1329" s="74" t="str">
        <f>IF(AND(O1329&lt;&gt;"",O1330=""),SUM(O$1:O1330)-SUM(V$1:V1328),"")</f>
        <v/>
      </c>
      <c r="X1329" s="3" t="str">
        <f t="shared" si="232"/>
        <v/>
      </c>
      <c r="Y1329" s="21" t="str">
        <f t="shared" si="233"/>
        <v/>
      </c>
      <c r="Z1329" s="74" t="str">
        <f t="shared" si="234"/>
        <v/>
      </c>
      <c r="AA1329" s="74" t="str">
        <f t="shared" si="235"/>
        <v/>
      </c>
      <c r="AB1329" s="74" t="str">
        <f t="shared" si="236"/>
        <v/>
      </c>
    </row>
    <row r="1330" spans="5:28" ht="15.75" customHeight="1" x14ac:dyDescent="0.2">
      <c r="E1330" t="str">
        <f t="shared" si="226"/>
        <v/>
      </c>
      <c r="G1330" s="1" t="str">
        <f>IF(D1330="","",IFERROR(VLOOKUP(D1330,Ingredients!$A:$G,4,FALSE),"ingredient not in list"))</f>
        <v/>
      </c>
      <c r="H1330" t="str">
        <f t="shared" si="227"/>
        <v/>
      </c>
      <c r="I1330" s="3" t="str">
        <f>IF(D1330="", "", IFERROR((VLOOKUP(D1330,Ingredients!$A:$H,8,FALSE)*(F1330/(VLOOKUP(D1330,Ingredients!$A:$H,3,FALSE)))), "ingredient not in list"))</f>
        <v/>
      </c>
      <c r="J1330" t="str">
        <f t="shared" si="228"/>
        <v/>
      </c>
      <c r="K1330" s="77" t="str">
        <f>IF($D1330="", "", IFERROR((VLOOKUP($D1330,Ingredients!$A:$K,9,FALSE)*($F1330/(VLOOKUP($D1330,Ingredients!$A:$K,3,FALSE)))), "ingredient not in list"))</f>
        <v/>
      </c>
      <c r="L1330" t="str">
        <f t="shared" si="229"/>
        <v/>
      </c>
      <c r="M1330" s="77" t="str">
        <f>IF($D1330="", "", IFERROR((VLOOKUP($D1330,Ingredients!$A:$K,10,FALSE)*($F1330/(VLOOKUP($D1330,Ingredients!$A:$K,3,FALSE)))), "ingredient not in list"))</f>
        <v/>
      </c>
      <c r="N1330" t="str">
        <f t="shared" si="230"/>
        <v/>
      </c>
      <c r="O1330" s="77" t="str">
        <f>IF($D1330="", "", IFERROR((VLOOKUP($D1330,Ingredients!$A:$K,11,FALSE)*($F1330/(VLOOKUP($D1330,Ingredients!$A:$K,3,FALSE)))), "ingredient not in list"))</f>
        <v/>
      </c>
      <c r="P1330" t="str">
        <f t="shared" si="231"/>
        <v/>
      </c>
      <c r="Q1330" s="83" t="str">
        <f>IF($D1330="", "", IFERROR((VLOOKUP($D1330,Ingredients!$A:$H,6,FALSE)*($F1330/(VLOOKUP($D1330,Ingredients!$A:$H,3,FALSE)))), "ingredient not in list"))</f>
        <v/>
      </c>
      <c r="R1330" s="3" t="str">
        <f>IF(AND(I1330&lt;&gt;"",I1331=""),SUM(I$1:I1331)-SUM(R$1:R1329),"")</f>
        <v/>
      </c>
      <c r="S1330" t="str">
        <f>IF(AND(Q1330&lt;&gt;"",Q1331=""),SUM(Q$1:Q1331)-SUM(S$1:S1329),"")</f>
        <v/>
      </c>
      <c r="T1330" s="74" t="str">
        <f>IF(AND(K1330&lt;&gt;"",K1331=""),SUM(K$1:K1331)-SUM(T$1:T1329),"")</f>
        <v/>
      </c>
      <c r="U1330" s="74" t="str">
        <f>IF(AND(M1330&lt;&gt;"",M1331=""),SUM(M$1:M1331)-SUM(U$1:U1329),"")</f>
        <v/>
      </c>
      <c r="V1330" s="74" t="str">
        <f>IF(AND(O1330&lt;&gt;"",O1331=""),SUM(O$1:O1331)-SUM(V$1:V1329),"")</f>
        <v/>
      </c>
      <c r="X1330" s="3" t="str">
        <f t="shared" si="232"/>
        <v/>
      </c>
      <c r="Y1330" s="21" t="str">
        <f t="shared" si="233"/>
        <v/>
      </c>
      <c r="Z1330" s="74" t="str">
        <f t="shared" si="234"/>
        <v/>
      </c>
      <c r="AA1330" s="74" t="str">
        <f t="shared" si="235"/>
        <v/>
      </c>
      <c r="AB1330" s="74" t="str">
        <f t="shared" si="236"/>
        <v/>
      </c>
    </row>
    <row r="1331" spans="5:28" ht="15.75" customHeight="1" x14ac:dyDescent="0.2">
      <c r="E1331" t="str">
        <f t="shared" si="226"/>
        <v/>
      </c>
      <c r="G1331" s="1" t="str">
        <f>IF(D1331="","",IFERROR(VLOOKUP(D1331,Ingredients!$A:$G,4,FALSE),"ingredient not in list"))</f>
        <v/>
      </c>
      <c r="H1331" t="str">
        <f t="shared" si="227"/>
        <v/>
      </c>
      <c r="I1331" s="3" t="str">
        <f>IF(D1331="", "", IFERROR((VLOOKUP(D1331,Ingredients!$A:$H,8,FALSE)*(F1331/(VLOOKUP(D1331,Ingredients!$A:$H,3,FALSE)))), "ingredient not in list"))</f>
        <v/>
      </c>
      <c r="J1331" t="str">
        <f t="shared" si="228"/>
        <v/>
      </c>
      <c r="K1331" s="77" t="str">
        <f>IF($D1331="", "", IFERROR((VLOOKUP($D1331,Ingredients!$A:$K,9,FALSE)*($F1331/(VLOOKUP($D1331,Ingredients!$A:$K,3,FALSE)))), "ingredient not in list"))</f>
        <v/>
      </c>
      <c r="L1331" t="str">
        <f t="shared" si="229"/>
        <v/>
      </c>
      <c r="M1331" s="77" t="str">
        <f>IF($D1331="", "", IFERROR((VLOOKUP($D1331,Ingredients!$A:$K,10,FALSE)*($F1331/(VLOOKUP($D1331,Ingredients!$A:$K,3,FALSE)))), "ingredient not in list"))</f>
        <v/>
      </c>
      <c r="N1331" t="str">
        <f t="shared" si="230"/>
        <v/>
      </c>
      <c r="O1331" s="77" t="str">
        <f>IF($D1331="", "", IFERROR((VLOOKUP($D1331,Ingredients!$A:$K,11,FALSE)*($F1331/(VLOOKUP($D1331,Ingredients!$A:$K,3,FALSE)))), "ingredient not in list"))</f>
        <v/>
      </c>
      <c r="P1331" t="str">
        <f t="shared" si="231"/>
        <v/>
      </c>
      <c r="Q1331" s="83" t="str">
        <f>IF($D1331="", "", IFERROR((VLOOKUP($D1331,Ingredients!$A:$H,6,FALSE)*($F1331/(VLOOKUP($D1331,Ingredients!$A:$H,3,FALSE)))), "ingredient not in list"))</f>
        <v/>
      </c>
      <c r="R1331" s="3" t="str">
        <f>IF(AND(I1331&lt;&gt;"",I1332=""),SUM(I$1:I1332)-SUM(R$1:R1330),"")</f>
        <v/>
      </c>
      <c r="S1331" t="str">
        <f>IF(AND(Q1331&lt;&gt;"",Q1332=""),SUM(Q$1:Q1332)-SUM(S$1:S1330),"")</f>
        <v/>
      </c>
      <c r="T1331" s="74" t="str">
        <f>IF(AND(K1331&lt;&gt;"",K1332=""),SUM(K$1:K1332)-SUM(T$1:T1330),"")</f>
        <v/>
      </c>
      <c r="U1331" s="74" t="str">
        <f>IF(AND(M1331&lt;&gt;"",M1332=""),SUM(M$1:M1332)-SUM(U$1:U1330),"")</f>
        <v/>
      </c>
      <c r="V1331" s="74" t="str">
        <f>IF(AND(O1331&lt;&gt;"",O1332=""),SUM(O$1:O1332)-SUM(V$1:V1330),"")</f>
        <v/>
      </c>
      <c r="X1331" s="3" t="str">
        <f t="shared" si="232"/>
        <v/>
      </c>
      <c r="Y1331" s="21" t="str">
        <f t="shared" si="233"/>
        <v/>
      </c>
      <c r="Z1331" s="74" t="str">
        <f t="shared" si="234"/>
        <v/>
      </c>
      <c r="AA1331" s="74" t="str">
        <f t="shared" si="235"/>
        <v/>
      </c>
      <c r="AB1331" s="74" t="str">
        <f t="shared" si="236"/>
        <v/>
      </c>
    </row>
    <row r="1332" spans="5:28" ht="15.75" customHeight="1" x14ac:dyDescent="0.2">
      <c r="E1332" t="str">
        <f t="shared" si="226"/>
        <v/>
      </c>
      <c r="G1332" s="1" t="str">
        <f>IF(D1332="","",IFERROR(VLOOKUP(D1332,Ingredients!$A:$G,4,FALSE),"ingredient not in list"))</f>
        <v/>
      </c>
      <c r="H1332" t="str">
        <f t="shared" si="227"/>
        <v/>
      </c>
      <c r="I1332" s="3" t="str">
        <f>IF(D1332="", "", IFERROR((VLOOKUP(D1332,Ingredients!$A:$H,8,FALSE)*(F1332/(VLOOKUP(D1332,Ingredients!$A:$H,3,FALSE)))), "ingredient not in list"))</f>
        <v/>
      </c>
      <c r="J1332" t="str">
        <f t="shared" si="228"/>
        <v/>
      </c>
      <c r="K1332" s="77" t="str">
        <f>IF($D1332="", "", IFERROR((VLOOKUP($D1332,Ingredients!$A:$K,9,FALSE)*($F1332/(VLOOKUP($D1332,Ingredients!$A:$K,3,FALSE)))), "ingredient not in list"))</f>
        <v/>
      </c>
      <c r="L1332" t="str">
        <f t="shared" si="229"/>
        <v/>
      </c>
      <c r="M1332" s="77" t="str">
        <f>IF($D1332="", "", IFERROR((VLOOKUP($D1332,Ingredients!$A:$K,10,FALSE)*($F1332/(VLOOKUP($D1332,Ingredients!$A:$K,3,FALSE)))), "ingredient not in list"))</f>
        <v/>
      </c>
      <c r="N1332" t="str">
        <f t="shared" si="230"/>
        <v/>
      </c>
      <c r="O1332" s="77" t="str">
        <f>IF($D1332="", "", IFERROR((VLOOKUP($D1332,Ingredients!$A:$K,11,FALSE)*($F1332/(VLOOKUP($D1332,Ingredients!$A:$K,3,FALSE)))), "ingredient not in list"))</f>
        <v/>
      </c>
      <c r="P1332" t="str">
        <f t="shared" si="231"/>
        <v/>
      </c>
      <c r="Q1332" s="83" t="str">
        <f>IF($D1332="", "", IFERROR((VLOOKUP($D1332,Ingredients!$A:$H,6,FALSE)*($F1332/(VLOOKUP($D1332,Ingredients!$A:$H,3,FALSE)))), "ingredient not in list"))</f>
        <v/>
      </c>
      <c r="R1332" s="3" t="str">
        <f>IF(AND(I1332&lt;&gt;"",I1333=""),SUM(I$1:I1333)-SUM(R$1:R1331),"")</f>
        <v/>
      </c>
      <c r="S1332" t="str">
        <f>IF(AND(Q1332&lt;&gt;"",Q1333=""),SUM(Q$1:Q1333)-SUM(S$1:S1331),"")</f>
        <v/>
      </c>
      <c r="T1332" s="74" t="str">
        <f>IF(AND(K1332&lt;&gt;"",K1333=""),SUM(K$1:K1333)-SUM(T$1:T1331),"")</f>
        <v/>
      </c>
      <c r="U1332" s="74" t="str">
        <f>IF(AND(M1332&lt;&gt;"",M1333=""),SUM(M$1:M1333)-SUM(U$1:U1331),"")</f>
        <v/>
      </c>
      <c r="V1332" s="74" t="str">
        <f>IF(AND(O1332&lt;&gt;"",O1333=""),SUM(O$1:O1333)-SUM(V$1:V1331),"")</f>
        <v/>
      </c>
      <c r="X1332" s="3" t="str">
        <f t="shared" si="232"/>
        <v/>
      </c>
      <c r="Y1332" s="21" t="str">
        <f t="shared" si="233"/>
        <v/>
      </c>
      <c r="Z1332" s="74" t="str">
        <f t="shared" si="234"/>
        <v/>
      </c>
      <c r="AA1332" s="74" t="str">
        <f t="shared" si="235"/>
        <v/>
      </c>
      <c r="AB1332" s="74" t="str">
        <f t="shared" si="236"/>
        <v/>
      </c>
    </row>
    <row r="1333" spans="5:28" ht="15.75" customHeight="1" x14ac:dyDescent="0.2">
      <c r="E1333" t="str">
        <f t="shared" si="226"/>
        <v/>
      </c>
      <c r="G1333" s="1" t="str">
        <f>IF(D1333="","",IFERROR(VLOOKUP(D1333,Ingredients!$A:$G,4,FALSE),"ingredient not in list"))</f>
        <v/>
      </c>
      <c r="H1333" t="str">
        <f t="shared" si="227"/>
        <v/>
      </c>
      <c r="I1333" s="3" t="str">
        <f>IF(D1333="", "", IFERROR((VLOOKUP(D1333,Ingredients!$A:$H,8,FALSE)*(F1333/(VLOOKUP(D1333,Ingredients!$A:$H,3,FALSE)))), "ingredient not in list"))</f>
        <v/>
      </c>
      <c r="J1333" t="str">
        <f t="shared" si="228"/>
        <v/>
      </c>
      <c r="K1333" s="77" t="str">
        <f>IF($D1333="", "", IFERROR((VLOOKUP($D1333,Ingredients!$A:$K,9,FALSE)*($F1333/(VLOOKUP($D1333,Ingredients!$A:$K,3,FALSE)))), "ingredient not in list"))</f>
        <v/>
      </c>
      <c r="L1333" t="str">
        <f t="shared" si="229"/>
        <v/>
      </c>
      <c r="M1333" s="77" t="str">
        <f>IF($D1333="", "", IFERROR((VLOOKUP($D1333,Ingredients!$A:$K,10,FALSE)*($F1333/(VLOOKUP($D1333,Ingredients!$A:$K,3,FALSE)))), "ingredient not in list"))</f>
        <v/>
      </c>
      <c r="N1333" t="str">
        <f t="shared" si="230"/>
        <v/>
      </c>
      <c r="O1333" s="77" t="str">
        <f>IF($D1333="", "", IFERROR((VLOOKUP($D1333,Ingredients!$A:$K,11,FALSE)*($F1333/(VLOOKUP($D1333,Ingredients!$A:$K,3,FALSE)))), "ingredient not in list"))</f>
        <v/>
      </c>
      <c r="P1333" t="str">
        <f t="shared" si="231"/>
        <v/>
      </c>
      <c r="Q1333" s="83" t="str">
        <f>IF($D1333="", "", IFERROR((VLOOKUP($D1333,Ingredients!$A:$H,6,FALSE)*($F1333/(VLOOKUP($D1333,Ingredients!$A:$H,3,FALSE)))), "ingredient not in list"))</f>
        <v/>
      </c>
      <c r="R1333" s="3" t="str">
        <f>IF(AND(I1333&lt;&gt;"",I1334=""),SUM(I$1:I1334)-SUM(R$1:R1332),"")</f>
        <v/>
      </c>
      <c r="S1333" t="str">
        <f>IF(AND(Q1333&lt;&gt;"",Q1334=""),SUM(Q$1:Q1334)-SUM(S$1:S1332),"")</f>
        <v/>
      </c>
      <c r="T1333" s="74" t="str">
        <f>IF(AND(K1333&lt;&gt;"",K1334=""),SUM(K$1:K1334)-SUM(T$1:T1332),"")</f>
        <v/>
      </c>
      <c r="U1333" s="74" t="str">
        <f>IF(AND(M1333&lt;&gt;"",M1334=""),SUM(M$1:M1334)-SUM(U$1:U1332),"")</f>
        <v/>
      </c>
      <c r="V1333" s="74" t="str">
        <f>IF(AND(O1333&lt;&gt;"",O1334=""),SUM(O$1:O1334)-SUM(V$1:V1332),"")</f>
        <v/>
      </c>
      <c r="X1333" s="3" t="str">
        <f t="shared" si="232"/>
        <v/>
      </c>
      <c r="Y1333" s="21" t="str">
        <f t="shared" si="233"/>
        <v/>
      </c>
      <c r="Z1333" s="74" t="str">
        <f t="shared" si="234"/>
        <v/>
      </c>
      <c r="AA1333" s="74" t="str">
        <f t="shared" si="235"/>
        <v/>
      </c>
      <c r="AB1333" s="74" t="str">
        <f t="shared" si="236"/>
        <v/>
      </c>
    </row>
    <row r="1334" spans="5:28" ht="15.75" customHeight="1" x14ac:dyDescent="0.2">
      <c r="E1334" t="str">
        <f t="shared" si="226"/>
        <v/>
      </c>
      <c r="G1334" s="1" t="str">
        <f>IF(D1334="","",IFERROR(VLOOKUP(D1334,Ingredients!$A:$G,4,FALSE),"ingredient not in list"))</f>
        <v/>
      </c>
      <c r="H1334" t="str">
        <f t="shared" si="227"/>
        <v/>
      </c>
      <c r="I1334" s="3" t="str">
        <f>IF(D1334="", "", IFERROR((VLOOKUP(D1334,Ingredients!$A:$H,8,FALSE)*(F1334/(VLOOKUP(D1334,Ingredients!$A:$H,3,FALSE)))), "ingredient not in list"))</f>
        <v/>
      </c>
      <c r="J1334" t="str">
        <f t="shared" si="228"/>
        <v/>
      </c>
      <c r="K1334" s="77" t="str">
        <f>IF($D1334="", "", IFERROR((VLOOKUP($D1334,Ingredients!$A:$K,9,FALSE)*($F1334/(VLOOKUP($D1334,Ingredients!$A:$K,3,FALSE)))), "ingredient not in list"))</f>
        <v/>
      </c>
      <c r="L1334" t="str">
        <f t="shared" si="229"/>
        <v/>
      </c>
      <c r="M1334" s="77" t="str">
        <f>IF($D1334="", "", IFERROR((VLOOKUP($D1334,Ingredients!$A:$K,10,FALSE)*($F1334/(VLOOKUP($D1334,Ingredients!$A:$K,3,FALSE)))), "ingredient not in list"))</f>
        <v/>
      </c>
      <c r="N1334" t="str">
        <f t="shared" si="230"/>
        <v/>
      </c>
      <c r="O1334" s="77" t="str">
        <f>IF($D1334="", "", IFERROR((VLOOKUP($D1334,Ingredients!$A:$K,11,FALSE)*($F1334/(VLOOKUP($D1334,Ingredients!$A:$K,3,FALSE)))), "ingredient not in list"))</f>
        <v/>
      </c>
      <c r="P1334" t="str">
        <f t="shared" si="231"/>
        <v/>
      </c>
      <c r="Q1334" s="83" t="str">
        <f>IF($D1334="", "", IFERROR((VLOOKUP($D1334,Ingredients!$A:$H,6,FALSE)*($F1334/(VLOOKUP($D1334,Ingredients!$A:$H,3,FALSE)))), "ingredient not in list"))</f>
        <v/>
      </c>
      <c r="R1334" s="3" t="str">
        <f>IF(AND(I1334&lt;&gt;"",I1335=""),SUM(I$1:I1335)-SUM(R$1:R1333),"")</f>
        <v/>
      </c>
      <c r="S1334" t="str">
        <f>IF(AND(Q1334&lt;&gt;"",Q1335=""),SUM(Q$1:Q1335)-SUM(S$1:S1333),"")</f>
        <v/>
      </c>
      <c r="T1334" s="74" t="str">
        <f>IF(AND(K1334&lt;&gt;"",K1335=""),SUM(K$1:K1335)-SUM(T$1:T1333),"")</f>
        <v/>
      </c>
      <c r="U1334" s="74" t="str">
        <f>IF(AND(M1334&lt;&gt;"",M1335=""),SUM(M$1:M1335)-SUM(U$1:U1333),"")</f>
        <v/>
      </c>
      <c r="V1334" s="74" t="str">
        <f>IF(AND(O1334&lt;&gt;"",O1335=""),SUM(O$1:O1335)-SUM(V$1:V1333),"")</f>
        <v/>
      </c>
      <c r="X1334" s="3" t="str">
        <f t="shared" si="232"/>
        <v/>
      </c>
      <c r="Y1334" s="21" t="str">
        <f t="shared" si="233"/>
        <v/>
      </c>
      <c r="Z1334" s="74" t="str">
        <f t="shared" si="234"/>
        <v/>
      </c>
      <c r="AA1334" s="74" t="str">
        <f t="shared" si="235"/>
        <v/>
      </c>
      <c r="AB1334" s="74" t="str">
        <f t="shared" si="236"/>
        <v/>
      </c>
    </row>
    <row r="1335" spans="5:28" ht="15.75" customHeight="1" x14ac:dyDescent="0.2">
      <c r="E1335" t="str">
        <f t="shared" si="226"/>
        <v/>
      </c>
      <c r="G1335" s="1" t="str">
        <f>IF(D1335="","",IFERROR(VLOOKUP(D1335,Ingredients!$A:$G,4,FALSE),"ingredient not in list"))</f>
        <v/>
      </c>
      <c r="H1335" t="str">
        <f t="shared" si="227"/>
        <v/>
      </c>
      <c r="I1335" s="3" t="str">
        <f>IF(D1335="", "", IFERROR((VLOOKUP(D1335,Ingredients!$A:$H,8,FALSE)*(F1335/(VLOOKUP(D1335,Ingredients!$A:$H,3,FALSE)))), "ingredient not in list"))</f>
        <v/>
      </c>
      <c r="J1335" t="str">
        <f t="shared" si="228"/>
        <v/>
      </c>
      <c r="K1335" s="77" t="str">
        <f>IF($D1335="", "", IFERROR((VLOOKUP($D1335,Ingredients!$A:$K,9,FALSE)*($F1335/(VLOOKUP($D1335,Ingredients!$A:$K,3,FALSE)))), "ingredient not in list"))</f>
        <v/>
      </c>
      <c r="L1335" t="str">
        <f t="shared" si="229"/>
        <v/>
      </c>
      <c r="M1335" s="77" t="str">
        <f>IF($D1335="", "", IFERROR((VLOOKUP($D1335,Ingredients!$A:$K,10,FALSE)*($F1335/(VLOOKUP($D1335,Ingredients!$A:$K,3,FALSE)))), "ingredient not in list"))</f>
        <v/>
      </c>
      <c r="N1335" t="str">
        <f t="shared" si="230"/>
        <v/>
      </c>
      <c r="O1335" s="77" t="str">
        <f>IF($D1335="", "", IFERROR((VLOOKUP($D1335,Ingredients!$A:$K,11,FALSE)*($F1335/(VLOOKUP($D1335,Ingredients!$A:$K,3,FALSE)))), "ingredient not in list"))</f>
        <v/>
      </c>
      <c r="P1335" t="str">
        <f t="shared" si="231"/>
        <v/>
      </c>
      <c r="Q1335" s="83" t="str">
        <f>IF($D1335="", "", IFERROR((VLOOKUP($D1335,Ingredients!$A:$H,6,FALSE)*($F1335/(VLOOKUP($D1335,Ingredients!$A:$H,3,FALSE)))), "ingredient not in list"))</f>
        <v/>
      </c>
      <c r="R1335" s="3" t="str">
        <f>IF(AND(I1335&lt;&gt;"",I1336=""),SUM(I$1:I1336)-SUM(R$1:R1334),"")</f>
        <v/>
      </c>
      <c r="S1335" t="str">
        <f>IF(AND(Q1335&lt;&gt;"",Q1336=""),SUM(Q$1:Q1336)-SUM(S$1:S1334),"")</f>
        <v/>
      </c>
      <c r="T1335" s="74" t="str">
        <f>IF(AND(K1335&lt;&gt;"",K1336=""),SUM(K$1:K1336)-SUM(T$1:T1334),"")</f>
        <v/>
      </c>
      <c r="U1335" s="74" t="str">
        <f>IF(AND(M1335&lt;&gt;"",M1336=""),SUM(M$1:M1336)-SUM(U$1:U1334),"")</f>
        <v/>
      </c>
      <c r="V1335" s="74" t="str">
        <f>IF(AND(O1335&lt;&gt;"",O1336=""),SUM(O$1:O1336)-SUM(V$1:V1334),"")</f>
        <v/>
      </c>
      <c r="X1335" s="3" t="str">
        <f t="shared" si="232"/>
        <v/>
      </c>
      <c r="Y1335" s="21" t="str">
        <f t="shared" si="233"/>
        <v/>
      </c>
      <c r="Z1335" s="74" t="str">
        <f t="shared" si="234"/>
        <v/>
      </c>
      <c r="AA1335" s="74" t="str">
        <f t="shared" si="235"/>
        <v/>
      </c>
      <c r="AB1335" s="74" t="str">
        <f t="shared" si="236"/>
        <v/>
      </c>
    </row>
    <row r="1336" spans="5:28" ht="15.75" customHeight="1" x14ac:dyDescent="0.2">
      <c r="E1336" t="str">
        <f t="shared" si="226"/>
        <v/>
      </c>
      <c r="G1336" s="1" t="str">
        <f>IF(D1336="","",IFERROR(VLOOKUP(D1336,Ingredients!$A:$G,4,FALSE),"ingredient not in list"))</f>
        <v/>
      </c>
      <c r="H1336" t="str">
        <f t="shared" si="227"/>
        <v/>
      </c>
      <c r="I1336" s="3" t="str">
        <f>IF(D1336="", "", IFERROR((VLOOKUP(D1336,Ingredients!$A:$H,8,FALSE)*(F1336/(VLOOKUP(D1336,Ingredients!$A:$H,3,FALSE)))), "ingredient not in list"))</f>
        <v/>
      </c>
      <c r="J1336" t="str">
        <f t="shared" si="228"/>
        <v/>
      </c>
      <c r="K1336" s="77" t="str">
        <f>IF($D1336="", "", IFERROR((VLOOKUP($D1336,Ingredients!$A:$K,9,FALSE)*($F1336/(VLOOKUP($D1336,Ingredients!$A:$K,3,FALSE)))), "ingredient not in list"))</f>
        <v/>
      </c>
      <c r="L1336" t="str">
        <f t="shared" si="229"/>
        <v/>
      </c>
      <c r="M1336" s="77" t="str">
        <f>IF($D1336="", "", IFERROR((VLOOKUP($D1336,Ingredients!$A:$K,10,FALSE)*($F1336/(VLOOKUP($D1336,Ingredients!$A:$K,3,FALSE)))), "ingredient not in list"))</f>
        <v/>
      </c>
      <c r="N1336" t="str">
        <f t="shared" si="230"/>
        <v/>
      </c>
      <c r="O1336" s="77" t="str">
        <f>IF($D1336="", "", IFERROR((VLOOKUP($D1336,Ingredients!$A:$K,11,FALSE)*($F1336/(VLOOKUP($D1336,Ingredients!$A:$K,3,FALSE)))), "ingredient not in list"))</f>
        <v/>
      </c>
      <c r="P1336" t="str">
        <f t="shared" si="231"/>
        <v/>
      </c>
      <c r="Q1336" s="83" t="str">
        <f>IF($D1336="", "", IFERROR((VLOOKUP($D1336,Ingredients!$A:$H,6,FALSE)*($F1336/(VLOOKUP($D1336,Ingredients!$A:$H,3,FALSE)))), "ingredient not in list"))</f>
        <v/>
      </c>
      <c r="R1336" s="3" t="str">
        <f>IF(AND(I1336&lt;&gt;"",I1337=""),SUM(I$1:I1337)-SUM(R$1:R1335),"")</f>
        <v/>
      </c>
      <c r="S1336" t="str">
        <f>IF(AND(Q1336&lt;&gt;"",Q1337=""),SUM(Q$1:Q1337)-SUM(S$1:S1335),"")</f>
        <v/>
      </c>
      <c r="T1336" s="74" t="str">
        <f>IF(AND(K1336&lt;&gt;"",K1337=""),SUM(K$1:K1337)-SUM(T$1:T1335),"")</f>
        <v/>
      </c>
      <c r="U1336" s="74" t="str">
        <f>IF(AND(M1336&lt;&gt;"",M1337=""),SUM(M$1:M1337)-SUM(U$1:U1335),"")</f>
        <v/>
      </c>
      <c r="V1336" s="74" t="str">
        <f>IF(AND(O1336&lt;&gt;"",O1337=""),SUM(O$1:O1337)-SUM(V$1:V1335),"")</f>
        <v/>
      </c>
      <c r="X1336" s="3" t="str">
        <f t="shared" si="232"/>
        <v/>
      </c>
      <c r="Y1336" s="21" t="str">
        <f t="shared" si="233"/>
        <v/>
      </c>
      <c r="Z1336" s="74" t="str">
        <f t="shared" si="234"/>
        <v/>
      </c>
      <c r="AA1336" s="74" t="str">
        <f t="shared" si="235"/>
        <v/>
      </c>
      <c r="AB1336" s="74" t="str">
        <f t="shared" si="236"/>
        <v/>
      </c>
    </row>
    <row r="1337" spans="5:28" ht="15.75" customHeight="1" x14ac:dyDescent="0.2">
      <c r="E1337" t="str">
        <f t="shared" si="226"/>
        <v/>
      </c>
      <c r="G1337" s="1" t="str">
        <f>IF(D1337="","",IFERROR(VLOOKUP(D1337,Ingredients!$A:$G,4,FALSE),"ingredient not in list"))</f>
        <v/>
      </c>
      <c r="H1337" t="str">
        <f t="shared" si="227"/>
        <v/>
      </c>
      <c r="I1337" s="3" t="str">
        <f>IF(D1337="", "", IFERROR((VLOOKUP(D1337,Ingredients!$A:$H,8,FALSE)*(F1337/(VLOOKUP(D1337,Ingredients!$A:$H,3,FALSE)))), "ingredient not in list"))</f>
        <v/>
      </c>
      <c r="J1337" t="str">
        <f t="shared" si="228"/>
        <v/>
      </c>
      <c r="K1337" s="77" t="str">
        <f>IF($D1337="", "", IFERROR((VLOOKUP($D1337,Ingredients!$A:$K,9,FALSE)*($F1337/(VLOOKUP($D1337,Ingredients!$A:$K,3,FALSE)))), "ingredient not in list"))</f>
        <v/>
      </c>
      <c r="L1337" t="str">
        <f t="shared" si="229"/>
        <v/>
      </c>
      <c r="M1337" s="77" t="str">
        <f>IF($D1337="", "", IFERROR((VLOOKUP($D1337,Ingredients!$A:$K,10,FALSE)*($F1337/(VLOOKUP($D1337,Ingredients!$A:$K,3,FALSE)))), "ingredient not in list"))</f>
        <v/>
      </c>
      <c r="N1337" t="str">
        <f t="shared" si="230"/>
        <v/>
      </c>
      <c r="O1337" s="77" t="str">
        <f>IF($D1337="", "", IFERROR((VLOOKUP($D1337,Ingredients!$A:$K,11,FALSE)*($F1337/(VLOOKUP($D1337,Ingredients!$A:$K,3,FALSE)))), "ingredient not in list"))</f>
        <v/>
      </c>
      <c r="P1337" t="str">
        <f t="shared" si="231"/>
        <v/>
      </c>
      <c r="Q1337" s="83" t="str">
        <f>IF($D1337="", "", IFERROR((VLOOKUP($D1337,Ingredients!$A:$H,6,FALSE)*($F1337/(VLOOKUP($D1337,Ingredients!$A:$H,3,FALSE)))), "ingredient not in list"))</f>
        <v/>
      </c>
      <c r="R1337" s="3" t="str">
        <f>IF(AND(I1337&lt;&gt;"",I1338=""),SUM(I$1:I1338)-SUM(R$1:R1336),"")</f>
        <v/>
      </c>
      <c r="S1337" t="str">
        <f>IF(AND(Q1337&lt;&gt;"",Q1338=""),SUM(Q$1:Q1338)-SUM(S$1:S1336),"")</f>
        <v/>
      </c>
      <c r="T1337" s="74" t="str">
        <f>IF(AND(K1337&lt;&gt;"",K1338=""),SUM(K$1:K1338)-SUM(T$1:T1336),"")</f>
        <v/>
      </c>
      <c r="U1337" s="74" t="str">
        <f>IF(AND(M1337&lt;&gt;"",M1338=""),SUM(M$1:M1338)-SUM(U$1:U1336),"")</f>
        <v/>
      </c>
      <c r="V1337" s="74" t="str">
        <f>IF(AND(O1337&lt;&gt;"",O1338=""),SUM(O$1:O1338)-SUM(V$1:V1336),"")</f>
        <v/>
      </c>
      <c r="X1337" s="3" t="str">
        <f t="shared" si="232"/>
        <v/>
      </c>
      <c r="Y1337" s="21" t="str">
        <f t="shared" si="233"/>
        <v/>
      </c>
      <c r="Z1337" s="74" t="str">
        <f t="shared" si="234"/>
        <v/>
      </c>
      <c r="AA1337" s="74" t="str">
        <f t="shared" si="235"/>
        <v/>
      </c>
      <c r="AB1337" s="74" t="str">
        <f t="shared" si="236"/>
        <v/>
      </c>
    </row>
    <row r="1338" spans="5:28" ht="15.75" customHeight="1" x14ac:dyDescent="0.2">
      <c r="E1338" t="str">
        <f t="shared" si="226"/>
        <v/>
      </c>
      <c r="G1338" s="1" t="str">
        <f>IF(D1338="","",IFERROR(VLOOKUP(D1338,Ingredients!$A:$G,4,FALSE),"ingredient not in list"))</f>
        <v/>
      </c>
      <c r="H1338" t="str">
        <f t="shared" si="227"/>
        <v/>
      </c>
      <c r="I1338" s="3" t="str">
        <f>IF(D1338="", "", IFERROR((VLOOKUP(D1338,Ingredients!$A:$H,8,FALSE)*(F1338/(VLOOKUP(D1338,Ingredients!$A:$H,3,FALSE)))), "ingredient not in list"))</f>
        <v/>
      </c>
      <c r="J1338" t="str">
        <f t="shared" si="228"/>
        <v/>
      </c>
      <c r="K1338" s="77" t="str">
        <f>IF($D1338="", "", IFERROR((VLOOKUP($D1338,Ingredients!$A:$K,9,FALSE)*($F1338/(VLOOKUP($D1338,Ingredients!$A:$K,3,FALSE)))), "ingredient not in list"))</f>
        <v/>
      </c>
      <c r="L1338" t="str">
        <f t="shared" si="229"/>
        <v/>
      </c>
      <c r="M1338" s="77" t="str">
        <f>IF($D1338="", "", IFERROR((VLOOKUP($D1338,Ingredients!$A:$K,10,FALSE)*($F1338/(VLOOKUP($D1338,Ingredients!$A:$K,3,FALSE)))), "ingredient not in list"))</f>
        <v/>
      </c>
      <c r="N1338" t="str">
        <f t="shared" si="230"/>
        <v/>
      </c>
      <c r="O1338" s="77" t="str">
        <f>IF($D1338="", "", IFERROR((VLOOKUP($D1338,Ingredients!$A:$K,11,FALSE)*($F1338/(VLOOKUP($D1338,Ingredients!$A:$K,3,FALSE)))), "ingredient not in list"))</f>
        <v/>
      </c>
      <c r="P1338" t="str">
        <f t="shared" si="231"/>
        <v/>
      </c>
      <c r="Q1338" s="83" t="str">
        <f>IF($D1338="", "", IFERROR((VLOOKUP($D1338,Ingredients!$A:$H,6,FALSE)*($F1338/(VLOOKUP($D1338,Ingredients!$A:$H,3,FALSE)))), "ingredient not in list"))</f>
        <v/>
      </c>
      <c r="R1338" s="3" t="str">
        <f>IF(AND(I1338&lt;&gt;"",I1339=""),SUM(I$1:I1339)-SUM(R$1:R1337),"")</f>
        <v/>
      </c>
      <c r="S1338" t="str">
        <f>IF(AND(Q1338&lt;&gt;"",Q1339=""),SUM(Q$1:Q1339)-SUM(S$1:S1337),"")</f>
        <v/>
      </c>
      <c r="T1338" s="74" t="str">
        <f>IF(AND(K1338&lt;&gt;"",K1339=""),SUM(K$1:K1339)-SUM(T$1:T1337),"")</f>
        <v/>
      </c>
      <c r="U1338" s="74" t="str">
        <f>IF(AND(M1338&lt;&gt;"",M1339=""),SUM(M$1:M1339)-SUM(U$1:U1337),"")</f>
        <v/>
      </c>
      <c r="V1338" s="74" t="str">
        <f>IF(AND(O1338&lt;&gt;"",O1339=""),SUM(O$1:O1339)-SUM(V$1:V1337),"")</f>
        <v/>
      </c>
      <c r="X1338" s="3" t="str">
        <f t="shared" si="232"/>
        <v/>
      </c>
      <c r="Y1338" s="21" t="str">
        <f t="shared" si="233"/>
        <v/>
      </c>
      <c r="Z1338" s="74" t="str">
        <f t="shared" si="234"/>
        <v/>
      </c>
      <c r="AA1338" s="74" t="str">
        <f t="shared" si="235"/>
        <v/>
      </c>
      <c r="AB1338" s="74" t="str">
        <f t="shared" si="236"/>
        <v/>
      </c>
    </row>
    <row r="1339" spans="5:28" ht="15.75" customHeight="1" x14ac:dyDescent="0.2">
      <c r="E1339" t="str">
        <f t="shared" si="226"/>
        <v/>
      </c>
      <c r="G1339" s="1" t="str">
        <f>IF(D1339="","",IFERROR(VLOOKUP(D1339,Ingredients!$A:$G,4,FALSE),"ingredient not in list"))</f>
        <v/>
      </c>
      <c r="H1339" t="str">
        <f t="shared" si="227"/>
        <v/>
      </c>
      <c r="I1339" s="3" t="str">
        <f>IF(D1339="", "", IFERROR((VLOOKUP(D1339,Ingredients!$A:$H,8,FALSE)*(F1339/(VLOOKUP(D1339,Ingredients!$A:$H,3,FALSE)))), "ingredient not in list"))</f>
        <v/>
      </c>
      <c r="J1339" t="str">
        <f t="shared" si="228"/>
        <v/>
      </c>
      <c r="K1339" s="77" t="str">
        <f>IF($D1339="", "", IFERROR((VLOOKUP($D1339,Ingredients!$A:$K,9,FALSE)*($F1339/(VLOOKUP($D1339,Ingredients!$A:$K,3,FALSE)))), "ingredient not in list"))</f>
        <v/>
      </c>
      <c r="L1339" t="str">
        <f t="shared" si="229"/>
        <v/>
      </c>
      <c r="M1339" s="77" t="str">
        <f>IF($D1339="", "", IFERROR((VLOOKUP($D1339,Ingredients!$A:$K,10,FALSE)*($F1339/(VLOOKUP($D1339,Ingredients!$A:$K,3,FALSE)))), "ingredient not in list"))</f>
        <v/>
      </c>
      <c r="N1339" t="str">
        <f t="shared" si="230"/>
        <v/>
      </c>
      <c r="O1339" s="77" t="str">
        <f>IF($D1339="", "", IFERROR((VLOOKUP($D1339,Ingredients!$A:$K,11,FALSE)*($F1339/(VLOOKUP($D1339,Ingredients!$A:$K,3,FALSE)))), "ingredient not in list"))</f>
        <v/>
      </c>
      <c r="P1339" t="str">
        <f t="shared" si="231"/>
        <v/>
      </c>
      <c r="Q1339" s="83" t="str">
        <f>IF($D1339="", "", IFERROR((VLOOKUP($D1339,Ingredients!$A:$H,6,FALSE)*($F1339/(VLOOKUP($D1339,Ingredients!$A:$H,3,FALSE)))), "ingredient not in list"))</f>
        <v/>
      </c>
      <c r="R1339" s="3" t="str">
        <f>IF(AND(I1339&lt;&gt;"",I1340=""),SUM(I$1:I1340)-SUM(R$1:R1338),"")</f>
        <v/>
      </c>
      <c r="S1339" t="str">
        <f>IF(AND(Q1339&lt;&gt;"",Q1340=""),SUM(Q$1:Q1340)-SUM(S$1:S1338),"")</f>
        <v/>
      </c>
      <c r="T1339" s="74" t="str">
        <f>IF(AND(K1339&lt;&gt;"",K1340=""),SUM(K$1:K1340)-SUM(T$1:T1338),"")</f>
        <v/>
      </c>
      <c r="U1339" s="74" t="str">
        <f>IF(AND(M1339&lt;&gt;"",M1340=""),SUM(M$1:M1340)-SUM(U$1:U1338),"")</f>
        <v/>
      </c>
      <c r="V1339" s="74" t="str">
        <f>IF(AND(O1339&lt;&gt;"",O1340=""),SUM(O$1:O1340)-SUM(V$1:V1338),"")</f>
        <v/>
      </c>
      <c r="X1339" s="3" t="str">
        <f t="shared" si="232"/>
        <v/>
      </c>
      <c r="Y1339" s="21" t="str">
        <f t="shared" si="233"/>
        <v/>
      </c>
      <c r="Z1339" s="74" t="str">
        <f t="shared" si="234"/>
        <v/>
      </c>
      <c r="AA1339" s="74" t="str">
        <f t="shared" si="235"/>
        <v/>
      </c>
      <c r="AB1339" s="74" t="str">
        <f t="shared" si="236"/>
        <v/>
      </c>
    </row>
    <row r="1340" spans="5:28" ht="15.75" customHeight="1" x14ac:dyDescent="0.2">
      <c r="E1340" t="str">
        <f t="shared" si="226"/>
        <v/>
      </c>
      <c r="G1340" s="1" t="str">
        <f>IF(D1340="","",IFERROR(VLOOKUP(D1340,Ingredients!$A:$G,4,FALSE),"ingredient not in list"))</f>
        <v/>
      </c>
      <c r="H1340" t="str">
        <f t="shared" si="227"/>
        <v/>
      </c>
      <c r="I1340" s="3" t="str">
        <f>IF(D1340="", "", IFERROR((VLOOKUP(D1340,Ingredients!$A:$H,8,FALSE)*(F1340/(VLOOKUP(D1340,Ingredients!$A:$H,3,FALSE)))), "ingredient not in list"))</f>
        <v/>
      </c>
      <c r="J1340" t="str">
        <f t="shared" si="228"/>
        <v/>
      </c>
      <c r="K1340" s="77" t="str">
        <f>IF($D1340="", "", IFERROR((VLOOKUP($D1340,Ingredients!$A:$K,9,FALSE)*($F1340/(VLOOKUP($D1340,Ingredients!$A:$K,3,FALSE)))), "ingredient not in list"))</f>
        <v/>
      </c>
      <c r="L1340" t="str">
        <f t="shared" si="229"/>
        <v/>
      </c>
      <c r="M1340" s="77" t="str">
        <f>IF($D1340="", "", IFERROR((VLOOKUP($D1340,Ingredients!$A:$K,10,FALSE)*($F1340/(VLOOKUP($D1340,Ingredients!$A:$K,3,FALSE)))), "ingredient not in list"))</f>
        <v/>
      </c>
      <c r="N1340" t="str">
        <f t="shared" si="230"/>
        <v/>
      </c>
      <c r="O1340" s="77" t="str">
        <f>IF($D1340="", "", IFERROR((VLOOKUP($D1340,Ingredients!$A:$K,11,FALSE)*($F1340/(VLOOKUP($D1340,Ingredients!$A:$K,3,FALSE)))), "ingredient not in list"))</f>
        <v/>
      </c>
      <c r="P1340" t="str">
        <f t="shared" si="231"/>
        <v/>
      </c>
      <c r="Q1340" s="83" t="str">
        <f>IF($D1340="", "", IFERROR((VLOOKUP($D1340,Ingredients!$A:$H,6,FALSE)*($F1340/(VLOOKUP($D1340,Ingredients!$A:$H,3,FALSE)))), "ingredient not in list"))</f>
        <v/>
      </c>
      <c r="R1340" s="3" t="str">
        <f>IF(AND(I1340&lt;&gt;"",I1341=""),SUM(I$1:I1341)-SUM(R$1:R1339),"")</f>
        <v/>
      </c>
      <c r="S1340" t="str">
        <f>IF(AND(Q1340&lt;&gt;"",Q1341=""),SUM(Q$1:Q1341)-SUM(S$1:S1339),"")</f>
        <v/>
      </c>
      <c r="T1340" s="74" t="str">
        <f>IF(AND(K1340&lt;&gt;"",K1341=""),SUM(K$1:K1341)-SUM(T$1:T1339),"")</f>
        <v/>
      </c>
      <c r="U1340" s="74" t="str">
        <f>IF(AND(M1340&lt;&gt;"",M1341=""),SUM(M$1:M1341)-SUM(U$1:U1339),"")</f>
        <v/>
      </c>
      <c r="V1340" s="74" t="str">
        <f>IF(AND(O1340&lt;&gt;"",O1341=""),SUM(O$1:O1341)-SUM(V$1:V1339),"")</f>
        <v/>
      </c>
      <c r="X1340" s="3" t="str">
        <f t="shared" si="232"/>
        <v/>
      </c>
      <c r="Y1340" s="21" t="str">
        <f t="shared" si="233"/>
        <v/>
      </c>
      <c r="Z1340" s="74" t="str">
        <f t="shared" si="234"/>
        <v/>
      </c>
      <c r="AA1340" s="74" t="str">
        <f t="shared" si="235"/>
        <v/>
      </c>
      <c r="AB1340" s="74" t="str">
        <f t="shared" si="236"/>
        <v/>
      </c>
    </row>
    <row r="1341" spans="5:28" ht="15.75" customHeight="1" x14ac:dyDescent="0.2">
      <c r="E1341" t="str">
        <f t="shared" si="226"/>
        <v/>
      </c>
      <c r="G1341" s="1" t="str">
        <f>IF(D1341="","",IFERROR(VLOOKUP(D1341,Ingredients!$A:$G,4,FALSE),"ingredient not in list"))</f>
        <v/>
      </c>
      <c r="H1341" t="str">
        <f t="shared" si="227"/>
        <v/>
      </c>
      <c r="I1341" s="3" t="str">
        <f>IF(D1341="", "", IFERROR((VLOOKUP(D1341,Ingredients!$A:$H,8,FALSE)*(F1341/(VLOOKUP(D1341,Ingredients!$A:$H,3,FALSE)))), "ingredient not in list"))</f>
        <v/>
      </c>
      <c r="J1341" t="str">
        <f t="shared" si="228"/>
        <v/>
      </c>
      <c r="K1341" s="77" t="str">
        <f>IF($D1341="", "", IFERROR((VLOOKUP($D1341,Ingredients!$A:$K,9,FALSE)*($F1341/(VLOOKUP($D1341,Ingredients!$A:$K,3,FALSE)))), "ingredient not in list"))</f>
        <v/>
      </c>
      <c r="L1341" t="str">
        <f t="shared" si="229"/>
        <v/>
      </c>
      <c r="M1341" s="77" t="str">
        <f>IF($D1341="", "", IFERROR((VLOOKUP($D1341,Ingredients!$A:$K,10,FALSE)*($F1341/(VLOOKUP($D1341,Ingredients!$A:$K,3,FALSE)))), "ingredient not in list"))</f>
        <v/>
      </c>
      <c r="N1341" t="str">
        <f t="shared" si="230"/>
        <v/>
      </c>
      <c r="O1341" s="77" t="str">
        <f>IF($D1341="", "", IFERROR((VLOOKUP($D1341,Ingredients!$A:$K,11,FALSE)*($F1341/(VLOOKUP($D1341,Ingredients!$A:$K,3,FALSE)))), "ingredient not in list"))</f>
        <v/>
      </c>
      <c r="P1341" t="str">
        <f t="shared" si="231"/>
        <v/>
      </c>
      <c r="Q1341" s="83" t="str">
        <f>IF($D1341="", "", IFERROR((VLOOKUP($D1341,Ingredients!$A:$H,6,FALSE)*($F1341/(VLOOKUP($D1341,Ingredients!$A:$H,3,FALSE)))), "ingredient not in list"))</f>
        <v/>
      </c>
      <c r="R1341" s="3" t="str">
        <f>IF(AND(I1341&lt;&gt;"",I1342=""),SUM(I$1:I1342)-SUM(R$1:R1340),"")</f>
        <v/>
      </c>
      <c r="S1341" t="str">
        <f>IF(AND(Q1341&lt;&gt;"",Q1342=""),SUM(Q$1:Q1342)-SUM(S$1:S1340),"")</f>
        <v/>
      </c>
      <c r="T1341" s="74" t="str">
        <f>IF(AND(K1341&lt;&gt;"",K1342=""),SUM(K$1:K1342)-SUM(T$1:T1340),"")</f>
        <v/>
      </c>
      <c r="U1341" s="74" t="str">
        <f>IF(AND(M1341&lt;&gt;"",M1342=""),SUM(M$1:M1342)-SUM(U$1:U1340),"")</f>
        <v/>
      </c>
      <c r="V1341" s="74" t="str">
        <f>IF(AND(O1341&lt;&gt;"",O1342=""),SUM(O$1:O1342)-SUM(V$1:V1340),"")</f>
        <v/>
      </c>
      <c r="X1341" s="3" t="str">
        <f t="shared" si="232"/>
        <v/>
      </c>
      <c r="Y1341" s="21" t="str">
        <f t="shared" si="233"/>
        <v/>
      </c>
      <c r="Z1341" s="74" t="str">
        <f t="shared" si="234"/>
        <v/>
      </c>
      <c r="AA1341" s="74" t="str">
        <f t="shared" si="235"/>
        <v/>
      </c>
      <c r="AB1341" s="74" t="str">
        <f t="shared" si="236"/>
        <v/>
      </c>
    </row>
    <row r="1342" spans="5:28" ht="15.75" customHeight="1" x14ac:dyDescent="0.2">
      <c r="E1342" t="str">
        <f t="shared" si="226"/>
        <v/>
      </c>
      <c r="G1342" s="1" t="str">
        <f>IF(D1342="","",IFERROR(VLOOKUP(D1342,Ingredients!$A:$G,4,FALSE),"ingredient not in list"))</f>
        <v/>
      </c>
      <c r="H1342" t="str">
        <f t="shared" si="227"/>
        <v/>
      </c>
      <c r="I1342" s="3" t="str">
        <f>IF(D1342="", "", IFERROR((VLOOKUP(D1342,Ingredients!$A:$H,8,FALSE)*(F1342/(VLOOKUP(D1342,Ingredients!$A:$H,3,FALSE)))), "ingredient not in list"))</f>
        <v/>
      </c>
      <c r="J1342" t="str">
        <f t="shared" si="228"/>
        <v/>
      </c>
      <c r="K1342" s="77" t="str">
        <f>IF($D1342="", "", IFERROR((VLOOKUP($D1342,Ingredients!$A:$K,9,FALSE)*($F1342/(VLOOKUP($D1342,Ingredients!$A:$K,3,FALSE)))), "ingredient not in list"))</f>
        <v/>
      </c>
      <c r="L1342" t="str">
        <f t="shared" si="229"/>
        <v/>
      </c>
      <c r="M1342" s="77" t="str">
        <f>IF($D1342="", "", IFERROR((VLOOKUP($D1342,Ingredients!$A:$K,10,FALSE)*($F1342/(VLOOKUP($D1342,Ingredients!$A:$K,3,FALSE)))), "ingredient not in list"))</f>
        <v/>
      </c>
      <c r="N1342" t="str">
        <f t="shared" si="230"/>
        <v/>
      </c>
      <c r="O1342" s="77" t="str">
        <f>IF($D1342="", "", IFERROR((VLOOKUP($D1342,Ingredients!$A:$K,11,FALSE)*($F1342/(VLOOKUP($D1342,Ingredients!$A:$K,3,FALSE)))), "ingredient not in list"))</f>
        <v/>
      </c>
      <c r="P1342" t="str">
        <f t="shared" si="231"/>
        <v/>
      </c>
      <c r="Q1342" s="83" t="str">
        <f>IF($D1342="", "", IFERROR((VLOOKUP($D1342,Ingredients!$A:$H,6,FALSE)*($F1342/(VLOOKUP($D1342,Ingredients!$A:$H,3,FALSE)))), "ingredient not in list"))</f>
        <v/>
      </c>
      <c r="R1342" s="3" t="str">
        <f>IF(AND(I1342&lt;&gt;"",I1343=""),SUM(I$1:I1343)-SUM(R$1:R1341),"")</f>
        <v/>
      </c>
      <c r="S1342" t="str">
        <f>IF(AND(Q1342&lt;&gt;"",Q1343=""),SUM(Q$1:Q1343)-SUM(S$1:S1341),"")</f>
        <v/>
      </c>
      <c r="T1342" s="74" t="str">
        <f>IF(AND(K1342&lt;&gt;"",K1343=""),SUM(K$1:K1343)-SUM(T$1:T1341),"")</f>
        <v/>
      </c>
      <c r="U1342" s="74" t="str">
        <f>IF(AND(M1342&lt;&gt;"",M1343=""),SUM(M$1:M1343)-SUM(U$1:U1341),"")</f>
        <v/>
      </c>
      <c r="V1342" s="74" t="str">
        <f>IF(AND(O1342&lt;&gt;"",O1343=""),SUM(O$1:O1343)-SUM(V$1:V1341),"")</f>
        <v/>
      </c>
      <c r="X1342" s="3" t="str">
        <f t="shared" si="232"/>
        <v/>
      </c>
      <c r="Y1342" s="21" t="str">
        <f t="shared" si="233"/>
        <v/>
      </c>
      <c r="Z1342" s="74" t="str">
        <f t="shared" si="234"/>
        <v/>
      </c>
      <c r="AA1342" s="74" t="str">
        <f t="shared" si="235"/>
        <v/>
      </c>
      <c r="AB1342" s="74" t="str">
        <f t="shared" si="236"/>
        <v/>
      </c>
    </row>
    <row r="1343" spans="5:28" ht="15.75" customHeight="1" x14ac:dyDescent="0.2">
      <c r="E1343" t="str">
        <f t="shared" si="226"/>
        <v/>
      </c>
      <c r="G1343" s="1" t="str">
        <f>IF(D1343="","",IFERROR(VLOOKUP(D1343,Ingredients!$A:$G,4,FALSE),"ingredient not in list"))</f>
        <v/>
      </c>
      <c r="H1343" t="str">
        <f t="shared" si="227"/>
        <v/>
      </c>
      <c r="I1343" s="3" t="str">
        <f>IF(D1343="", "", IFERROR((VLOOKUP(D1343,Ingredients!$A:$H,8,FALSE)*(F1343/(VLOOKUP(D1343,Ingredients!$A:$H,3,FALSE)))), "ingredient not in list"))</f>
        <v/>
      </c>
      <c r="J1343" t="str">
        <f t="shared" si="228"/>
        <v/>
      </c>
      <c r="K1343" s="77" t="str">
        <f>IF($D1343="", "", IFERROR((VLOOKUP($D1343,Ingredients!$A:$K,9,FALSE)*($F1343/(VLOOKUP($D1343,Ingredients!$A:$K,3,FALSE)))), "ingredient not in list"))</f>
        <v/>
      </c>
      <c r="L1343" t="str">
        <f t="shared" si="229"/>
        <v/>
      </c>
      <c r="M1343" s="77" t="str">
        <f>IF($D1343="", "", IFERROR((VLOOKUP($D1343,Ingredients!$A:$K,10,FALSE)*($F1343/(VLOOKUP($D1343,Ingredients!$A:$K,3,FALSE)))), "ingredient not in list"))</f>
        <v/>
      </c>
      <c r="N1343" t="str">
        <f t="shared" si="230"/>
        <v/>
      </c>
      <c r="O1343" s="77" t="str">
        <f>IF($D1343="", "", IFERROR((VLOOKUP($D1343,Ingredients!$A:$K,11,FALSE)*($F1343/(VLOOKUP($D1343,Ingredients!$A:$K,3,FALSE)))), "ingredient not in list"))</f>
        <v/>
      </c>
      <c r="P1343" t="str">
        <f t="shared" si="231"/>
        <v/>
      </c>
      <c r="Q1343" s="83" t="str">
        <f>IF($D1343="", "", IFERROR((VLOOKUP($D1343,Ingredients!$A:$H,6,FALSE)*($F1343/(VLOOKUP($D1343,Ingredients!$A:$H,3,FALSE)))), "ingredient not in list"))</f>
        <v/>
      </c>
      <c r="R1343" s="3" t="str">
        <f>IF(AND(I1343&lt;&gt;"",I1344=""),SUM(I$1:I1344)-SUM(R$1:R1342),"")</f>
        <v/>
      </c>
      <c r="S1343" t="str">
        <f>IF(AND(Q1343&lt;&gt;"",Q1344=""),SUM(Q$1:Q1344)-SUM(S$1:S1342),"")</f>
        <v/>
      </c>
      <c r="T1343" s="74" t="str">
        <f>IF(AND(K1343&lt;&gt;"",K1344=""),SUM(K$1:K1344)-SUM(T$1:T1342),"")</f>
        <v/>
      </c>
      <c r="U1343" s="74" t="str">
        <f>IF(AND(M1343&lt;&gt;"",M1344=""),SUM(M$1:M1344)-SUM(U$1:U1342),"")</f>
        <v/>
      </c>
      <c r="V1343" s="74" t="str">
        <f>IF(AND(O1343&lt;&gt;"",O1344=""),SUM(O$1:O1344)-SUM(V$1:V1342),"")</f>
        <v/>
      </c>
      <c r="X1343" s="3" t="str">
        <f t="shared" si="232"/>
        <v/>
      </c>
      <c r="Y1343" s="21" t="str">
        <f t="shared" si="233"/>
        <v/>
      </c>
      <c r="Z1343" s="74" t="str">
        <f t="shared" si="234"/>
        <v/>
      </c>
      <c r="AA1343" s="74" t="str">
        <f t="shared" si="235"/>
        <v/>
      </c>
      <c r="AB1343" s="74" t="str">
        <f t="shared" si="236"/>
        <v/>
      </c>
    </row>
    <row r="1344" spans="5:28" ht="15.75" customHeight="1" x14ac:dyDescent="0.2">
      <c r="E1344" t="str">
        <f t="shared" si="226"/>
        <v/>
      </c>
      <c r="G1344" s="1" t="str">
        <f>IF(D1344="","",IFERROR(VLOOKUP(D1344,Ingredients!$A:$G,4,FALSE),"ingredient not in list"))</f>
        <v/>
      </c>
      <c r="H1344" t="str">
        <f t="shared" si="227"/>
        <v/>
      </c>
      <c r="I1344" s="3" t="str">
        <f>IF(D1344="", "", IFERROR((VLOOKUP(D1344,Ingredients!$A:$H,8,FALSE)*(F1344/(VLOOKUP(D1344,Ingredients!$A:$H,3,FALSE)))), "ingredient not in list"))</f>
        <v/>
      </c>
      <c r="J1344" t="str">
        <f t="shared" si="228"/>
        <v/>
      </c>
      <c r="K1344" s="77" t="str">
        <f>IF($D1344="", "", IFERROR((VLOOKUP($D1344,Ingredients!$A:$K,9,FALSE)*($F1344/(VLOOKUP($D1344,Ingredients!$A:$K,3,FALSE)))), "ingredient not in list"))</f>
        <v/>
      </c>
      <c r="L1344" t="str">
        <f t="shared" si="229"/>
        <v/>
      </c>
      <c r="M1344" s="77" t="str">
        <f>IF($D1344="", "", IFERROR((VLOOKUP($D1344,Ingredients!$A:$K,10,FALSE)*($F1344/(VLOOKUP($D1344,Ingredients!$A:$K,3,FALSE)))), "ingredient not in list"))</f>
        <v/>
      </c>
      <c r="N1344" t="str">
        <f t="shared" si="230"/>
        <v/>
      </c>
      <c r="O1344" s="77" t="str">
        <f>IF($D1344="", "", IFERROR((VLOOKUP($D1344,Ingredients!$A:$K,11,FALSE)*($F1344/(VLOOKUP($D1344,Ingredients!$A:$K,3,FALSE)))), "ingredient not in list"))</f>
        <v/>
      </c>
      <c r="P1344" t="str">
        <f t="shared" si="231"/>
        <v/>
      </c>
      <c r="Q1344" s="83" t="str">
        <f>IF($D1344="", "", IFERROR((VLOOKUP($D1344,Ingredients!$A:$H,6,FALSE)*($F1344/(VLOOKUP($D1344,Ingredients!$A:$H,3,FALSE)))), "ingredient not in list"))</f>
        <v/>
      </c>
      <c r="R1344" s="3" t="str">
        <f>IF(AND(I1344&lt;&gt;"",I1345=""),SUM(I$1:I1345)-SUM(R$1:R1343),"")</f>
        <v/>
      </c>
      <c r="S1344" t="str">
        <f>IF(AND(Q1344&lt;&gt;"",Q1345=""),SUM(Q$1:Q1345)-SUM(S$1:S1343),"")</f>
        <v/>
      </c>
      <c r="T1344" s="74" t="str">
        <f>IF(AND(K1344&lt;&gt;"",K1345=""),SUM(K$1:K1345)-SUM(T$1:T1343),"")</f>
        <v/>
      </c>
      <c r="U1344" s="74" t="str">
        <f>IF(AND(M1344&lt;&gt;"",M1345=""),SUM(M$1:M1345)-SUM(U$1:U1343),"")</f>
        <v/>
      </c>
      <c r="V1344" s="74" t="str">
        <f>IF(AND(O1344&lt;&gt;"",O1345=""),SUM(O$1:O1345)-SUM(V$1:V1343),"")</f>
        <v/>
      </c>
      <c r="X1344" s="3" t="str">
        <f t="shared" si="232"/>
        <v/>
      </c>
      <c r="Y1344" s="21" t="str">
        <f t="shared" si="233"/>
        <v/>
      </c>
      <c r="Z1344" s="74" t="str">
        <f t="shared" si="234"/>
        <v/>
      </c>
      <c r="AA1344" s="74" t="str">
        <f t="shared" si="235"/>
        <v/>
      </c>
      <c r="AB1344" s="74" t="str">
        <f t="shared" si="236"/>
        <v/>
      </c>
    </row>
    <row r="1345" spans="5:28" ht="15.75" customHeight="1" x14ac:dyDescent="0.2">
      <c r="E1345" t="str">
        <f t="shared" si="226"/>
        <v/>
      </c>
      <c r="G1345" s="1" t="str">
        <f>IF(D1345="","",IFERROR(VLOOKUP(D1345,Ingredients!$A:$G,4,FALSE),"ingredient not in list"))</f>
        <v/>
      </c>
      <c r="H1345" t="str">
        <f t="shared" si="227"/>
        <v/>
      </c>
      <c r="I1345" s="3" t="str">
        <f>IF(D1345="", "", IFERROR((VLOOKUP(D1345,Ingredients!$A:$H,8,FALSE)*(F1345/(VLOOKUP(D1345,Ingredients!$A:$H,3,FALSE)))), "ingredient not in list"))</f>
        <v/>
      </c>
      <c r="J1345" t="str">
        <f t="shared" si="228"/>
        <v/>
      </c>
      <c r="K1345" s="77" t="str">
        <f>IF($D1345="", "", IFERROR((VLOOKUP($D1345,Ingredients!$A:$K,9,FALSE)*($F1345/(VLOOKUP($D1345,Ingredients!$A:$K,3,FALSE)))), "ingredient not in list"))</f>
        <v/>
      </c>
      <c r="L1345" t="str">
        <f t="shared" si="229"/>
        <v/>
      </c>
      <c r="M1345" s="77" t="str">
        <f>IF($D1345="", "", IFERROR((VLOOKUP($D1345,Ingredients!$A:$K,10,FALSE)*($F1345/(VLOOKUP($D1345,Ingredients!$A:$K,3,FALSE)))), "ingredient not in list"))</f>
        <v/>
      </c>
      <c r="N1345" t="str">
        <f t="shared" si="230"/>
        <v/>
      </c>
      <c r="O1345" s="77" t="str">
        <f>IF($D1345="", "", IFERROR((VLOOKUP($D1345,Ingredients!$A:$K,11,FALSE)*($F1345/(VLOOKUP($D1345,Ingredients!$A:$K,3,FALSE)))), "ingredient not in list"))</f>
        <v/>
      </c>
      <c r="P1345" t="str">
        <f t="shared" si="231"/>
        <v/>
      </c>
      <c r="Q1345" s="83" t="str">
        <f>IF($D1345="", "", IFERROR((VLOOKUP($D1345,Ingredients!$A:$H,6,FALSE)*($F1345/(VLOOKUP($D1345,Ingredients!$A:$H,3,FALSE)))), "ingredient not in list"))</f>
        <v/>
      </c>
      <c r="R1345" s="3" t="str">
        <f>IF(AND(I1345&lt;&gt;"",I1346=""),SUM(I$1:I1346)-SUM(R$1:R1344),"")</f>
        <v/>
      </c>
      <c r="S1345" t="str">
        <f>IF(AND(Q1345&lt;&gt;"",Q1346=""),SUM(Q$1:Q1346)-SUM(S$1:S1344),"")</f>
        <v/>
      </c>
      <c r="T1345" s="74" t="str">
        <f>IF(AND(K1345&lt;&gt;"",K1346=""),SUM(K$1:K1346)-SUM(T$1:T1344),"")</f>
        <v/>
      </c>
      <c r="U1345" s="74" t="str">
        <f>IF(AND(M1345&lt;&gt;"",M1346=""),SUM(M$1:M1346)-SUM(U$1:U1344),"")</f>
        <v/>
      </c>
      <c r="V1345" s="74" t="str">
        <f>IF(AND(O1345&lt;&gt;"",O1346=""),SUM(O$1:O1346)-SUM(V$1:V1344),"")</f>
        <v/>
      </c>
      <c r="X1345" s="3" t="str">
        <f t="shared" si="232"/>
        <v/>
      </c>
      <c r="Y1345" s="21" t="str">
        <f t="shared" si="233"/>
        <v/>
      </c>
      <c r="Z1345" s="74" t="str">
        <f t="shared" si="234"/>
        <v/>
      </c>
      <c r="AA1345" s="74" t="str">
        <f t="shared" si="235"/>
        <v/>
      </c>
      <c r="AB1345" s="74" t="str">
        <f t="shared" si="236"/>
        <v/>
      </c>
    </row>
    <row r="1346" spans="5:28" ht="15.75" customHeight="1" x14ac:dyDescent="0.2">
      <c r="E1346" t="str">
        <f t="shared" si="226"/>
        <v/>
      </c>
      <c r="G1346" s="1" t="str">
        <f>IF(D1346="","",IFERROR(VLOOKUP(D1346,Ingredients!$A:$G,4,FALSE),"ingredient not in list"))</f>
        <v/>
      </c>
      <c r="H1346" t="str">
        <f t="shared" si="227"/>
        <v/>
      </c>
      <c r="I1346" s="3" t="str">
        <f>IF(D1346="", "", IFERROR((VLOOKUP(D1346,Ingredients!$A:$H,8,FALSE)*(F1346/(VLOOKUP(D1346,Ingredients!$A:$H,3,FALSE)))), "ingredient not in list"))</f>
        <v/>
      </c>
      <c r="J1346" t="str">
        <f t="shared" si="228"/>
        <v/>
      </c>
      <c r="K1346" s="77" t="str">
        <f>IF($D1346="", "", IFERROR((VLOOKUP($D1346,Ingredients!$A:$K,9,FALSE)*($F1346/(VLOOKUP($D1346,Ingredients!$A:$K,3,FALSE)))), "ingredient not in list"))</f>
        <v/>
      </c>
      <c r="L1346" t="str">
        <f t="shared" si="229"/>
        <v/>
      </c>
      <c r="M1346" s="77" t="str">
        <f>IF($D1346="", "", IFERROR((VLOOKUP($D1346,Ingredients!$A:$K,10,FALSE)*($F1346/(VLOOKUP($D1346,Ingredients!$A:$K,3,FALSE)))), "ingredient not in list"))</f>
        <v/>
      </c>
      <c r="N1346" t="str">
        <f t="shared" si="230"/>
        <v/>
      </c>
      <c r="O1346" s="77" t="str">
        <f>IF($D1346="", "", IFERROR((VLOOKUP($D1346,Ingredients!$A:$K,11,FALSE)*($F1346/(VLOOKUP($D1346,Ingredients!$A:$K,3,FALSE)))), "ingredient not in list"))</f>
        <v/>
      </c>
      <c r="P1346" t="str">
        <f t="shared" si="231"/>
        <v/>
      </c>
      <c r="Q1346" s="83" t="str">
        <f>IF($D1346="", "", IFERROR((VLOOKUP($D1346,Ingredients!$A:$H,6,FALSE)*($F1346/(VLOOKUP($D1346,Ingredients!$A:$H,3,FALSE)))), "ingredient not in list"))</f>
        <v/>
      </c>
      <c r="R1346" s="3" t="str">
        <f>IF(AND(I1346&lt;&gt;"",I1347=""),SUM(I$1:I1347)-SUM(R$1:R1345),"")</f>
        <v/>
      </c>
      <c r="S1346" t="str">
        <f>IF(AND(Q1346&lt;&gt;"",Q1347=""),SUM(Q$1:Q1347)-SUM(S$1:S1345),"")</f>
        <v/>
      </c>
      <c r="T1346" s="74" t="str">
        <f>IF(AND(K1346&lt;&gt;"",K1347=""),SUM(K$1:K1347)-SUM(T$1:T1345),"")</f>
        <v/>
      </c>
      <c r="U1346" s="74" t="str">
        <f>IF(AND(M1346&lt;&gt;"",M1347=""),SUM(M$1:M1347)-SUM(U$1:U1345),"")</f>
        <v/>
      </c>
      <c r="V1346" s="74" t="str">
        <f>IF(AND(O1346&lt;&gt;"",O1347=""),SUM(O$1:O1347)-SUM(V$1:V1345),"")</f>
        <v/>
      </c>
      <c r="X1346" s="3" t="str">
        <f t="shared" si="232"/>
        <v/>
      </c>
      <c r="Y1346" s="21" t="str">
        <f t="shared" si="233"/>
        <v/>
      </c>
      <c r="Z1346" s="74" t="str">
        <f t="shared" si="234"/>
        <v/>
      </c>
      <c r="AA1346" s="74" t="str">
        <f t="shared" si="235"/>
        <v/>
      </c>
      <c r="AB1346" s="74" t="str">
        <f t="shared" si="236"/>
        <v/>
      </c>
    </row>
    <row r="1347" spans="5:28" ht="15.75" customHeight="1" x14ac:dyDescent="0.2">
      <c r="E1347" t="str">
        <f t="shared" si="226"/>
        <v/>
      </c>
      <c r="G1347" s="1" t="str">
        <f>IF(D1347="","",IFERROR(VLOOKUP(D1347,Ingredients!$A:$G,4,FALSE),"ingredient not in list"))</f>
        <v/>
      </c>
      <c r="H1347" t="str">
        <f t="shared" si="227"/>
        <v/>
      </c>
      <c r="I1347" s="3" t="str">
        <f>IF(D1347="", "", IFERROR((VLOOKUP(D1347,Ingredients!$A:$H,8,FALSE)*(F1347/(VLOOKUP(D1347,Ingredients!$A:$H,3,FALSE)))), "ingredient not in list"))</f>
        <v/>
      </c>
      <c r="J1347" t="str">
        <f t="shared" si="228"/>
        <v/>
      </c>
      <c r="K1347" s="77" t="str">
        <f>IF($D1347="", "", IFERROR((VLOOKUP($D1347,Ingredients!$A:$K,9,FALSE)*($F1347/(VLOOKUP($D1347,Ingredients!$A:$K,3,FALSE)))), "ingredient not in list"))</f>
        <v/>
      </c>
      <c r="L1347" t="str">
        <f t="shared" si="229"/>
        <v/>
      </c>
      <c r="M1347" s="77" t="str">
        <f>IF($D1347="", "", IFERROR((VLOOKUP($D1347,Ingredients!$A:$K,10,FALSE)*($F1347/(VLOOKUP($D1347,Ingredients!$A:$K,3,FALSE)))), "ingredient not in list"))</f>
        <v/>
      </c>
      <c r="N1347" t="str">
        <f t="shared" si="230"/>
        <v/>
      </c>
      <c r="O1347" s="77" t="str">
        <f>IF($D1347="", "", IFERROR((VLOOKUP($D1347,Ingredients!$A:$K,11,FALSE)*($F1347/(VLOOKUP($D1347,Ingredients!$A:$K,3,FALSE)))), "ingredient not in list"))</f>
        <v/>
      </c>
      <c r="P1347" t="str">
        <f t="shared" si="231"/>
        <v/>
      </c>
      <c r="Q1347" s="83" t="str">
        <f>IF($D1347="", "", IFERROR((VLOOKUP($D1347,Ingredients!$A:$H,6,FALSE)*($F1347/(VLOOKUP($D1347,Ingredients!$A:$H,3,FALSE)))), "ingredient not in list"))</f>
        <v/>
      </c>
      <c r="R1347" s="3" t="str">
        <f>IF(AND(I1347&lt;&gt;"",I1348=""),SUM(I$1:I1348)-SUM(R$1:R1346),"")</f>
        <v/>
      </c>
      <c r="S1347" t="str">
        <f>IF(AND(Q1347&lt;&gt;"",Q1348=""),SUM(Q$1:Q1348)-SUM(S$1:S1346),"")</f>
        <v/>
      </c>
      <c r="T1347" s="74" t="str">
        <f>IF(AND(K1347&lt;&gt;"",K1348=""),SUM(K$1:K1348)-SUM(T$1:T1346),"")</f>
        <v/>
      </c>
      <c r="U1347" s="74" t="str">
        <f>IF(AND(M1347&lt;&gt;"",M1348=""),SUM(M$1:M1348)-SUM(U$1:U1346),"")</f>
        <v/>
      </c>
      <c r="V1347" s="74" t="str">
        <f>IF(AND(O1347&lt;&gt;"",O1348=""),SUM(O$1:O1348)-SUM(V$1:V1346),"")</f>
        <v/>
      </c>
      <c r="X1347" s="3" t="str">
        <f t="shared" si="232"/>
        <v/>
      </c>
      <c r="Y1347" s="21" t="str">
        <f t="shared" si="233"/>
        <v/>
      </c>
      <c r="Z1347" s="74" t="str">
        <f t="shared" si="234"/>
        <v/>
      </c>
      <c r="AA1347" s="74" t="str">
        <f t="shared" si="235"/>
        <v/>
      </c>
      <c r="AB1347" s="74" t="str">
        <f t="shared" si="236"/>
        <v/>
      </c>
    </row>
    <row r="1348" spans="5:28" ht="15.75" customHeight="1" x14ac:dyDescent="0.2">
      <c r="E1348" t="str">
        <f t="shared" si="226"/>
        <v/>
      </c>
      <c r="G1348" s="1" t="str">
        <f>IF(D1348="","",IFERROR(VLOOKUP(D1348,Ingredients!$A:$G,4,FALSE),"ingredient not in list"))</f>
        <v/>
      </c>
      <c r="H1348" t="str">
        <f t="shared" si="227"/>
        <v/>
      </c>
      <c r="I1348" s="3" t="str">
        <f>IF(D1348="", "", IFERROR((VLOOKUP(D1348,Ingredients!$A:$H,8,FALSE)*(F1348/(VLOOKUP(D1348,Ingredients!$A:$H,3,FALSE)))), "ingredient not in list"))</f>
        <v/>
      </c>
      <c r="J1348" t="str">
        <f t="shared" si="228"/>
        <v/>
      </c>
      <c r="K1348" s="77" t="str">
        <f>IF($D1348="", "", IFERROR((VLOOKUP($D1348,Ingredients!$A:$K,9,FALSE)*($F1348/(VLOOKUP($D1348,Ingredients!$A:$K,3,FALSE)))), "ingredient not in list"))</f>
        <v/>
      </c>
      <c r="L1348" t="str">
        <f t="shared" si="229"/>
        <v/>
      </c>
      <c r="M1348" s="77" t="str">
        <f>IF($D1348="", "", IFERROR((VLOOKUP($D1348,Ingredients!$A:$K,10,FALSE)*($F1348/(VLOOKUP($D1348,Ingredients!$A:$K,3,FALSE)))), "ingredient not in list"))</f>
        <v/>
      </c>
      <c r="N1348" t="str">
        <f t="shared" si="230"/>
        <v/>
      </c>
      <c r="O1348" s="77" t="str">
        <f>IF($D1348="", "", IFERROR((VLOOKUP($D1348,Ingredients!$A:$K,11,FALSE)*($F1348/(VLOOKUP($D1348,Ingredients!$A:$K,3,FALSE)))), "ingredient not in list"))</f>
        <v/>
      </c>
      <c r="P1348" t="str">
        <f t="shared" si="231"/>
        <v/>
      </c>
      <c r="Q1348" s="83" t="str">
        <f>IF($D1348="", "", IFERROR((VLOOKUP($D1348,Ingredients!$A:$H,6,FALSE)*($F1348/(VLOOKUP($D1348,Ingredients!$A:$H,3,FALSE)))), "ingredient not in list"))</f>
        <v/>
      </c>
      <c r="R1348" s="3" t="str">
        <f>IF(AND(I1348&lt;&gt;"",I1349=""),SUM(I$1:I1349)-SUM(R$1:R1347),"")</f>
        <v/>
      </c>
      <c r="S1348" t="str">
        <f>IF(AND(Q1348&lt;&gt;"",Q1349=""),SUM(Q$1:Q1349)-SUM(S$1:S1347),"")</f>
        <v/>
      </c>
      <c r="T1348" s="74" t="str">
        <f>IF(AND(K1348&lt;&gt;"",K1349=""),SUM(K$1:K1349)-SUM(T$1:T1347),"")</f>
        <v/>
      </c>
      <c r="U1348" s="74" t="str">
        <f>IF(AND(M1348&lt;&gt;"",M1349=""),SUM(M$1:M1349)-SUM(U$1:U1347),"")</f>
        <v/>
      </c>
      <c r="V1348" s="74" t="str">
        <f>IF(AND(O1348&lt;&gt;"",O1349=""),SUM(O$1:O1349)-SUM(V$1:V1347),"")</f>
        <v/>
      </c>
      <c r="X1348" s="3" t="str">
        <f t="shared" si="232"/>
        <v/>
      </c>
      <c r="Y1348" s="21" t="str">
        <f t="shared" si="233"/>
        <v/>
      </c>
      <c r="Z1348" s="74" t="str">
        <f t="shared" si="234"/>
        <v/>
      </c>
      <c r="AA1348" s="74" t="str">
        <f t="shared" si="235"/>
        <v/>
      </c>
      <c r="AB1348" s="74" t="str">
        <f t="shared" si="236"/>
        <v/>
      </c>
    </row>
    <row r="1349" spans="5:28" ht="15.75" customHeight="1" x14ac:dyDescent="0.2">
      <c r="E1349" t="str">
        <f t="shared" si="226"/>
        <v/>
      </c>
      <c r="G1349" s="1" t="str">
        <f>IF(D1349="","",IFERROR(VLOOKUP(D1349,Ingredients!$A:$G,4,FALSE),"ingredient not in list"))</f>
        <v/>
      </c>
      <c r="H1349" t="str">
        <f t="shared" si="227"/>
        <v/>
      </c>
      <c r="I1349" s="3" t="str">
        <f>IF(D1349="", "", IFERROR((VLOOKUP(D1349,Ingredients!$A:$H,8,FALSE)*(F1349/(VLOOKUP(D1349,Ingredients!$A:$H,3,FALSE)))), "ingredient not in list"))</f>
        <v/>
      </c>
      <c r="J1349" t="str">
        <f t="shared" si="228"/>
        <v/>
      </c>
      <c r="K1349" s="77" t="str">
        <f>IF($D1349="", "", IFERROR((VLOOKUP($D1349,Ingredients!$A:$K,9,FALSE)*($F1349/(VLOOKUP($D1349,Ingredients!$A:$K,3,FALSE)))), "ingredient not in list"))</f>
        <v/>
      </c>
      <c r="L1349" t="str">
        <f t="shared" si="229"/>
        <v/>
      </c>
      <c r="M1349" s="77" t="str">
        <f>IF($D1349="", "", IFERROR((VLOOKUP($D1349,Ingredients!$A:$K,10,FALSE)*($F1349/(VLOOKUP($D1349,Ingredients!$A:$K,3,FALSE)))), "ingredient not in list"))</f>
        <v/>
      </c>
      <c r="N1349" t="str">
        <f t="shared" si="230"/>
        <v/>
      </c>
      <c r="O1349" s="77" t="str">
        <f>IF($D1349="", "", IFERROR((VLOOKUP($D1349,Ingredients!$A:$K,11,FALSE)*($F1349/(VLOOKUP($D1349,Ingredients!$A:$K,3,FALSE)))), "ingredient not in list"))</f>
        <v/>
      </c>
      <c r="P1349" t="str">
        <f t="shared" si="231"/>
        <v/>
      </c>
      <c r="Q1349" s="83" t="str">
        <f>IF($D1349="", "", IFERROR((VLOOKUP($D1349,Ingredients!$A:$H,6,FALSE)*($F1349/(VLOOKUP($D1349,Ingredients!$A:$H,3,FALSE)))), "ingredient not in list"))</f>
        <v/>
      </c>
      <c r="R1349" s="3" t="str">
        <f>IF(AND(I1349&lt;&gt;"",I1350=""),SUM(I$1:I1350)-SUM(R$1:R1348),"")</f>
        <v/>
      </c>
      <c r="S1349" t="str">
        <f>IF(AND(Q1349&lt;&gt;"",Q1350=""),SUM(Q$1:Q1350)-SUM(S$1:S1348),"")</f>
        <v/>
      </c>
      <c r="T1349" s="74" t="str">
        <f>IF(AND(K1349&lt;&gt;"",K1350=""),SUM(K$1:K1350)-SUM(T$1:T1348),"")</f>
        <v/>
      </c>
      <c r="U1349" s="74" t="str">
        <f>IF(AND(M1349&lt;&gt;"",M1350=""),SUM(M$1:M1350)-SUM(U$1:U1348),"")</f>
        <v/>
      </c>
      <c r="V1349" s="74" t="str">
        <f>IF(AND(O1349&lt;&gt;"",O1350=""),SUM(O$1:O1350)-SUM(V$1:V1348),"")</f>
        <v/>
      </c>
      <c r="X1349" s="3" t="str">
        <f t="shared" si="232"/>
        <v/>
      </c>
      <c r="Y1349" s="21" t="str">
        <f t="shared" si="233"/>
        <v/>
      </c>
      <c r="Z1349" s="74" t="str">
        <f t="shared" si="234"/>
        <v/>
      </c>
      <c r="AA1349" s="74" t="str">
        <f t="shared" si="235"/>
        <v/>
      </c>
      <c r="AB1349" s="74" t="str">
        <f t="shared" si="236"/>
        <v/>
      </c>
    </row>
    <row r="1350" spans="5:28" ht="15.75" customHeight="1" x14ac:dyDescent="0.2">
      <c r="E1350" t="str">
        <f t="shared" si="226"/>
        <v/>
      </c>
      <c r="G1350" s="1" t="str">
        <f>IF(D1350="","",IFERROR(VLOOKUP(D1350,Ingredients!$A:$G,4,FALSE),"ingredient not in list"))</f>
        <v/>
      </c>
      <c r="H1350" t="str">
        <f t="shared" si="227"/>
        <v/>
      </c>
      <c r="I1350" s="3" t="str">
        <f>IF(D1350="", "", IFERROR((VLOOKUP(D1350,Ingredients!$A:$H,8,FALSE)*(F1350/(VLOOKUP(D1350,Ingredients!$A:$H,3,FALSE)))), "ingredient not in list"))</f>
        <v/>
      </c>
      <c r="J1350" t="str">
        <f t="shared" si="228"/>
        <v/>
      </c>
      <c r="K1350" s="77" t="str">
        <f>IF($D1350="", "", IFERROR((VLOOKUP($D1350,Ingredients!$A:$K,9,FALSE)*($F1350/(VLOOKUP($D1350,Ingredients!$A:$K,3,FALSE)))), "ingredient not in list"))</f>
        <v/>
      </c>
      <c r="L1350" t="str">
        <f t="shared" si="229"/>
        <v/>
      </c>
      <c r="M1350" s="77" t="str">
        <f>IF($D1350="", "", IFERROR((VLOOKUP($D1350,Ingredients!$A:$K,10,FALSE)*($F1350/(VLOOKUP($D1350,Ingredients!$A:$K,3,FALSE)))), "ingredient not in list"))</f>
        <v/>
      </c>
      <c r="N1350" t="str">
        <f t="shared" si="230"/>
        <v/>
      </c>
      <c r="O1350" s="77" t="str">
        <f>IF($D1350="", "", IFERROR((VLOOKUP($D1350,Ingredients!$A:$K,11,FALSE)*($F1350/(VLOOKUP($D1350,Ingredients!$A:$K,3,FALSE)))), "ingredient not in list"))</f>
        <v/>
      </c>
      <c r="P1350" t="str">
        <f t="shared" si="231"/>
        <v/>
      </c>
      <c r="Q1350" s="83" t="str">
        <f>IF($D1350="", "", IFERROR((VLOOKUP($D1350,Ingredients!$A:$H,6,FALSE)*($F1350/(VLOOKUP($D1350,Ingredients!$A:$H,3,FALSE)))), "ingredient not in list"))</f>
        <v/>
      </c>
      <c r="R1350" s="3" t="str">
        <f>IF(AND(I1350&lt;&gt;"",I1351=""),SUM(I$1:I1351)-SUM(R$1:R1349),"")</f>
        <v/>
      </c>
      <c r="S1350" t="str">
        <f>IF(AND(Q1350&lt;&gt;"",Q1351=""),SUM(Q$1:Q1351)-SUM(S$1:S1349),"")</f>
        <v/>
      </c>
      <c r="T1350" s="74" t="str">
        <f>IF(AND(K1350&lt;&gt;"",K1351=""),SUM(K$1:K1351)-SUM(T$1:T1349),"")</f>
        <v/>
      </c>
      <c r="U1350" s="74" t="str">
        <f>IF(AND(M1350&lt;&gt;"",M1351=""),SUM(M$1:M1351)-SUM(U$1:U1349),"")</f>
        <v/>
      </c>
      <c r="V1350" s="74" t="str">
        <f>IF(AND(O1350&lt;&gt;"",O1351=""),SUM(O$1:O1351)-SUM(V$1:V1349),"")</f>
        <v/>
      </c>
      <c r="X1350" s="3" t="str">
        <f t="shared" si="232"/>
        <v/>
      </c>
      <c r="Y1350" s="21" t="str">
        <f t="shared" si="233"/>
        <v/>
      </c>
      <c r="Z1350" s="74" t="str">
        <f t="shared" si="234"/>
        <v/>
      </c>
      <c r="AA1350" s="74" t="str">
        <f t="shared" si="235"/>
        <v/>
      </c>
      <c r="AB1350" s="74" t="str">
        <f t="shared" si="236"/>
        <v/>
      </c>
    </row>
    <row r="1351" spans="5:28" ht="15.75" customHeight="1" x14ac:dyDescent="0.2">
      <c r="E1351" t="str">
        <f t="shared" si="226"/>
        <v/>
      </c>
      <c r="G1351" s="1" t="str">
        <f>IF(D1351="","",IFERROR(VLOOKUP(D1351,Ingredients!$A:$G,4,FALSE),"ingredient not in list"))</f>
        <v/>
      </c>
      <c r="H1351" t="str">
        <f t="shared" si="227"/>
        <v/>
      </c>
      <c r="I1351" s="3" t="str">
        <f>IF(D1351="", "", IFERROR((VLOOKUP(D1351,Ingredients!$A:$H,8,FALSE)*(F1351/(VLOOKUP(D1351,Ingredients!$A:$H,3,FALSE)))), "ingredient not in list"))</f>
        <v/>
      </c>
      <c r="J1351" t="str">
        <f t="shared" si="228"/>
        <v/>
      </c>
      <c r="K1351" s="77" t="str">
        <f>IF($D1351="", "", IFERROR((VLOOKUP($D1351,Ingredients!$A:$K,9,FALSE)*($F1351/(VLOOKUP($D1351,Ingredients!$A:$K,3,FALSE)))), "ingredient not in list"))</f>
        <v/>
      </c>
      <c r="L1351" t="str">
        <f t="shared" si="229"/>
        <v/>
      </c>
      <c r="M1351" s="77" t="str">
        <f>IF($D1351="", "", IFERROR((VLOOKUP($D1351,Ingredients!$A:$K,10,FALSE)*($F1351/(VLOOKUP($D1351,Ingredients!$A:$K,3,FALSE)))), "ingredient not in list"))</f>
        <v/>
      </c>
      <c r="N1351" t="str">
        <f t="shared" si="230"/>
        <v/>
      </c>
      <c r="O1351" s="77" t="str">
        <f>IF($D1351="", "", IFERROR((VLOOKUP($D1351,Ingredients!$A:$K,11,FALSE)*($F1351/(VLOOKUP($D1351,Ingredients!$A:$K,3,FALSE)))), "ingredient not in list"))</f>
        <v/>
      </c>
      <c r="P1351" t="str">
        <f t="shared" si="231"/>
        <v/>
      </c>
      <c r="Q1351" s="83" t="str">
        <f>IF($D1351="", "", IFERROR((VLOOKUP($D1351,Ingredients!$A:$H,6,FALSE)*($F1351/(VLOOKUP($D1351,Ingredients!$A:$H,3,FALSE)))), "ingredient not in list"))</f>
        <v/>
      </c>
      <c r="R1351" s="3" t="str">
        <f>IF(AND(I1351&lt;&gt;"",I1352=""),SUM(I$1:I1352)-SUM(R$1:R1350),"")</f>
        <v/>
      </c>
      <c r="S1351" t="str">
        <f>IF(AND(Q1351&lt;&gt;"",Q1352=""),SUM(Q$1:Q1352)-SUM(S$1:S1350),"")</f>
        <v/>
      </c>
      <c r="T1351" s="74" t="str">
        <f>IF(AND(K1351&lt;&gt;"",K1352=""),SUM(K$1:K1352)-SUM(T$1:T1350),"")</f>
        <v/>
      </c>
      <c r="U1351" s="74" t="str">
        <f>IF(AND(M1351&lt;&gt;"",M1352=""),SUM(M$1:M1352)-SUM(U$1:U1350),"")</f>
        <v/>
      </c>
      <c r="V1351" s="74" t="str">
        <f>IF(AND(O1351&lt;&gt;"",O1352=""),SUM(O$1:O1352)-SUM(V$1:V1350),"")</f>
        <v/>
      </c>
      <c r="X1351" s="3" t="str">
        <f t="shared" si="232"/>
        <v/>
      </c>
      <c r="Y1351" s="21" t="str">
        <f t="shared" si="233"/>
        <v/>
      </c>
      <c r="Z1351" s="74" t="str">
        <f t="shared" si="234"/>
        <v/>
      </c>
      <c r="AA1351" s="74" t="str">
        <f t="shared" si="235"/>
        <v/>
      </c>
      <c r="AB1351" s="74" t="str">
        <f t="shared" si="236"/>
        <v/>
      </c>
    </row>
    <row r="1352" spans="5:28" ht="15.75" customHeight="1" x14ac:dyDescent="0.2">
      <c r="E1352" t="str">
        <f t="shared" si="226"/>
        <v/>
      </c>
      <c r="G1352" s="1" t="str">
        <f>IF(D1352="","",IFERROR(VLOOKUP(D1352,Ingredients!$A:$G,4,FALSE),"ingredient not in list"))</f>
        <v/>
      </c>
      <c r="H1352" t="str">
        <f t="shared" si="227"/>
        <v/>
      </c>
      <c r="I1352" s="3" t="str">
        <f>IF(D1352="", "", IFERROR((VLOOKUP(D1352,Ingredients!$A:$H,8,FALSE)*(F1352/(VLOOKUP(D1352,Ingredients!$A:$H,3,FALSE)))), "ingredient not in list"))</f>
        <v/>
      </c>
      <c r="J1352" t="str">
        <f t="shared" si="228"/>
        <v/>
      </c>
      <c r="K1352" s="77" t="str">
        <f>IF($D1352="", "", IFERROR((VLOOKUP($D1352,Ingredients!$A:$K,9,FALSE)*($F1352/(VLOOKUP($D1352,Ingredients!$A:$K,3,FALSE)))), "ingredient not in list"))</f>
        <v/>
      </c>
      <c r="L1352" t="str">
        <f t="shared" si="229"/>
        <v/>
      </c>
      <c r="M1352" s="77" t="str">
        <f>IF($D1352="", "", IFERROR((VLOOKUP($D1352,Ingredients!$A:$K,10,FALSE)*($F1352/(VLOOKUP($D1352,Ingredients!$A:$K,3,FALSE)))), "ingredient not in list"))</f>
        <v/>
      </c>
      <c r="N1352" t="str">
        <f t="shared" si="230"/>
        <v/>
      </c>
      <c r="O1352" s="77" t="str">
        <f>IF($D1352="", "", IFERROR((VLOOKUP($D1352,Ingredients!$A:$K,11,FALSE)*($F1352/(VLOOKUP($D1352,Ingredients!$A:$K,3,FALSE)))), "ingredient not in list"))</f>
        <v/>
      </c>
      <c r="P1352" t="str">
        <f t="shared" si="231"/>
        <v/>
      </c>
      <c r="Q1352" s="83" t="str">
        <f>IF($D1352="", "", IFERROR((VLOOKUP($D1352,Ingredients!$A:$H,6,FALSE)*($F1352/(VLOOKUP($D1352,Ingredients!$A:$H,3,FALSE)))), "ingredient not in list"))</f>
        <v/>
      </c>
      <c r="R1352" s="3" t="str">
        <f>IF(AND(I1352&lt;&gt;"",I1353=""),SUM(I$1:I1353)-SUM(R$1:R1351),"")</f>
        <v/>
      </c>
      <c r="S1352" t="str">
        <f>IF(AND(Q1352&lt;&gt;"",Q1353=""),SUM(Q$1:Q1353)-SUM(S$1:S1351),"")</f>
        <v/>
      </c>
      <c r="T1352" s="74" t="str">
        <f>IF(AND(K1352&lt;&gt;"",K1353=""),SUM(K$1:K1353)-SUM(T$1:T1351),"")</f>
        <v/>
      </c>
      <c r="U1352" s="74" t="str">
        <f>IF(AND(M1352&lt;&gt;"",M1353=""),SUM(M$1:M1353)-SUM(U$1:U1351),"")</f>
        <v/>
      </c>
      <c r="V1352" s="74" t="str">
        <f>IF(AND(O1352&lt;&gt;"",O1353=""),SUM(O$1:O1353)-SUM(V$1:V1351),"")</f>
        <v/>
      </c>
      <c r="X1352" s="3" t="str">
        <f t="shared" si="232"/>
        <v/>
      </c>
      <c r="Y1352" s="21" t="str">
        <f t="shared" si="233"/>
        <v/>
      </c>
      <c r="Z1352" s="74" t="str">
        <f t="shared" si="234"/>
        <v/>
      </c>
      <c r="AA1352" s="74" t="str">
        <f t="shared" si="235"/>
        <v/>
      </c>
      <c r="AB1352" s="74" t="str">
        <f t="shared" si="236"/>
        <v/>
      </c>
    </row>
    <row r="1353" spans="5:28" ht="15.75" customHeight="1" x14ac:dyDescent="0.2">
      <c r="E1353" t="str">
        <f t="shared" ref="E1353:E1416" si="237">IF($D1353="","", "|")</f>
        <v/>
      </c>
      <c r="G1353" s="1" t="str">
        <f>IF(D1353="","",IFERROR(VLOOKUP(D1353,Ingredients!$A:$G,4,FALSE),"ingredient not in list"))</f>
        <v/>
      </c>
      <c r="H1353" t="str">
        <f t="shared" ref="H1353:H1416" si="238">IF($D1353="","", "|")</f>
        <v/>
      </c>
      <c r="I1353" s="3" t="str">
        <f>IF(D1353="", "", IFERROR((VLOOKUP(D1353,Ingredients!$A:$H,8,FALSE)*(F1353/(VLOOKUP(D1353,Ingredients!$A:$H,3,FALSE)))), "ingredient not in list"))</f>
        <v/>
      </c>
      <c r="J1353" t="str">
        <f t="shared" ref="J1353:J1416" si="239">IF($D1353="","", "|")</f>
        <v/>
      </c>
      <c r="K1353" s="77" t="str">
        <f>IF($D1353="", "", IFERROR((VLOOKUP($D1353,Ingredients!$A:$K,9,FALSE)*($F1353/(VLOOKUP($D1353,Ingredients!$A:$K,3,FALSE)))), "ingredient not in list"))</f>
        <v/>
      </c>
      <c r="L1353" t="str">
        <f t="shared" ref="L1353:L1416" si="240">IF($D1353="","", "|")</f>
        <v/>
      </c>
      <c r="M1353" s="77" t="str">
        <f>IF($D1353="", "", IFERROR((VLOOKUP($D1353,Ingredients!$A:$K,10,FALSE)*($F1353/(VLOOKUP($D1353,Ingredients!$A:$K,3,FALSE)))), "ingredient not in list"))</f>
        <v/>
      </c>
      <c r="N1353" t="str">
        <f t="shared" ref="N1353:N1416" si="241">IF($D1353="","", "|")</f>
        <v/>
      </c>
      <c r="O1353" s="77" t="str">
        <f>IF($D1353="", "", IFERROR((VLOOKUP($D1353,Ingredients!$A:$K,11,FALSE)*($F1353/(VLOOKUP($D1353,Ingredients!$A:$K,3,FALSE)))), "ingredient not in list"))</f>
        <v/>
      </c>
      <c r="P1353" t="str">
        <f t="shared" ref="P1353:P1416" si="242">IF($D1353="","", "|")</f>
        <v/>
      </c>
      <c r="Q1353" s="83" t="str">
        <f>IF($D1353="", "", IFERROR((VLOOKUP($D1353,Ingredients!$A:$H,6,FALSE)*($F1353/(VLOOKUP($D1353,Ingredients!$A:$H,3,FALSE)))), "ingredient not in list"))</f>
        <v/>
      </c>
      <c r="R1353" s="3" t="str">
        <f>IF(AND(I1353&lt;&gt;"",I1354=""),SUM(I$1:I1354)-SUM(R$1:R1352),"")</f>
        <v/>
      </c>
      <c r="S1353" t="str">
        <f>IF(AND(Q1353&lt;&gt;"",Q1354=""),SUM(Q$1:Q1354)-SUM(S$1:S1352),"")</f>
        <v/>
      </c>
      <c r="T1353" s="74" t="str">
        <f>IF(AND(K1353&lt;&gt;"",K1354=""),SUM(K$1:K1354)-SUM(T$1:T1352),"")</f>
        <v/>
      </c>
      <c r="U1353" s="74" t="str">
        <f>IF(AND(M1353&lt;&gt;"",M1354=""),SUM(M$1:M1354)-SUM(U$1:U1352),"")</f>
        <v/>
      </c>
      <c r="V1353" s="74" t="str">
        <f>IF(AND(O1353&lt;&gt;"",O1354=""),SUM(O$1:O1354)-SUM(V$1:V1352),"")</f>
        <v/>
      </c>
      <c r="X1353" s="3" t="str">
        <f t="shared" si="232"/>
        <v/>
      </c>
      <c r="Y1353" s="21" t="str">
        <f t="shared" si="233"/>
        <v/>
      </c>
      <c r="Z1353" s="74" t="str">
        <f t="shared" si="234"/>
        <v/>
      </c>
      <c r="AA1353" s="74" t="str">
        <f t="shared" si="235"/>
        <v/>
      </c>
      <c r="AB1353" s="74" t="str">
        <f t="shared" si="236"/>
        <v/>
      </c>
    </row>
    <row r="1354" spans="5:28" ht="15.75" customHeight="1" x14ac:dyDescent="0.2">
      <c r="E1354" t="str">
        <f t="shared" si="237"/>
        <v/>
      </c>
      <c r="G1354" s="1" t="str">
        <f>IF(D1354="","",IFERROR(VLOOKUP(D1354,Ingredients!$A:$G,4,FALSE),"ingredient not in list"))</f>
        <v/>
      </c>
      <c r="H1354" t="str">
        <f t="shared" si="238"/>
        <v/>
      </c>
      <c r="I1354" s="3" t="str">
        <f>IF(D1354="", "", IFERROR((VLOOKUP(D1354,Ingredients!$A:$H,8,FALSE)*(F1354/(VLOOKUP(D1354,Ingredients!$A:$H,3,FALSE)))), "ingredient not in list"))</f>
        <v/>
      </c>
      <c r="J1354" t="str">
        <f t="shared" si="239"/>
        <v/>
      </c>
      <c r="K1354" s="77" t="str">
        <f>IF($D1354="", "", IFERROR((VLOOKUP($D1354,Ingredients!$A:$K,9,FALSE)*($F1354/(VLOOKUP($D1354,Ingredients!$A:$K,3,FALSE)))), "ingredient not in list"))</f>
        <v/>
      </c>
      <c r="L1354" t="str">
        <f t="shared" si="240"/>
        <v/>
      </c>
      <c r="M1354" s="77" t="str">
        <f>IF($D1354="", "", IFERROR((VLOOKUP($D1354,Ingredients!$A:$K,10,FALSE)*($F1354/(VLOOKUP($D1354,Ingredients!$A:$K,3,FALSE)))), "ingredient not in list"))</f>
        <v/>
      </c>
      <c r="N1354" t="str">
        <f t="shared" si="241"/>
        <v/>
      </c>
      <c r="O1354" s="77" t="str">
        <f>IF($D1354="", "", IFERROR((VLOOKUP($D1354,Ingredients!$A:$K,11,FALSE)*($F1354/(VLOOKUP($D1354,Ingredients!$A:$K,3,FALSE)))), "ingredient not in list"))</f>
        <v/>
      </c>
      <c r="P1354" t="str">
        <f t="shared" si="242"/>
        <v/>
      </c>
      <c r="Q1354" s="83" t="str">
        <f>IF($D1354="", "", IFERROR((VLOOKUP($D1354,Ingredients!$A:$H,6,FALSE)*($F1354/(VLOOKUP($D1354,Ingredients!$A:$H,3,FALSE)))), "ingredient not in list"))</f>
        <v/>
      </c>
      <c r="R1354" s="3" t="str">
        <f>IF(AND(I1354&lt;&gt;"",I1355=""),SUM(I$1:I1355)-SUM(R$1:R1353),"")</f>
        <v/>
      </c>
      <c r="S1354" t="str">
        <f>IF(AND(Q1354&lt;&gt;"",Q1355=""),SUM(Q$1:Q1355)-SUM(S$1:S1353),"")</f>
        <v/>
      </c>
      <c r="T1354" s="74" t="str">
        <f>IF(AND(K1354&lt;&gt;"",K1355=""),SUM(K$1:K1355)-SUM(T$1:T1353),"")</f>
        <v/>
      </c>
      <c r="U1354" s="74" t="str">
        <f>IF(AND(M1354&lt;&gt;"",M1355=""),SUM(M$1:M1355)-SUM(U$1:U1353),"")</f>
        <v/>
      </c>
      <c r="V1354" s="74" t="str">
        <f>IF(AND(O1354&lt;&gt;"",O1355=""),SUM(O$1:O1355)-SUM(V$1:V1353),"")</f>
        <v/>
      </c>
      <c r="X1354" s="3" t="str">
        <f t="shared" ref="X1354:X1417" si="243">IF(W1354="","",R1354/W1354)</f>
        <v/>
      </c>
      <c r="Y1354" s="21" t="str">
        <f t="shared" ref="Y1354:Y1417" si="244">IF(W1354="","", S1354/W1354)</f>
        <v/>
      </c>
      <c r="Z1354" s="74" t="str">
        <f t="shared" ref="Z1354:Z1417" si="245">IF(T1354="","", T1354/W1354)</f>
        <v/>
      </c>
      <c r="AA1354" s="74" t="str">
        <f t="shared" ref="AA1354:AA1417" si="246">IF(U1354="","", U1354/W1354)</f>
        <v/>
      </c>
      <c r="AB1354" s="74" t="str">
        <f t="shared" ref="AB1354:AB1417" si="247">IF(V1354="","", V1354/W1354)</f>
        <v/>
      </c>
    </row>
    <row r="1355" spans="5:28" ht="15.75" customHeight="1" x14ac:dyDescent="0.2">
      <c r="E1355" t="str">
        <f t="shared" si="237"/>
        <v/>
      </c>
      <c r="G1355" s="1" t="str">
        <f>IF(D1355="","",IFERROR(VLOOKUP(D1355,Ingredients!$A:$G,4,FALSE),"ingredient not in list"))</f>
        <v/>
      </c>
      <c r="H1355" t="str">
        <f t="shared" si="238"/>
        <v/>
      </c>
      <c r="I1355" s="3" t="str">
        <f>IF(D1355="", "", IFERROR((VLOOKUP(D1355,Ingredients!$A:$H,8,FALSE)*(F1355/(VLOOKUP(D1355,Ingredients!$A:$H,3,FALSE)))), "ingredient not in list"))</f>
        <v/>
      </c>
      <c r="J1355" t="str">
        <f t="shared" si="239"/>
        <v/>
      </c>
      <c r="K1355" s="77" t="str">
        <f>IF($D1355="", "", IFERROR((VLOOKUP($D1355,Ingredients!$A:$K,9,FALSE)*($F1355/(VLOOKUP($D1355,Ingredients!$A:$K,3,FALSE)))), "ingredient not in list"))</f>
        <v/>
      </c>
      <c r="L1355" t="str">
        <f t="shared" si="240"/>
        <v/>
      </c>
      <c r="M1355" s="77" t="str">
        <f>IF($D1355="", "", IFERROR((VLOOKUP($D1355,Ingredients!$A:$K,10,FALSE)*($F1355/(VLOOKUP($D1355,Ingredients!$A:$K,3,FALSE)))), "ingredient not in list"))</f>
        <v/>
      </c>
      <c r="N1355" t="str">
        <f t="shared" si="241"/>
        <v/>
      </c>
      <c r="O1355" s="77" t="str">
        <f>IF($D1355="", "", IFERROR((VLOOKUP($D1355,Ingredients!$A:$K,11,FALSE)*($F1355/(VLOOKUP($D1355,Ingredients!$A:$K,3,FALSE)))), "ingredient not in list"))</f>
        <v/>
      </c>
      <c r="P1355" t="str">
        <f t="shared" si="242"/>
        <v/>
      </c>
      <c r="Q1355" s="83" t="str">
        <f>IF($D1355="", "", IFERROR((VLOOKUP($D1355,Ingredients!$A:$H,6,FALSE)*($F1355/(VLOOKUP($D1355,Ingredients!$A:$H,3,FALSE)))), "ingredient not in list"))</f>
        <v/>
      </c>
      <c r="R1355" s="3" t="str">
        <f>IF(AND(I1355&lt;&gt;"",I1356=""),SUM(I$1:I1356)-SUM(R$1:R1354),"")</f>
        <v/>
      </c>
      <c r="S1355" t="str">
        <f>IF(AND(Q1355&lt;&gt;"",Q1356=""),SUM(Q$1:Q1356)-SUM(S$1:S1354),"")</f>
        <v/>
      </c>
      <c r="T1355" s="74" t="str">
        <f>IF(AND(K1355&lt;&gt;"",K1356=""),SUM(K$1:K1356)-SUM(T$1:T1354),"")</f>
        <v/>
      </c>
      <c r="U1355" s="74" t="str">
        <f>IF(AND(M1355&lt;&gt;"",M1356=""),SUM(M$1:M1356)-SUM(U$1:U1354),"")</f>
        <v/>
      </c>
      <c r="V1355" s="74" t="str">
        <f>IF(AND(O1355&lt;&gt;"",O1356=""),SUM(O$1:O1356)-SUM(V$1:V1354),"")</f>
        <v/>
      </c>
      <c r="X1355" s="3" t="str">
        <f t="shared" si="243"/>
        <v/>
      </c>
      <c r="Y1355" s="21" t="str">
        <f t="shared" si="244"/>
        <v/>
      </c>
      <c r="Z1355" s="74" t="str">
        <f t="shared" si="245"/>
        <v/>
      </c>
      <c r="AA1355" s="74" t="str">
        <f t="shared" si="246"/>
        <v/>
      </c>
      <c r="AB1355" s="74" t="str">
        <f t="shared" si="247"/>
        <v/>
      </c>
    </row>
    <row r="1356" spans="5:28" ht="15.75" customHeight="1" x14ac:dyDescent="0.2">
      <c r="E1356" t="str">
        <f t="shared" si="237"/>
        <v/>
      </c>
      <c r="G1356" s="1" t="str">
        <f>IF(D1356="","",IFERROR(VLOOKUP(D1356,Ingredients!$A:$G,4,FALSE),"ingredient not in list"))</f>
        <v/>
      </c>
      <c r="H1356" t="str">
        <f t="shared" si="238"/>
        <v/>
      </c>
      <c r="I1356" s="3" t="str">
        <f>IF(D1356="", "", IFERROR((VLOOKUP(D1356,Ingredients!$A:$H,8,FALSE)*(F1356/(VLOOKUP(D1356,Ingredients!$A:$H,3,FALSE)))), "ingredient not in list"))</f>
        <v/>
      </c>
      <c r="J1356" t="str">
        <f t="shared" si="239"/>
        <v/>
      </c>
      <c r="K1356" s="77" t="str">
        <f>IF($D1356="", "", IFERROR((VLOOKUP($D1356,Ingredients!$A:$K,9,FALSE)*($F1356/(VLOOKUP($D1356,Ingredients!$A:$K,3,FALSE)))), "ingredient not in list"))</f>
        <v/>
      </c>
      <c r="L1356" t="str">
        <f t="shared" si="240"/>
        <v/>
      </c>
      <c r="M1356" s="77" t="str">
        <f>IF($D1356="", "", IFERROR((VLOOKUP($D1356,Ingredients!$A:$K,10,FALSE)*($F1356/(VLOOKUP($D1356,Ingredients!$A:$K,3,FALSE)))), "ingredient not in list"))</f>
        <v/>
      </c>
      <c r="N1356" t="str">
        <f t="shared" si="241"/>
        <v/>
      </c>
      <c r="O1356" s="77" t="str">
        <f>IF($D1356="", "", IFERROR((VLOOKUP($D1356,Ingredients!$A:$K,11,FALSE)*($F1356/(VLOOKUP($D1356,Ingredients!$A:$K,3,FALSE)))), "ingredient not in list"))</f>
        <v/>
      </c>
      <c r="P1356" t="str">
        <f t="shared" si="242"/>
        <v/>
      </c>
      <c r="Q1356" s="83" t="str">
        <f>IF($D1356="", "", IFERROR((VLOOKUP($D1356,Ingredients!$A:$H,6,FALSE)*($F1356/(VLOOKUP($D1356,Ingredients!$A:$H,3,FALSE)))), "ingredient not in list"))</f>
        <v/>
      </c>
      <c r="R1356" s="3" t="str">
        <f>IF(AND(I1356&lt;&gt;"",I1357=""),SUM(I$1:I1357)-SUM(R$1:R1355),"")</f>
        <v/>
      </c>
      <c r="S1356" t="str">
        <f>IF(AND(Q1356&lt;&gt;"",Q1357=""),SUM(Q$1:Q1357)-SUM(S$1:S1355),"")</f>
        <v/>
      </c>
      <c r="T1356" s="74" t="str">
        <f>IF(AND(K1356&lt;&gt;"",K1357=""),SUM(K$1:K1357)-SUM(T$1:T1355),"")</f>
        <v/>
      </c>
      <c r="U1356" s="74" t="str">
        <f>IF(AND(M1356&lt;&gt;"",M1357=""),SUM(M$1:M1357)-SUM(U$1:U1355),"")</f>
        <v/>
      </c>
      <c r="V1356" s="74" t="str">
        <f>IF(AND(O1356&lt;&gt;"",O1357=""),SUM(O$1:O1357)-SUM(V$1:V1355),"")</f>
        <v/>
      </c>
      <c r="X1356" s="3" t="str">
        <f t="shared" si="243"/>
        <v/>
      </c>
      <c r="Y1356" s="21" t="str">
        <f t="shared" si="244"/>
        <v/>
      </c>
      <c r="Z1356" s="74" t="str">
        <f t="shared" si="245"/>
        <v/>
      </c>
      <c r="AA1356" s="74" t="str">
        <f t="shared" si="246"/>
        <v/>
      </c>
      <c r="AB1356" s="74" t="str">
        <f t="shared" si="247"/>
        <v/>
      </c>
    </row>
    <row r="1357" spans="5:28" ht="15.75" customHeight="1" x14ac:dyDescent="0.2">
      <c r="E1357" t="str">
        <f t="shared" si="237"/>
        <v/>
      </c>
      <c r="G1357" s="1" t="str">
        <f>IF(D1357="","",IFERROR(VLOOKUP(D1357,Ingredients!$A:$G,4,FALSE),"ingredient not in list"))</f>
        <v/>
      </c>
      <c r="H1357" t="str">
        <f t="shared" si="238"/>
        <v/>
      </c>
      <c r="I1357" s="3" t="str">
        <f>IF(D1357="", "", IFERROR((VLOOKUP(D1357,Ingredients!$A:$H,8,FALSE)*(F1357/(VLOOKUP(D1357,Ingredients!$A:$H,3,FALSE)))), "ingredient not in list"))</f>
        <v/>
      </c>
      <c r="J1357" t="str">
        <f t="shared" si="239"/>
        <v/>
      </c>
      <c r="K1357" s="77" t="str">
        <f>IF($D1357="", "", IFERROR((VLOOKUP($D1357,Ingredients!$A:$K,9,FALSE)*($F1357/(VLOOKUP($D1357,Ingredients!$A:$K,3,FALSE)))), "ingredient not in list"))</f>
        <v/>
      </c>
      <c r="L1357" t="str">
        <f t="shared" si="240"/>
        <v/>
      </c>
      <c r="M1357" s="77" t="str">
        <f>IF($D1357="", "", IFERROR((VLOOKUP($D1357,Ingredients!$A:$K,10,FALSE)*($F1357/(VLOOKUP($D1357,Ingredients!$A:$K,3,FALSE)))), "ingredient not in list"))</f>
        <v/>
      </c>
      <c r="N1357" t="str">
        <f t="shared" si="241"/>
        <v/>
      </c>
      <c r="O1357" s="77" t="str">
        <f>IF($D1357="", "", IFERROR((VLOOKUP($D1357,Ingredients!$A:$K,11,FALSE)*($F1357/(VLOOKUP($D1357,Ingredients!$A:$K,3,FALSE)))), "ingredient not in list"))</f>
        <v/>
      </c>
      <c r="P1357" t="str">
        <f t="shared" si="242"/>
        <v/>
      </c>
      <c r="Q1357" s="83" t="str">
        <f>IF($D1357="", "", IFERROR((VLOOKUP($D1357,Ingredients!$A:$H,6,FALSE)*($F1357/(VLOOKUP($D1357,Ingredients!$A:$H,3,FALSE)))), "ingredient not in list"))</f>
        <v/>
      </c>
      <c r="R1357" s="3" t="str">
        <f>IF(AND(I1357&lt;&gt;"",I1358=""),SUM(I$1:I1358)-SUM(R$1:R1356),"")</f>
        <v/>
      </c>
      <c r="S1357" t="str">
        <f>IF(AND(Q1357&lt;&gt;"",Q1358=""),SUM(Q$1:Q1358)-SUM(S$1:S1356),"")</f>
        <v/>
      </c>
      <c r="T1357" s="74" t="str">
        <f>IF(AND(K1357&lt;&gt;"",K1358=""),SUM(K$1:K1358)-SUM(T$1:T1356),"")</f>
        <v/>
      </c>
      <c r="U1357" s="74" t="str">
        <f>IF(AND(M1357&lt;&gt;"",M1358=""),SUM(M$1:M1358)-SUM(U$1:U1356),"")</f>
        <v/>
      </c>
      <c r="V1357" s="74" t="str">
        <f>IF(AND(O1357&lt;&gt;"",O1358=""),SUM(O$1:O1358)-SUM(V$1:V1356),"")</f>
        <v/>
      </c>
      <c r="X1357" s="3" t="str">
        <f t="shared" si="243"/>
        <v/>
      </c>
      <c r="Y1357" s="21" t="str">
        <f t="shared" si="244"/>
        <v/>
      </c>
      <c r="Z1357" s="74" t="str">
        <f t="shared" si="245"/>
        <v/>
      </c>
      <c r="AA1357" s="74" t="str">
        <f t="shared" si="246"/>
        <v/>
      </c>
      <c r="AB1357" s="74" t="str">
        <f t="shared" si="247"/>
        <v/>
      </c>
    </row>
    <row r="1358" spans="5:28" ht="15.75" customHeight="1" x14ac:dyDescent="0.2">
      <c r="E1358" t="str">
        <f t="shared" si="237"/>
        <v/>
      </c>
      <c r="G1358" s="1" t="str">
        <f>IF(D1358="","",IFERROR(VLOOKUP(D1358,Ingredients!$A:$G,4,FALSE),"ingredient not in list"))</f>
        <v/>
      </c>
      <c r="H1358" t="str">
        <f t="shared" si="238"/>
        <v/>
      </c>
      <c r="I1358" s="3" t="str">
        <f>IF(D1358="", "", IFERROR((VLOOKUP(D1358,Ingredients!$A:$H,8,FALSE)*(F1358/(VLOOKUP(D1358,Ingredients!$A:$H,3,FALSE)))), "ingredient not in list"))</f>
        <v/>
      </c>
      <c r="J1358" t="str">
        <f t="shared" si="239"/>
        <v/>
      </c>
      <c r="K1358" s="77" t="str">
        <f>IF($D1358="", "", IFERROR((VLOOKUP($D1358,Ingredients!$A:$K,9,FALSE)*($F1358/(VLOOKUP($D1358,Ingredients!$A:$K,3,FALSE)))), "ingredient not in list"))</f>
        <v/>
      </c>
      <c r="L1358" t="str">
        <f t="shared" si="240"/>
        <v/>
      </c>
      <c r="M1358" s="77" t="str">
        <f>IF($D1358="", "", IFERROR((VLOOKUP($D1358,Ingredients!$A:$K,10,FALSE)*($F1358/(VLOOKUP($D1358,Ingredients!$A:$K,3,FALSE)))), "ingredient not in list"))</f>
        <v/>
      </c>
      <c r="N1358" t="str">
        <f t="shared" si="241"/>
        <v/>
      </c>
      <c r="O1358" s="77" t="str">
        <f>IF($D1358="", "", IFERROR((VLOOKUP($D1358,Ingredients!$A:$K,11,FALSE)*($F1358/(VLOOKUP($D1358,Ingredients!$A:$K,3,FALSE)))), "ingredient not in list"))</f>
        <v/>
      </c>
      <c r="P1358" t="str">
        <f t="shared" si="242"/>
        <v/>
      </c>
      <c r="Q1358" s="83" t="str">
        <f>IF($D1358="", "", IFERROR((VLOOKUP($D1358,Ingredients!$A:$H,6,FALSE)*($F1358/(VLOOKUP($D1358,Ingredients!$A:$H,3,FALSE)))), "ingredient not in list"))</f>
        <v/>
      </c>
      <c r="R1358" s="3" t="str">
        <f>IF(AND(I1358&lt;&gt;"",I1359=""),SUM(I$1:I1359)-SUM(R$1:R1357),"")</f>
        <v/>
      </c>
      <c r="S1358" t="str">
        <f>IF(AND(Q1358&lt;&gt;"",Q1359=""),SUM(Q$1:Q1359)-SUM(S$1:S1357),"")</f>
        <v/>
      </c>
      <c r="T1358" s="74" t="str">
        <f>IF(AND(K1358&lt;&gt;"",K1359=""),SUM(K$1:K1359)-SUM(T$1:T1357),"")</f>
        <v/>
      </c>
      <c r="U1358" s="74" t="str">
        <f>IF(AND(M1358&lt;&gt;"",M1359=""),SUM(M$1:M1359)-SUM(U$1:U1357),"")</f>
        <v/>
      </c>
      <c r="V1358" s="74" t="str">
        <f>IF(AND(O1358&lt;&gt;"",O1359=""),SUM(O$1:O1359)-SUM(V$1:V1357),"")</f>
        <v/>
      </c>
      <c r="X1358" s="3" t="str">
        <f t="shared" si="243"/>
        <v/>
      </c>
      <c r="Y1358" s="21" t="str">
        <f t="shared" si="244"/>
        <v/>
      </c>
      <c r="Z1358" s="74" t="str">
        <f t="shared" si="245"/>
        <v/>
      </c>
      <c r="AA1358" s="74" t="str">
        <f t="shared" si="246"/>
        <v/>
      </c>
      <c r="AB1358" s="74" t="str">
        <f t="shared" si="247"/>
        <v/>
      </c>
    </row>
    <row r="1359" spans="5:28" ht="15.75" customHeight="1" x14ac:dyDescent="0.2">
      <c r="E1359" t="str">
        <f t="shared" si="237"/>
        <v/>
      </c>
      <c r="G1359" s="1" t="str">
        <f>IF(D1359="","",IFERROR(VLOOKUP(D1359,Ingredients!$A:$G,4,FALSE),"ingredient not in list"))</f>
        <v/>
      </c>
      <c r="H1359" t="str">
        <f t="shared" si="238"/>
        <v/>
      </c>
      <c r="I1359" s="3" t="str">
        <f>IF(D1359="", "", IFERROR((VLOOKUP(D1359,Ingredients!$A:$H,8,FALSE)*(F1359/(VLOOKUP(D1359,Ingredients!$A:$H,3,FALSE)))), "ingredient not in list"))</f>
        <v/>
      </c>
      <c r="J1359" t="str">
        <f t="shared" si="239"/>
        <v/>
      </c>
      <c r="K1359" s="77" t="str">
        <f>IF($D1359="", "", IFERROR((VLOOKUP($D1359,Ingredients!$A:$K,9,FALSE)*($F1359/(VLOOKUP($D1359,Ingredients!$A:$K,3,FALSE)))), "ingredient not in list"))</f>
        <v/>
      </c>
      <c r="L1359" t="str">
        <f t="shared" si="240"/>
        <v/>
      </c>
      <c r="M1359" s="77" t="str">
        <f>IF($D1359="", "", IFERROR((VLOOKUP($D1359,Ingredients!$A:$K,10,FALSE)*($F1359/(VLOOKUP($D1359,Ingredients!$A:$K,3,FALSE)))), "ingredient not in list"))</f>
        <v/>
      </c>
      <c r="N1359" t="str">
        <f t="shared" si="241"/>
        <v/>
      </c>
      <c r="O1359" s="77" t="str">
        <f>IF($D1359="", "", IFERROR((VLOOKUP($D1359,Ingredients!$A:$K,11,FALSE)*($F1359/(VLOOKUP($D1359,Ingredients!$A:$K,3,FALSE)))), "ingredient not in list"))</f>
        <v/>
      </c>
      <c r="P1359" t="str">
        <f t="shared" si="242"/>
        <v/>
      </c>
      <c r="Q1359" s="83" t="str">
        <f>IF($D1359="", "", IFERROR((VLOOKUP($D1359,Ingredients!$A:$H,6,FALSE)*($F1359/(VLOOKUP($D1359,Ingredients!$A:$H,3,FALSE)))), "ingredient not in list"))</f>
        <v/>
      </c>
      <c r="R1359" s="3" t="str">
        <f>IF(AND(I1359&lt;&gt;"",I1360=""),SUM(I$1:I1360)-SUM(R$1:R1358),"")</f>
        <v/>
      </c>
      <c r="S1359" t="str">
        <f>IF(AND(Q1359&lt;&gt;"",Q1360=""),SUM(Q$1:Q1360)-SUM(S$1:S1358),"")</f>
        <v/>
      </c>
      <c r="T1359" s="74" t="str">
        <f>IF(AND(K1359&lt;&gt;"",K1360=""),SUM(K$1:K1360)-SUM(T$1:T1358),"")</f>
        <v/>
      </c>
      <c r="U1359" s="74" t="str">
        <f>IF(AND(M1359&lt;&gt;"",M1360=""),SUM(M$1:M1360)-SUM(U$1:U1358),"")</f>
        <v/>
      </c>
      <c r="V1359" s="74" t="str">
        <f>IF(AND(O1359&lt;&gt;"",O1360=""),SUM(O$1:O1360)-SUM(V$1:V1358),"")</f>
        <v/>
      </c>
      <c r="X1359" s="3" t="str">
        <f t="shared" si="243"/>
        <v/>
      </c>
      <c r="Y1359" s="21" t="str">
        <f t="shared" si="244"/>
        <v/>
      </c>
      <c r="Z1359" s="74" t="str">
        <f t="shared" si="245"/>
        <v/>
      </c>
      <c r="AA1359" s="74" t="str">
        <f t="shared" si="246"/>
        <v/>
      </c>
      <c r="AB1359" s="74" t="str">
        <f t="shared" si="247"/>
        <v/>
      </c>
    </row>
    <row r="1360" spans="5:28" ht="15.75" customHeight="1" x14ac:dyDescent="0.2">
      <c r="E1360" t="str">
        <f t="shared" si="237"/>
        <v/>
      </c>
      <c r="G1360" s="1" t="str">
        <f>IF(D1360="","",IFERROR(VLOOKUP(D1360,Ingredients!$A:$G,4,FALSE),"ingredient not in list"))</f>
        <v/>
      </c>
      <c r="H1360" t="str">
        <f t="shared" si="238"/>
        <v/>
      </c>
      <c r="I1360" s="3" t="str">
        <f>IF(D1360="", "", IFERROR((VLOOKUP(D1360,Ingredients!$A:$H,8,FALSE)*(F1360/(VLOOKUP(D1360,Ingredients!$A:$H,3,FALSE)))), "ingredient not in list"))</f>
        <v/>
      </c>
      <c r="J1360" t="str">
        <f t="shared" si="239"/>
        <v/>
      </c>
      <c r="K1360" s="77" t="str">
        <f>IF($D1360="", "", IFERROR((VLOOKUP($D1360,Ingredients!$A:$K,9,FALSE)*($F1360/(VLOOKUP($D1360,Ingredients!$A:$K,3,FALSE)))), "ingredient not in list"))</f>
        <v/>
      </c>
      <c r="L1360" t="str">
        <f t="shared" si="240"/>
        <v/>
      </c>
      <c r="M1360" s="77" t="str">
        <f>IF($D1360="", "", IFERROR((VLOOKUP($D1360,Ingredients!$A:$K,10,FALSE)*($F1360/(VLOOKUP($D1360,Ingredients!$A:$K,3,FALSE)))), "ingredient not in list"))</f>
        <v/>
      </c>
      <c r="N1360" t="str">
        <f t="shared" si="241"/>
        <v/>
      </c>
      <c r="O1360" s="77" t="str">
        <f>IF($D1360="", "", IFERROR((VLOOKUP($D1360,Ingredients!$A:$K,11,FALSE)*($F1360/(VLOOKUP($D1360,Ingredients!$A:$K,3,FALSE)))), "ingredient not in list"))</f>
        <v/>
      </c>
      <c r="P1360" t="str">
        <f t="shared" si="242"/>
        <v/>
      </c>
      <c r="Q1360" s="83" t="str">
        <f>IF($D1360="", "", IFERROR((VLOOKUP($D1360,Ingredients!$A:$H,6,FALSE)*($F1360/(VLOOKUP($D1360,Ingredients!$A:$H,3,FALSE)))), "ingredient not in list"))</f>
        <v/>
      </c>
      <c r="R1360" s="3" t="str">
        <f>IF(AND(I1360&lt;&gt;"",I1361=""),SUM(I$1:I1361)-SUM(R$1:R1359),"")</f>
        <v/>
      </c>
      <c r="S1360" t="str">
        <f>IF(AND(Q1360&lt;&gt;"",Q1361=""),SUM(Q$1:Q1361)-SUM(S$1:S1359),"")</f>
        <v/>
      </c>
      <c r="T1360" s="74" t="str">
        <f>IF(AND(K1360&lt;&gt;"",K1361=""),SUM(K$1:K1361)-SUM(T$1:T1359),"")</f>
        <v/>
      </c>
      <c r="U1360" s="74" t="str">
        <f>IF(AND(M1360&lt;&gt;"",M1361=""),SUM(M$1:M1361)-SUM(U$1:U1359),"")</f>
        <v/>
      </c>
      <c r="V1360" s="74" t="str">
        <f>IF(AND(O1360&lt;&gt;"",O1361=""),SUM(O$1:O1361)-SUM(V$1:V1359),"")</f>
        <v/>
      </c>
      <c r="X1360" s="3" t="str">
        <f t="shared" si="243"/>
        <v/>
      </c>
      <c r="Y1360" s="21" t="str">
        <f t="shared" si="244"/>
        <v/>
      </c>
      <c r="Z1360" s="74" t="str">
        <f t="shared" si="245"/>
        <v/>
      </c>
      <c r="AA1360" s="74" t="str">
        <f t="shared" si="246"/>
        <v/>
      </c>
      <c r="AB1360" s="74" t="str">
        <f t="shared" si="247"/>
        <v/>
      </c>
    </row>
    <row r="1361" spans="5:28" ht="15.75" customHeight="1" x14ac:dyDescent="0.2">
      <c r="E1361" t="str">
        <f t="shared" si="237"/>
        <v/>
      </c>
      <c r="G1361" s="1" t="str">
        <f>IF(D1361="","",IFERROR(VLOOKUP(D1361,Ingredients!$A:$G,4,FALSE),"ingredient not in list"))</f>
        <v/>
      </c>
      <c r="H1361" t="str">
        <f t="shared" si="238"/>
        <v/>
      </c>
      <c r="I1361" s="3" t="str">
        <f>IF(D1361="", "", IFERROR((VLOOKUP(D1361,Ingredients!$A:$H,8,FALSE)*(F1361/(VLOOKUP(D1361,Ingredients!$A:$H,3,FALSE)))), "ingredient not in list"))</f>
        <v/>
      </c>
      <c r="J1361" t="str">
        <f t="shared" si="239"/>
        <v/>
      </c>
      <c r="K1361" s="77" t="str">
        <f>IF($D1361="", "", IFERROR((VLOOKUP($D1361,Ingredients!$A:$K,9,FALSE)*($F1361/(VLOOKUP($D1361,Ingredients!$A:$K,3,FALSE)))), "ingredient not in list"))</f>
        <v/>
      </c>
      <c r="L1361" t="str">
        <f t="shared" si="240"/>
        <v/>
      </c>
      <c r="M1361" s="77" t="str">
        <f>IF($D1361="", "", IFERROR((VLOOKUP($D1361,Ingredients!$A:$K,10,FALSE)*($F1361/(VLOOKUP($D1361,Ingredients!$A:$K,3,FALSE)))), "ingredient not in list"))</f>
        <v/>
      </c>
      <c r="N1361" t="str">
        <f t="shared" si="241"/>
        <v/>
      </c>
      <c r="O1361" s="77" t="str">
        <f>IF($D1361="", "", IFERROR((VLOOKUP($D1361,Ingredients!$A:$K,11,FALSE)*($F1361/(VLOOKUP($D1361,Ingredients!$A:$K,3,FALSE)))), "ingredient not in list"))</f>
        <v/>
      </c>
      <c r="P1361" t="str">
        <f t="shared" si="242"/>
        <v/>
      </c>
      <c r="Q1361" s="83" t="str">
        <f>IF($D1361="", "", IFERROR((VLOOKUP($D1361,Ingredients!$A:$H,6,FALSE)*($F1361/(VLOOKUP($D1361,Ingredients!$A:$H,3,FALSE)))), "ingredient not in list"))</f>
        <v/>
      </c>
      <c r="R1361" s="3" t="str">
        <f>IF(AND(I1361&lt;&gt;"",I1362=""),SUM(I$1:I1362)-SUM(R$1:R1360),"")</f>
        <v/>
      </c>
      <c r="S1361" t="str">
        <f>IF(AND(Q1361&lt;&gt;"",Q1362=""),SUM(Q$1:Q1362)-SUM(S$1:S1360),"")</f>
        <v/>
      </c>
      <c r="T1361" s="74" t="str">
        <f>IF(AND(K1361&lt;&gt;"",K1362=""),SUM(K$1:K1362)-SUM(T$1:T1360),"")</f>
        <v/>
      </c>
      <c r="U1361" s="74" t="str">
        <f>IF(AND(M1361&lt;&gt;"",M1362=""),SUM(M$1:M1362)-SUM(U$1:U1360),"")</f>
        <v/>
      </c>
      <c r="V1361" s="74" t="str">
        <f>IF(AND(O1361&lt;&gt;"",O1362=""),SUM(O$1:O1362)-SUM(V$1:V1360),"")</f>
        <v/>
      </c>
      <c r="X1361" s="3" t="str">
        <f t="shared" si="243"/>
        <v/>
      </c>
      <c r="Y1361" s="21" t="str">
        <f t="shared" si="244"/>
        <v/>
      </c>
      <c r="Z1361" s="74" t="str">
        <f t="shared" si="245"/>
        <v/>
      </c>
      <c r="AA1361" s="74" t="str">
        <f t="shared" si="246"/>
        <v/>
      </c>
      <c r="AB1361" s="74" t="str">
        <f t="shared" si="247"/>
        <v/>
      </c>
    </row>
    <row r="1362" spans="5:28" ht="15.75" customHeight="1" x14ac:dyDescent="0.2">
      <c r="E1362" t="str">
        <f t="shared" si="237"/>
        <v/>
      </c>
      <c r="G1362" s="1" t="str">
        <f>IF(D1362="","",IFERROR(VLOOKUP(D1362,Ingredients!$A:$G,4,FALSE),"ingredient not in list"))</f>
        <v/>
      </c>
      <c r="H1362" t="str">
        <f t="shared" si="238"/>
        <v/>
      </c>
      <c r="I1362" s="3" t="str">
        <f>IF(D1362="", "", IFERROR((VLOOKUP(D1362,Ingredients!$A:$H,8,FALSE)*(F1362/(VLOOKUP(D1362,Ingredients!$A:$H,3,FALSE)))), "ingredient not in list"))</f>
        <v/>
      </c>
      <c r="J1362" t="str">
        <f t="shared" si="239"/>
        <v/>
      </c>
      <c r="K1362" s="77" t="str">
        <f>IF($D1362="", "", IFERROR((VLOOKUP($D1362,Ingredients!$A:$K,9,FALSE)*($F1362/(VLOOKUP($D1362,Ingredients!$A:$K,3,FALSE)))), "ingredient not in list"))</f>
        <v/>
      </c>
      <c r="L1362" t="str">
        <f t="shared" si="240"/>
        <v/>
      </c>
      <c r="M1362" s="77" t="str">
        <f>IF($D1362="", "", IFERROR((VLOOKUP($D1362,Ingredients!$A:$K,10,FALSE)*($F1362/(VLOOKUP($D1362,Ingredients!$A:$K,3,FALSE)))), "ingredient not in list"))</f>
        <v/>
      </c>
      <c r="N1362" t="str">
        <f t="shared" si="241"/>
        <v/>
      </c>
      <c r="O1362" s="77" t="str">
        <f>IF($D1362="", "", IFERROR((VLOOKUP($D1362,Ingredients!$A:$K,11,FALSE)*($F1362/(VLOOKUP($D1362,Ingredients!$A:$K,3,FALSE)))), "ingredient not in list"))</f>
        <v/>
      </c>
      <c r="P1362" t="str">
        <f t="shared" si="242"/>
        <v/>
      </c>
      <c r="Q1362" s="83" t="str">
        <f>IF($D1362="", "", IFERROR((VLOOKUP($D1362,Ingredients!$A:$H,6,FALSE)*($F1362/(VLOOKUP($D1362,Ingredients!$A:$H,3,FALSE)))), "ingredient not in list"))</f>
        <v/>
      </c>
      <c r="R1362" s="3" t="str">
        <f>IF(AND(I1362&lt;&gt;"",I1363=""),SUM(I$1:I1363)-SUM(R$1:R1361),"")</f>
        <v/>
      </c>
      <c r="S1362" t="str">
        <f>IF(AND(Q1362&lt;&gt;"",Q1363=""),SUM(Q$1:Q1363)-SUM(S$1:S1361),"")</f>
        <v/>
      </c>
      <c r="T1362" s="74" t="str">
        <f>IF(AND(K1362&lt;&gt;"",K1363=""),SUM(K$1:K1363)-SUM(T$1:T1361),"")</f>
        <v/>
      </c>
      <c r="U1362" s="74" t="str">
        <f>IF(AND(M1362&lt;&gt;"",M1363=""),SUM(M$1:M1363)-SUM(U$1:U1361),"")</f>
        <v/>
      </c>
      <c r="V1362" s="74" t="str">
        <f>IF(AND(O1362&lt;&gt;"",O1363=""),SUM(O$1:O1363)-SUM(V$1:V1361),"")</f>
        <v/>
      </c>
      <c r="X1362" s="3" t="str">
        <f t="shared" si="243"/>
        <v/>
      </c>
      <c r="Y1362" s="21" t="str">
        <f t="shared" si="244"/>
        <v/>
      </c>
      <c r="Z1362" s="74" t="str">
        <f t="shared" si="245"/>
        <v/>
      </c>
      <c r="AA1362" s="74" t="str">
        <f t="shared" si="246"/>
        <v/>
      </c>
      <c r="AB1362" s="74" t="str">
        <f t="shared" si="247"/>
        <v/>
      </c>
    </row>
    <row r="1363" spans="5:28" ht="15.75" customHeight="1" x14ac:dyDescent="0.2">
      <c r="E1363" t="str">
        <f t="shared" si="237"/>
        <v/>
      </c>
      <c r="G1363" s="1" t="str">
        <f>IF(D1363="","",IFERROR(VLOOKUP(D1363,Ingredients!$A:$G,4,FALSE),"ingredient not in list"))</f>
        <v/>
      </c>
      <c r="H1363" t="str">
        <f t="shared" si="238"/>
        <v/>
      </c>
      <c r="I1363" s="3" t="str">
        <f>IF(D1363="", "", IFERROR((VLOOKUP(D1363,Ingredients!$A:$H,8,FALSE)*(F1363/(VLOOKUP(D1363,Ingredients!$A:$H,3,FALSE)))), "ingredient not in list"))</f>
        <v/>
      </c>
      <c r="J1363" t="str">
        <f t="shared" si="239"/>
        <v/>
      </c>
      <c r="K1363" s="77" t="str">
        <f>IF($D1363="", "", IFERROR((VLOOKUP($D1363,Ingredients!$A:$K,9,FALSE)*($F1363/(VLOOKUP($D1363,Ingredients!$A:$K,3,FALSE)))), "ingredient not in list"))</f>
        <v/>
      </c>
      <c r="L1363" t="str">
        <f t="shared" si="240"/>
        <v/>
      </c>
      <c r="M1363" s="77" t="str">
        <f>IF($D1363="", "", IFERROR((VLOOKUP($D1363,Ingredients!$A:$K,10,FALSE)*($F1363/(VLOOKUP($D1363,Ingredients!$A:$K,3,FALSE)))), "ingredient not in list"))</f>
        <v/>
      </c>
      <c r="N1363" t="str">
        <f t="shared" si="241"/>
        <v/>
      </c>
      <c r="O1363" s="77" t="str">
        <f>IF($D1363="", "", IFERROR((VLOOKUP($D1363,Ingredients!$A:$K,11,FALSE)*($F1363/(VLOOKUP($D1363,Ingredients!$A:$K,3,FALSE)))), "ingredient not in list"))</f>
        <v/>
      </c>
      <c r="P1363" t="str">
        <f t="shared" si="242"/>
        <v/>
      </c>
      <c r="Q1363" s="83" t="str">
        <f>IF($D1363="", "", IFERROR((VLOOKUP($D1363,Ingredients!$A:$H,6,FALSE)*($F1363/(VLOOKUP($D1363,Ingredients!$A:$H,3,FALSE)))), "ingredient not in list"))</f>
        <v/>
      </c>
      <c r="R1363" s="3" t="str">
        <f>IF(AND(I1363&lt;&gt;"",I1364=""),SUM(I$1:I1364)-SUM(R$1:R1362),"")</f>
        <v/>
      </c>
      <c r="S1363" t="str">
        <f>IF(AND(Q1363&lt;&gt;"",Q1364=""),SUM(Q$1:Q1364)-SUM(S$1:S1362),"")</f>
        <v/>
      </c>
      <c r="T1363" s="74" t="str">
        <f>IF(AND(K1363&lt;&gt;"",K1364=""),SUM(K$1:K1364)-SUM(T$1:T1362),"")</f>
        <v/>
      </c>
      <c r="U1363" s="74" t="str">
        <f>IF(AND(M1363&lt;&gt;"",M1364=""),SUM(M$1:M1364)-SUM(U$1:U1362),"")</f>
        <v/>
      </c>
      <c r="V1363" s="74" t="str">
        <f>IF(AND(O1363&lt;&gt;"",O1364=""),SUM(O$1:O1364)-SUM(V$1:V1362),"")</f>
        <v/>
      </c>
      <c r="X1363" s="3" t="str">
        <f t="shared" si="243"/>
        <v/>
      </c>
      <c r="Y1363" s="21" t="str">
        <f t="shared" si="244"/>
        <v/>
      </c>
      <c r="Z1363" s="74" t="str">
        <f t="shared" si="245"/>
        <v/>
      </c>
      <c r="AA1363" s="74" t="str">
        <f t="shared" si="246"/>
        <v/>
      </c>
      <c r="AB1363" s="74" t="str">
        <f t="shared" si="247"/>
        <v/>
      </c>
    </row>
    <row r="1364" spans="5:28" ht="15.75" customHeight="1" x14ac:dyDescent="0.2">
      <c r="E1364" t="str">
        <f t="shared" si="237"/>
        <v/>
      </c>
      <c r="G1364" s="1" t="str">
        <f>IF(D1364="","",IFERROR(VLOOKUP(D1364,Ingredients!$A:$G,4,FALSE),"ingredient not in list"))</f>
        <v/>
      </c>
      <c r="H1364" t="str">
        <f t="shared" si="238"/>
        <v/>
      </c>
      <c r="I1364" s="3" t="str">
        <f>IF(D1364="", "", IFERROR((VLOOKUP(D1364,Ingredients!$A:$H,8,FALSE)*(F1364/(VLOOKUP(D1364,Ingredients!$A:$H,3,FALSE)))), "ingredient not in list"))</f>
        <v/>
      </c>
      <c r="J1364" t="str">
        <f t="shared" si="239"/>
        <v/>
      </c>
      <c r="K1364" s="77" t="str">
        <f>IF($D1364="", "", IFERROR((VLOOKUP($D1364,Ingredients!$A:$K,9,FALSE)*($F1364/(VLOOKUP($D1364,Ingredients!$A:$K,3,FALSE)))), "ingredient not in list"))</f>
        <v/>
      </c>
      <c r="L1364" t="str">
        <f t="shared" si="240"/>
        <v/>
      </c>
      <c r="M1364" s="77" t="str">
        <f>IF($D1364="", "", IFERROR((VLOOKUP($D1364,Ingredients!$A:$K,10,FALSE)*($F1364/(VLOOKUP($D1364,Ingredients!$A:$K,3,FALSE)))), "ingredient not in list"))</f>
        <v/>
      </c>
      <c r="N1364" t="str">
        <f t="shared" si="241"/>
        <v/>
      </c>
      <c r="O1364" s="77" t="str">
        <f>IF($D1364="", "", IFERROR((VLOOKUP($D1364,Ingredients!$A:$K,11,FALSE)*($F1364/(VLOOKUP($D1364,Ingredients!$A:$K,3,FALSE)))), "ingredient not in list"))</f>
        <v/>
      </c>
      <c r="P1364" t="str">
        <f t="shared" si="242"/>
        <v/>
      </c>
      <c r="Q1364" s="83" t="str">
        <f>IF($D1364="", "", IFERROR((VLOOKUP($D1364,Ingredients!$A:$H,6,FALSE)*($F1364/(VLOOKUP($D1364,Ingredients!$A:$H,3,FALSE)))), "ingredient not in list"))</f>
        <v/>
      </c>
      <c r="R1364" s="3" t="str">
        <f>IF(AND(I1364&lt;&gt;"",I1365=""),SUM(I$1:I1365)-SUM(R$1:R1363),"")</f>
        <v/>
      </c>
      <c r="S1364" t="str">
        <f>IF(AND(Q1364&lt;&gt;"",Q1365=""),SUM(Q$1:Q1365)-SUM(S$1:S1363),"")</f>
        <v/>
      </c>
      <c r="T1364" s="74" t="str">
        <f>IF(AND(K1364&lt;&gt;"",K1365=""),SUM(K$1:K1365)-SUM(T$1:T1363),"")</f>
        <v/>
      </c>
      <c r="U1364" s="74" t="str">
        <f>IF(AND(M1364&lt;&gt;"",M1365=""),SUM(M$1:M1365)-SUM(U$1:U1363),"")</f>
        <v/>
      </c>
      <c r="V1364" s="74" t="str">
        <f>IF(AND(O1364&lt;&gt;"",O1365=""),SUM(O$1:O1365)-SUM(V$1:V1363),"")</f>
        <v/>
      </c>
      <c r="X1364" s="3" t="str">
        <f t="shared" si="243"/>
        <v/>
      </c>
      <c r="Y1364" s="21" t="str">
        <f t="shared" si="244"/>
        <v/>
      </c>
      <c r="Z1364" s="74" t="str">
        <f t="shared" si="245"/>
        <v/>
      </c>
      <c r="AA1364" s="74" t="str">
        <f t="shared" si="246"/>
        <v/>
      </c>
      <c r="AB1364" s="74" t="str">
        <f t="shared" si="247"/>
        <v/>
      </c>
    </row>
    <row r="1365" spans="5:28" ht="15.75" customHeight="1" x14ac:dyDescent="0.2">
      <c r="E1365" t="str">
        <f t="shared" si="237"/>
        <v/>
      </c>
      <c r="G1365" s="1" t="str">
        <f>IF(D1365="","",IFERROR(VLOOKUP(D1365,Ingredients!$A:$G,4,FALSE),"ingredient not in list"))</f>
        <v/>
      </c>
      <c r="H1365" t="str">
        <f t="shared" si="238"/>
        <v/>
      </c>
      <c r="I1365" s="3" t="str">
        <f>IF(D1365="", "", IFERROR((VLOOKUP(D1365,Ingredients!$A:$H,8,FALSE)*(F1365/(VLOOKUP(D1365,Ingredients!$A:$H,3,FALSE)))), "ingredient not in list"))</f>
        <v/>
      </c>
      <c r="J1365" t="str">
        <f t="shared" si="239"/>
        <v/>
      </c>
      <c r="K1365" s="77" t="str">
        <f>IF($D1365="", "", IFERROR((VLOOKUP($D1365,Ingredients!$A:$K,9,FALSE)*($F1365/(VLOOKUP($D1365,Ingredients!$A:$K,3,FALSE)))), "ingredient not in list"))</f>
        <v/>
      </c>
      <c r="L1365" t="str">
        <f t="shared" si="240"/>
        <v/>
      </c>
      <c r="M1365" s="77" t="str">
        <f>IF($D1365="", "", IFERROR((VLOOKUP($D1365,Ingredients!$A:$K,10,FALSE)*($F1365/(VLOOKUP($D1365,Ingredients!$A:$K,3,FALSE)))), "ingredient not in list"))</f>
        <v/>
      </c>
      <c r="N1365" t="str">
        <f t="shared" si="241"/>
        <v/>
      </c>
      <c r="O1365" s="77" t="str">
        <f>IF($D1365="", "", IFERROR((VLOOKUP($D1365,Ingredients!$A:$K,11,FALSE)*($F1365/(VLOOKUP($D1365,Ingredients!$A:$K,3,FALSE)))), "ingredient not in list"))</f>
        <v/>
      </c>
      <c r="P1365" t="str">
        <f t="shared" si="242"/>
        <v/>
      </c>
      <c r="Q1365" s="83" t="str">
        <f>IF($D1365="", "", IFERROR((VLOOKUP($D1365,Ingredients!$A:$H,6,FALSE)*($F1365/(VLOOKUP($D1365,Ingredients!$A:$H,3,FALSE)))), "ingredient not in list"))</f>
        <v/>
      </c>
      <c r="R1365" s="3" t="str">
        <f>IF(AND(I1365&lt;&gt;"",I1366=""),SUM(I$1:I1366)-SUM(R$1:R1364),"")</f>
        <v/>
      </c>
      <c r="S1365" t="str">
        <f>IF(AND(Q1365&lt;&gt;"",Q1366=""),SUM(Q$1:Q1366)-SUM(S$1:S1364),"")</f>
        <v/>
      </c>
      <c r="T1365" s="74" t="str">
        <f>IF(AND(K1365&lt;&gt;"",K1366=""),SUM(K$1:K1366)-SUM(T$1:T1364),"")</f>
        <v/>
      </c>
      <c r="U1365" s="74" t="str">
        <f>IF(AND(M1365&lt;&gt;"",M1366=""),SUM(M$1:M1366)-SUM(U$1:U1364),"")</f>
        <v/>
      </c>
      <c r="V1365" s="74" t="str">
        <f>IF(AND(O1365&lt;&gt;"",O1366=""),SUM(O$1:O1366)-SUM(V$1:V1364),"")</f>
        <v/>
      </c>
      <c r="X1365" s="3" t="str">
        <f t="shared" si="243"/>
        <v/>
      </c>
      <c r="Y1365" s="21" t="str">
        <f t="shared" si="244"/>
        <v/>
      </c>
      <c r="Z1365" s="74" t="str">
        <f t="shared" si="245"/>
        <v/>
      </c>
      <c r="AA1365" s="74" t="str">
        <f t="shared" si="246"/>
        <v/>
      </c>
      <c r="AB1365" s="74" t="str">
        <f t="shared" si="247"/>
        <v/>
      </c>
    </row>
    <row r="1366" spans="5:28" ht="15.75" customHeight="1" x14ac:dyDescent="0.2">
      <c r="E1366" t="str">
        <f t="shared" si="237"/>
        <v/>
      </c>
      <c r="G1366" s="1" t="str">
        <f>IF(D1366="","",IFERROR(VLOOKUP(D1366,Ingredients!$A:$G,4,FALSE),"ingredient not in list"))</f>
        <v/>
      </c>
      <c r="H1366" t="str">
        <f t="shared" si="238"/>
        <v/>
      </c>
      <c r="I1366" s="3" t="str">
        <f>IF(D1366="", "", IFERROR((VLOOKUP(D1366,Ingredients!$A:$H,8,FALSE)*(F1366/(VLOOKUP(D1366,Ingredients!$A:$H,3,FALSE)))), "ingredient not in list"))</f>
        <v/>
      </c>
      <c r="J1366" t="str">
        <f t="shared" si="239"/>
        <v/>
      </c>
      <c r="K1366" s="77" t="str">
        <f>IF($D1366="", "", IFERROR((VLOOKUP($D1366,Ingredients!$A:$K,9,FALSE)*($F1366/(VLOOKUP($D1366,Ingredients!$A:$K,3,FALSE)))), "ingredient not in list"))</f>
        <v/>
      </c>
      <c r="L1366" t="str">
        <f t="shared" si="240"/>
        <v/>
      </c>
      <c r="M1366" s="77" t="str">
        <f>IF($D1366="", "", IFERROR((VLOOKUP($D1366,Ingredients!$A:$K,10,FALSE)*($F1366/(VLOOKUP($D1366,Ingredients!$A:$K,3,FALSE)))), "ingredient not in list"))</f>
        <v/>
      </c>
      <c r="N1366" t="str">
        <f t="shared" si="241"/>
        <v/>
      </c>
      <c r="O1366" s="77" t="str">
        <f>IF($D1366="", "", IFERROR((VLOOKUP($D1366,Ingredients!$A:$K,11,FALSE)*($F1366/(VLOOKUP($D1366,Ingredients!$A:$K,3,FALSE)))), "ingredient not in list"))</f>
        <v/>
      </c>
      <c r="P1366" t="str">
        <f t="shared" si="242"/>
        <v/>
      </c>
      <c r="Q1366" s="83" t="str">
        <f>IF($D1366="", "", IFERROR((VLOOKUP($D1366,Ingredients!$A:$H,6,FALSE)*($F1366/(VLOOKUP($D1366,Ingredients!$A:$H,3,FALSE)))), "ingredient not in list"))</f>
        <v/>
      </c>
      <c r="R1366" s="3" t="str">
        <f>IF(AND(I1366&lt;&gt;"",I1367=""),SUM(I$1:I1367)-SUM(R$1:R1365),"")</f>
        <v/>
      </c>
      <c r="S1366" t="str">
        <f>IF(AND(Q1366&lt;&gt;"",Q1367=""),SUM(Q$1:Q1367)-SUM(S$1:S1365),"")</f>
        <v/>
      </c>
      <c r="T1366" s="74" t="str">
        <f>IF(AND(K1366&lt;&gt;"",K1367=""),SUM(K$1:K1367)-SUM(T$1:T1365),"")</f>
        <v/>
      </c>
      <c r="U1366" s="74" t="str">
        <f>IF(AND(M1366&lt;&gt;"",M1367=""),SUM(M$1:M1367)-SUM(U$1:U1365),"")</f>
        <v/>
      </c>
      <c r="V1366" s="74" t="str">
        <f>IF(AND(O1366&lt;&gt;"",O1367=""),SUM(O$1:O1367)-SUM(V$1:V1365),"")</f>
        <v/>
      </c>
      <c r="X1366" s="3" t="str">
        <f t="shared" si="243"/>
        <v/>
      </c>
      <c r="Y1366" s="21" t="str">
        <f t="shared" si="244"/>
        <v/>
      </c>
      <c r="Z1366" s="74" t="str">
        <f t="shared" si="245"/>
        <v/>
      </c>
      <c r="AA1366" s="74" t="str">
        <f t="shared" si="246"/>
        <v/>
      </c>
      <c r="AB1366" s="74" t="str">
        <f t="shared" si="247"/>
        <v/>
      </c>
    </row>
    <row r="1367" spans="5:28" ht="15.75" customHeight="1" x14ac:dyDescent="0.2">
      <c r="E1367" t="str">
        <f t="shared" si="237"/>
        <v/>
      </c>
      <c r="G1367" s="1" t="str">
        <f>IF(D1367="","",IFERROR(VLOOKUP(D1367,Ingredients!$A:$G,4,FALSE),"ingredient not in list"))</f>
        <v/>
      </c>
      <c r="H1367" t="str">
        <f t="shared" si="238"/>
        <v/>
      </c>
      <c r="I1367" s="3" t="str">
        <f>IF(D1367="", "", IFERROR((VLOOKUP(D1367,Ingredients!$A:$H,8,FALSE)*(F1367/(VLOOKUP(D1367,Ingredients!$A:$H,3,FALSE)))), "ingredient not in list"))</f>
        <v/>
      </c>
      <c r="J1367" t="str">
        <f t="shared" si="239"/>
        <v/>
      </c>
      <c r="K1367" s="77" t="str">
        <f>IF($D1367="", "", IFERROR((VLOOKUP($D1367,Ingredients!$A:$K,9,FALSE)*($F1367/(VLOOKUP($D1367,Ingredients!$A:$K,3,FALSE)))), "ingredient not in list"))</f>
        <v/>
      </c>
      <c r="L1367" t="str">
        <f t="shared" si="240"/>
        <v/>
      </c>
      <c r="M1367" s="77" t="str">
        <f>IF($D1367="", "", IFERROR((VLOOKUP($D1367,Ingredients!$A:$K,10,FALSE)*($F1367/(VLOOKUP($D1367,Ingredients!$A:$K,3,FALSE)))), "ingredient not in list"))</f>
        <v/>
      </c>
      <c r="N1367" t="str">
        <f t="shared" si="241"/>
        <v/>
      </c>
      <c r="O1367" s="77" t="str">
        <f>IF($D1367="", "", IFERROR((VLOOKUP($D1367,Ingredients!$A:$K,11,FALSE)*($F1367/(VLOOKUP($D1367,Ingredients!$A:$K,3,FALSE)))), "ingredient not in list"))</f>
        <v/>
      </c>
      <c r="P1367" t="str">
        <f t="shared" si="242"/>
        <v/>
      </c>
      <c r="Q1367" s="83" t="str">
        <f>IF($D1367="", "", IFERROR((VLOOKUP($D1367,Ingredients!$A:$H,6,FALSE)*($F1367/(VLOOKUP($D1367,Ingredients!$A:$H,3,FALSE)))), "ingredient not in list"))</f>
        <v/>
      </c>
      <c r="R1367" s="3" t="str">
        <f>IF(AND(I1367&lt;&gt;"",I1368=""),SUM(I$1:I1368)-SUM(R$1:R1366),"")</f>
        <v/>
      </c>
      <c r="S1367" t="str">
        <f>IF(AND(Q1367&lt;&gt;"",Q1368=""),SUM(Q$1:Q1368)-SUM(S$1:S1366),"")</f>
        <v/>
      </c>
      <c r="T1367" s="74" t="str">
        <f>IF(AND(K1367&lt;&gt;"",K1368=""),SUM(K$1:K1368)-SUM(T$1:T1366),"")</f>
        <v/>
      </c>
      <c r="U1367" s="74" t="str">
        <f>IF(AND(M1367&lt;&gt;"",M1368=""),SUM(M$1:M1368)-SUM(U$1:U1366),"")</f>
        <v/>
      </c>
      <c r="V1367" s="74" t="str">
        <f>IF(AND(O1367&lt;&gt;"",O1368=""),SUM(O$1:O1368)-SUM(V$1:V1366),"")</f>
        <v/>
      </c>
      <c r="X1367" s="3" t="str">
        <f t="shared" si="243"/>
        <v/>
      </c>
      <c r="Y1367" s="21" t="str">
        <f t="shared" si="244"/>
        <v/>
      </c>
      <c r="Z1367" s="74" t="str">
        <f t="shared" si="245"/>
        <v/>
      </c>
      <c r="AA1367" s="74" t="str">
        <f t="shared" si="246"/>
        <v/>
      </c>
      <c r="AB1367" s="74" t="str">
        <f t="shared" si="247"/>
        <v/>
      </c>
    </row>
    <row r="1368" spans="5:28" ht="15.75" customHeight="1" x14ac:dyDescent="0.2">
      <c r="E1368" t="str">
        <f t="shared" si="237"/>
        <v/>
      </c>
      <c r="G1368" s="1" t="str">
        <f>IF(D1368="","",IFERROR(VLOOKUP(D1368,Ingredients!$A:$G,4,FALSE),"ingredient not in list"))</f>
        <v/>
      </c>
      <c r="H1368" t="str">
        <f t="shared" si="238"/>
        <v/>
      </c>
      <c r="I1368" s="3" t="str">
        <f>IF(D1368="", "", IFERROR((VLOOKUP(D1368,Ingredients!$A:$H,8,FALSE)*(F1368/(VLOOKUP(D1368,Ingredients!$A:$H,3,FALSE)))), "ingredient not in list"))</f>
        <v/>
      </c>
      <c r="J1368" t="str">
        <f t="shared" si="239"/>
        <v/>
      </c>
      <c r="K1368" s="77" t="str">
        <f>IF($D1368="", "", IFERROR((VLOOKUP($D1368,Ingredients!$A:$K,9,FALSE)*($F1368/(VLOOKUP($D1368,Ingredients!$A:$K,3,FALSE)))), "ingredient not in list"))</f>
        <v/>
      </c>
      <c r="L1368" t="str">
        <f t="shared" si="240"/>
        <v/>
      </c>
      <c r="M1368" s="77" t="str">
        <f>IF($D1368="", "", IFERROR((VLOOKUP($D1368,Ingredients!$A:$K,10,FALSE)*($F1368/(VLOOKUP($D1368,Ingredients!$A:$K,3,FALSE)))), "ingredient not in list"))</f>
        <v/>
      </c>
      <c r="N1368" t="str">
        <f t="shared" si="241"/>
        <v/>
      </c>
      <c r="O1368" s="77" t="str">
        <f>IF($D1368="", "", IFERROR((VLOOKUP($D1368,Ingredients!$A:$K,11,FALSE)*($F1368/(VLOOKUP($D1368,Ingredients!$A:$K,3,FALSE)))), "ingredient not in list"))</f>
        <v/>
      </c>
      <c r="P1368" t="str">
        <f t="shared" si="242"/>
        <v/>
      </c>
      <c r="Q1368" s="83" t="str">
        <f>IF($D1368="", "", IFERROR((VLOOKUP($D1368,Ingredients!$A:$H,6,FALSE)*($F1368/(VLOOKUP($D1368,Ingredients!$A:$H,3,FALSE)))), "ingredient not in list"))</f>
        <v/>
      </c>
      <c r="R1368" s="3" t="str">
        <f>IF(AND(I1368&lt;&gt;"",I1369=""),SUM(I$1:I1369)-SUM(R$1:R1367),"")</f>
        <v/>
      </c>
      <c r="S1368" t="str">
        <f>IF(AND(Q1368&lt;&gt;"",Q1369=""),SUM(Q$1:Q1369)-SUM(S$1:S1367),"")</f>
        <v/>
      </c>
      <c r="T1368" s="74" t="str">
        <f>IF(AND(K1368&lt;&gt;"",K1369=""),SUM(K$1:K1369)-SUM(T$1:T1367),"")</f>
        <v/>
      </c>
      <c r="U1368" s="74" t="str">
        <f>IF(AND(M1368&lt;&gt;"",M1369=""),SUM(M$1:M1369)-SUM(U$1:U1367),"")</f>
        <v/>
      </c>
      <c r="V1368" s="74" t="str">
        <f>IF(AND(O1368&lt;&gt;"",O1369=""),SUM(O$1:O1369)-SUM(V$1:V1367),"")</f>
        <v/>
      </c>
      <c r="X1368" s="3" t="str">
        <f t="shared" si="243"/>
        <v/>
      </c>
      <c r="Y1368" s="21" t="str">
        <f t="shared" si="244"/>
        <v/>
      </c>
      <c r="Z1368" s="74" t="str">
        <f t="shared" si="245"/>
        <v/>
      </c>
      <c r="AA1368" s="74" t="str">
        <f t="shared" si="246"/>
        <v/>
      </c>
      <c r="AB1368" s="74" t="str">
        <f t="shared" si="247"/>
        <v/>
      </c>
    </row>
    <row r="1369" spans="5:28" ht="15.75" customHeight="1" x14ac:dyDescent="0.2">
      <c r="E1369" t="str">
        <f t="shared" si="237"/>
        <v/>
      </c>
      <c r="G1369" s="1" t="str">
        <f>IF(D1369="","",IFERROR(VLOOKUP(D1369,Ingredients!$A:$G,4,FALSE),"ingredient not in list"))</f>
        <v/>
      </c>
      <c r="H1369" t="str">
        <f t="shared" si="238"/>
        <v/>
      </c>
      <c r="I1369" s="3" t="str">
        <f>IF(D1369="", "", IFERROR((VLOOKUP(D1369,Ingredients!$A:$H,8,FALSE)*(F1369/(VLOOKUP(D1369,Ingredients!$A:$H,3,FALSE)))), "ingredient not in list"))</f>
        <v/>
      </c>
      <c r="J1369" t="str">
        <f t="shared" si="239"/>
        <v/>
      </c>
      <c r="K1369" s="77" t="str">
        <f>IF($D1369="", "", IFERROR((VLOOKUP($D1369,Ingredients!$A:$K,9,FALSE)*($F1369/(VLOOKUP($D1369,Ingredients!$A:$K,3,FALSE)))), "ingredient not in list"))</f>
        <v/>
      </c>
      <c r="L1369" t="str">
        <f t="shared" si="240"/>
        <v/>
      </c>
      <c r="M1369" s="77" t="str">
        <f>IF($D1369="", "", IFERROR((VLOOKUP($D1369,Ingredients!$A:$K,10,FALSE)*($F1369/(VLOOKUP($D1369,Ingredients!$A:$K,3,FALSE)))), "ingredient not in list"))</f>
        <v/>
      </c>
      <c r="N1369" t="str">
        <f t="shared" si="241"/>
        <v/>
      </c>
      <c r="O1369" s="77" t="str">
        <f>IF($D1369="", "", IFERROR((VLOOKUP($D1369,Ingredients!$A:$K,11,FALSE)*($F1369/(VLOOKUP($D1369,Ingredients!$A:$K,3,FALSE)))), "ingredient not in list"))</f>
        <v/>
      </c>
      <c r="P1369" t="str">
        <f t="shared" si="242"/>
        <v/>
      </c>
      <c r="Q1369" s="83" t="str">
        <f>IF($D1369="", "", IFERROR((VLOOKUP($D1369,Ingredients!$A:$H,6,FALSE)*($F1369/(VLOOKUP($D1369,Ingredients!$A:$H,3,FALSE)))), "ingredient not in list"))</f>
        <v/>
      </c>
      <c r="R1369" s="3" t="str">
        <f>IF(AND(I1369&lt;&gt;"",I1370=""),SUM(I$1:I1370)-SUM(R$1:R1368),"")</f>
        <v/>
      </c>
      <c r="S1369" t="str">
        <f>IF(AND(Q1369&lt;&gt;"",Q1370=""),SUM(Q$1:Q1370)-SUM(S$1:S1368),"")</f>
        <v/>
      </c>
      <c r="T1369" s="74" t="str">
        <f>IF(AND(K1369&lt;&gt;"",K1370=""),SUM(K$1:K1370)-SUM(T$1:T1368),"")</f>
        <v/>
      </c>
      <c r="U1369" s="74" t="str">
        <f>IF(AND(M1369&lt;&gt;"",M1370=""),SUM(M$1:M1370)-SUM(U$1:U1368),"")</f>
        <v/>
      </c>
      <c r="V1369" s="74" t="str">
        <f>IF(AND(O1369&lt;&gt;"",O1370=""),SUM(O$1:O1370)-SUM(V$1:V1368),"")</f>
        <v/>
      </c>
      <c r="X1369" s="3" t="str">
        <f t="shared" si="243"/>
        <v/>
      </c>
      <c r="Y1369" s="21" t="str">
        <f t="shared" si="244"/>
        <v/>
      </c>
      <c r="Z1369" s="74" t="str">
        <f t="shared" si="245"/>
        <v/>
      </c>
      <c r="AA1369" s="74" t="str">
        <f t="shared" si="246"/>
        <v/>
      </c>
      <c r="AB1369" s="74" t="str">
        <f t="shared" si="247"/>
        <v/>
      </c>
    </row>
    <row r="1370" spans="5:28" ht="15.75" customHeight="1" x14ac:dyDescent="0.2">
      <c r="E1370" t="str">
        <f t="shared" si="237"/>
        <v/>
      </c>
      <c r="G1370" s="1" t="str">
        <f>IF(D1370="","",IFERROR(VLOOKUP(D1370,Ingredients!$A:$G,4,FALSE),"ingredient not in list"))</f>
        <v/>
      </c>
      <c r="H1370" t="str">
        <f t="shared" si="238"/>
        <v/>
      </c>
      <c r="I1370" s="3" t="str">
        <f>IF(D1370="", "", IFERROR((VLOOKUP(D1370,Ingredients!$A:$H,8,FALSE)*(F1370/(VLOOKUP(D1370,Ingredients!$A:$H,3,FALSE)))), "ingredient not in list"))</f>
        <v/>
      </c>
      <c r="J1370" t="str">
        <f t="shared" si="239"/>
        <v/>
      </c>
      <c r="K1370" s="77" t="str">
        <f>IF($D1370="", "", IFERROR((VLOOKUP($D1370,Ingredients!$A:$K,9,FALSE)*($F1370/(VLOOKUP($D1370,Ingredients!$A:$K,3,FALSE)))), "ingredient not in list"))</f>
        <v/>
      </c>
      <c r="L1370" t="str">
        <f t="shared" si="240"/>
        <v/>
      </c>
      <c r="M1370" s="77" t="str">
        <f>IF($D1370="", "", IFERROR((VLOOKUP($D1370,Ingredients!$A:$K,10,FALSE)*($F1370/(VLOOKUP($D1370,Ingredients!$A:$K,3,FALSE)))), "ingredient not in list"))</f>
        <v/>
      </c>
      <c r="N1370" t="str">
        <f t="shared" si="241"/>
        <v/>
      </c>
      <c r="O1370" s="77" t="str">
        <f>IF($D1370="", "", IFERROR((VLOOKUP($D1370,Ingredients!$A:$K,11,FALSE)*($F1370/(VLOOKUP($D1370,Ingredients!$A:$K,3,FALSE)))), "ingredient not in list"))</f>
        <v/>
      </c>
      <c r="P1370" t="str">
        <f t="shared" si="242"/>
        <v/>
      </c>
      <c r="Q1370" s="83" t="str">
        <f>IF($D1370="", "", IFERROR((VLOOKUP($D1370,Ingredients!$A:$H,6,FALSE)*($F1370/(VLOOKUP($D1370,Ingredients!$A:$H,3,FALSE)))), "ingredient not in list"))</f>
        <v/>
      </c>
      <c r="R1370" s="3" t="str">
        <f>IF(AND(I1370&lt;&gt;"",I1371=""),SUM(I$1:I1371)-SUM(R$1:R1369),"")</f>
        <v/>
      </c>
      <c r="S1370" t="str">
        <f>IF(AND(Q1370&lt;&gt;"",Q1371=""),SUM(Q$1:Q1371)-SUM(S$1:S1369),"")</f>
        <v/>
      </c>
      <c r="T1370" s="74" t="str">
        <f>IF(AND(K1370&lt;&gt;"",K1371=""),SUM(K$1:K1371)-SUM(T$1:T1369),"")</f>
        <v/>
      </c>
      <c r="U1370" s="74" t="str">
        <f>IF(AND(M1370&lt;&gt;"",M1371=""),SUM(M$1:M1371)-SUM(U$1:U1369),"")</f>
        <v/>
      </c>
      <c r="V1370" s="74" t="str">
        <f>IF(AND(O1370&lt;&gt;"",O1371=""),SUM(O$1:O1371)-SUM(V$1:V1369),"")</f>
        <v/>
      </c>
      <c r="X1370" s="3" t="str">
        <f t="shared" si="243"/>
        <v/>
      </c>
      <c r="Y1370" s="21" t="str">
        <f t="shared" si="244"/>
        <v/>
      </c>
      <c r="Z1370" s="74" t="str">
        <f t="shared" si="245"/>
        <v/>
      </c>
      <c r="AA1370" s="74" t="str">
        <f t="shared" si="246"/>
        <v/>
      </c>
      <c r="AB1370" s="74" t="str">
        <f t="shared" si="247"/>
        <v/>
      </c>
    </row>
    <row r="1371" spans="5:28" ht="15.75" customHeight="1" x14ac:dyDescent="0.2">
      <c r="E1371" t="str">
        <f t="shared" si="237"/>
        <v/>
      </c>
      <c r="G1371" s="1" t="str">
        <f>IF(D1371="","",IFERROR(VLOOKUP(D1371,Ingredients!$A:$G,4,FALSE),"ingredient not in list"))</f>
        <v/>
      </c>
      <c r="H1371" t="str">
        <f t="shared" si="238"/>
        <v/>
      </c>
      <c r="I1371" s="3" t="str">
        <f>IF(D1371="", "", IFERROR((VLOOKUP(D1371,Ingredients!$A:$H,8,FALSE)*(F1371/(VLOOKUP(D1371,Ingredients!$A:$H,3,FALSE)))), "ingredient not in list"))</f>
        <v/>
      </c>
      <c r="J1371" t="str">
        <f t="shared" si="239"/>
        <v/>
      </c>
      <c r="K1371" s="77" t="str">
        <f>IF($D1371="", "", IFERROR((VLOOKUP($D1371,Ingredients!$A:$K,9,FALSE)*($F1371/(VLOOKUP($D1371,Ingredients!$A:$K,3,FALSE)))), "ingredient not in list"))</f>
        <v/>
      </c>
      <c r="L1371" t="str">
        <f t="shared" si="240"/>
        <v/>
      </c>
      <c r="M1371" s="77" t="str">
        <f>IF($D1371="", "", IFERROR((VLOOKUP($D1371,Ingredients!$A:$K,10,FALSE)*($F1371/(VLOOKUP($D1371,Ingredients!$A:$K,3,FALSE)))), "ingredient not in list"))</f>
        <v/>
      </c>
      <c r="N1371" t="str">
        <f t="shared" si="241"/>
        <v/>
      </c>
      <c r="O1371" s="77" t="str">
        <f>IF($D1371="", "", IFERROR((VLOOKUP($D1371,Ingredients!$A:$K,11,FALSE)*($F1371/(VLOOKUP($D1371,Ingredients!$A:$K,3,FALSE)))), "ingredient not in list"))</f>
        <v/>
      </c>
      <c r="P1371" t="str">
        <f t="shared" si="242"/>
        <v/>
      </c>
      <c r="Q1371" s="83" t="str">
        <f>IF($D1371="", "", IFERROR((VLOOKUP($D1371,Ingredients!$A:$H,6,FALSE)*($F1371/(VLOOKUP($D1371,Ingredients!$A:$H,3,FALSE)))), "ingredient not in list"))</f>
        <v/>
      </c>
      <c r="R1371" s="3" t="str">
        <f>IF(AND(I1371&lt;&gt;"",I1372=""),SUM(I$1:I1372)-SUM(R$1:R1370),"")</f>
        <v/>
      </c>
      <c r="S1371" t="str">
        <f>IF(AND(Q1371&lt;&gt;"",Q1372=""),SUM(Q$1:Q1372)-SUM(S$1:S1370),"")</f>
        <v/>
      </c>
      <c r="T1371" s="74" t="str">
        <f>IF(AND(K1371&lt;&gt;"",K1372=""),SUM(K$1:K1372)-SUM(T$1:T1370),"")</f>
        <v/>
      </c>
      <c r="U1371" s="74" t="str">
        <f>IF(AND(M1371&lt;&gt;"",M1372=""),SUM(M$1:M1372)-SUM(U$1:U1370),"")</f>
        <v/>
      </c>
      <c r="V1371" s="74" t="str">
        <f>IF(AND(O1371&lt;&gt;"",O1372=""),SUM(O$1:O1372)-SUM(V$1:V1370),"")</f>
        <v/>
      </c>
      <c r="X1371" s="3" t="str">
        <f t="shared" si="243"/>
        <v/>
      </c>
      <c r="Y1371" s="21" t="str">
        <f t="shared" si="244"/>
        <v/>
      </c>
      <c r="Z1371" s="74" t="str">
        <f t="shared" si="245"/>
        <v/>
      </c>
      <c r="AA1371" s="74" t="str">
        <f t="shared" si="246"/>
        <v/>
      </c>
      <c r="AB1371" s="74" t="str">
        <f t="shared" si="247"/>
        <v/>
      </c>
    </row>
    <row r="1372" spans="5:28" ht="15.75" customHeight="1" x14ac:dyDescent="0.2">
      <c r="E1372" t="str">
        <f t="shared" si="237"/>
        <v/>
      </c>
      <c r="G1372" s="1" t="str">
        <f>IF(D1372="","",IFERROR(VLOOKUP(D1372,Ingredients!$A:$G,4,FALSE),"ingredient not in list"))</f>
        <v/>
      </c>
      <c r="H1372" t="str">
        <f t="shared" si="238"/>
        <v/>
      </c>
      <c r="I1372" s="3" t="str">
        <f>IF(D1372="", "", IFERROR((VLOOKUP(D1372,Ingredients!$A:$H,8,FALSE)*(F1372/(VLOOKUP(D1372,Ingredients!$A:$H,3,FALSE)))), "ingredient not in list"))</f>
        <v/>
      </c>
      <c r="J1372" t="str">
        <f t="shared" si="239"/>
        <v/>
      </c>
      <c r="K1372" s="77" t="str">
        <f>IF($D1372="", "", IFERROR((VLOOKUP($D1372,Ingredients!$A:$K,9,FALSE)*($F1372/(VLOOKUP($D1372,Ingredients!$A:$K,3,FALSE)))), "ingredient not in list"))</f>
        <v/>
      </c>
      <c r="L1372" t="str">
        <f t="shared" si="240"/>
        <v/>
      </c>
      <c r="M1372" s="77" t="str">
        <f>IF($D1372="", "", IFERROR((VLOOKUP($D1372,Ingredients!$A:$K,10,FALSE)*($F1372/(VLOOKUP($D1372,Ingredients!$A:$K,3,FALSE)))), "ingredient not in list"))</f>
        <v/>
      </c>
      <c r="N1372" t="str">
        <f t="shared" si="241"/>
        <v/>
      </c>
      <c r="O1372" s="77" t="str">
        <f>IF($D1372="", "", IFERROR((VLOOKUP($D1372,Ingredients!$A:$K,11,FALSE)*($F1372/(VLOOKUP($D1372,Ingredients!$A:$K,3,FALSE)))), "ingredient not in list"))</f>
        <v/>
      </c>
      <c r="P1372" t="str">
        <f t="shared" si="242"/>
        <v/>
      </c>
      <c r="Q1372" s="83" t="str">
        <f>IF($D1372="", "", IFERROR((VLOOKUP($D1372,Ingredients!$A:$H,6,FALSE)*($F1372/(VLOOKUP($D1372,Ingredients!$A:$H,3,FALSE)))), "ingredient not in list"))</f>
        <v/>
      </c>
      <c r="R1372" s="3" t="str">
        <f>IF(AND(I1372&lt;&gt;"",I1373=""),SUM(I$1:I1373)-SUM(R$1:R1371),"")</f>
        <v/>
      </c>
      <c r="S1372" t="str">
        <f>IF(AND(Q1372&lt;&gt;"",Q1373=""),SUM(Q$1:Q1373)-SUM(S$1:S1371),"")</f>
        <v/>
      </c>
      <c r="T1372" s="74" t="str">
        <f>IF(AND(K1372&lt;&gt;"",K1373=""),SUM(K$1:K1373)-SUM(T$1:T1371),"")</f>
        <v/>
      </c>
      <c r="U1372" s="74" t="str">
        <f>IF(AND(M1372&lt;&gt;"",M1373=""),SUM(M$1:M1373)-SUM(U$1:U1371),"")</f>
        <v/>
      </c>
      <c r="V1372" s="74" t="str">
        <f>IF(AND(O1372&lt;&gt;"",O1373=""),SUM(O$1:O1373)-SUM(V$1:V1371),"")</f>
        <v/>
      </c>
      <c r="X1372" s="3" t="str">
        <f t="shared" si="243"/>
        <v/>
      </c>
      <c r="Y1372" s="21" t="str">
        <f t="shared" si="244"/>
        <v/>
      </c>
      <c r="Z1372" s="74" t="str">
        <f t="shared" si="245"/>
        <v/>
      </c>
      <c r="AA1372" s="74" t="str">
        <f t="shared" si="246"/>
        <v/>
      </c>
      <c r="AB1372" s="74" t="str">
        <f t="shared" si="247"/>
        <v/>
      </c>
    </row>
    <row r="1373" spans="5:28" ht="15.75" customHeight="1" x14ac:dyDescent="0.2">
      <c r="E1373" t="str">
        <f t="shared" si="237"/>
        <v/>
      </c>
      <c r="G1373" s="1" t="str">
        <f>IF(D1373="","",IFERROR(VLOOKUP(D1373,Ingredients!$A:$G,4,FALSE),"ingredient not in list"))</f>
        <v/>
      </c>
      <c r="H1373" t="str">
        <f t="shared" si="238"/>
        <v/>
      </c>
      <c r="I1373" s="3" t="str">
        <f>IF(D1373="", "", IFERROR((VLOOKUP(D1373,Ingredients!$A:$H,8,FALSE)*(F1373/(VLOOKUP(D1373,Ingredients!$A:$H,3,FALSE)))), "ingredient not in list"))</f>
        <v/>
      </c>
      <c r="J1373" t="str">
        <f t="shared" si="239"/>
        <v/>
      </c>
      <c r="K1373" s="77" t="str">
        <f>IF($D1373="", "", IFERROR((VLOOKUP($D1373,Ingredients!$A:$K,9,FALSE)*($F1373/(VLOOKUP($D1373,Ingredients!$A:$K,3,FALSE)))), "ingredient not in list"))</f>
        <v/>
      </c>
      <c r="L1373" t="str">
        <f t="shared" si="240"/>
        <v/>
      </c>
      <c r="M1373" s="77" t="str">
        <f>IF($D1373="", "", IFERROR((VLOOKUP($D1373,Ingredients!$A:$K,10,FALSE)*($F1373/(VLOOKUP($D1373,Ingredients!$A:$K,3,FALSE)))), "ingredient not in list"))</f>
        <v/>
      </c>
      <c r="N1373" t="str">
        <f t="shared" si="241"/>
        <v/>
      </c>
      <c r="O1373" s="77" t="str">
        <f>IF($D1373="", "", IFERROR((VLOOKUP($D1373,Ingredients!$A:$K,11,FALSE)*($F1373/(VLOOKUP($D1373,Ingredients!$A:$K,3,FALSE)))), "ingredient not in list"))</f>
        <v/>
      </c>
      <c r="P1373" t="str">
        <f t="shared" si="242"/>
        <v/>
      </c>
      <c r="Q1373" s="83" t="str">
        <f>IF($D1373="", "", IFERROR((VLOOKUP($D1373,Ingredients!$A:$H,6,FALSE)*($F1373/(VLOOKUP($D1373,Ingredients!$A:$H,3,FALSE)))), "ingredient not in list"))</f>
        <v/>
      </c>
      <c r="R1373" s="3" t="str">
        <f>IF(AND(I1373&lt;&gt;"",I1374=""),SUM(I$1:I1374)-SUM(R$1:R1372),"")</f>
        <v/>
      </c>
      <c r="S1373" t="str">
        <f>IF(AND(Q1373&lt;&gt;"",Q1374=""),SUM(Q$1:Q1374)-SUM(S$1:S1372),"")</f>
        <v/>
      </c>
      <c r="T1373" s="74" t="str">
        <f>IF(AND(K1373&lt;&gt;"",K1374=""),SUM(K$1:K1374)-SUM(T$1:T1372),"")</f>
        <v/>
      </c>
      <c r="U1373" s="74" t="str">
        <f>IF(AND(M1373&lt;&gt;"",M1374=""),SUM(M$1:M1374)-SUM(U$1:U1372),"")</f>
        <v/>
      </c>
      <c r="V1373" s="74" t="str">
        <f>IF(AND(O1373&lt;&gt;"",O1374=""),SUM(O$1:O1374)-SUM(V$1:V1372),"")</f>
        <v/>
      </c>
      <c r="X1373" s="3" t="str">
        <f t="shared" si="243"/>
        <v/>
      </c>
      <c r="Y1373" s="21" t="str">
        <f t="shared" si="244"/>
        <v/>
      </c>
      <c r="Z1373" s="74" t="str">
        <f t="shared" si="245"/>
        <v/>
      </c>
      <c r="AA1373" s="74" t="str">
        <f t="shared" si="246"/>
        <v/>
      </c>
      <c r="AB1373" s="74" t="str">
        <f t="shared" si="247"/>
        <v/>
      </c>
    </row>
    <row r="1374" spans="5:28" ht="15.75" customHeight="1" x14ac:dyDescent="0.2">
      <c r="E1374" t="str">
        <f t="shared" si="237"/>
        <v/>
      </c>
      <c r="G1374" s="1" t="str">
        <f>IF(D1374="","",IFERROR(VLOOKUP(D1374,Ingredients!$A:$G,4,FALSE),"ingredient not in list"))</f>
        <v/>
      </c>
      <c r="H1374" t="str">
        <f t="shared" si="238"/>
        <v/>
      </c>
      <c r="I1374" s="3" t="str">
        <f>IF(D1374="", "", IFERROR((VLOOKUP(D1374,Ingredients!$A:$H,8,FALSE)*(F1374/(VLOOKUP(D1374,Ingredients!$A:$H,3,FALSE)))), "ingredient not in list"))</f>
        <v/>
      </c>
      <c r="J1374" t="str">
        <f t="shared" si="239"/>
        <v/>
      </c>
      <c r="K1374" s="77" t="str">
        <f>IF($D1374="", "", IFERROR((VLOOKUP($D1374,Ingredients!$A:$K,9,FALSE)*($F1374/(VLOOKUP($D1374,Ingredients!$A:$K,3,FALSE)))), "ingredient not in list"))</f>
        <v/>
      </c>
      <c r="L1374" t="str">
        <f t="shared" si="240"/>
        <v/>
      </c>
      <c r="M1374" s="77" t="str">
        <f>IF($D1374="", "", IFERROR((VLOOKUP($D1374,Ingredients!$A:$K,10,FALSE)*($F1374/(VLOOKUP($D1374,Ingredients!$A:$K,3,FALSE)))), "ingredient not in list"))</f>
        <v/>
      </c>
      <c r="N1374" t="str">
        <f t="shared" si="241"/>
        <v/>
      </c>
      <c r="O1374" s="77" t="str">
        <f>IF($D1374="", "", IFERROR((VLOOKUP($D1374,Ingredients!$A:$K,11,FALSE)*($F1374/(VLOOKUP($D1374,Ingredients!$A:$K,3,FALSE)))), "ingredient not in list"))</f>
        <v/>
      </c>
      <c r="P1374" t="str">
        <f t="shared" si="242"/>
        <v/>
      </c>
      <c r="Q1374" s="83" t="str">
        <f>IF($D1374="", "", IFERROR((VLOOKUP($D1374,Ingredients!$A:$H,6,FALSE)*($F1374/(VLOOKUP($D1374,Ingredients!$A:$H,3,FALSE)))), "ingredient not in list"))</f>
        <v/>
      </c>
      <c r="R1374" s="3" t="str">
        <f>IF(AND(I1374&lt;&gt;"",I1375=""),SUM(I$1:I1375)-SUM(R$1:R1373),"")</f>
        <v/>
      </c>
      <c r="S1374" t="str">
        <f>IF(AND(Q1374&lt;&gt;"",Q1375=""),SUM(Q$1:Q1375)-SUM(S$1:S1373),"")</f>
        <v/>
      </c>
      <c r="T1374" s="74" t="str">
        <f>IF(AND(K1374&lt;&gt;"",K1375=""),SUM(K$1:K1375)-SUM(T$1:T1373),"")</f>
        <v/>
      </c>
      <c r="U1374" s="74" t="str">
        <f>IF(AND(M1374&lt;&gt;"",M1375=""),SUM(M$1:M1375)-SUM(U$1:U1373),"")</f>
        <v/>
      </c>
      <c r="V1374" s="74" t="str">
        <f>IF(AND(O1374&lt;&gt;"",O1375=""),SUM(O$1:O1375)-SUM(V$1:V1373),"")</f>
        <v/>
      </c>
      <c r="X1374" s="3" t="str">
        <f t="shared" si="243"/>
        <v/>
      </c>
      <c r="Y1374" s="21" t="str">
        <f t="shared" si="244"/>
        <v/>
      </c>
      <c r="Z1374" s="74" t="str">
        <f t="shared" si="245"/>
        <v/>
      </c>
      <c r="AA1374" s="74" t="str">
        <f t="shared" si="246"/>
        <v/>
      </c>
      <c r="AB1374" s="74" t="str">
        <f t="shared" si="247"/>
        <v/>
      </c>
    </row>
    <row r="1375" spans="5:28" ht="15.75" customHeight="1" x14ac:dyDescent="0.2">
      <c r="E1375" t="str">
        <f t="shared" si="237"/>
        <v/>
      </c>
      <c r="G1375" s="1" t="str">
        <f>IF(D1375="","",IFERROR(VLOOKUP(D1375,Ingredients!$A:$G,4,FALSE),"ingredient not in list"))</f>
        <v/>
      </c>
      <c r="H1375" t="str">
        <f t="shared" si="238"/>
        <v/>
      </c>
      <c r="I1375" s="3" t="str">
        <f>IF(D1375="", "", IFERROR((VLOOKUP(D1375,Ingredients!$A:$H,8,FALSE)*(F1375/(VLOOKUP(D1375,Ingredients!$A:$H,3,FALSE)))), "ingredient not in list"))</f>
        <v/>
      </c>
      <c r="J1375" t="str">
        <f t="shared" si="239"/>
        <v/>
      </c>
      <c r="K1375" s="77" t="str">
        <f>IF($D1375="", "", IFERROR((VLOOKUP($D1375,Ingredients!$A:$K,9,FALSE)*($F1375/(VLOOKUP($D1375,Ingredients!$A:$K,3,FALSE)))), "ingredient not in list"))</f>
        <v/>
      </c>
      <c r="L1375" t="str">
        <f t="shared" si="240"/>
        <v/>
      </c>
      <c r="M1375" s="77" t="str">
        <f>IF($D1375="", "", IFERROR((VLOOKUP($D1375,Ingredients!$A:$K,10,FALSE)*($F1375/(VLOOKUP($D1375,Ingredients!$A:$K,3,FALSE)))), "ingredient not in list"))</f>
        <v/>
      </c>
      <c r="N1375" t="str">
        <f t="shared" si="241"/>
        <v/>
      </c>
      <c r="O1375" s="77" t="str">
        <f>IF($D1375="", "", IFERROR((VLOOKUP($D1375,Ingredients!$A:$K,11,FALSE)*($F1375/(VLOOKUP($D1375,Ingredients!$A:$K,3,FALSE)))), "ingredient not in list"))</f>
        <v/>
      </c>
      <c r="P1375" t="str">
        <f t="shared" si="242"/>
        <v/>
      </c>
      <c r="Q1375" s="83" t="str">
        <f>IF($D1375="", "", IFERROR((VLOOKUP($D1375,Ingredients!$A:$H,6,FALSE)*($F1375/(VLOOKUP($D1375,Ingredients!$A:$H,3,FALSE)))), "ingredient not in list"))</f>
        <v/>
      </c>
      <c r="R1375" s="3" t="str">
        <f>IF(AND(I1375&lt;&gt;"",I1376=""),SUM(I$1:I1376)-SUM(R$1:R1374),"")</f>
        <v/>
      </c>
      <c r="S1375" t="str">
        <f>IF(AND(Q1375&lt;&gt;"",Q1376=""),SUM(Q$1:Q1376)-SUM(S$1:S1374),"")</f>
        <v/>
      </c>
      <c r="T1375" s="74" t="str">
        <f>IF(AND(K1375&lt;&gt;"",K1376=""),SUM(K$1:K1376)-SUM(T$1:T1374),"")</f>
        <v/>
      </c>
      <c r="U1375" s="74" t="str">
        <f>IF(AND(M1375&lt;&gt;"",M1376=""),SUM(M$1:M1376)-SUM(U$1:U1374),"")</f>
        <v/>
      </c>
      <c r="V1375" s="74" t="str">
        <f>IF(AND(O1375&lt;&gt;"",O1376=""),SUM(O$1:O1376)-SUM(V$1:V1374),"")</f>
        <v/>
      </c>
      <c r="X1375" s="3" t="str">
        <f t="shared" si="243"/>
        <v/>
      </c>
      <c r="Y1375" s="21" t="str">
        <f t="shared" si="244"/>
        <v/>
      </c>
      <c r="Z1375" s="74" t="str">
        <f t="shared" si="245"/>
        <v/>
      </c>
      <c r="AA1375" s="74" t="str">
        <f t="shared" si="246"/>
        <v/>
      </c>
      <c r="AB1375" s="74" t="str">
        <f t="shared" si="247"/>
        <v/>
      </c>
    </row>
    <row r="1376" spans="5:28" ht="15.75" customHeight="1" x14ac:dyDescent="0.2">
      <c r="E1376" t="str">
        <f t="shared" si="237"/>
        <v/>
      </c>
      <c r="G1376" s="1" t="str">
        <f>IF(D1376="","",IFERROR(VLOOKUP(D1376,Ingredients!$A:$G,4,FALSE),"ingredient not in list"))</f>
        <v/>
      </c>
      <c r="H1376" t="str">
        <f t="shared" si="238"/>
        <v/>
      </c>
      <c r="I1376" s="3" t="str">
        <f>IF(D1376="", "", IFERROR((VLOOKUP(D1376,Ingredients!$A:$H,8,FALSE)*(F1376/(VLOOKUP(D1376,Ingredients!$A:$H,3,FALSE)))), "ingredient not in list"))</f>
        <v/>
      </c>
      <c r="J1376" t="str">
        <f t="shared" si="239"/>
        <v/>
      </c>
      <c r="K1376" s="77" t="str">
        <f>IF($D1376="", "", IFERROR((VLOOKUP($D1376,Ingredients!$A:$K,9,FALSE)*($F1376/(VLOOKUP($D1376,Ingredients!$A:$K,3,FALSE)))), "ingredient not in list"))</f>
        <v/>
      </c>
      <c r="L1376" t="str">
        <f t="shared" si="240"/>
        <v/>
      </c>
      <c r="M1376" s="77" t="str">
        <f>IF($D1376="", "", IFERROR((VLOOKUP($D1376,Ingredients!$A:$K,10,FALSE)*($F1376/(VLOOKUP($D1376,Ingredients!$A:$K,3,FALSE)))), "ingredient not in list"))</f>
        <v/>
      </c>
      <c r="N1376" t="str">
        <f t="shared" si="241"/>
        <v/>
      </c>
      <c r="O1376" s="77" t="str">
        <f>IF($D1376="", "", IFERROR((VLOOKUP($D1376,Ingredients!$A:$K,11,FALSE)*($F1376/(VLOOKUP($D1376,Ingredients!$A:$K,3,FALSE)))), "ingredient not in list"))</f>
        <v/>
      </c>
      <c r="P1376" t="str">
        <f t="shared" si="242"/>
        <v/>
      </c>
      <c r="Q1376" s="83" t="str">
        <f>IF($D1376="", "", IFERROR((VLOOKUP($D1376,Ingredients!$A:$H,6,FALSE)*($F1376/(VLOOKUP($D1376,Ingredients!$A:$H,3,FALSE)))), "ingredient not in list"))</f>
        <v/>
      </c>
      <c r="R1376" s="3" t="str">
        <f>IF(AND(I1376&lt;&gt;"",I1377=""),SUM(I$1:I1377)-SUM(R$1:R1375),"")</f>
        <v/>
      </c>
      <c r="S1376" t="str">
        <f>IF(AND(Q1376&lt;&gt;"",Q1377=""),SUM(Q$1:Q1377)-SUM(S$1:S1375),"")</f>
        <v/>
      </c>
      <c r="T1376" s="74" t="str">
        <f>IF(AND(K1376&lt;&gt;"",K1377=""),SUM(K$1:K1377)-SUM(T$1:T1375),"")</f>
        <v/>
      </c>
      <c r="U1376" s="74" t="str">
        <f>IF(AND(M1376&lt;&gt;"",M1377=""),SUM(M$1:M1377)-SUM(U$1:U1375),"")</f>
        <v/>
      </c>
      <c r="V1376" s="74" t="str">
        <f>IF(AND(O1376&lt;&gt;"",O1377=""),SUM(O$1:O1377)-SUM(V$1:V1375),"")</f>
        <v/>
      </c>
      <c r="X1376" s="3" t="str">
        <f t="shared" si="243"/>
        <v/>
      </c>
      <c r="Y1376" s="21" t="str">
        <f t="shared" si="244"/>
        <v/>
      </c>
      <c r="Z1376" s="74" t="str">
        <f t="shared" si="245"/>
        <v/>
      </c>
      <c r="AA1376" s="74" t="str">
        <f t="shared" si="246"/>
        <v/>
      </c>
      <c r="AB1376" s="74" t="str">
        <f t="shared" si="247"/>
        <v/>
      </c>
    </row>
    <row r="1377" spans="5:28" ht="15.75" customHeight="1" x14ac:dyDescent="0.2">
      <c r="E1377" t="str">
        <f t="shared" si="237"/>
        <v/>
      </c>
      <c r="G1377" s="1" t="str">
        <f>IF(D1377="","",IFERROR(VLOOKUP(D1377,Ingredients!$A:$G,4,FALSE),"ingredient not in list"))</f>
        <v/>
      </c>
      <c r="H1377" t="str">
        <f t="shared" si="238"/>
        <v/>
      </c>
      <c r="I1377" s="3" t="str">
        <f>IF(D1377="", "", IFERROR((VLOOKUP(D1377,Ingredients!$A:$H,8,FALSE)*(F1377/(VLOOKUP(D1377,Ingredients!$A:$H,3,FALSE)))), "ingredient not in list"))</f>
        <v/>
      </c>
      <c r="J1377" t="str">
        <f t="shared" si="239"/>
        <v/>
      </c>
      <c r="K1377" s="77" t="str">
        <f>IF($D1377="", "", IFERROR((VLOOKUP($D1377,Ingredients!$A:$K,9,FALSE)*($F1377/(VLOOKUP($D1377,Ingredients!$A:$K,3,FALSE)))), "ingredient not in list"))</f>
        <v/>
      </c>
      <c r="L1377" t="str">
        <f t="shared" si="240"/>
        <v/>
      </c>
      <c r="M1377" s="77" t="str">
        <f>IF($D1377="", "", IFERROR((VLOOKUP($D1377,Ingredients!$A:$K,10,FALSE)*($F1377/(VLOOKUP($D1377,Ingredients!$A:$K,3,FALSE)))), "ingredient not in list"))</f>
        <v/>
      </c>
      <c r="N1377" t="str">
        <f t="shared" si="241"/>
        <v/>
      </c>
      <c r="O1377" s="77" t="str">
        <f>IF($D1377="", "", IFERROR((VLOOKUP($D1377,Ingredients!$A:$K,11,FALSE)*($F1377/(VLOOKUP($D1377,Ingredients!$A:$K,3,FALSE)))), "ingredient not in list"))</f>
        <v/>
      </c>
      <c r="P1377" t="str">
        <f t="shared" si="242"/>
        <v/>
      </c>
      <c r="Q1377" s="83" t="str">
        <f>IF($D1377="", "", IFERROR((VLOOKUP($D1377,Ingredients!$A:$H,6,FALSE)*($F1377/(VLOOKUP($D1377,Ingredients!$A:$H,3,FALSE)))), "ingredient not in list"))</f>
        <v/>
      </c>
      <c r="R1377" s="3" t="str">
        <f>IF(AND(I1377&lt;&gt;"",I1378=""),SUM(I$1:I1378)-SUM(R$1:R1376),"")</f>
        <v/>
      </c>
      <c r="S1377" t="str">
        <f>IF(AND(Q1377&lt;&gt;"",Q1378=""),SUM(Q$1:Q1378)-SUM(S$1:S1376),"")</f>
        <v/>
      </c>
      <c r="T1377" s="74" t="str">
        <f>IF(AND(K1377&lt;&gt;"",K1378=""),SUM(K$1:K1378)-SUM(T$1:T1376),"")</f>
        <v/>
      </c>
      <c r="U1377" s="74" t="str">
        <f>IF(AND(M1377&lt;&gt;"",M1378=""),SUM(M$1:M1378)-SUM(U$1:U1376),"")</f>
        <v/>
      </c>
      <c r="V1377" s="74" t="str">
        <f>IF(AND(O1377&lt;&gt;"",O1378=""),SUM(O$1:O1378)-SUM(V$1:V1376),"")</f>
        <v/>
      </c>
      <c r="X1377" s="3" t="str">
        <f t="shared" si="243"/>
        <v/>
      </c>
      <c r="Y1377" s="21" t="str">
        <f t="shared" si="244"/>
        <v/>
      </c>
      <c r="Z1377" s="74" t="str">
        <f t="shared" si="245"/>
        <v/>
      </c>
      <c r="AA1377" s="74" t="str">
        <f t="shared" si="246"/>
        <v/>
      </c>
      <c r="AB1377" s="74" t="str">
        <f t="shared" si="247"/>
        <v/>
      </c>
    </row>
    <row r="1378" spans="5:28" ht="15.75" customHeight="1" x14ac:dyDescent="0.2">
      <c r="E1378" t="str">
        <f t="shared" si="237"/>
        <v/>
      </c>
      <c r="G1378" s="1" t="str">
        <f>IF(D1378="","",IFERROR(VLOOKUP(D1378,Ingredients!$A:$G,4,FALSE),"ingredient not in list"))</f>
        <v/>
      </c>
      <c r="H1378" t="str">
        <f t="shared" si="238"/>
        <v/>
      </c>
      <c r="I1378" s="3" t="str">
        <f>IF(D1378="", "", IFERROR((VLOOKUP(D1378,Ingredients!$A:$H,8,FALSE)*(F1378/(VLOOKUP(D1378,Ingredients!$A:$H,3,FALSE)))), "ingredient not in list"))</f>
        <v/>
      </c>
      <c r="J1378" t="str">
        <f t="shared" si="239"/>
        <v/>
      </c>
      <c r="K1378" s="77" t="str">
        <f>IF($D1378="", "", IFERROR((VLOOKUP($D1378,Ingredients!$A:$K,9,FALSE)*($F1378/(VLOOKUP($D1378,Ingredients!$A:$K,3,FALSE)))), "ingredient not in list"))</f>
        <v/>
      </c>
      <c r="L1378" t="str">
        <f t="shared" si="240"/>
        <v/>
      </c>
      <c r="M1378" s="77" t="str">
        <f>IF($D1378="", "", IFERROR((VLOOKUP($D1378,Ingredients!$A:$K,10,FALSE)*($F1378/(VLOOKUP($D1378,Ingredients!$A:$K,3,FALSE)))), "ingredient not in list"))</f>
        <v/>
      </c>
      <c r="N1378" t="str">
        <f t="shared" si="241"/>
        <v/>
      </c>
      <c r="O1378" s="77" t="str">
        <f>IF($D1378="", "", IFERROR((VLOOKUP($D1378,Ingredients!$A:$K,11,FALSE)*($F1378/(VLOOKUP($D1378,Ingredients!$A:$K,3,FALSE)))), "ingredient not in list"))</f>
        <v/>
      </c>
      <c r="P1378" t="str">
        <f t="shared" si="242"/>
        <v/>
      </c>
      <c r="Q1378" s="83" t="str">
        <f>IF($D1378="", "", IFERROR((VLOOKUP($D1378,Ingredients!$A:$H,6,FALSE)*($F1378/(VLOOKUP($D1378,Ingredients!$A:$H,3,FALSE)))), "ingredient not in list"))</f>
        <v/>
      </c>
      <c r="R1378" s="3" t="str">
        <f>IF(AND(I1378&lt;&gt;"",I1379=""),SUM(I$1:I1379)-SUM(R$1:R1377),"")</f>
        <v/>
      </c>
      <c r="S1378" t="str">
        <f>IF(AND(Q1378&lt;&gt;"",Q1379=""),SUM(Q$1:Q1379)-SUM(S$1:S1377),"")</f>
        <v/>
      </c>
      <c r="T1378" s="74" t="str">
        <f>IF(AND(K1378&lt;&gt;"",K1379=""),SUM(K$1:K1379)-SUM(T$1:T1377),"")</f>
        <v/>
      </c>
      <c r="U1378" s="74" t="str">
        <f>IF(AND(M1378&lt;&gt;"",M1379=""),SUM(M$1:M1379)-SUM(U$1:U1377),"")</f>
        <v/>
      </c>
      <c r="V1378" s="74" t="str">
        <f>IF(AND(O1378&lt;&gt;"",O1379=""),SUM(O$1:O1379)-SUM(V$1:V1377),"")</f>
        <v/>
      </c>
      <c r="X1378" s="3" t="str">
        <f t="shared" si="243"/>
        <v/>
      </c>
      <c r="Y1378" s="21" t="str">
        <f t="shared" si="244"/>
        <v/>
      </c>
      <c r="Z1378" s="74" t="str">
        <f t="shared" si="245"/>
        <v/>
      </c>
      <c r="AA1378" s="74" t="str">
        <f t="shared" si="246"/>
        <v/>
      </c>
      <c r="AB1378" s="74" t="str">
        <f t="shared" si="247"/>
        <v/>
      </c>
    </row>
    <row r="1379" spans="5:28" ht="15.75" customHeight="1" x14ac:dyDescent="0.2">
      <c r="E1379" t="str">
        <f t="shared" si="237"/>
        <v/>
      </c>
      <c r="G1379" s="1" t="str">
        <f>IF(D1379="","",IFERROR(VLOOKUP(D1379,Ingredients!$A:$G,4,FALSE),"ingredient not in list"))</f>
        <v/>
      </c>
      <c r="H1379" t="str">
        <f t="shared" si="238"/>
        <v/>
      </c>
      <c r="I1379" s="3" t="str">
        <f>IF(D1379="", "", IFERROR((VLOOKUP(D1379,Ingredients!$A:$H,8,FALSE)*(F1379/(VLOOKUP(D1379,Ingredients!$A:$H,3,FALSE)))), "ingredient not in list"))</f>
        <v/>
      </c>
      <c r="J1379" t="str">
        <f t="shared" si="239"/>
        <v/>
      </c>
      <c r="K1379" s="77" t="str">
        <f>IF($D1379="", "", IFERROR((VLOOKUP($D1379,Ingredients!$A:$K,9,FALSE)*($F1379/(VLOOKUP($D1379,Ingredients!$A:$K,3,FALSE)))), "ingredient not in list"))</f>
        <v/>
      </c>
      <c r="L1379" t="str">
        <f t="shared" si="240"/>
        <v/>
      </c>
      <c r="M1379" s="77" t="str">
        <f>IF($D1379="", "", IFERROR((VLOOKUP($D1379,Ingredients!$A:$K,10,FALSE)*($F1379/(VLOOKUP($D1379,Ingredients!$A:$K,3,FALSE)))), "ingredient not in list"))</f>
        <v/>
      </c>
      <c r="N1379" t="str">
        <f t="shared" si="241"/>
        <v/>
      </c>
      <c r="O1379" s="77" t="str">
        <f>IF($D1379="", "", IFERROR((VLOOKUP($D1379,Ingredients!$A:$K,11,FALSE)*($F1379/(VLOOKUP($D1379,Ingredients!$A:$K,3,FALSE)))), "ingredient not in list"))</f>
        <v/>
      </c>
      <c r="P1379" t="str">
        <f t="shared" si="242"/>
        <v/>
      </c>
      <c r="Q1379" s="83" t="str">
        <f>IF($D1379="", "", IFERROR((VLOOKUP($D1379,Ingredients!$A:$H,6,FALSE)*($F1379/(VLOOKUP($D1379,Ingredients!$A:$H,3,FALSE)))), "ingredient not in list"))</f>
        <v/>
      </c>
      <c r="R1379" s="3" t="str">
        <f>IF(AND(I1379&lt;&gt;"",I1380=""),SUM(I$1:I1380)-SUM(R$1:R1378),"")</f>
        <v/>
      </c>
      <c r="S1379" t="str">
        <f>IF(AND(Q1379&lt;&gt;"",Q1380=""),SUM(Q$1:Q1380)-SUM(S$1:S1378),"")</f>
        <v/>
      </c>
      <c r="T1379" s="74" t="str">
        <f>IF(AND(K1379&lt;&gt;"",K1380=""),SUM(K$1:K1380)-SUM(T$1:T1378),"")</f>
        <v/>
      </c>
      <c r="U1379" s="74" t="str">
        <f>IF(AND(M1379&lt;&gt;"",M1380=""),SUM(M$1:M1380)-SUM(U$1:U1378),"")</f>
        <v/>
      </c>
      <c r="V1379" s="74" t="str">
        <f>IF(AND(O1379&lt;&gt;"",O1380=""),SUM(O$1:O1380)-SUM(V$1:V1378),"")</f>
        <v/>
      </c>
      <c r="X1379" s="3" t="str">
        <f t="shared" si="243"/>
        <v/>
      </c>
      <c r="Y1379" s="21" t="str">
        <f t="shared" si="244"/>
        <v/>
      </c>
      <c r="Z1379" s="74" t="str">
        <f t="shared" si="245"/>
        <v/>
      </c>
      <c r="AA1379" s="74" t="str">
        <f t="shared" si="246"/>
        <v/>
      </c>
      <c r="AB1379" s="74" t="str">
        <f t="shared" si="247"/>
        <v/>
      </c>
    </row>
    <row r="1380" spans="5:28" ht="15.75" customHeight="1" x14ac:dyDescent="0.2">
      <c r="E1380" t="str">
        <f t="shared" si="237"/>
        <v/>
      </c>
      <c r="G1380" s="1" t="str">
        <f>IF(D1380="","",IFERROR(VLOOKUP(D1380,Ingredients!$A:$G,4,FALSE),"ingredient not in list"))</f>
        <v/>
      </c>
      <c r="H1380" t="str">
        <f t="shared" si="238"/>
        <v/>
      </c>
      <c r="I1380" s="3" t="str">
        <f>IF(D1380="", "", IFERROR((VLOOKUP(D1380,Ingredients!$A:$H,8,FALSE)*(F1380/(VLOOKUP(D1380,Ingredients!$A:$H,3,FALSE)))), "ingredient not in list"))</f>
        <v/>
      </c>
      <c r="J1380" t="str">
        <f t="shared" si="239"/>
        <v/>
      </c>
      <c r="K1380" s="77" t="str">
        <f>IF($D1380="", "", IFERROR((VLOOKUP($D1380,Ingredients!$A:$K,9,FALSE)*($F1380/(VLOOKUP($D1380,Ingredients!$A:$K,3,FALSE)))), "ingredient not in list"))</f>
        <v/>
      </c>
      <c r="L1380" t="str">
        <f t="shared" si="240"/>
        <v/>
      </c>
      <c r="M1380" s="77" t="str">
        <f>IF($D1380="", "", IFERROR((VLOOKUP($D1380,Ingredients!$A:$K,10,FALSE)*($F1380/(VLOOKUP($D1380,Ingredients!$A:$K,3,FALSE)))), "ingredient not in list"))</f>
        <v/>
      </c>
      <c r="N1380" t="str">
        <f t="shared" si="241"/>
        <v/>
      </c>
      <c r="O1380" s="77" t="str">
        <f>IF($D1380="", "", IFERROR((VLOOKUP($D1380,Ingredients!$A:$K,11,FALSE)*($F1380/(VLOOKUP($D1380,Ingredients!$A:$K,3,FALSE)))), "ingredient not in list"))</f>
        <v/>
      </c>
      <c r="P1380" t="str">
        <f t="shared" si="242"/>
        <v/>
      </c>
      <c r="Q1380" s="83" t="str">
        <f>IF($D1380="", "", IFERROR((VLOOKUP($D1380,Ingredients!$A:$H,6,FALSE)*($F1380/(VLOOKUP($D1380,Ingredients!$A:$H,3,FALSE)))), "ingredient not in list"))</f>
        <v/>
      </c>
      <c r="R1380" s="3" t="str">
        <f>IF(AND(I1380&lt;&gt;"",I1381=""),SUM(I$1:I1381)-SUM(R$1:R1379),"")</f>
        <v/>
      </c>
      <c r="S1380" t="str">
        <f>IF(AND(Q1380&lt;&gt;"",Q1381=""),SUM(Q$1:Q1381)-SUM(S$1:S1379),"")</f>
        <v/>
      </c>
      <c r="T1380" s="74" t="str">
        <f>IF(AND(K1380&lt;&gt;"",K1381=""),SUM(K$1:K1381)-SUM(T$1:T1379),"")</f>
        <v/>
      </c>
      <c r="U1380" s="74" t="str">
        <f>IF(AND(M1380&lt;&gt;"",M1381=""),SUM(M$1:M1381)-SUM(U$1:U1379),"")</f>
        <v/>
      </c>
      <c r="V1380" s="74" t="str">
        <f>IF(AND(O1380&lt;&gt;"",O1381=""),SUM(O$1:O1381)-SUM(V$1:V1379),"")</f>
        <v/>
      </c>
      <c r="X1380" s="3" t="str">
        <f t="shared" si="243"/>
        <v/>
      </c>
      <c r="Y1380" s="21" t="str">
        <f t="shared" si="244"/>
        <v/>
      </c>
      <c r="Z1380" s="74" t="str">
        <f t="shared" si="245"/>
        <v/>
      </c>
      <c r="AA1380" s="74" t="str">
        <f t="shared" si="246"/>
        <v/>
      </c>
      <c r="AB1380" s="74" t="str">
        <f t="shared" si="247"/>
        <v/>
      </c>
    </row>
    <row r="1381" spans="5:28" ht="15.75" customHeight="1" x14ac:dyDescent="0.2">
      <c r="E1381" t="str">
        <f t="shared" si="237"/>
        <v/>
      </c>
      <c r="G1381" s="1" t="str">
        <f>IF(D1381="","",IFERROR(VLOOKUP(D1381,Ingredients!$A:$G,4,FALSE),"ingredient not in list"))</f>
        <v/>
      </c>
      <c r="H1381" t="str">
        <f t="shared" si="238"/>
        <v/>
      </c>
      <c r="I1381" s="3" t="str">
        <f>IF(D1381="", "", IFERROR((VLOOKUP(D1381,Ingredients!$A:$H,8,FALSE)*(F1381/(VLOOKUP(D1381,Ingredients!$A:$H,3,FALSE)))), "ingredient not in list"))</f>
        <v/>
      </c>
      <c r="J1381" t="str">
        <f t="shared" si="239"/>
        <v/>
      </c>
      <c r="K1381" s="77" t="str">
        <f>IF($D1381="", "", IFERROR((VLOOKUP($D1381,Ingredients!$A:$K,9,FALSE)*($F1381/(VLOOKUP($D1381,Ingredients!$A:$K,3,FALSE)))), "ingredient not in list"))</f>
        <v/>
      </c>
      <c r="L1381" t="str">
        <f t="shared" si="240"/>
        <v/>
      </c>
      <c r="M1381" s="77" t="str">
        <f>IF($D1381="", "", IFERROR((VLOOKUP($D1381,Ingredients!$A:$K,10,FALSE)*($F1381/(VLOOKUP($D1381,Ingredients!$A:$K,3,FALSE)))), "ingredient not in list"))</f>
        <v/>
      </c>
      <c r="N1381" t="str">
        <f t="shared" si="241"/>
        <v/>
      </c>
      <c r="O1381" s="77" t="str">
        <f>IF($D1381="", "", IFERROR((VLOOKUP($D1381,Ingredients!$A:$K,11,FALSE)*($F1381/(VLOOKUP($D1381,Ingredients!$A:$K,3,FALSE)))), "ingredient not in list"))</f>
        <v/>
      </c>
      <c r="P1381" t="str">
        <f t="shared" si="242"/>
        <v/>
      </c>
      <c r="Q1381" s="83" t="str">
        <f>IF($D1381="", "", IFERROR((VLOOKUP($D1381,Ingredients!$A:$H,6,FALSE)*($F1381/(VLOOKUP($D1381,Ingredients!$A:$H,3,FALSE)))), "ingredient not in list"))</f>
        <v/>
      </c>
      <c r="R1381" s="3" t="str">
        <f>IF(AND(I1381&lt;&gt;"",I1382=""),SUM(I$1:I1382)-SUM(R$1:R1380),"")</f>
        <v/>
      </c>
      <c r="S1381" t="str">
        <f>IF(AND(Q1381&lt;&gt;"",Q1382=""),SUM(Q$1:Q1382)-SUM(S$1:S1380),"")</f>
        <v/>
      </c>
      <c r="T1381" s="74" t="str">
        <f>IF(AND(K1381&lt;&gt;"",K1382=""),SUM(K$1:K1382)-SUM(T$1:T1380),"")</f>
        <v/>
      </c>
      <c r="U1381" s="74" t="str">
        <f>IF(AND(M1381&lt;&gt;"",M1382=""),SUM(M$1:M1382)-SUM(U$1:U1380),"")</f>
        <v/>
      </c>
      <c r="V1381" s="74" t="str">
        <f>IF(AND(O1381&lt;&gt;"",O1382=""),SUM(O$1:O1382)-SUM(V$1:V1380),"")</f>
        <v/>
      </c>
      <c r="X1381" s="3" t="str">
        <f t="shared" si="243"/>
        <v/>
      </c>
      <c r="Y1381" s="21" t="str">
        <f t="shared" si="244"/>
        <v/>
      </c>
      <c r="Z1381" s="74" t="str">
        <f t="shared" si="245"/>
        <v/>
      </c>
      <c r="AA1381" s="74" t="str">
        <f t="shared" si="246"/>
        <v/>
      </c>
      <c r="AB1381" s="74" t="str">
        <f t="shared" si="247"/>
        <v/>
      </c>
    </row>
    <row r="1382" spans="5:28" ht="15.75" customHeight="1" x14ac:dyDescent="0.2">
      <c r="E1382" t="str">
        <f t="shared" si="237"/>
        <v/>
      </c>
      <c r="G1382" s="1" t="str">
        <f>IF(D1382="","",IFERROR(VLOOKUP(D1382,Ingredients!$A:$G,4,FALSE),"ingredient not in list"))</f>
        <v/>
      </c>
      <c r="H1382" t="str">
        <f t="shared" si="238"/>
        <v/>
      </c>
      <c r="I1382" s="3" t="str">
        <f>IF(D1382="", "", IFERROR((VLOOKUP(D1382,Ingredients!$A:$H,8,FALSE)*(F1382/(VLOOKUP(D1382,Ingredients!$A:$H,3,FALSE)))), "ingredient not in list"))</f>
        <v/>
      </c>
      <c r="J1382" t="str">
        <f t="shared" si="239"/>
        <v/>
      </c>
      <c r="K1382" s="77" t="str">
        <f>IF($D1382="", "", IFERROR((VLOOKUP($D1382,Ingredients!$A:$K,9,FALSE)*($F1382/(VLOOKUP($D1382,Ingredients!$A:$K,3,FALSE)))), "ingredient not in list"))</f>
        <v/>
      </c>
      <c r="L1382" t="str">
        <f t="shared" si="240"/>
        <v/>
      </c>
      <c r="M1382" s="77" t="str">
        <f>IF($D1382="", "", IFERROR((VLOOKUP($D1382,Ingredients!$A:$K,10,FALSE)*($F1382/(VLOOKUP($D1382,Ingredients!$A:$K,3,FALSE)))), "ingredient not in list"))</f>
        <v/>
      </c>
      <c r="N1382" t="str">
        <f t="shared" si="241"/>
        <v/>
      </c>
      <c r="O1382" s="77" t="str">
        <f>IF($D1382="", "", IFERROR((VLOOKUP($D1382,Ingredients!$A:$K,11,FALSE)*($F1382/(VLOOKUP($D1382,Ingredients!$A:$K,3,FALSE)))), "ingredient not in list"))</f>
        <v/>
      </c>
      <c r="P1382" t="str">
        <f t="shared" si="242"/>
        <v/>
      </c>
      <c r="Q1382" s="83" t="str">
        <f>IF($D1382="", "", IFERROR((VLOOKUP($D1382,Ingredients!$A:$H,6,FALSE)*($F1382/(VLOOKUP($D1382,Ingredients!$A:$H,3,FALSE)))), "ingredient not in list"))</f>
        <v/>
      </c>
      <c r="R1382" s="3" t="str">
        <f>IF(AND(I1382&lt;&gt;"",I1383=""),SUM(I$1:I1383)-SUM(R$1:R1381),"")</f>
        <v/>
      </c>
      <c r="S1382" t="str">
        <f>IF(AND(Q1382&lt;&gt;"",Q1383=""),SUM(Q$1:Q1383)-SUM(S$1:S1381),"")</f>
        <v/>
      </c>
      <c r="T1382" s="74" t="str">
        <f>IF(AND(K1382&lt;&gt;"",K1383=""),SUM(K$1:K1383)-SUM(T$1:T1381),"")</f>
        <v/>
      </c>
      <c r="U1382" s="74" t="str">
        <f>IF(AND(M1382&lt;&gt;"",M1383=""),SUM(M$1:M1383)-SUM(U$1:U1381),"")</f>
        <v/>
      </c>
      <c r="V1382" s="74" t="str">
        <f>IF(AND(O1382&lt;&gt;"",O1383=""),SUM(O$1:O1383)-SUM(V$1:V1381),"")</f>
        <v/>
      </c>
      <c r="X1382" s="3" t="str">
        <f t="shared" si="243"/>
        <v/>
      </c>
      <c r="Y1382" s="21" t="str">
        <f t="shared" si="244"/>
        <v/>
      </c>
      <c r="Z1382" s="74" t="str">
        <f t="shared" si="245"/>
        <v/>
      </c>
      <c r="AA1382" s="74" t="str">
        <f t="shared" si="246"/>
        <v/>
      </c>
      <c r="AB1382" s="74" t="str">
        <f t="shared" si="247"/>
        <v/>
      </c>
    </row>
    <row r="1383" spans="5:28" ht="15.75" customHeight="1" x14ac:dyDescent="0.2">
      <c r="E1383" t="str">
        <f t="shared" si="237"/>
        <v/>
      </c>
      <c r="G1383" s="1" t="str">
        <f>IF(D1383="","",IFERROR(VLOOKUP(D1383,Ingredients!$A:$G,4,FALSE),"ingredient not in list"))</f>
        <v/>
      </c>
      <c r="H1383" t="str">
        <f t="shared" si="238"/>
        <v/>
      </c>
      <c r="I1383" s="3" t="str">
        <f>IF(D1383="", "", IFERROR((VLOOKUP(D1383,Ingredients!$A:$H,8,FALSE)*(F1383/(VLOOKUP(D1383,Ingredients!$A:$H,3,FALSE)))), "ingredient not in list"))</f>
        <v/>
      </c>
      <c r="J1383" t="str">
        <f t="shared" si="239"/>
        <v/>
      </c>
      <c r="K1383" s="77" t="str">
        <f>IF($D1383="", "", IFERROR((VLOOKUP($D1383,Ingredients!$A:$K,9,FALSE)*($F1383/(VLOOKUP($D1383,Ingredients!$A:$K,3,FALSE)))), "ingredient not in list"))</f>
        <v/>
      </c>
      <c r="L1383" t="str">
        <f t="shared" si="240"/>
        <v/>
      </c>
      <c r="M1383" s="77" t="str">
        <f>IF($D1383="", "", IFERROR((VLOOKUP($D1383,Ingredients!$A:$K,10,FALSE)*($F1383/(VLOOKUP($D1383,Ingredients!$A:$K,3,FALSE)))), "ingredient not in list"))</f>
        <v/>
      </c>
      <c r="N1383" t="str">
        <f t="shared" si="241"/>
        <v/>
      </c>
      <c r="O1383" s="77" t="str">
        <f>IF($D1383="", "", IFERROR((VLOOKUP($D1383,Ingredients!$A:$K,11,FALSE)*($F1383/(VLOOKUP($D1383,Ingredients!$A:$K,3,FALSE)))), "ingredient not in list"))</f>
        <v/>
      </c>
      <c r="P1383" t="str">
        <f t="shared" si="242"/>
        <v/>
      </c>
      <c r="Q1383" s="83" t="str">
        <f>IF($D1383="", "", IFERROR((VLOOKUP($D1383,Ingredients!$A:$H,6,FALSE)*($F1383/(VLOOKUP($D1383,Ingredients!$A:$H,3,FALSE)))), "ingredient not in list"))</f>
        <v/>
      </c>
      <c r="R1383" s="3" t="str">
        <f>IF(AND(I1383&lt;&gt;"",I1384=""),SUM(I$1:I1384)-SUM(R$1:R1382),"")</f>
        <v/>
      </c>
      <c r="S1383" t="str">
        <f>IF(AND(Q1383&lt;&gt;"",Q1384=""),SUM(Q$1:Q1384)-SUM(S$1:S1382),"")</f>
        <v/>
      </c>
      <c r="T1383" s="74" t="str">
        <f>IF(AND(K1383&lt;&gt;"",K1384=""),SUM(K$1:K1384)-SUM(T$1:T1382),"")</f>
        <v/>
      </c>
      <c r="U1383" s="74" t="str">
        <f>IF(AND(M1383&lt;&gt;"",M1384=""),SUM(M$1:M1384)-SUM(U$1:U1382),"")</f>
        <v/>
      </c>
      <c r="V1383" s="74" t="str">
        <f>IF(AND(O1383&lt;&gt;"",O1384=""),SUM(O$1:O1384)-SUM(V$1:V1382),"")</f>
        <v/>
      </c>
      <c r="X1383" s="3" t="str">
        <f t="shared" si="243"/>
        <v/>
      </c>
      <c r="Y1383" s="21" t="str">
        <f t="shared" si="244"/>
        <v/>
      </c>
      <c r="Z1383" s="74" t="str">
        <f t="shared" si="245"/>
        <v/>
      </c>
      <c r="AA1383" s="74" t="str">
        <f t="shared" si="246"/>
        <v/>
      </c>
      <c r="AB1383" s="74" t="str">
        <f t="shared" si="247"/>
        <v/>
      </c>
    </row>
    <row r="1384" spans="5:28" ht="15.75" customHeight="1" x14ac:dyDescent="0.2">
      <c r="E1384" t="str">
        <f t="shared" si="237"/>
        <v/>
      </c>
      <c r="G1384" s="1" t="str">
        <f>IF(D1384="","",IFERROR(VLOOKUP(D1384,Ingredients!$A:$G,4,FALSE),"ingredient not in list"))</f>
        <v/>
      </c>
      <c r="H1384" t="str">
        <f t="shared" si="238"/>
        <v/>
      </c>
      <c r="I1384" s="3" t="str">
        <f>IF(D1384="", "", IFERROR((VLOOKUP(D1384,Ingredients!$A:$H,8,FALSE)*(F1384/(VLOOKUP(D1384,Ingredients!$A:$H,3,FALSE)))), "ingredient not in list"))</f>
        <v/>
      </c>
      <c r="J1384" t="str">
        <f t="shared" si="239"/>
        <v/>
      </c>
      <c r="K1384" s="77" t="str">
        <f>IF($D1384="", "", IFERROR((VLOOKUP($D1384,Ingredients!$A:$K,9,FALSE)*($F1384/(VLOOKUP($D1384,Ingredients!$A:$K,3,FALSE)))), "ingredient not in list"))</f>
        <v/>
      </c>
      <c r="L1384" t="str">
        <f t="shared" si="240"/>
        <v/>
      </c>
      <c r="M1384" s="77" t="str">
        <f>IF($D1384="", "", IFERROR((VLOOKUP($D1384,Ingredients!$A:$K,10,FALSE)*($F1384/(VLOOKUP($D1384,Ingredients!$A:$K,3,FALSE)))), "ingredient not in list"))</f>
        <v/>
      </c>
      <c r="N1384" t="str">
        <f t="shared" si="241"/>
        <v/>
      </c>
      <c r="O1384" s="77" t="str">
        <f>IF($D1384="", "", IFERROR((VLOOKUP($D1384,Ingredients!$A:$K,11,FALSE)*($F1384/(VLOOKUP($D1384,Ingredients!$A:$K,3,FALSE)))), "ingredient not in list"))</f>
        <v/>
      </c>
      <c r="P1384" t="str">
        <f t="shared" si="242"/>
        <v/>
      </c>
      <c r="Q1384" s="83" t="str">
        <f>IF($D1384="", "", IFERROR((VLOOKUP($D1384,Ingredients!$A:$H,6,FALSE)*($F1384/(VLOOKUP($D1384,Ingredients!$A:$H,3,FALSE)))), "ingredient not in list"))</f>
        <v/>
      </c>
      <c r="R1384" s="3" t="str">
        <f>IF(AND(I1384&lt;&gt;"",I1385=""),SUM(I$1:I1385)-SUM(R$1:R1383),"")</f>
        <v/>
      </c>
      <c r="S1384" t="str">
        <f>IF(AND(Q1384&lt;&gt;"",Q1385=""),SUM(Q$1:Q1385)-SUM(S$1:S1383),"")</f>
        <v/>
      </c>
      <c r="T1384" s="74" t="str">
        <f>IF(AND(K1384&lt;&gt;"",K1385=""),SUM(K$1:K1385)-SUM(T$1:T1383),"")</f>
        <v/>
      </c>
      <c r="U1384" s="74" t="str">
        <f>IF(AND(M1384&lt;&gt;"",M1385=""),SUM(M$1:M1385)-SUM(U$1:U1383),"")</f>
        <v/>
      </c>
      <c r="V1384" s="74" t="str">
        <f>IF(AND(O1384&lt;&gt;"",O1385=""),SUM(O$1:O1385)-SUM(V$1:V1383),"")</f>
        <v/>
      </c>
      <c r="X1384" s="3" t="str">
        <f t="shared" si="243"/>
        <v/>
      </c>
      <c r="Y1384" s="21" t="str">
        <f t="shared" si="244"/>
        <v/>
      </c>
      <c r="Z1384" s="74" t="str">
        <f t="shared" si="245"/>
        <v/>
      </c>
      <c r="AA1384" s="74" t="str">
        <f t="shared" si="246"/>
        <v/>
      </c>
      <c r="AB1384" s="74" t="str">
        <f t="shared" si="247"/>
        <v/>
      </c>
    </row>
    <row r="1385" spans="5:28" ht="15.75" customHeight="1" x14ac:dyDescent="0.2">
      <c r="E1385" t="str">
        <f t="shared" si="237"/>
        <v/>
      </c>
      <c r="G1385" s="1" t="str">
        <f>IF(D1385="","",IFERROR(VLOOKUP(D1385,Ingredients!$A:$G,4,FALSE),"ingredient not in list"))</f>
        <v/>
      </c>
      <c r="H1385" t="str">
        <f t="shared" si="238"/>
        <v/>
      </c>
      <c r="I1385" s="3" t="str">
        <f>IF(D1385="", "", IFERROR((VLOOKUP(D1385,Ingredients!$A:$H,8,FALSE)*(F1385/(VLOOKUP(D1385,Ingredients!$A:$H,3,FALSE)))), "ingredient not in list"))</f>
        <v/>
      </c>
      <c r="J1385" t="str">
        <f t="shared" si="239"/>
        <v/>
      </c>
      <c r="K1385" s="77" t="str">
        <f>IF($D1385="", "", IFERROR((VLOOKUP($D1385,Ingredients!$A:$K,9,FALSE)*($F1385/(VLOOKUP($D1385,Ingredients!$A:$K,3,FALSE)))), "ingredient not in list"))</f>
        <v/>
      </c>
      <c r="L1385" t="str">
        <f t="shared" si="240"/>
        <v/>
      </c>
      <c r="M1385" s="77" t="str">
        <f>IF($D1385="", "", IFERROR((VLOOKUP($D1385,Ingredients!$A:$K,10,FALSE)*($F1385/(VLOOKUP($D1385,Ingredients!$A:$K,3,FALSE)))), "ingredient not in list"))</f>
        <v/>
      </c>
      <c r="N1385" t="str">
        <f t="shared" si="241"/>
        <v/>
      </c>
      <c r="O1385" s="77" t="str">
        <f>IF($D1385="", "", IFERROR((VLOOKUP($D1385,Ingredients!$A:$K,11,FALSE)*($F1385/(VLOOKUP($D1385,Ingredients!$A:$K,3,FALSE)))), "ingredient not in list"))</f>
        <v/>
      </c>
      <c r="P1385" t="str">
        <f t="shared" si="242"/>
        <v/>
      </c>
      <c r="Q1385" s="83" t="str">
        <f>IF($D1385="", "", IFERROR((VLOOKUP($D1385,Ingredients!$A:$H,6,FALSE)*($F1385/(VLOOKUP($D1385,Ingredients!$A:$H,3,FALSE)))), "ingredient not in list"))</f>
        <v/>
      </c>
      <c r="R1385" s="3" t="str">
        <f>IF(AND(I1385&lt;&gt;"",I1386=""),SUM(I$1:I1386)-SUM(R$1:R1384),"")</f>
        <v/>
      </c>
      <c r="S1385" t="str">
        <f>IF(AND(Q1385&lt;&gt;"",Q1386=""),SUM(Q$1:Q1386)-SUM(S$1:S1384),"")</f>
        <v/>
      </c>
      <c r="T1385" s="74" t="str">
        <f>IF(AND(K1385&lt;&gt;"",K1386=""),SUM(K$1:K1386)-SUM(T$1:T1384),"")</f>
        <v/>
      </c>
      <c r="U1385" s="74" t="str">
        <f>IF(AND(M1385&lt;&gt;"",M1386=""),SUM(M$1:M1386)-SUM(U$1:U1384),"")</f>
        <v/>
      </c>
      <c r="V1385" s="74" t="str">
        <f>IF(AND(O1385&lt;&gt;"",O1386=""),SUM(O$1:O1386)-SUM(V$1:V1384),"")</f>
        <v/>
      </c>
      <c r="X1385" s="3" t="str">
        <f t="shared" si="243"/>
        <v/>
      </c>
      <c r="Y1385" s="21" t="str">
        <f t="shared" si="244"/>
        <v/>
      </c>
      <c r="Z1385" s="74" t="str">
        <f t="shared" si="245"/>
        <v/>
      </c>
      <c r="AA1385" s="74" t="str">
        <f t="shared" si="246"/>
        <v/>
      </c>
      <c r="AB1385" s="74" t="str">
        <f t="shared" si="247"/>
        <v/>
      </c>
    </row>
    <row r="1386" spans="5:28" ht="15.75" customHeight="1" x14ac:dyDescent="0.2">
      <c r="E1386" t="str">
        <f t="shared" si="237"/>
        <v/>
      </c>
      <c r="G1386" s="1" t="str">
        <f>IF(D1386="","",IFERROR(VLOOKUP(D1386,Ingredients!$A:$G,4,FALSE),"ingredient not in list"))</f>
        <v/>
      </c>
      <c r="H1386" t="str">
        <f t="shared" si="238"/>
        <v/>
      </c>
      <c r="I1386" s="3" t="str">
        <f>IF(D1386="", "", IFERROR((VLOOKUP(D1386,Ingredients!$A:$H,8,FALSE)*(F1386/(VLOOKUP(D1386,Ingredients!$A:$H,3,FALSE)))), "ingredient not in list"))</f>
        <v/>
      </c>
      <c r="J1386" t="str">
        <f t="shared" si="239"/>
        <v/>
      </c>
      <c r="K1386" s="77" t="str">
        <f>IF($D1386="", "", IFERROR((VLOOKUP($D1386,Ingredients!$A:$K,9,FALSE)*($F1386/(VLOOKUP($D1386,Ingredients!$A:$K,3,FALSE)))), "ingredient not in list"))</f>
        <v/>
      </c>
      <c r="L1386" t="str">
        <f t="shared" si="240"/>
        <v/>
      </c>
      <c r="M1386" s="77" t="str">
        <f>IF($D1386="", "", IFERROR((VLOOKUP($D1386,Ingredients!$A:$K,10,FALSE)*($F1386/(VLOOKUP($D1386,Ingredients!$A:$K,3,FALSE)))), "ingredient not in list"))</f>
        <v/>
      </c>
      <c r="N1386" t="str">
        <f t="shared" si="241"/>
        <v/>
      </c>
      <c r="O1386" s="77" t="str">
        <f>IF($D1386="", "", IFERROR((VLOOKUP($D1386,Ingredients!$A:$K,11,FALSE)*($F1386/(VLOOKUP($D1386,Ingredients!$A:$K,3,FALSE)))), "ingredient not in list"))</f>
        <v/>
      </c>
      <c r="P1386" t="str">
        <f t="shared" si="242"/>
        <v/>
      </c>
      <c r="Q1386" s="83" t="str">
        <f>IF($D1386="", "", IFERROR((VLOOKUP($D1386,Ingredients!$A:$H,6,FALSE)*($F1386/(VLOOKUP($D1386,Ingredients!$A:$H,3,FALSE)))), "ingredient not in list"))</f>
        <v/>
      </c>
      <c r="R1386" s="3" t="str">
        <f>IF(AND(I1386&lt;&gt;"",I1387=""),SUM(I$1:I1387)-SUM(R$1:R1385),"")</f>
        <v/>
      </c>
      <c r="S1386" t="str">
        <f>IF(AND(Q1386&lt;&gt;"",Q1387=""),SUM(Q$1:Q1387)-SUM(S$1:S1385),"")</f>
        <v/>
      </c>
      <c r="T1386" s="74" t="str">
        <f>IF(AND(K1386&lt;&gt;"",K1387=""),SUM(K$1:K1387)-SUM(T$1:T1385),"")</f>
        <v/>
      </c>
      <c r="U1386" s="74" t="str">
        <f>IF(AND(M1386&lt;&gt;"",M1387=""),SUM(M$1:M1387)-SUM(U$1:U1385),"")</f>
        <v/>
      </c>
      <c r="V1386" s="74" t="str">
        <f>IF(AND(O1386&lt;&gt;"",O1387=""),SUM(O$1:O1387)-SUM(V$1:V1385),"")</f>
        <v/>
      </c>
      <c r="X1386" s="3" t="str">
        <f t="shared" si="243"/>
        <v/>
      </c>
      <c r="Y1386" s="21" t="str">
        <f t="shared" si="244"/>
        <v/>
      </c>
      <c r="Z1386" s="74" t="str">
        <f t="shared" si="245"/>
        <v/>
      </c>
      <c r="AA1386" s="74" t="str">
        <f t="shared" si="246"/>
        <v/>
      </c>
      <c r="AB1386" s="74" t="str">
        <f t="shared" si="247"/>
        <v/>
      </c>
    </row>
    <row r="1387" spans="5:28" ht="15.75" customHeight="1" x14ac:dyDescent="0.2">
      <c r="E1387" t="str">
        <f t="shared" si="237"/>
        <v/>
      </c>
      <c r="G1387" s="1" t="str">
        <f>IF(D1387="","",IFERROR(VLOOKUP(D1387,Ingredients!$A:$G,4,FALSE),"ingredient not in list"))</f>
        <v/>
      </c>
      <c r="H1387" t="str">
        <f t="shared" si="238"/>
        <v/>
      </c>
      <c r="I1387" s="3" t="str">
        <f>IF(D1387="", "", IFERROR((VLOOKUP(D1387,Ingredients!$A:$H,8,FALSE)*(F1387/(VLOOKUP(D1387,Ingredients!$A:$H,3,FALSE)))), "ingredient not in list"))</f>
        <v/>
      </c>
      <c r="J1387" t="str">
        <f t="shared" si="239"/>
        <v/>
      </c>
      <c r="K1387" s="77" t="str">
        <f>IF($D1387="", "", IFERROR((VLOOKUP($D1387,Ingredients!$A:$K,9,FALSE)*($F1387/(VLOOKUP($D1387,Ingredients!$A:$K,3,FALSE)))), "ingredient not in list"))</f>
        <v/>
      </c>
      <c r="L1387" t="str">
        <f t="shared" si="240"/>
        <v/>
      </c>
      <c r="M1387" s="77" t="str">
        <f>IF($D1387="", "", IFERROR((VLOOKUP($D1387,Ingredients!$A:$K,10,FALSE)*($F1387/(VLOOKUP($D1387,Ingredients!$A:$K,3,FALSE)))), "ingredient not in list"))</f>
        <v/>
      </c>
      <c r="N1387" t="str">
        <f t="shared" si="241"/>
        <v/>
      </c>
      <c r="O1387" s="77" t="str">
        <f>IF($D1387="", "", IFERROR((VLOOKUP($D1387,Ingredients!$A:$K,11,FALSE)*($F1387/(VLOOKUP($D1387,Ingredients!$A:$K,3,FALSE)))), "ingredient not in list"))</f>
        <v/>
      </c>
      <c r="P1387" t="str">
        <f t="shared" si="242"/>
        <v/>
      </c>
      <c r="Q1387" s="83" t="str">
        <f>IF($D1387="", "", IFERROR((VLOOKUP($D1387,Ingredients!$A:$H,6,FALSE)*($F1387/(VLOOKUP($D1387,Ingredients!$A:$H,3,FALSE)))), "ingredient not in list"))</f>
        <v/>
      </c>
      <c r="R1387" s="3" t="str">
        <f>IF(AND(I1387&lt;&gt;"",I1388=""),SUM(I$1:I1388)-SUM(R$1:R1386),"")</f>
        <v/>
      </c>
      <c r="S1387" t="str">
        <f>IF(AND(Q1387&lt;&gt;"",Q1388=""),SUM(Q$1:Q1388)-SUM(S$1:S1386),"")</f>
        <v/>
      </c>
      <c r="T1387" s="74" t="str">
        <f>IF(AND(K1387&lt;&gt;"",K1388=""),SUM(K$1:K1388)-SUM(T$1:T1386),"")</f>
        <v/>
      </c>
      <c r="U1387" s="74" t="str">
        <f>IF(AND(M1387&lt;&gt;"",M1388=""),SUM(M$1:M1388)-SUM(U$1:U1386),"")</f>
        <v/>
      </c>
      <c r="V1387" s="74" t="str">
        <f>IF(AND(O1387&lt;&gt;"",O1388=""),SUM(O$1:O1388)-SUM(V$1:V1386),"")</f>
        <v/>
      </c>
      <c r="X1387" s="3" t="str">
        <f t="shared" si="243"/>
        <v/>
      </c>
      <c r="Y1387" s="21" t="str">
        <f t="shared" si="244"/>
        <v/>
      </c>
      <c r="Z1387" s="74" t="str">
        <f t="shared" si="245"/>
        <v/>
      </c>
      <c r="AA1387" s="74" t="str">
        <f t="shared" si="246"/>
        <v/>
      </c>
      <c r="AB1387" s="74" t="str">
        <f t="shared" si="247"/>
        <v/>
      </c>
    </row>
    <row r="1388" spans="5:28" ht="15.75" customHeight="1" x14ac:dyDescent="0.2">
      <c r="E1388" t="str">
        <f t="shared" si="237"/>
        <v/>
      </c>
      <c r="G1388" s="1" t="str">
        <f>IF(D1388="","",IFERROR(VLOOKUP(D1388,Ingredients!$A:$G,4,FALSE),"ingredient not in list"))</f>
        <v/>
      </c>
      <c r="H1388" t="str">
        <f t="shared" si="238"/>
        <v/>
      </c>
      <c r="I1388" s="3" t="str">
        <f>IF(D1388="", "", IFERROR((VLOOKUP(D1388,Ingredients!$A:$H,8,FALSE)*(F1388/(VLOOKUP(D1388,Ingredients!$A:$H,3,FALSE)))), "ingredient not in list"))</f>
        <v/>
      </c>
      <c r="J1388" t="str">
        <f t="shared" si="239"/>
        <v/>
      </c>
      <c r="K1388" s="77" t="str">
        <f>IF($D1388="", "", IFERROR((VLOOKUP($D1388,Ingredients!$A:$K,9,FALSE)*($F1388/(VLOOKUP($D1388,Ingredients!$A:$K,3,FALSE)))), "ingredient not in list"))</f>
        <v/>
      </c>
      <c r="L1388" t="str">
        <f t="shared" si="240"/>
        <v/>
      </c>
      <c r="M1388" s="77" t="str">
        <f>IF($D1388="", "", IFERROR((VLOOKUP($D1388,Ingredients!$A:$K,10,FALSE)*($F1388/(VLOOKUP($D1388,Ingredients!$A:$K,3,FALSE)))), "ingredient not in list"))</f>
        <v/>
      </c>
      <c r="N1388" t="str">
        <f t="shared" si="241"/>
        <v/>
      </c>
      <c r="O1388" s="77" t="str">
        <f>IF($D1388="", "", IFERROR((VLOOKUP($D1388,Ingredients!$A:$K,11,FALSE)*($F1388/(VLOOKUP($D1388,Ingredients!$A:$K,3,FALSE)))), "ingredient not in list"))</f>
        <v/>
      </c>
      <c r="P1388" t="str">
        <f t="shared" si="242"/>
        <v/>
      </c>
      <c r="Q1388" s="83" t="str">
        <f>IF($D1388="", "", IFERROR((VLOOKUP($D1388,Ingredients!$A:$H,6,FALSE)*($F1388/(VLOOKUP($D1388,Ingredients!$A:$H,3,FALSE)))), "ingredient not in list"))</f>
        <v/>
      </c>
      <c r="R1388" s="3" t="str">
        <f>IF(AND(I1388&lt;&gt;"",I1389=""),SUM(I$1:I1389)-SUM(R$1:R1387),"")</f>
        <v/>
      </c>
      <c r="S1388" t="str">
        <f>IF(AND(Q1388&lt;&gt;"",Q1389=""),SUM(Q$1:Q1389)-SUM(S$1:S1387),"")</f>
        <v/>
      </c>
      <c r="T1388" s="74" t="str">
        <f>IF(AND(K1388&lt;&gt;"",K1389=""),SUM(K$1:K1389)-SUM(T$1:T1387),"")</f>
        <v/>
      </c>
      <c r="U1388" s="74" t="str">
        <f>IF(AND(M1388&lt;&gt;"",M1389=""),SUM(M$1:M1389)-SUM(U$1:U1387),"")</f>
        <v/>
      </c>
      <c r="V1388" s="74" t="str">
        <f>IF(AND(O1388&lt;&gt;"",O1389=""),SUM(O$1:O1389)-SUM(V$1:V1387),"")</f>
        <v/>
      </c>
      <c r="X1388" s="3" t="str">
        <f t="shared" si="243"/>
        <v/>
      </c>
      <c r="Y1388" s="21" t="str">
        <f t="shared" si="244"/>
        <v/>
      </c>
      <c r="Z1388" s="74" t="str">
        <f t="shared" si="245"/>
        <v/>
      </c>
      <c r="AA1388" s="74" t="str">
        <f t="shared" si="246"/>
        <v/>
      </c>
      <c r="AB1388" s="74" t="str">
        <f t="shared" si="247"/>
        <v/>
      </c>
    </row>
    <row r="1389" spans="5:28" ht="15.75" customHeight="1" x14ac:dyDescent="0.2">
      <c r="E1389" t="str">
        <f t="shared" si="237"/>
        <v/>
      </c>
      <c r="G1389" s="1" t="str">
        <f>IF(D1389="","",IFERROR(VLOOKUP(D1389,Ingredients!$A:$G,4,FALSE),"ingredient not in list"))</f>
        <v/>
      </c>
      <c r="H1389" t="str">
        <f t="shared" si="238"/>
        <v/>
      </c>
      <c r="I1389" s="3" t="str">
        <f>IF(D1389="", "", IFERROR((VLOOKUP(D1389,Ingredients!$A:$H,8,FALSE)*(F1389/(VLOOKUP(D1389,Ingredients!$A:$H,3,FALSE)))), "ingredient not in list"))</f>
        <v/>
      </c>
      <c r="J1389" t="str">
        <f t="shared" si="239"/>
        <v/>
      </c>
      <c r="K1389" s="77" t="str">
        <f>IF($D1389="", "", IFERROR((VLOOKUP($D1389,Ingredients!$A:$K,9,FALSE)*($F1389/(VLOOKUP($D1389,Ingredients!$A:$K,3,FALSE)))), "ingredient not in list"))</f>
        <v/>
      </c>
      <c r="L1389" t="str">
        <f t="shared" si="240"/>
        <v/>
      </c>
      <c r="M1389" s="77" t="str">
        <f>IF($D1389="", "", IFERROR((VLOOKUP($D1389,Ingredients!$A:$K,10,FALSE)*($F1389/(VLOOKUP($D1389,Ingredients!$A:$K,3,FALSE)))), "ingredient not in list"))</f>
        <v/>
      </c>
      <c r="N1389" t="str">
        <f t="shared" si="241"/>
        <v/>
      </c>
      <c r="O1389" s="77" t="str">
        <f>IF($D1389="", "", IFERROR((VLOOKUP($D1389,Ingredients!$A:$K,11,FALSE)*($F1389/(VLOOKUP($D1389,Ingredients!$A:$K,3,FALSE)))), "ingredient not in list"))</f>
        <v/>
      </c>
      <c r="P1389" t="str">
        <f t="shared" si="242"/>
        <v/>
      </c>
      <c r="Q1389" s="83" t="str">
        <f>IF($D1389="", "", IFERROR((VLOOKUP($D1389,Ingredients!$A:$H,6,FALSE)*($F1389/(VLOOKUP($D1389,Ingredients!$A:$H,3,FALSE)))), "ingredient not in list"))</f>
        <v/>
      </c>
      <c r="R1389" s="3" t="str">
        <f>IF(AND(I1389&lt;&gt;"",I1390=""),SUM(I$1:I1390)-SUM(R$1:R1388),"")</f>
        <v/>
      </c>
      <c r="S1389" t="str">
        <f>IF(AND(Q1389&lt;&gt;"",Q1390=""),SUM(Q$1:Q1390)-SUM(S$1:S1388),"")</f>
        <v/>
      </c>
      <c r="T1389" s="74" t="str">
        <f>IF(AND(K1389&lt;&gt;"",K1390=""),SUM(K$1:K1390)-SUM(T$1:T1388),"")</f>
        <v/>
      </c>
      <c r="U1389" s="74" t="str">
        <f>IF(AND(M1389&lt;&gt;"",M1390=""),SUM(M$1:M1390)-SUM(U$1:U1388),"")</f>
        <v/>
      </c>
      <c r="V1389" s="74" t="str">
        <f>IF(AND(O1389&lt;&gt;"",O1390=""),SUM(O$1:O1390)-SUM(V$1:V1388),"")</f>
        <v/>
      </c>
      <c r="X1389" s="3" t="str">
        <f t="shared" si="243"/>
        <v/>
      </c>
      <c r="Y1389" s="21" t="str">
        <f t="shared" si="244"/>
        <v/>
      </c>
      <c r="Z1389" s="74" t="str">
        <f t="shared" si="245"/>
        <v/>
      </c>
      <c r="AA1389" s="74" t="str">
        <f t="shared" si="246"/>
        <v/>
      </c>
      <c r="AB1389" s="74" t="str">
        <f t="shared" si="247"/>
        <v/>
      </c>
    </row>
    <row r="1390" spans="5:28" ht="15.75" customHeight="1" x14ac:dyDescent="0.2">
      <c r="E1390" t="str">
        <f t="shared" si="237"/>
        <v/>
      </c>
      <c r="G1390" s="1" t="str">
        <f>IF(D1390="","",IFERROR(VLOOKUP(D1390,Ingredients!$A:$G,4,FALSE),"ingredient not in list"))</f>
        <v/>
      </c>
      <c r="H1390" t="str">
        <f t="shared" si="238"/>
        <v/>
      </c>
      <c r="I1390" s="3" t="str">
        <f>IF(D1390="", "", IFERROR((VLOOKUP(D1390,Ingredients!$A:$H,8,FALSE)*(F1390/(VLOOKUP(D1390,Ingredients!$A:$H,3,FALSE)))), "ingredient not in list"))</f>
        <v/>
      </c>
      <c r="J1390" t="str">
        <f t="shared" si="239"/>
        <v/>
      </c>
      <c r="K1390" s="77" t="str">
        <f>IF($D1390="", "", IFERROR((VLOOKUP($D1390,Ingredients!$A:$K,9,FALSE)*($F1390/(VLOOKUP($D1390,Ingredients!$A:$K,3,FALSE)))), "ingredient not in list"))</f>
        <v/>
      </c>
      <c r="L1390" t="str">
        <f t="shared" si="240"/>
        <v/>
      </c>
      <c r="M1390" s="77" t="str">
        <f>IF($D1390="", "", IFERROR((VLOOKUP($D1390,Ingredients!$A:$K,10,FALSE)*($F1390/(VLOOKUP($D1390,Ingredients!$A:$K,3,FALSE)))), "ingredient not in list"))</f>
        <v/>
      </c>
      <c r="N1390" t="str">
        <f t="shared" si="241"/>
        <v/>
      </c>
      <c r="O1390" s="77" t="str">
        <f>IF($D1390="", "", IFERROR((VLOOKUP($D1390,Ingredients!$A:$K,11,FALSE)*($F1390/(VLOOKUP($D1390,Ingredients!$A:$K,3,FALSE)))), "ingredient not in list"))</f>
        <v/>
      </c>
      <c r="P1390" t="str">
        <f t="shared" si="242"/>
        <v/>
      </c>
      <c r="Q1390" s="83" t="str">
        <f>IF($D1390="", "", IFERROR((VLOOKUP($D1390,Ingredients!$A:$H,6,FALSE)*($F1390/(VLOOKUP($D1390,Ingredients!$A:$H,3,FALSE)))), "ingredient not in list"))</f>
        <v/>
      </c>
      <c r="R1390" s="3" t="str">
        <f>IF(AND(I1390&lt;&gt;"",I1391=""),SUM(I$1:I1391)-SUM(R$1:R1389),"")</f>
        <v/>
      </c>
      <c r="S1390" t="str">
        <f>IF(AND(Q1390&lt;&gt;"",Q1391=""),SUM(Q$1:Q1391)-SUM(S$1:S1389),"")</f>
        <v/>
      </c>
      <c r="T1390" s="74" t="str">
        <f>IF(AND(K1390&lt;&gt;"",K1391=""),SUM(K$1:K1391)-SUM(T$1:T1389),"")</f>
        <v/>
      </c>
      <c r="U1390" s="74" t="str">
        <f>IF(AND(M1390&lt;&gt;"",M1391=""),SUM(M$1:M1391)-SUM(U$1:U1389),"")</f>
        <v/>
      </c>
      <c r="V1390" s="74" t="str">
        <f>IF(AND(O1390&lt;&gt;"",O1391=""),SUM(O$1:O1391)-SUM(V$1:V1389),"")</f>
        <v/>
      </c>
      <c r="X1390" s="3" t="str">
        <f t="shared" si="243"/>
        <v/>
      </c>
      <c r="Y1390" s="21" t="str">
        <f t="shared" si="244"/>
        <v/>
      </c>
      <c r="Z1390" s="74" t="str">
        <f t="shared" si="245"/>
        <v/>
      </c>
      <c r="AA1390" s="74" t="str">
        <f t="shared" si="246"/>
        <v/>
      </c>
      <c r="AB1390" s="74" t="str">
        <f t="shared" si="247"/>
        <v/>
      </c>
    </row>
    <row r="1391" spans="5:28" ht="15.75" customHeight="1" x14ac:dyDescent="0.2">
      <c r="E1391" t="str">
        <f t="shared" si="237"/>
        <v/>
      </c>
      <c r="G1391" s="1" t="str">
        <f>IF(D1391="","",IFERROR(VLOOKUP(D1391,Ingredients!$A:$G,4,FALSE),"ingredient not in list"))</f>
        <v/>
      </c>
      <c r="H1391" t="str">
        <f t="shared" si="238"/>
        <v/>
      </c>
      <c r="I1391" s="3" t="str">
        <f>IF(D1391="", "", IFERROR((VLOOKUP(D1391,Ingredients!$A:$H,8,FALSE)*(F1391/(VLOOKUP(D1391,Ingredients!$A:$H,3,FALSE)))), "ingredient not in list"))</f>
        <v/>
      </c>
      <c r="J1391" t="str">
        <f t="shared" si="239"/>
        <v/>
      </c>
      <c r="K1391" s="77" t="str">
        <f>IF($D1391="", "", IFERROR((VLOOKUP($D1391,Ingredients!$A:$K,9,FALSE)*($F1391/(VLOOKUP($D1391,Ingredients!$A:$K,3,FALSE)))), "ingredient not in list"))</f>
        <v/>
      </c>
      <c r="L1391" t="str">
        <f t="shared" si="240"/>
        <v/>
      </c>
      <c r="M1391" s="77" t="str">
        <f>IF($D1391="", "", IFERROR((VLOOKUP($D1391,Ingredients!$A:$K,10,FALSE)*($F1391/(VLOOKUP($D1391,Ingredients!$A:$K,3,FALSE)))), "ingredient not in list"))</f>
        <v/>
      </c>
      <c r="N1391" t="str">
        <f t="shared" si="241"/>
        <v/>
      </c>
      <c r="O1391" s="77" t="str">
        <f>IF($D1391="", "", IFERROR((VLOOKUP($D1391,Ingredients!$A:$K,11,FALSE)*($F1391/(VLOOKUP($D1391,Ingredients!$A:$K,3,FALSE)))), "ingredient not in list"))</f>
        <v/>
      </c>
      <c r="P1391" t="str">
        <f t="shared" si="242"/>
        <v/>
      </c>
      <c r="Q1391" s="83" t="str">
        <f>IF($D1391="", "", IFERROR((VLOOKUP($D1391,Ingredients!$A:$H,6,FALSE)*($F1391/(VLOOKUP($D1391,Ingredients!$A:$H,3,FALSE)))), "ingredient not in list"))</f>
        <v/>
      </c>
      <c r="R1391" s="3" t="str">
        <f>IF(AND(I1391&lt;&gt;"",I1392=""),SUM(I$1:I1392)-SUM(R$1:R1390),"")</f>
        <v/>
      </c>
      <c r="S1391" t="str">
        <f>IF(AND(Q1391&lt;&gt;"",Q1392=""),SUM(Q$1:Q1392)-SUM(S$1:S1390),"")</f>
        <v/>
      </c>
      <c r="T1391" s="74" t="str">
        <f>IF(AND(K1391&lt;&gt;"",K1392=""),SUM(K$1:K1392)-SUM(T$1:T1390),"")</f>
        <v/>
      </c>
      <c r="U1391" s="74" t="str">
        <f>IF(AND(M1391&lt;&gt;"",M1392=""),SUM(M$1:M1392)-SUM(U$1:U1390),"")</f>
        <v/>
      </c>
      <c r="V1391" s="74" t="str">
        <f>IF(AND(O1391&lt;&gt;"",O1392=""),SUM(O$1:O1392)-SUM(V$1:V1390),"")</f>
        <v/>
      </c>
      <c r="X1391" s="3" t="str">
        <f t="shared" si="243"/>
        <v/>
      </c>
      <c r="Y1391" s="21" t="str">
        <f t="shared" si="244"/>
        <v/>
      </c>
      <c r="Z1391" s="74" t="str">
        <f t="shared" si="245"/>
        <v/>
      </c>
      <c r="AA1391" s="74" t="str">
        <f t="shared" si="246"/>
        <v/>
      </c>
      <c r="AB1391" s="74" t="str">
        <f t="shared" si="247"/>
        <v/>
      </c>
    </row>
    <row r="1392" spans="5:28" ht="15.75" customHeight="1" x14ac:dyDescent="0.2">
      <c r="E1392" t="str">
        <f t="shared" si="237"/>
        <v/>
      </c>
      <c r="G1392" s="1" t="str">
        <f>IF(D1392="","",IFERROR(VLOOKUP(D1392,Ingredients!$A:$G,4,FALSE),"ingredient not in list"))</f>
        <v/>
      </c>
      <c r="H1392" t="str">
        <f t="shared" si="238"/>
        <v/>
      </c>
      <c r="I1392" s="3" t="str">
        <f>IF(D1392="", "", IFERROR((VLOOKUP(D1392,Ingredients!$A:$H,8,FALSE)*(F1392/(VLOOKUP(D1392,Ingredients!$A:$H,3,FALSE)))), "ingredient not in list"))</f>
        <v/>
      </c>
      <c r="J1392" t="str">
        <f t="shared" si="239"/>
        <v/>
      </c>
      <c r="K1392" s="77" t="str">
        <f>IF($D1392="", "", IFERROR((VLOOKUP($D1392,Ingredients!$A:$K,9,FALSE)*($F1392/(VLOOKUP($D1392,Ingredients!$A:$K,3,FALSE)))), "ingredient not in list"))</f>
        <v/>
      </c>
      <c r="L1392" t="str">
        <f t="shared" si="240"/>
        <v/>
      </c>
      <c r="M1392" s="77" t="str">
        <f>IF($D1392="", "", IFERROR((VLOOKUP($D1392,Ingredients!$A:$K,10,FALSE)*($F1392/(VLOOKUP($D1392,Ingredients!$A:$K,3,FALSE)))), "ingredient not in list"))</f>
        <v/>
      </c>
      <c r="N1392" t="str">
        <f t="shared" si="241"/>
        <v/>
      </c>
      <c r="O1392" s="77" t="str">
        <f>IF($D1392="", "", IFERROR((VLOOKUP($D1392,Ingredients!$A:$K,11,FALSE)*($F1392/(VLOOKUP($D1392,Ingredients!$A:$K,3,FALSE)))), "ingredient not in list"))</f>
        <v/>
      </c>
      <c r="P1392" t="str">
        <f t="shared" si="242"/>
        <v/>
      </c>
      <c r="Q1392" s="83" t="str">
        <f>IF($D1392="", "", IFERROR((VLOOKUP($D1392,Ingredients!$A:$H,6,FALSE)*($F1392/(VLOOKUP($D1392,Ingredients!$A:$H,3,FALSE)))), "ingredient not in list"))</f>
        <v/>
      </c>
      <c r="R1392" s="3" t="str">
        <f>IF(AND(I1392&lt;&gt;"",I1393=""),SUM(I$1:I1393)-SUM(R$1:R1391),"")</f>
        <v/>
      </c>
      <c r="S1392" t="str">
        <f>IF(AND(Q1392&lt;&gt;"",Q1393=""),SUM(Q$1:Q1393)-SUM(S$1:S1391),"")</f>
        <v/>
      </c>
      <c r="T1392" s="74" t="str">
        <f>IF(AND(K1392&lt;&gt;"",K1393=""),SUM(K$1:K1393)-SUM(T$1:T1391),"")</f>
        <v/>
      </c>
      <c r="U1392" s="74" t="str">
        <f>IF(AND(M1392&lt;&gt;"",M1393=""),SUM(M$1:M1393)-SUM(U$1:U1391),"")</f>
        <v/>
      </c>
      <c r="V1392" s="74" t="str">
        <f>IF(AND(O1392&lt;&gt;"",O1393=""),SUM(O$1:O1393)-SUM(V$1:V1391),"")</f>
        <v/>
      </c>
      <c r="X1392" s="3" t="str">
        <f t="shared" si="243"/>
        <v/>
      </c>
      <c r="Y1392" s="21" t="str">
        <f t="shared" si="244"/>
        <v/>
      </c>
      <c r="Z1392" s="74" t="str">
        <f t="shared" si="245"/>
        <v/>
      </c>
      <c r="AA1392" s="74" t="str">
        <f t="shared" si="246"/>
        <v/>
      </c>
      <c r="AB1392" s="74" t="str">
        <f t="shared" si="247"/>
        <v/>
      </c>
    </row>
    <row r="1393" spans="5:28" ht="15.75" customHeight="1" x14ac:dyDescent="0.2">
      <c r="E1393" t="str">
        <f t="shared" si="237"/>
        <v/>
      </c>
      <c r="G1393" s="1" t="str">
        <f>IF(D1393="","",IFERROR(VLOOKUP(D1393,Ingredients!$A:$G,4,FALSE),"ingredient not in list"))</f>
        <v/>
      </c>
      <c r="H1393" t="str">
        <f t="shared" si="238"/>
        <v/>
      </c>
      <c r="I1393" s="3" t="str">
        <f>IF(D1393="", "", IFERROR((VLOOKUP(D1393,Ingredients!$A:$H,8,FALSE)*(F1393/(VLOOKUP(D1393,Ingredients!$A:$H,3,FALSE)))), "ingredient not in list"))</f>
        <v/>
      </c>
      <c r="J1393" t="str">
        <f t="shared" si="239"/>
        <v/>
      </c>
      <c r="K1393" s="77" t="str">
        <f>IF($D1393="", "", IFERROR((VLOOKUP($D1393,Ingredients!$A:$K,9,FALSE)*($F1393/(VLOOKUP($D1393,Ingredients!$A:$K,3,FALSE)))), "ingredient not in list"))</f>
        <v/>
      </c>
      <c r="L1393" t="str">
        <f t="shared" si="240"/>
        <v/>
      </c>
      <c r="M1393" s="77" t="str">
        <f>IF($D1393="", "", IFERROR((VLOOKUP($D1393,Ingredients!$A:$K,10,FALSE)*($F1393/(VLOOKUP($D1393,Ingredients!$A:$K,3,FALSE)))), "ingredient not in list"))</f>
        <v/>
      </c>
      <c r="N1393" t="str">
        <f t="shared" si="241"/>
        <v/>
      </c>
      <c r="O1393" s="77" t="str">
        <f>IF($D1393="", "", IFERROR((VLOOKUP($D1393,Ingredients!$A:$K,11,FALSE)*($F1393/(VLOOKUP($D1393,Ingredients!$A:$K,3,FALSE)))), "ingredient not in list"))</f>
        <v/>
      </c>
      <c r="P1393" t="str">
        <f t="shared" si="242"/>
        <v/>
      </c>
      <c r="Q1393" s="83" t="str">
        <f>IF($D1393="", "", IFERROR((VLOOKUP($D1393,Ingredients!$A:$H,6,FALSE)*($F1393/(VLOOKUP($D1393,Ingredients!$A:$H,3,FALSE)))), "ingredient not in list"))</f>
        <v/>
      </c>
      <c r="R1393" s="3" t="str">
        <f>IF(AND(I1393&lt;&gt;"",I1394=""),SUM(I$1:I1394)-SUM(R$1:R1392),"")</f>
        <v/>
      </c>
      <c r="S1393" t="str">
        <f>IF(AND(Q1393&lt;&gt;"",Q1394=""),SUM(Q$1:Q1394)-SUM(S$1:S1392),"")</f>
        <v/>
      </c>
      <c r="T1393" s="74" t="str">
        <f>IF(AND(K1393&lt;&gt;"",K1394=""),SUM(K$1:K1394)-SUM(T$1:T1392),"")</f>
        <v/>
      </c>
      <c r="U1393" s="74" t="str">
        <f>IF(AND(M1393&lt;&gt;"",M1394=""),SUM(M$1:M1394)-SUM(U$1:U1392),"")</f>
        <v/>
      </c>
      <c r="V1393" s="74" t="str">
        <f>IF(AND(O1393&lt;&gt;"",O1394=""),SUM(O$1:O1394)-SUM(V$1:V1392),"")</f>
        <v/>
      </c>
      <c r="X1393" s="3" t="str">
        <f t="shared" si="243"/>
        <v/>
      </c>
      <c r="Y1393" s="21" t="str">
        <f t="shared" si="244"/>
        <v/>
      </c>
      <c r="Z1393" s="74" t="str">
        <f t="shared" si="245"/>
        <v/>
      </c>
      <c r="AA1393" s="74" t="str">
        <f t="shared" si="246"/>
        <v/>
      </c>
      <c r="AB1393" s="74" t="str">
        <f t="shared" si="247"/>
        <v/>
      </c>
    </row>
    <row r="1394" spans="5:28" ht="15.75" customHeight="1" x14ac:dyDescent="0.2">
      <c r="E1394" t="str">
        <f t="shared" si="237"/>
        <v/>
      </c>
      <c r="G1394" s="1" t="str">
        <f>IF(D1394="","",IFERROR(VLOOKUP(D1394,Ingredients!$A:$G,4,FALSE),"ingredient not in list"))</f>
        <v/>
      </c>
      <c r="H1394" t="str">
        <f t="shared" si="238"/>
        <v/>
      </c>
      <c r="I1394" s="3" t="str">
        <f>IF(D1394="", "", IFERROR((VLOOKUP(D1394,Ingredients!$A:$H,8,FALSE)*(F1394/(VLOOKUP(D1394,Ingredients!$A:$H,3,FALSE)))), "ingredient not in list"))</f>
        <v/>
      </c>
      <c r="J1394" t="str">
        <f t="shared" si="239"/>
        <v/>
      </c>
      <c r="K1394" s="77" t="str">
        <f>IF($D1394="", "", IFERROR((VLOOKUP($D1394,Ingredients!$A:$K,9,FALSE)*($F1394/(VLOOKUP($D1394,Ingredients!$A:$K,3,FALSE)))), "ingredient not in list"))</f>
        <v/>
      </c>
      <c r="L1394" t="str">
        <f t="shared" si="240"/>
        <v/>
      </c>
      <c r="M1394" s="77" t="str">
        <f>IF($D1394="", "", IFERROR((VLOOKUP($D1394,Ingredients!$A:$K,10,FALSE)*($F1394/(VLOOKUP($D1394,Ingredients!$A:$K,3,FALSE)))), "ingredient not in list"))</f>
        <v/>
      </c>
      <c r="N1394" t="str">
        <f t="shared" si="241"/>
        <v/>
      </c>
      <c r="O1394" s="77" t="str">
        <f>IF($D1394="", "", IFERROR((VLOOKUP($D1394,Ingredients!$A:$K,11,FALSE)*($F1394/(VLOOKUP($D1394,Ingredients!$A:$K,3,FALSE)))), "ingredient not in list"))</f>
        <v/>
      </c>
      <c r="P1394" t="str">
        <f t="shared" si="242"/>
        <v/>
      </c>
      <c r="Q1394" s="83" t="str">
        <f>IF($D1394="", "", IFERROR((VLOOKUP($D1394,Ingredients!$A:$H,6,FALSE)*($F1394/(VLOOKUP($D1394,Ingredients!$A:$H,3,FALSE)))), "ingredient not in list"))</f>
        <v/>
      </c>
      <c r="R1394" s="3" t="str">
        <f>IF(AND(I1394&lt;&gt;"",I1395=""),SUM(I$1:I1395)-SUM(R$1:R1393),"")</f>
        <v/>
      </c>
      <c r="S1394" t="str">
        <f>IF(AND(Q1394&lt;&gt;"",Q1395=""),SUM(Q$1:Q1395)-SUM(S$1:S1393),"")</f>
        <v/>
      </c>
      <c r="T1394" s="74" t="str">
        <f>IF(AND(K1394&lt;&gt;"",K1395=""),SUM(K$1:K1395)-SUM(T$1:T1393),"")</f>
        <v/>
      </c>
      <c r="U1394" s="74" t="str">
        <f>IF(AND(M1394&lt;&gt;"",M1395=""),SUM(M$1:M1395)-SUM(U$1:U1393),"")</f>
        <v/>
      </c>
      <c r="V1394" s="74" t="str">
        <f>IF(AND(O1394&lt;&gt;"",O1395=""),SUM(O$1:O1395)-SUM(V$1:V1393),"")</f>
        <v/>
      </c>
      <c r="X1394" s="3" t="str">
        <f t="shared" si="243"/>
        <v/>
      </c>
      <c r="Y1394" s="21" t="str">
        <f t="shared" si="244"/>
        <v/>
      </c>
      <c r="Z1394" s="74" t="str">
        <f t="shared" si="245"/>
        <v/>
      </c>
      <c r="AA1394" s="74" t="str">
        <f t="shared" si="246"/>
        <v/>
      </c>
      <c r="AB1394" s="74" t="str">
        <f t="shared" si="247"/>
        <v/>
      </c>
    </row>
    <row r="1395" spans="5:28" ht="15.75" customHeight="1" x14ac:dyDescent="0.2">
      <c r="E1395" t="str">
        <f t="shared" si="237"/>
        <v/>
      </c>
      <c r="G1395" s="1" t="str">
        <f>IF(D1395="","",IFERROR(VLOOKUP(D1395,Ingredients!$A:$G,4,FALSE),"ingredient not in list"))</f>
        <v/>
      </c>
      <c r="H1395" t="str">
        <f t="shared" si="238"/>
        <v/>
      </c>
      <c r="I1395" s="3" t="str">
        <f>IF(D1395="", "", IFERROR((VLOOKUP(D1395,Ingredients!$A:$H,8,FALSE)*(F1395/(VLOOKUP(D1395,Ingredients!$A:$H,3,FALSE)))), "ingredient not in list"))</f>
        <v/>
      </c>
      <c r="J1395" t="str">
        <f t="shared" si="239"/>
        <v/>
      </c>
      <c r="K1395" s="77" t="str">
        <f>IF($D1395="", "", IFERROR((VLOOKUP($D1395,Ingredients!$A:$K,9,FALSE)*($F1395/(VLOOKUP($D1395,Ingredients!$A:$K,3,FALSE)))), "ingredient not in list"))</f>
        <v/>
      </c>
      <c r="L1395" t="str">
        <f t="shared" si="240"/>
        <v/>
      </c>
      <c r="M1395" s="77" t="str">
        <f>IF($D1395="", "", IFERROR((VLOOKUP($D1395,Ingredients!$A:$K,10,FALSE)*($F1395/(VLOOKUP($D1395,Ingredients!$A:$K,3,FALSE)))), "ingredient not in list"))</f>
        <v/>
      </c>
      <c r="N1395" t="str">
        <f t="shared" si="241"/>
        <v/>
      </c>
      <c r="O1395" s="77" t="str">
        <f>IF($D1395="", "", IFERROR((VLOOKUP($D1395,Ingredients!$A:$K,11,FALSE)*($F1395/(VLOOKUP($D1395,Ingredients!$A:$K,3,FALSE)))), "ingredient not in list"))</f>
        <v/>
      </c>
      <c r="P1395" t="str">
        <f t="shared" si="242"/>
        <v/>
      </c>
      <c r="Q1395" s="83" t="str">
        <f>IF($D1395="", "", IFERROR((VLOOKUP($D1395,Ingredients!$A:$H,6,FALSE)*($F1395/(VLOOKUP($D1395,Ingredients!$A:$H,3,FALSE)))), "ingredient not in list"))</f>
        <v/>
      </c>
      <c r="R1395" s="3" t="str">
        <f>IF(AND(I1395&lt;&gt;"",I1396=""),SUM(I$1:I1396)-SUM(R$1:R1394),"")</f>
        <v/>
      </c>
      <c r="S1395" t="str">
        <f>IF(AND(Q1395&lt;&gt;"",Q1396=""),SUM(Q$1:Q1396)-SUM(S$1:S1394),"")</f>
        <v/>
      </c>
      <c r="T1395" s="74" t="str">
        <f>IF(AND(K1395&lt;&gt;"",K1396=""),SUM(K$1:K1396)-SUM(T$1:T1394),"")</f>
        <v/>
      </c>
      <c r="U1395" s="74" t="str">
        <f>IF(AND(M1395&lt;&gt;"",M1396=""),SUM(M$1:M1396)-SUM(U$1:U1394),"")</f>
        <v/>
      </c>
      <c r="V1395" s="74" t="str">
        <f>IF(AND(O1395&lt;&gt;"",O1396=""),SUM(O$1:O1396)-SUM(V$1:V1394),"")</f>
        <v/>
      </c>
      <c r="X1395" s="3" t="str">
        <f t="shared" si="243"/>
        <v/>
      </c>
      <c r="Y1395" s="21" t="str">
        <f t="shared" si="244"/>
        <v/>
      </c>
      <c r="Z1395" s="74" t="str">
        <f t="shared" si="245"/>
        <v/>
      </c>
      <c r="AA1395" s="74" t="str">
        <f t="shared" si="246"/>
        <v/>
      </c>
      <c r="AB1395" s="74" t="str">
        <f t="shared" si="247"/>
        <v/>
      </c>
    </row>
    <row r="1396" spans="5:28" ht="15.75" customHeight="1" x14ac:dyDescent="0.2">
      <c r="E1396" t="str">
        <f t="shared" si="237"/>
        <v/>
      </c>
      <c r="G1396" s="1" t="str">
        <f>IF(D1396="","",IFERROR(VLOOKUP(D1396,Ingredients!$A:$G,4,FALSE),"ingredient not in list"))</f>
        <v/>
      </c>
      <c r="H1396" t="str">
        <f t="shared" si="238"/>
        <v/>
      </c>
      <c r="I1396" s="3" t="str">
        <f>IF(D1396="", "", IFERROR((VLOOKUP(D1396,Ingredients!$A:$H,8,FALSE)*(F1396/(VLOOKUP(D1396,Ingredients!$A:$H,3,FALSE)))), "ingredient not in list"))</f>
        <v/>
      </c>
      <c r="J1396" t="str">
        <f t="shared" si="239"/>
        <v/>
      </c>
      <c r="K1396" s="77" t="str">
        <f>IF($D1396="", "", IFERROR((VLOOKUP($D1396,Ingredients!$A:$K,9,FALSE)*($F1396/(VLOOKUP($D1396,Ingredients!$A:$K,3,FALSE)))), "ingredient not in list"))</f>
        <v/>
      </c>
      <c r="L1396" t="str">
        <f t="shared" si="240"/>
        <v/>
      </c>
      <c r="M1396" s="77" t="str">
        <f>IF($D1396="", "", IFERROR((VLOOKUP($D1396,Ingredients!$A:$K,10,FALSE)*($F1396/(VLOOKUP($D1396,Ingredients!$A:$K,3,FALSE)))), "ingredient not in list"))</f>
        <v/>
      </c>
      <c r="N1396" t="str">
        <f t="shared" si="241"/>
        <v/>
      </c>
      <c r="O1396" s="77" t="str">
        <f>IF($D1396="", "", IFERROR((VLOOKUP($D1396,Ingredients!$A:$K,11,FALSE)*($F1396/(VLOOKUP($D1396,Ingredients!$A:$K,3,FALSE)))), "ingredient not in list"))</f>
        <v/>
      </c>
      <c r="P1396" t="str">
        <f t="shared" si="242"/>
        <v/>
      </c>
      <c r="Q1396" s="83" t="str">
        <f>IF($D1396="", "", IFERROR((VLOOKUP($D1396,Ingredients!$A:$H,6,FALSE)*($F1396/(VLOOKUP($D1396,Ingredients!$A:$H,3,FALSE)))), "ingredient not in list"))</f>
        <v/>
      </c>
      <c r="R1396" s="3" t="str">
        <f>IF(AND(I1396&lt;&gt;"",I1397=""),SUM(I$1:I1397)-SUM(R$1:R1395),"")</f>
        <v/>
      </c>
      <c r="S1396" t="str">
        <f>IF(AND(Q1396&lt;&gt;"",Q1397=""),SUM(Q$1:Q1397)-SUM(S$1:S1395),"")</f>
        <v/>
      </c>
      <c r="T1396" s="74" t="str">
        <f>IF(AND(K1396&lt;&gt;"",K1397=""),SUM(K$1:K1397)-SUM(T$1:T1395),"")</f>
        <v/>
      </c>
      <c r="U1396" s="74" t="str">
        <f>IF(AND(M1396&lt;&gt;"",M1397=""),SUM(M$1:M1397)-SUM(U$1:U1395),"")</f>
        <v/>
      </c>
      <c r="V1396" s="74" t="str">
        <f>IF(AND(O1396&lt;&gt;"",O1397=""),SUM(O$1:O1397)-SUM(V$1:V1395),"")</f>
        <v/>
      </c>
      <c r="X1396" s="3" t="str">
        <f t="shared" si="243"/>
        <v/>
      </c>
      <c r="Y1396" s="21" t="str">
        <f t="shared" si="244"/>
        <v/>
      </c>
      <c r="Z1396" s="74" t="str">
        <f t="shared" si="245"/>
        <v/>
      </c>
      <c r="AA1396" s="74" t="str">
        <f t="shared" si="246"/>
        <v/>
      </c>
      <c r="AB1396" s="74" t="str">
        <f t="shared" si="247"/>
        <v/>
      </c>
    </row>
    <row r="1397" spans="5:28" ht="15.75" customHeight="1" x14ac:dyDescent="0.2">
      <c r="E1397" t="str">
        <f t="shared" si="237"/>
        <v/>
      </c>
      <c r="G1397" s="1" t="str">
        <f>IF(D1397="","",IFERROR(VLOOKUP(D1397,Ingredients!$A:$G,4,FALSE),"ingredient not in list"))</f>
        <v/>
      </c>
      <c r="H1397" t="str">
        <f t="shared" si="238"/>
        <v/>
      </c>
      <c r="I1397" s="3" t="str">
        <f>IF(D1397="", "", IFERROR((VLOOKUP(D1397,Ingredients!$A:$H,8,FALSE)*(F1397/(VLOOKUP(D1397,Ingredients!$A:$H,3,FALSE)))), "ingredient not in list"))</f>
        <v/>
      </c>
      <c r="J1397" t="str">
        <f t="shared" si="239"/>
        <v/>
      </c>
      <c r="K1397" s="77" t="str">
        <f>IF($D1397="", "", IFERROR((VLOOKUP($D1397,Ingredients!$A:$K,9,FALSE)*($F1397/(VLOOKUP($D1397,Ingredients!$A:$K,3,FALSE)))), "ingredient not in list"))</f>
        <v/>
      </c>
      <c r="L1397" t="str">
        <f t="shared" si="240"/>
        <v/>
      </c>
      <c r="M1397" s="77" t="str">
        <f>IF($D1397="", "", IFERROR((VLOOKUP($D1397,Ingredients!$A:$K,10,FALSE)*($F1397/(VLOOKUP($D1397,Ingredients!$A:$K,3,FALSE)))), "ingredient not in list"))</f>
        <v/>
      </c>
      <c r="N1397" t="str">
        <f t="shared" si="241"/>
        <v/>
      </c>
      <c r="O1397" s="77" t="str">
        <f>IF($D1397="", "", IFERROR((VLOOKUP($D1397,Ingredients!$A:$K,11,FALSE)*($F1397/(VLOOKUP($D1397,Ingredients!$A:$K,3,FALSE)))), "ingredient not in list"))</f>
        <v/>
      </c>
      <c r="P1397" t="str">
        <f t="shared" si="242"/>
        <v/>
      </c>
      <c r="Q1397" s="83" t="str">
        <f>IF($D1397="", "", IFERROR((VLOOKUP($D1397,Ingredients!$A:$H,6,FALSE)*($F1397/(VLOOKUP($D1397,Ingredients!$A:$H,3,FALSE)))), "ingredient not in list"))</f>
        <v/>
      </c>
      <c r="R1397" s="3" t="str">
        <f>IF(AND(I1397&lt;&gt;"",I1398=""),SUM(I$1:I1398)-SUM(R$1:R1396),"")</f>
        <v/>
      </c>
      <c r="S1397" t="str">
        <f>IF(AND(Q1397&lt;&gt;"",Q1398=""),SUM(Q$1:Q1398)-SUM(S$1:S1396),"")</f>
        <v/>
      </c>
      <c r="T1397" s="74" t="str">
        <f>IF(AND(K1397&lt;&gt;"",K1398=""),SUM(K$1:K1398)-SUM(T$1:T1396),"")</f>
        <v/>
      </c>
      <c r="U1397" s="74" t="str">
        <f>IF(AND(M1397&lt;&gt;"",M1398=""),SUM(M$1:M1398)-SUM(U$1:U1396),"")</f>
        <v/>
      </c>
      <c r="V1397" s="74" t="str">
        <f>IF(AND(O1397&lt;&gt;"",O1398=""),SUM(O$1:O1398)-SUM(V$1:V1396),"")</f>
        <v/>
      </c>
      <c r="X1397" s="3" t="str">
        <f t="shared" si="243"/>
        <v/>
      </c>
      <c r="Y1397" s="21" t="str">
        <f t="shared" si="244"/>
        <v/>
      </c>
      <c r="Z1397" s="74" t="str">
        <f t="shared" si="245"/>
        <v/>
      </c>
      <c r="AA1397" s="74" t="str">
        <f t="shared" si="246"/>
        <v/>
      </c>
      <c r="AB1397" s="74" t="str">
        <f t="shared" si="247"/>
        <v/>
      </c>
    </row>
    <row r="1398" spans="5:28" ht="15.75" customHeight="1" x14ac:dyDescent="0.2">
      <c r="E1398" t="str">
        <f t="shared" si="237"/>
        <v/>
      </c>
      <c r="G1398" s="1" t="str">
        <f>IF(D1398="","",IFERROR(VLOOKUP(D1398,Ingredients!$A:$G,4,FALSE),"ingredient not in list"))</f>
        <v/>
      </c>
      <c r="H1398" t="str">
        <f t="shared" si="238"/>
        <v/>
      </c>
      <c r="I1398" s="3" t="str">
        <f>IF(D1398="", "", IFERROR((VLOOKUP(D1398,Ingredients!$A:$H,8,FALSE)*(F1398/(VLOOKUP(D1398,Ingredients!$A:$H,3,FALSE)))), "ingredient not in list"))</f>
        <v/>
      </c>
      <c r="J1398" t="str">
        <f t="shared" si="239"/>
        <v/>
      </c>
      <c r="K1398" s="77" t="str">
        <f>IF($D1398="", "", IFERROR((VLOOKUP($D1398,Ingredients!$A:$K,9,FALSE)*($F1398/(VLOOKUP($D1398,Ingredients!$A:$K,3,FALSE)))), "ingredient not in list"))</f>
        <v/>
      </c>
      <c r="L1398" t="str">
        <f t="shared" si="240"/>
        <v/>
      </c>
      <c r="M1398" s="77" t="str">
        <f>IF($D1398="", "", IFERROR((VLOOKUP($D1398,Ingredients!$A:$K,10,FALSE)*($F1398/(VLOOKUP($D1398,Ingredients!$A:$K,3,FALSE)))), "ingredient not in list"))</f>
        <v/>
      </c>
      <c r="N1398" t="str">
        <f t="shared" si="241"/>
        <v/>
      </c>
      <c r="O1398" s="77" t="str">
        <f>IF($D1398="", "", IFERROR((VLOOKUP($D1398,Ingredients!$A:$K,11,FALSE)*($F1398/(VLOOKUP($D1398,Ingredients!$A:$K,3,FALSE)))), "ingredient not in list"))</f>
        <v/>
      </c>
      <c r="P1398" t="str">
        <f t="shared" si="242"/>
        <v/>
      </c>
      <c r="Q1398" s="83" t="str">
        <f>IF($D1398="", "", IFERROR((VLOOKUP($D1398,Ingredients!$A:$H,6,FALSE)*($F1398/(VLOOKUP($D1398,Ingredients!$A:$H,3,FALSE)))), "ingredient not in list"))</f>
        <v/>
      </c>
      <c r="R1398" s="3" t="str">
        <f>IF(AND(I1398&lt;&gt;"",I1399=""),SUM(I$1:I1399)-SUM(R$1:R1397),"")</f>
        <v/>
      </c>
      <c r="S1398" t="str">
        <f>IF(AND(Q1398&lt;&gt;"",Q1399=""),SUM(Q$1:Q1399)-SUM(S$1:S1397),"")</f>
        <v/>
      </c>
      <c r="T1398" s="74" t="str">
        <f>IF(AND(K1398&lt;&gt;"",K1399=""),SUM(K$1:K1399)-SUM(T$1:T1397),"")</f>
        <v/>
      </c>
      <c r="U1398" s="74" t="str">
        <f>IF(AND(M1398&lt;&gt;"",M1399=""),SUM(M$1:M1399)-SUM(U$1:U1397),"")</f>
        <v/>
      </c>
      <c r="V1398" s="74" t="str">
        <f>IF(AND(O1398&lt;&gt;"",O1399=""),SUM(O$1:O1399)-SUM(V$1:V1397),"")</f>
        <v/>
      </c>
      <c r="X1398" s="3" t="str">
        <f t="shared" si="243"/>
        <v/>
      </c>
      <c r="Y1398" s="21" t="str">
        <f t="shared" si="244"/>
        <v/>
      </c>
      <c r="Z1398" s="74" t="str">
        <f t="shared" si="245"/>
        <v/>
      </c>
      <c r="AA1398" s="74" t="str">
        <f t="shared" si="246"/>
        <v/>
      </c>
      <c r="AB1398" s="74" t="str">
        <f t="shared" si="247"/>
        <v/>
      </c>
    </row>
    <row r="1399" spans="5:28" ht="15.75" customHeight="1" x14ac:dyDescent="0.2">
      <c r="E1399" t="str">
        <f t="shared" si="237"/>
        <v/>
      </c>
      <c r="G1399" s="1" t="str">
        <f>IF(D1399="","",IFERROR(VLOOKUP(D1399,Ingredients!$A:$G,4,FALSE),"ingredient not in list"))</f>
        <v/>
      </c>
      <c r="H1399" t="str">
        <f t="shared" si="238"/>
        <v/>
      </c>
      <c r="I1399" s="3" t="str">
        <f>IF(D1399="", "", IFERROR((VLOOKUP(D1399,Ingredients!$A:$H,8,FALSE)*(F1399/(VLOOKUP(D1399,Ingredients!$A:$H,3,FALSE)))), "ingredient not in list"))</f>
        <v/>
      </c>
      <c r="J1399" t="str">
        <f t="shared" si="239"/>
        <v/>
      </c>
      <c r="K1399" s="77" t="str">
        <f>IF($D1399="", "", IFERROR((VLOOKUP($D1399,Ingredients!$A:$K,9,FALSE)*($F1399/(VLOOKUP($D1399,Ingredients!$A:$K,3,FALSE)))), "ingredient not in list"))</f>
        <v/>
      </c>
      <c r="L1399" t="str">
        <f t="shared" si="240"/>
        <v/>
      </c>
      <c r="M1399" s="77" t="str">
        <f>IF($D1399="", "", IFERROR((VLOOKUP($D1399,Ingredients!$A:$K,10,FALSE)*($F1399/(VLOOKUP($D1399,Ingredients!$A:$K,3,FALSE)))), "ingredient not in list"))</f>
        <v/>
      </c>
      <c r="N1399" t="str">
        <f t="shared" si="241"/>
        <v/>
      </c>
      <c r="O1399" s="77" t="str">
        <f>IF($D1399="", "", IFERROR((VLOOKUP($D1399,Ingredients!$A:$K,11,FALSE)*($F1399/(VLOOKUP($D1399,Ingredients!$A:$K,3,FALSE)))), "ingredient not in list"))</f>
        <v/>
      </c>
      <c r="P1399" t="str">
        <f t="shared" si="242"/>
        <v/>
      </c>
      <c r="Q1399" s="83" t="str">
        <f>IF($D1399="", "", IFERROR((VLOOKUP($D1399,Ingredients!$A:$H,6,FALSE)*($F1399/(VLOOKUP($D1399,Ingredients!$A:$H,3,FALSE)))), "ingredient not in list"))</f>
        <v/>
      </c>
      <c r="R1399" s="3" t="str">
        <f>IF(AND(I1399&lt;&gt;"",I1400=""),SUM(I$1:I1400)-SUM(R$1:R1398),"")</f>
        <v/>
      </c>
      <c r="S1399" t="str">
        <f>IF(AND(Q1399&lt;&gt;"",Q1400=""),SUM(Q$1:Q1400)-SUM(S$1:S1398),"")</f>
        <v/>
      </c>
      <c r="T1399" s="74" t="str">
        <f>IF(AND(K1399&lt;&gt;"",K1400=""),SUM(K$1:K1400)-SUM(T$1:T1398),"")</f>
        <v/>
      </c>
      <c r="U1399" s="74" t="str">
        <f>IF(AND(M1399&lt;&gt;"",M1400=""),SUM(M$1:M1400)-SUM(U$1:U1398),"")</f>
        <v/>
      </c>
      <c r="V1399" s="74" t="str">
        <f>IF(AND(O1399&lt;&gt;"",O1400=""),SUM(O$1:O1400)-SUM(V$1:V1398),"")</f>
        <v/>
      </c>
      <c r="X1399" s="3" t="str">
        <f t="shared" si="243"/>
        <v/>
      </c>
      <c r="Y1399" s="21" t="str">
        <f t="shared" si="244"/>
        <v/>
      </c>
      <c r="Z1399" s="74" t="str">
        <f t="shared" si="245"/>
        <v/>
      </c>
      <c r="AA1399" s="74" t="str">
        <f t="shared" si="246"/>
        <v/>
      </c>
      <c r="AB1399" s="74" t="str">
        <f t="shared" si="247"/>
        <v/>
      </c>
    </row>
    <row r="1400" spans="5:28" ht="15.75" customHeight="1" x14ac:dyDescent="0.2">
      <c r="E1400" t="str">
        <f t="shared" si="237"/>
        <v/>
      </c>
      <c r="G1400" s="1" t="str">
        <f>IF(D1400="","",IFERROR(VLOOKUP(D1400,Ingredients!$A:$G,4,FALSE),"ingredient not in list"))</f>
        <v/>
      </c>
      <c r="H1400" t="str">
        <f t="shared" si="238"/>
        <v/>
      </c>
      <c r="I1400" s="3" t="str">
        <f>IF(D1400="", "", IFERROR((VLOOKUP(D1400,Ingredients!$A:$H,8,FALSE)*(F1400/(VLOOKUP(D1400,Ingredients!$A:$H,3,FALSE)))), "ingredient not in list"))</f>
        <v/>
      </c>
      <c r="J1400" t="str">
        <f t="shared" si="239"/>
        <v/>
      </c>
      <c r="K1400" s="77" t="str">
        <f>IF($D1400="", "", IFERROR((VLOOKUP($D1400,Ingredients!$A:$K,9,FALSE)*($F1400/(VLOOKUP($D1400,Ingredients!$A:$K,3,FALSE)))), "ingredient not in list"))</f>
        <v/>
      </c>
      <c r="L1400" t="str">
        <f t="shared" si="240"/>
        <v/>
      </c>
      <c r="M1400" s="77" t="str">
        <f>IF($D1400="", "", IFERROR((VLOOKUP($D1400,Ingredients!$A:$K,10,FALSE)*($F1400/(VLOOKUP($D1400,Ingredients!$A:$K,3,FALSE)))), "ingredient not in list"))</f>
        <v/>
      </c>
      <c r="N1400" t="str">
        <f t="shared" si="241"/>
        <v/>
      </c>
      <c r="O1400" s="77" t="str">
        <f>IF($D1400="", "", IFERROR((VLOOKUP($D1400,Ingredients!$A:$K,11,FALSE)*($F1400/(VLOOKUP($D1400,Ingredients!$A:$K,3,FALSE)))), "ingredient not in list"))</f>
        <v/>
      </c>
      <c r="P1400" t="str">
        <f t="shared" si="242"/>
        <v/>
      </c>
      <c r="Q1400" s="83" t="str">
        <f>IF($D1400="", "", IFERROR((VLOOKUP($D1400,Ingredients!$A:$H,6,FALSE)*($F1400/(VLOOKUP($D1400,Ingredients!$A:$H,3,FALSE)))), "ingredient not in list"))</f>
        <v/>
      </c>
      <c r="R1400" s="3" t="str">
        <f>IF(AND(I1400&lt;&gt;"",I1401=""),SUM(I$1:I1401)-SUM(R$1:R1399),"")</f>
        <v/>
      </c>
      <c r="S1400" t="str">
        <f>IF(AND(Q1400&lt;&gt;"",Q1401=""),SUM(Q$1:Q1401)-SUM(S$1:S1399),"")</f>
        <v/>
      </c>
      <c r="T1400" s="74" t="str">
        <f>IF(AND(K1400&lt;&gt;"",K1401=""),SUM(K$1:K1401)-SUM(T$1:T1399),"")</f>
        <v/>
      </c>
      <c r="U1400" s="74" t="str">
        <f>IF(AND(M1400&lt;&gt;"",M1401=""),SUM(M$1:M1401)-SUM(U$1:U1399),"")</f>
        <v/>
      </c>
      <c r="V1400" s="74" t="str">
        <f>IF(AND(O1400&lt;&gt;"",O1401=""),SUM(O$1:O1401)-SUM(V$1:V1399),"")</f>
        <v/>
      </c>
      <c r="X1400" s="3" t="str">
        <f t="shared" si="243"/>
        <v/>
      </c>
      <c r="Y1400" s="21" t="str">
        <f t="shared" si="244"/>
        <v/>
      </c>
      <c r="Z1400" s="74" t="str">
        <f t="shared" si="245"/>
        <v/>
      </c>
      <c r="AA1400" s="74" t="str">
        <f t="shared" si="246"/>
        <v/>
      </c>
      <c r="AB1400" s="74" t="str">
        <f t="shared" si="247"/>
        <v/>
      </c>
    </row>
    <row r="1401" spans="5:28" ht="15.75" customHeight="1" x14ac:dyDescent="0.2">
      <c r="E1401" t="str">
        <f t="shared" si="237"/>
        <v/>
      </c>
      <c r="G1401" s="1" t="str">
        <f>IF(D1401="","",IFERROR(VLOOKUP(D1401,Ingredients!$A:$G,4,FALSE),"ingredient not in list"))</f>
        <v/>
      </c>
      <c r="H1401" t="str">
        <f t="shared" si="238"/>
        <v/>
      </c>
      <c r="I1401" s="3" t="str">
        <f>IF(D1401="", "", IFERROR((VLOOKUP(D1401,Ingredients!$A:$H,8,FALSE)*(F1401/(VLOOKUP(D1401,Ingredients!$A:$H,3,FALSE)))), "ingredient not in list"))</f>
        <v/>
      </c>
      <c r="J1401" t="str">
        <f t="shared" si="239"/>
        <v/>
      </c>
      <c r="K1401" s="77" t="str">
        <f>IF($D1401="", "", IFERROR((VLOOKUP($D1401,Ingredients!$A:$K,9,FALSE)*($F1401/(VLOOKUP($D1401,Ingredients!$A:$K,3,FALSE)))), "ingredient not in list"))</f>
        <v/>
      </c>
      <c r="L1401" t="str">
        <f t="shared" si="240"/>
        <v/>
      </c>
      <c r="M1401" s="77" t="str">
        <f>IF($D1401="", "", IFERROR((VLOOKUP($D1401,Ingredients!$A:$K,10,FALSE)*($F1401/(VLOOKUP($D1401,Ingredients!$A:$K,3,FALSE)))), "ingredient not in list"))</f>
        <v/>
      </c>
      <c r="N1401" t="str">
        <f t="shared" si="241"/>
        <v/>
      </c>
      <c r="O1401" s="77" t="str">
        <f>IF($D1401="", "", IFERROR((VLOOKUP($D1401,Ingredients!$A:$K,11,FALSE)*($F1401/(VLOOKUP($D1401,Ingredients!$A:$K,3,FALSE)))), "ingredient not in list"))</f>
        <v/>
      </c>
      <c r="P1401" t="str">
        <f t="shared" si="242"/>
        <v/>
      </c>
      <c r="Q1401" s="83" t="str">
        <f>IF($D1401="", "", IFERROR((VLOOKUP($D1401,Ingredients!$A:$H,6,FALSE)*($F1401/(VLOOKUP($D1401,Ingredients!$A:$H,3,FALSE)))), "ingredient not in list"))</f>
        <v/>
      </c>
      <c r="R1401" s="3" t="str">
        <f>IF(AND(I1401&lt;&gt;"",I1402=""),SUM(I$1:I1402)-SUM(R$1:R1400),"")</f>
        <v/>
      </c>
      <c r="S1401" t="str">
        <f>IF(AND(Q1401&lt;&gt;"",Q1402=""),SUM(Q$1:Q1402)-SUM(S$1:S1400),"")</f>
        <v/>
      </c>
      <c r="T1401" s="74" t="str">
        <f>IF(AND(K1401&lt;&gt;"",K1402=""),SUM(K$1:K1402)-SUM(T$1:T1400),"")</f>
        <v/>
      </c>
      <c r="U1401" s="74" t="str">
        <f>IF(AND(M1401&lt;&gt;"",M1402=""),SUM(M$1:M1402)-SUM(U$1:U1400),"")</f>
        <v/>
      </c>
      <c r="V1401" s="74" t="str">
        <f>IF(AND(O1401&lt;&gt;"",O1402=""),SUM(O$1:O1402)-SUM(V$1:V1400),"")</f>
        <v/>
      </c>
      <c r="X1401" s="3" t="str">
        <f t="shared" si="243"/>
        <v/>
      </c>
      <c r="Y1401" s="21" t="str">
        <f t="shared" si="244"/>
        <v/>
      </c>
      <c r="Z1401" s="74" t="str">
        <f t="shared" si="245"/>
        <v/>
      </c>
      <c r="AA1401" s="74" t="str">
        <f t="shared" si="246"/>
        <v/>
      </c>
      <c r="AB1401" s="74" t="str">
        <f t="shared" si="247"/>
        <v/>
      </c>
    </row>
    <row r="1402" spans="5:28" ht="15.75" customHeight="1" x14ac:dyDescent="0.2">
      <c r="E1402" t="str">
        <f t="shared" si="237"/>
        <v/>
      </c>
      <c r="G1402" s="1" t="str">
        <f>IF(D1402="","",IFERROR(VLOOKUP(D1402,Ingredients!$A:$G,4,FALSE),"ingredient not in list"))</f>
        <v/>
      </c>
      <c r="H1402" t="str">
        <f t="shared" si="238"/>
        <v/>
      </c>
      <c r="I1402" s="3" t="str">
        <f>IF(D1402="", "", IFERROR((VLOOKUP(D1402,Ingredients!$A:$H,8,FALSE)*(F1402/(VLOOKUP(D1402,Ingredients!$A:$H,3,FALSE)))), "ingredient not in list"))</f>
        <v/>
      </c>
      <c r="J1402" t="str">
        <f t="shared" si="239"/>
        <v/>
      </c>
      <c r="K1402" s="77" t="str">
        <f>IF($D1402="", "", IFERROR((VLOOKUP($D1402,Ingredients!$A:$K,9,FALSE)*($F1402/(VLOOKUP($D1402,Ingredients!$A:$K,3,FALSE)))), "ingredient not in list"))</f>
        <v/>
      </c>
      <c r="L1402" t="str">
        <f t="shared" si="240"/>
        <v/>
      </c>
      <c r="M1402" s="77" t="str">
        <f>IF($D1402="", "", IFERROR((VLOOKUP($D1402,Ingredients!$A:$K,10,FALSE)*($F1402/(VLOOKUP($D1402,Ingredients!$A:$K,3,FALSE)))), "ingredient not in list"))</f>
        <v/>
      </c>
      <c r="N1402" t="str">
        <f t="shared" si="241"/>
        <v/>
      </c>
      <c r="O1402" s="77" t="str">
        <f>IF($D1402="", "", IFERROR((VLOOKUP($D1402,Ingredients!$A:$K,11,FALSE)*($F1402/(VLOOKUP($D1402,Ingredients!$A:$K,3,FALSE)))), "ingredient not in list"))</f>
        <v/>
      </c>
      <c r="P1402" t="str">
        <f t="shared" si="242"/>
        <v/>
      </c>
      <c r="Q1402" s="83" t="str">
        <f>IF($D1402="", "", IFERROR((VLOOKUP($D1402,Ingredients!$A:$H,6,FALSE)*($F1402/(VLOOKUP($D1402,Ingredients!$A:$H,3,FALSE)))), "ingredient not in list"))</f>
        <v/>
      </c>
      <c r="R1402" s="3" t="str">
        <f>IF(AND(I1402&lt;&gt;"",I1403=""),SUM(I$1:I1403)-SUM(R$1:R1401),"")</f>
        <v/>
      </c>
      <c r="S1402" t="str">
        <f>IF(AND(Q1402&lt;&gt;"",Q1403=""),SUM(Q$1:Q1403)-SUM(S$1:S1401),"")</f>
        <v/>
      </c>
      <c r="T1402" s="74" t="str">
        <f>IF(AND(K1402&lt;&gt;"",K1403=""),SUM(K$1:K1403)-SUM(T$1:T1401),"")</f>
        <v/>
      </c>
      <c r="U1402" s="74" t="str">
        <f>IF(AND(M1402&lt;&gt;"",M1403=""),SUM(M$1:M1403)-SUM(U$1:U1401),"")</f>
        <v/>
      </c>
      <c r="V1402" s="74" t="str">
        <f>IF(AND(O1402&lt;&gt;"",O1403=""),SUM(O$1:O1403)-SUM(V$1:V1401),"")</f>
        <v/>
      </c>
      <c r="X1402" s="3" t="str">
        <f t="shared" si="243"/>
        <v/>
      </c>
      <c r="Y1402" s="21" t="str">
        <f t="shared" si="244"/>
        <v/>
      </c>
      <c r="Z1402" s="74" t="str">
        <f t="shared" si="245"/>
        <v/>
      </c>
      <c r="AA1402" s="74" t="str">
        <f t="shared" si="246"/>
        <v/>
      </c>
      <c r="AB1402" s="74" t="str">
        <f t="shared" si="247"/>
        <v/>
      </c>
    </row>
    <row r="1403" spans="5:28" ht="15.75" customHeight="1" x14ac:dyDescent="0.2">
      <c r="E1403" t="str">
        <f t="shared" si="237"/>
        <v/>
      </c>
      <c r="G1403" s="1" t="str">
        <f>IF(D1403="","",IFERROR(VLOOKUP(D1403,Ingredients!$A:$G,4,FALSE),"ingredient not in list"))</f>
        <v/>
      </c>
      <c r="H1403" t="str">
        <f t="shared" si="238"/>
        <v/>
      </c>
      <c r="I1403" s="3" t="str">
        <f>IF(D1403="", "", IFERROR((VLOOKUP(D1403,Ingredients!$A:$H,8,FALSE)*(F1403/(VLOOKUP(D1403,Ingredients!$A:$H,3,FALSE)))), "ingredient not in list"))</f>
        <v/>
      </c>
      <c r="J1403" t="str">
        <f t="shared" si="239"/>
        <v/>
      </c>
      <c r="K1403" s="77" t="str">
        <f>IF($D1403="", "", IFERROR((VLOOKUP($D1403,Ingredients!$A:$K,9,FALSE)*($F1403/(VLOOKUP($D1403,Ingredients!$A:$K,3,FALSE)))), "ingredient not in list"))</f>
        <v/>
      </c>
      <c r="L1403" t="str">
        <f t="shared" si="240"/>
        <v/>
      </c>
      <c r="M1403" s="77" t="str">
        <f>IF($D1403="", "", IFERROR((VLOOKUP($D1403,Ingredients!$A:$K,10,FALSE)*($F1403/(VLOOKUP($D1403,Ingredients!$A:$K,3,FALSE)))), "ingredient not in list"))</f>
        <v/>
      </c>
      <c r="N1403" t="str">
        <f t="shared" si="241"/>
        <v/>
      </c>
      <c r="O1403" s="77" t="str">
        <f>IF($D1403="", "", IFERROR((VLOOKUP($D1403,Ingredients!$A:$K,11,FALSE)*($F1403/(VLOOKUP($D1403,Ingredients!$A:$K,3,FALSE)))), "ingredient not in list"))</f>
        <v/>
      </c>
      <c r="P1403" t="str">
        <f t="shared" si="242"/>
        <v/>
      </c>
      <c r="Q1403" s="83" t="str">
        <f>IF($D1403="", "", IFERROR((VLOOKUP($D1403,Ingredients!$A:$H,6,FALSE)*($F1403/(VLOOKUP($D1403,Ingredients!$A:$H,3,FALSE)))), "ingredient not in list"))</f>
        <v/>
      </c>
      <c r="R1403" s="3" t="str">
        <f>IF(AND(I1403&lt;&gt;"",I1404=""),SUM(I$1:I1404)-SUM(R$1:R1402),"")</f>
        <v/>
      </c>
      <c r="S1403" t="str">
        <f>IF(AND(Q1403&lt;&gt;"",Q1404=""),SUM(Q$1:Q1404)-SUM(S$1:S1402),"")</f>
        <v/>
      </c>
      <c r="T1403" s="74" t="str">
        <f>IF(AND(K1403&lt;&gt;"",K1404=""),SUM(K$1:K1404)-SUM(T$1:T1402),"")</f>
        <v/>
      </c>
      <c r="U1403" s="74" t="str">
        <f>IF(AND(M1403&lt;&gt;"",M1404=""),SUM(M$1:M1404)-SUM(U$1:U1402),"")</f>
        <v/>
      </c>
      <c r="V1403" s="74" t="str">
        <f>IF(AND(O1403&lt;&gt;"",O1404=""),SUM(O$1:O1404)-SUM(V$1:V1402),"")</f>
        <v/>
      </c>
      <c r="X1403" s="3" t="str">
        <f t="shared" si="243"/>
        <v/>
      </c>
      <c r="Y1403" s="21" t="str">
        <f t="shared" si="244"/>
        <v/>
      </c>
      <c r="Z1403" s="74" t="str">
        <f t="shared" si="245"/>
        <v/>
      </c>
      <c r="AA1403" s="74" t="str">
        <f t="shared" si="246"/>
        <v/>
      </c>
      <c r="AB1403" s="74" t="str">
        <f t="shared" si="247"/>
        <v/>
      </c>
    </row>
    <row r="1404" spans="5:28" ht="15.75" customHeight="1" x14ac:dyDescent="0.2">
      <c r="E1404" t="str">
        <f t="shared" si="237"/>
        <v/>
      </c>
      <c r="G1404" s="1" t="str">
        <f>IF(D1404="","",IFERROR(VLOOKUP(D1404,Ingredients!$A:$G,4,FALSE),"ingredient not in list"))</f>
        <v/>
      </c>
      <c r="H1404" t="str">
        <f t="shared" si="238"/>
        <v/>
      </c>
      <c r="I1404" s="3" t="str">
        <f>IF(D1404="", "", IFERROR((VLOOKUP(D1404,Ingredients!$A:$H,8,FALSE)*(F1404/(VLOOKUP(D1404,Ingredients!$A:$H,3,FALSE)))), "ingredient not in list"))</f>
        <v/>
      </c>
      <c r="J1404" t="str">
        <f t="shared" si="239"/>
        <v/>
      </c>
      <c r="K1404" s="77" t="str">
        <f>IF($D1404="", "", IFERROR((VLOOKUP($D1404,Ingredients!$A:$K,9,FALSE)*($F1404/(VLOOKUP($D1404,Ingredients!$A:$K,3,FALSE)))), "ingredient not in list"))</f>
        <v/>
      </c>
      <c r="L1404" t="str">
        <f t="shared" si="240"/>
        <v/>
      </c>
      <c r="M1404" s="77" t="str">
        <f>IF($D1404="", "", IFERROR((VLOOKUP($D1404,Ingredients!$A:$K,10,FALSE)*($F1404/(VLOOKUP($D1404,Ingredients!$A:$K,3,FALSE)))), "ingredient not in list"))</f>
        <v/>
      </c>
      <c r="N1404" t="str">
        <f t="shared" si="241"/>
        <v/>
      </c>
      <c r="O1404" s="77" t="str">
        <f>IF($D1404="", "", IFERROR((VLOOKUP($D1404,Ingredients!$A:$K,11,FALSE)*($F1404/(VLOOKUP($D1404,Ingredients!$A:$K,3,FALSE)))), "ingredient not in list"))</f>
        <v/>
      </c>
      <c r="P1404" t="str">
        <f t="shared" si="242"/>
        <v/>
      </c>
      <c r="Q1404" s="83" t="str">
        <f>IF($D1404="", "", IFERROR((VLOOKUP($D1404,Ingredients!$A:$H,6,FALSE)*($F1404/(VLOOKUP($D1404,Ingredients!$A:$H,3,FALSE)))), "ingredient not in list"))</f>
        <v/>
      </c>
      <c r="R1404" s="3" t="str">
        <f>IF(AND(I1404&lt;&gt;"",I1405=""),SUM(I$1:I1405)-SUM(R$1:R1403),"")</f>
        <v/>
      </c>
      <c r="S1404" t="str">
        <f>IF(AND(Q1404&lt;&gt;"",Q1405=""),SUM(Q$1:Q1405)-SUM(S$1:S1403),"")</f>
        <v/>
      </c>
      <c r="T1404" s="74" t="str">
        <f>IF(AND(K1404&lt;&gt;"",K1405=""),SUM(K$1:K1405)-SUM(T$1:T1403),"")</f>
        <v/>
      </c>
      <c r="U1404" s="74" t="str">
        <f>IF(AND(M1404&lt;&gt;"",M1405=""),SUM(M$1:M1405)-SUM(U$1:U1403),"")</f>
        <v/>
      </c>
      <c r="V1404" s="74" t="str">
        <f>IF(AND(O1404&lt;&gt;"",O1405=""),SUM(O$1:O1405)-SUM(V$1:V1403),"")</f>
        <v/>
      </c>
      <c r="X1404" s="3" t="str">
        <f t="shared" si="243"/>
        <v/>
      </c>
      <c r="Y1404" s="21" t="str">
        <f t="shared" si="244"/>
        <v/>
      </c>
      <c r="Z1404" s="74" t="str">
        <f t="shared" si="245"/>
        <v/>
      </c>
      <c r="AA1404" s="74" t="str">
        <f t="shared" si="246"/>
        <v/>
      </c>
      <c r="AB1404" s="74" t="str">
        <f t="shared" si="247"/>
        <v/>
      </c>
    </row>
    <row r="1405" spans="5:28" ht="15.75" customHeight="1" x14ac:dyDescent="0.2">
      <c r="E1405" t="str">
        <f t="shared" si="237"/>
        <v/>
      </c>
      <c r="G1405" s="1" t="str">
        <f>IF(D1405="","",IFERROR(VLOOKUP(D1405,Ingredients!$A:$G,4,FALSE),"ingredient not in list"))</f>
        <v/>
      </c>
      <c r="H1405" t="str">
        <f t="shared" si="238"/>
        <v/>
      </c>
      <c r="I1405" s="3" t="str">
        <f>IF(D1405="", "", IFERROR((VLOOKUP(D1405,Ingredients!$A:$H,8,FALSE)*(F1405/(VLOOKUP(D1405,Ingredients!$A:$H,3,FALSE)))), "ingredient not in list"))</f>
        <v/>
      </c>
      <c r="J1405" t="str">
        <f t="shared" si="239"/>
        <v/>
      </c>
      <c r="K1405" s="77" t="str">
        <f>IF($D1405="", "", IFERROR((VLOOKUP($D1405,Ingredients!$A:$K,9,FALSE)*($F1405/(VLOOKUP($D1405,Ingredients!$A:$K,3,FALSE)))), "ingredient not in list"))</f>
        <v/>
      </c>
      <c r="L1405" t="str">
        <f t="shared" si="240"/>
        <v/>
      </c>
      <c r="M1405" s="77" t="str">
        <f>IF($D1405="", "", IFERROR((VLOOKUP($D1405,Ingredients!$A:$K,10,FALSE)*($F1405/(VLOOKUP($D1405,Ingredients!$A:$K,3,FALSE)))), "ingredient not in list"))</f>
        <v/>
      </c>
      <c r="N1405" t="str">
        <f t="shared" si="241"/>
        <v/>
      </c>
      <c r="O1405" s="77" t="str">
        <f>IF($D1405="", "", IFERROR((VLOOKUP($D1405,Ingredients!$A:$K,11,FALSE)*($F1405/(VLOOKUP($D1405,Ingredients!$A:$K,3,FALSE)))), "ingredient not in list"))</f>
        <v/>
      </c>
      <c r="P1405" t="str">
        <f t="shared" si="242"/>
        <v/>
      </c>
      <c r="Q1405" s="83" t="str">
        <f>IF($D1405="", "", IFERROR((VLOOKUP($D1405,Ingredients!$A:$H,6,FALSE)*($F1405/(VLOOKUP($D1405,Ingredients!$A:$H,3,FALSE)))), "ingredient not in list"))</f>
        <v/>
      </c>
      <c r="R1405" s="3" t="str">
        <f>IF(AND(I1405&lt;&gt;"",I1406=""),SUM(I$1:I1406)-SUM(R$1:R1404),"")</f>
        <v/>
      </c>
      <c r="S1405" t="str">
        <f>IF(AND(Q1405&lt;&gt;"",Q1406=""),SUM(Q$1:Q1406)-SUM(S$1:S1404),"")</f>
        <v/>
      </c>
      <c r="T1405" s="74" t="str">
        <f>IF(AND(K1405&lt;&gt;"",K1406=""),SUM(K$1:K1406)-SUM(T$1:T1404),"")</f>
        <v/>
      </c>
      <c r="U1405" s="74" t="str">
        <f>IF(AND(M1405&lt;&gt;"",M1406=""),SUM(M$1:M1406)-SUM(U$1:U1404),"")</f>
        <v/>
      </c>
      <c r="V1405" s="74" t="str">
        <f>IF(AND(O1405&lt;&gt;"",O1406=""),SUM(O$1:O1406)-SUM(V$1:V1404),"")</f>
        <v/>
      </c>
      <c r="X1405" s="3" t="str">
        <f t="shared" si="243"/>
        <v/>
      </c>
      <c r="Y1405" s="21" t="str">
        <f t="shared" si="244"/>
        <v/>
      </c>
      <c r="Z1405" s="74" t="str">
        <f t="shared" si="245"/>
        <v/>
      </c>
      <c r="AA1405" s="74" t="str">
        <f t="shared" si="246"/>
        <v/>
      </c>
      <c r="AB1405" s="74" t="str">
        <f t="shared" si="247"/>
        <v/>
      </c>
    </row>
    <row r="1406" spans="5:28" ht="15.75" customHeight="1" x14ac:dyDescent="0.2">
      <c r="E1406" t="str">
        <f t="shared" si="237"/>
        <v/>
      </c>
      <c r="G1406" s="1" t="str">
        <f>IF(D1406="","",IFERROR(VLOOKUP(D1406,Ingredients!$A:$G,4,FALSE),"ingredient not in list"))</f>
        <v/>
      </c>
      <c r="H1406" t="str">
        <f t="shared" si="238"/>
        <v/>
      </c>
      <c r="I1406" s="3" t="str">
        <f>IF(D1406="", "", IFERROR((VLOOKUP(D1406,Ingredients!$A:$H,8,FALSE)*(F1406/(VLOOKUP(D1406,Ingredients!$A:$H,3,FALSE)))), "ingredient not in list"))</f>
        <v/>
      </c>
      <c r="J1406" t="str">
        <f t="shared" si="239"/>
        <v/>
      </c>
      <c r="K1406" s="77" t="str">
        <f>IF($D1406="", "", IFERROR((VLOOKUP($D1406,Ingredients!$A:$K,9,FALSE)*($F1406/(VLOOKUP($D1406,Ingredients!$A:$K,3,FALSE)))), "ingredient not in list"))</f>
        <v/>
      </c>
      <c r="L1406" t="str">
        <f t="shared" si="240"/>
        <v/>
      </c>
      <c r="M1406" s="77" t="str">
        <f>IF($D1406="", "", IFERROR((VLOOKUP($D1406,Ingredients!$A:$K,10,FALSE)*($F1406/(VLOOKUP($D1406,Ingredients!$A:$K,3,FALSE)))), "ingredient not in list"))</f>
        <v/>
      </c>
      <c r="N1406" t="str">
        <f t="shared" si="241"/>
        <v/>
      </c>
      <c r="O1406" s="77" t="str">
        <f>IF($D1406="", "", IFERROR((VLOOKUP($D1406,Ingredients!$A:$K,11,FALSE)*($F1406/(VLOOKUP($D1406,Ingredients!$A:$K,3,FALSE)))), "ingredient not in list"))</f>
        <v/>
      </c>
      <c r="P1406" t="str">
        <f t="shared" si="242"/>
        <v/>
      </c>
      <c r="Q1406" s="83" t="str">
        <f>IF($D1406="", "", IFERROR((VLOOKUP($D1406,Ingredients!$A:$H,6,FALSE)*($F1406/(VLOOKUP($D1406,Ingredients!$A:$H,3,FALSE)))), "ingredient not in list"))</f>
        <v/>
      </c>
      <c r="R1406" s="3" t="str">
        <f>IF(AND(I1406&lt;&gt;"",I1407=""),SUM(I$1:I1407)-SUM(R$1:R1405),"")</f>
        <v/>
      </c>
      <c r="S1406" t="str">
        <f>IF(AND(Q1406&lt;&gt;"",Q1407=""),SUM(Q$1:Q1407)-SUM(S$1:S1405),"")</f>
        <v/>
      </c>
      <c r="T1406" s="74" t="str">
        <f>IF(AND(K1406&lt;&gt;"",K1407=""),SUM(K$1:K1407)-SUM(T$1:T1405),"")</f>
        <v/>
      </c>
      <c r="U1406" s="74" t="str">
        <f>IF(AND(M1406&lt;&gt;"",M1407=""),SUM(M$1:M1407)-SUM(U$1:U1405),"")</f>
        <v/>
      </c>
      <c r="V1406" s="74" t="str">
        <f>IF(AND(O1406&lt;&gt;"",O1407=""),SUM(O$1:O1407)-SUM(V$1:V1405),"")</f>
        <v/>
      </c>
      <c r="X1406" s="3" t="str">
        <f t="shared" si="243"/>
        <v/>
      </c>
      <c r="Y1406" s="21" t="str">
        <f t="shared" si="244"/>
        <v/>
      </c>
      <c r="Z1406" s="74" t="str">
        <f t="shared" si="245"/>
        <v/>
      </c>
      <c r="AA1406" s="74" t="str">
        <f t="shared" si="246"/>
        <v/>
      </c>
      <c r="AB1406" s="74" t="str">
        <f t="shared" si="247"/>
        <v/>
      </c>
    </row>
    <row r="1407" spans="5:28" ht="15.75" customHeight="1" x14ac:dyDescent="0.2">
      <c r="E1407" t="str">
        <f t="shared" si="237"/>
        <v/>
      </c>
      <c r="G1407" s="1" t="str">
        <f>IF(D1407="","",IFERROR(VLOOKUP(D1407,Ingredients!$A:$G,4,FALSE),"ingredient not in list"))</f>
        <v/>
      </c>
      <c r="H1407" t="str">
        <f t="shared" si="238"/>
        <v/>
      </c>
      <c r="I1407" s="3" t="str">
        <f>IF(D1407="", "", IFERROR((VLOOKUP(D1407,Ingredients!$A:$H,8,FALSE)*(F1407/(VLOOKUP(D1407,Ingredients!$A:$H,3,FALSE)))), "ingredient not in list"))</f>
        <v/>
      </c>
      <c r="J1407" t="str">
        <f t="shared" si="239"/>
        <v/>
      </c>
      <c r="K1407" s="77" t="str">
        <f>IF($D1407="", "", IFERROR((VLOOKUP($D1407,Ingredients!$A:$K,9,FALSE)*($F1407/(VLOOKUP($D1407,Ingredients!$A:$K,3,FALSE)))), "ingredient not in list"))</f>
        <v/>
      </c>
      <c r="L1407" t="str">
        <f t="shared" si="240"/>
        <v/>
      </c>
      <c r="M1407" s="77" t="str">
        <f>IF($D1407="", "", IFERROR((VLOOKUP($D1407,Ingredients!$A:$K,10,FALSE)*($F1407/(VLOOKUP($D1407,Ingredients!$A:$K,3,FALSE)))), "ingredient not in list"))</f>
        <v/>
      </c>
      <c r="N1407" t="str">
        <f t="shared" si="241"/>
        <v/>
      </c>
      <c r="O1407" s="77" t="str">
        <f>IF($D1407="", "", IFERROR((VLOOKUP($D1407,Ingredients!$A:$K,11,FALSE)*($F1407/(VLOOKUP($D1407,Ingredients!$A:$K,3,FALSE)))), "ingredient not in list"))</f>
        <v/>
      </c>
      <c r="P1407" t="str">
        <f t="shared" si="242"/>
        <v/>
      </c>
      <c r="Q1407" s="83" t="str">
        <f>IF($D1407="", "", IFERROR((VLOOKUP($D1407,Ingredients!$A:$H,6,FALSE)*($F1407/(VLOOKUP($D1407,Ingredients!$A:$H,3,FALSE)))), "ingredient not in list"))</f>
        <v/>
      </c>
      <c r="R1407" s="3" t="str">
        <f>IF(AND(I1407&lt;&gt;"",I1408=""),SUM(I$1:I1408)-SUM(R$1:R1406),"")</f>
        <v/>
      </c>
      <c r="S1407" t="str">
        <f>IF(AND(Q1407&lt;&gt;"",Q1408=""),SUM(Q$1:Q1408)-SUM(S$1:S1406),"")</f>
        <v/>
      </c>
      <c r="T1407" s="74" t="str">
        <f>IF(AND(K1407&lt;&gt;"",K1408=""),SUM(K$1:K1408)-SUM(T$1:T1406),"")</f>
        <v/>
      </c>
      <c r="U1407" s="74" t="str">
        <f>IF(AND(M1407&lt;&gt;"",M1408=""),SUM(M$1:M1408)-SUM(U$1:U1406),"")</f>
        <v/>
      </c>
      <c r="V1407" s="74" t="str">
        <f>IF(AND(O1407&lt;&gt;"",O1408=""),SUM(O$1:O1408)-SUM(V$1:V1406),"")</f>
        <v/>
      </c>
      <c r="X1407" s="3" t="str">
        <f t="shared" si="243"/>
        <v/>
      </c>
      <c r="Y1407" s="21" t="str">
        <f t="shared" si="244"/>
        <v/>
      </c>
      <c r="Z1407" s="74" t="str">
        <f t="shared" si="245"/>
        <v/>
      </c>
      <c r="AA1407" s="74" t="str">
        <f t="shared" si="246"/>
        <v/>
      </c>
      <c r="AB1407" s="74" t="str">
        <f t="shared" si="247"/>
        <v/>
      </c>
    </row>
    <row r="1408" spans="5:28" ht="15.75" customHeight="1" x14ac:dyDescent="0.2">
      <c r="E1408" t="str">
        <f t="shared" si="237"/>
        <v/>
      </c>
      <c r="G1408" s="1" t="str">
        <f>IF(D1408="","",IFERROR(VLOOKUP(D1408,Ingredients!$A:$G,4,FALSE),"ingredient not in list"))</f>
        <v/>
      </c>
      <c r="H1408" t="str">
        <f t="shared" si="238"/>
        <v/>
      </c>
      <c r="I1408" s="3" t="str">
        <f>IF(D1408="", "", IFERROR((VLOOKUP(D1408,Ingredients!$A:$H,8,FALSE)*(F1408/(VLOOKUP(D1408,Ingredients!$A:$H,3,FALSE)))), "ingredient not in list"))</f>
        <v/>
      </c>
      <c r="J1408" t="str">
        <f t="shared" si="239"/>
        <v/>
      </c>
      <c r="K1408" s="77" t="str">
        <f>IF($D1408="", "", IFERROR((VLOOKUP($D1408,Ingredients!$A:$K,9,FALSE)*($F1408/(VLOOKUP($D1408,Ingredients!$A:$K,3,FALSE)))), "ingredient not in list"))</f>
        <v/>
      </c>
      <c r="L1408" t="str">
        <f t="shared" si="240"/>
        <v/>
      </c>
      <c r="M1408" s="77" t="str">
        <f>IF($D1408="", "", IFERROR((VLOOKUP($D1408,Ingredients!$A:$K,10,FALSE)*($F1408/(VLOOKUP($D1408,Ingredients!$A:$K,3,FALSE)))), "ingredient not in list"))</f>
        <v/>
      </c>
      <c r="N1408" t="str">
        <f t="shared" si="241"/>
        <v/>
      </c>
      <c r="O1408" s="77" t="str">
        <f>IF($D1408="", "", IFERROR((VLOOKUP($D1408,Ingredients!$A:$K,11,FALSE)*($F1408/(VLOOKUP($D1408,Ingredients!$A:$K,3,FALSE)))), "ingredient not in list"))</f>
        <v/>
      </c>
      <c r="P1408" t="str">
        <f t="shared" si="242"/>
        <v/>
      </c>
      <c r="Q1408" s="83" t="str">
        <f>IF($D1408="", "", IFERROR((VLOOKUP($D1408,Ingredients!$A:$H,6,FALSE)*($F1408/(VLOOKUP($D1408,Ingredients!$A:$H,3,FALSE)))), "ingredient not in list"))</f>
        <v/>
      </c>
      <c r="R1408" s="3" t="str">
        <f>IF(AND(I1408&lt;&gt;"",I1409=""),SUM(I$1:I1409)-SUM(R$1:R1407),"")</f>
        <v/>
      </c>
      <c r="S1408" t="str">
        <f>IF(AND(Q1408&lt;&gt;"",Q1409=""),SUM(Q$1:Q1409)-SUM(S$1:S1407),"")</f>
        <v/>
      </c>
      <c r="T1408" s="74" t="str">
        <f>IF(AND(K1408&lt;&gt;"",K1409=""),SUM(K$1:K1409)-SUM(T$1:T1407),"")</f>
        <v/>
      </c>
      <c r="U1408" s="74" t="str">
        <f>IF(AND(M1408&lt;&gt;"",M1409=""),SUM(M$1:M1409)-SUM(U$1:U1407),"")</f>
        <v/>
      </c>
      <c r="V1408" s="74" t="str">
        <f>IF(AND(O1408&lt;&gt;"",O1409=""),SUM(O$1:O1409)-SUM(V$1:V1407),"")</f>
        <v/>
      </c>
      <c r="X1408" s="3" t="str">
        <f t="shared" si="243"/>
        <v/>
      </c>
      <c r="Y1408" s="21" t="str">
        <f t="shared" si="244"/>
        <v/>
      </c>
      <c r="Z1408" s="74" t="str">
        <f t="shared" si="245"/>
        <v/>
      </c>
      <c r="AA1408" s="74" t="str">
        <f t="shared" si="246"/>
        <v/>
      </c>
      <c r="AB1408" s="74" t="str">
        <f t="shared" si="247"/>
        <v/>
      </c>
    </row>
    <row r="1409" spans="5:28" ht="15.75" customHeight="1" x14ac:dyDescent="0.2">
      <c r="E1409" t="str">
        <f t="shared" si="237"/>
        <v/>
      </c>
      <c r="G1409" s="1" t="str">
        <f>IF(D1409="","",IFERROR(VLOOKUP(D1409,Ingredients!$A:$G,4,FALSE),"ingredient not in list"))</f>
        <v/>
      </c>
      <c r="H1409" t="str">
        <f t="shared" si="238"/>
        <v/>
      </c>
      <c r="I1409" s="3" t="str">
        <f>IF(D1409="", "", IFERROR((VLOOKUP(D1409,Ingredients!$A:$H,8,FALSE)*(F1409/(VLOOKUP(D1409,Ingredients!$A:$H,3,FALSE)))), "ingredient not in list"))</f>
        <v/>
      </c>
      <c r="J1409" t="str">
        <f t="shared" si="239"/>
        <v/>
      </c>
      <c r="K1409" s="77" t="str">
        <f>IF($D1409="", "", IFERROR((VLOOKUP($D1409,Ingredients!$A:$K,9,FALSE)*($F1409/(VLOOKUP($D1409,Ingredients!$A:$K,3,FALSE)))), "ingredient not in list"))</f>
        <v/>
      </c>
      <c r="L1409" t="str">
        <f t="shared" si="240"/>
        <v/>
      </c>
      <c r="M1409" s="77" t="str">
        <f>IF($D1409="", "", IFERROR((VLOOKUP($D1409,Ingredients!$A:$K,10,FALSE)*($F1409/(VLOOKUP($D1409,Ingredients!$A:$K,3,FALSE)))), "ingredient not in list"))</f>
        <v/>
      </c>
      <c r="N1409" t="str">
        <f t="shared" si="241"/>
        <v/>
      </c>
      <c r="O1409" s="77" t="str">
        <f>IF($D1409="", "", IFERROR((VLOOKUP($D1409,Ingredients!$A:$K,11,FALSE)*($F1409/(VLOOKUP($D1409,Ingredients!$A:$K,3,FALSE)))), "ingredient not in list"))</f>
        <v/>
      </c>
      <c r="P1409" t="str">
        <f t="shared" si="242"/>
        <v/>
      </c>
      <c r="Q1409" s="83" t="str">
        <f>IF($D1409="", "", IFERROR((VLOOKUP($D1409,Ingredients!$A:$H,6,FALSE)*($F1409/(VLOOKUP($D1409,Ingredients!$A:$H,3,FALSE)))), "ingredient not in list"))</f>
        <v/>
      </c>
      <c r="R1409" s="3" t="str">
        <f>IF(AND(I1409&lt;&gt;"",I1410=""),SUM(I$1:I1410)-SUM(R$1:R1408),"")</f>
        <v/>
      </c>
      <c r="S1409" t="str">
        <f>IF(AND(Q1409&lt;&gt;"",Q1410=""),SUM(Q$1:Q1410)-SUM(S$1:S1408),"")</f>
        <v/>
      </c>
      <c r="T1409" s="74" t="str">
        <f>IF(AND(K1409&lt;&gt;"",K1410=""),SUM(K$1:K1410)-SUM(T$1:T1408),"")</f>
        <v/>
      </c>
      <c r="U1409" s="74" t="str">
        <f>IF(AND(M1409&lt;&gt;"",M1410=""),SUM(M$1:M1410)-SUM(U$1:U1408),"")</f>
        <v/>
      </c>
      <c r="V1409" s="74" t="str">
        <f>IF(AND(O1409&lt;&gt;"",O1410=""),SUM(O$1:O1410)-SUM(V$1:V1408),"")</f>
        <v/>
      </c>
      <c r="X1409" s="3" t="str">
        <f t="shared" si="243"/>
        <v/>
      </c>
      <c r="Y1409" s="21" t="str">
        <f t="shared" si="244"/>
        <v/>
      </c>
      <c r="Z1409" s="74" t="str">
        <f t="shared" si="245"/>
        <v/>
      </c>
      <c r="AA1409" s="74" t="str">
        <f t="shared" si="246"/>
        <v/>
      </c>
      <c r="AB1409" s="74" t="str">
        <f t="shared" si="247"/>
        <v/>
      </c>
    </row>
    <row r="1410" spans="5:28" ht="15.75" customHeight="1" x14ac:dyDescent="0.2">
      <c r="E1410" t="str">
        <f t="shared" si="237"/>
        <v/>
      </c>
      <c r="G1410" s="1" t="str">
        <f>IF(D1410="","",IFERROR(VLOOKUP(D1410,Ingredients!$A:$G,4,FALSE),"ingredient not in list"))</f>
        <v/>
      </c>
      <c r="H1410" t="str">
        <f t="shared" si="238"/>
        <v/>
      </c>
      <c r="I1410" s="3" t="str">
        <f>IF(D1410="", "", IFERROR((VLOOKUP(D1410,Ingredients!$A:$H,8,FALSE)*(F1410/(VLOOKUP(D1410,Ingredients!$A:$H,3,FALSE)))), "ingredient not in list"))</f>
        <v/>
      </c>
      <c r="J1410" t="str">
        <f t="shared" si="239"/>
        <v/>
      </c>
      <c r="K1410" s="77" t="str">
        <f>IF($D1410="", "", IFERROR((VLOOKUP($D1410,Ingredients!$A:$K,9,FALSE)*($F1410/(VLOOKUP($D1410,Ingredients!$A:$K,3,FALSE)))), "ingredient not in list"))</f>
        <v/>
      </c>
      <c r="L1410" t="str">
        <f t="shared" si="240"/>
        <v/>
      </c>
      <c r="M1410" s="77" t="str">
        <f>IF($D1410="", "", IFERROR((VLOOKUP($D1410,Ingredients!$A:$K,10,FALSE)*($F1410/(VLOOKUP($D1410,Ingredients!$A:$K,3,FALSE)))), "ingredient not in list"))</f>
        <v/>
      </c>
      <c r="N1410" t="str">
        <f t="shared" si="241"/>
        <v/>
      </c>
      <c r="O1410" s="77" t="str">
        <f>IF($D1410="", "", IFERROR((VLOOKUP($D1410,Ingredients!$A:$K,11,FALSE)*($F1410/(VLOOKUP($D1410,Ingredients!$A:$K,3,FALSE)))), "ingredient not in list"))</f>
        <v/>
      </c>
      <c r="P1410" t="str">
        <f t="shared" si="242"/>
        <v/>
      </c>
      <c r="Q1410" s="83" t="str">
        <f>IF($D1410="", "", IFERROR((VLOOKUP($D1410,Ingredients!$A:$H,6,FALSE)*($F1410/(VLOOKUP($D1410,Ingredients!$A:$H,3,FALSE)))), "ingredient not in list"))</f>
        <v/>
      </c>
      <c r="R1410" s="3" t="str">
        <f>IF(AND(I1410&lt;&gt;"",I1411=""),SUM(I$1:I1411)-SUM(R$1:R1409),"")</f>
        <v/>
      </c>
      <c r="S1410" t="str">
        <f>IF(AND(Q1410&lt;&gt;"",Q1411=""),SUM(Q$1:Q1411)-SUM(S$1:S1409),"")</f>
        <v/>
      </c>
      <c r="T1410" s="74" t="str">
        <f>IF(AND(K1410&lt;&gt;"",K1411=""),SUM(K$1:K1411)-SUM(T$1:T1409),"")</f>
        <v/>
      </c>
      <c r="U1410" s="74" t="str">
        <f>IF(AND(M1410&lt;&gt;"",M1411=""),SUM(M$1:M1411)-SUM(U$1:U1409),"")</f>
        <v/>
      </c>
      <c r="V1410" s="74" t="str">
        <f>IF(AND(O1410&lt;&gt;"",O1411=""),SUM(O$1:O1411)-SUM(V$1:V1409),"")</f>
        <v/>
      </c>
      <c r="X1410" s="3" t="str">
        <f t="shared" si="243"/>
        <v/>
      </c>
      <c r="Y1410" s="21" t="str">
        <f t="shared" si="244"/>
        <v/>
      </c>
      <c r="Z1410" s="74" t="str">
        <f t="shared" si="245"/>
        <v/>
      </c>
      <c r="AA1410" s="74" t="str">
        <f t="shared" si="246"/>
        <v/>
      </c>
      <c r="AB1410" s="74" t="str">
        <f t="shared" si="247"/>
        <v/>
      </c>
    </row>
    <row r="1411" spans="5:28" ht="15.75" customHeight="1" x14ac:dyDescent="0.2">
      <c r="E1411" t="str">
        <f t="shared" si="237"/>
        <v/>
      </c>
      <c r="G1411" s="1" t="str">
        <f>IF(D1411="","",IFERROR(VLOOKUP(D1411,Ingredients!$A:$G,4,FALSE),"ingredient not in list"))</f>
        <v/>
      </c>
      <c r="H1411" t="str">
        <f t="shared" si="238"/>
        <v/>
      </c>
      <c r="I1411" s="3" t="str">
        <f>IF(D1411="", "", IFERROR((VLOOKUP(D1411,Ingredients!$A:$H,8,FALSE)*(F1411/(VLOOKUP(D1411,Ingredients!$A:$H,3,FALSE)))), "ingredient not in list"))</f>
        <v/>
      </c>
      <c r="J1411" t="str">
        <f t="shared" si="239"/>
        <v/>
      </c>
      <c r="K1411" s="77" t="str">
        <f>IF($D1411="", "", IFERROR((VLOOKUP($D1411,Ingredients!$A:$K,9,FALSE)*($F1411/(VLOOKUP($D1411,Ingredients!$A:$K,3,FALSE)))), "ingredient not in list"))</f>
        <v/>
      </c>
      <c r="L1411" t="str">
        <f t="shared" si="240"/>
        <v/>
      </c>
      <c r="M1411" s="77" t="str">
        <f>IF($D1411="", "", IFERROR((VLOOKUP($D1411,Ingredients!$A:$K,10,FALSE)*($F1411/(VLOOKUP($D1411,Ingredients!$A:$K,3,FALSE)))), "ingredient not in list"))</f>
        <v/>
      </c>
      <c r="N1411" t="str">
        <f t="shared" si="241"/>
        <v/>
      </c>
      <c r="O1411" s="77" t="str">
        <f>IF($D1411="", "", IFERROR((VLOOKUP($D1411,Ingredients!$A:$K,11,FALSE)*($F1411/(VLOOKUP($D1411,Ingredients!$A:$K,3,FALSE)))), "ingredient not in list"))</f>
        <v/>
      </c>
      <c r="P1411" t="str">
        <f t="shared" si="242"/>
        <v/>
      </c>
      <c r="Q1411" s="83" t="str">
        <f>IF($D1411="", "", IFERROR((VLOOKUP($D1411,Ingredients!$A:$H,6,FALSE)*($F1411/(VLOOKUP($D1411,Ingredients!$A:$H,3,FALSE)))), "ingredient not in list"))</f>
        <v/>
      </c>
      <c r="R1411" s="3" t="str">
        <f>IF(AND(I1411&lt;&gt;"",I1412=""),SUM(I$1:I1412)-SUM(R$1:R1410),"")</f>
        <v/>
      </c>
      <c r="S1411" t="str">
        <f>IF(AND(Q1411&lt;&gt;"",Q1412=""),SUM(Q$1:Q1412)-SUM(S$1:S1410),"")</f>
        <v/>
      </c>
      <c r="T1411" s="74" t="str">
        <f>IF(AND(K1411&lt;&gt;"",K1412=""),SUM(K$1:K1412)-SUM(T$1:T1410),"")</f>
        <v/>
      </c>
      <c r="U1411" s="74" t="str">
        <f>IF(AND(M1411&lt;&gt;"",M1412=""),SUM(M$1:M1412)-SUM(U$1:U1410),"")</f>
        <v/>
      </c>
      <c r="V1411" s="74" t="str">
        <f>IF(AND(O1411&lt;&gt;"",O1412=""),SUM(O$1:O1412)-SUM(V$1:V1410),"")</f>
        <v/>
      </c>
      <c r="X1411" s="3" t="str">
        <f t="shared" si="243"/>
        <v/>
      </c>
      <c r="Y1411" s="21" t="str">
        <f t="shared" si="244"/>
        <v/>
      </c>
      <c r="Z1411" s="74" t="str">
        <f t="shared" si="245"/>
        <v/>
      </c>
      <c r="AA1411" s="74" t="str">
        <f t="shared" si="246"/>
        <v/>
      </c>
      <c r="AB1411" s="74" t="str">
        <f t="shared" si="247"/>
        <v/>
      </c>
    </row>
    <row r="1412" spans="5:28" ht="15.75" customHeight="1" x14ac:dyDescent="0.2">
      <c r="E1412" t="str">
        <f t="shared" si="237"/>
        <v/>
      </c>
      <c r="G1412" s="1" t="str">
        <f>IF(D1412="","",IFERROR(VLOOKUP(D1412,Ingredients!$A:$G,4,FALSE),"ingredient not in list"))</f>
        <v/>
      </c>
      <c r="H1412" t="str">
        <f t="shared" si="238"/>
        <v/>
      </c>
      <c r="I1412" s="3" t="str">
        <f>IF(D1412="", "", IFERROR((VLOOKUP(D1412,Ingredients!$A:$H,8,FALSE)*(F1412/(VLOOKUP(D1412,Ingredients!$A:$H,3,FALSE)))), "ingredient not in list"))</f>
        <v/>
      </c>
      <c r="J1412" t="str">
        <f t="shared" si="239"/>
        <v/>
      </c>
      <c r="K1412" s="77" t="str">
        <f>IF($D1412="", "", IFERROR((VLOOKUP($D1412,Ingredients!$A:$K,9,FALSE)*($F1412/(VLOOKUP($D1412,Ingredients!$A:$K,3,FALSE)))), "ingredient not in list"))</f>
        <v/>
      </c>
      <c r="L1412" t="str">
        <f t="shared" si="240"/>
        <v/>
      </c>
      <c r="M1412" s="77" t="str">
        <f>IF($D1412="", "", IFERROR((VLOOKUP($D1412,Ingredients!$A:$K,10,FALSE)*($F1412/(VLOOKUP($D1412,Ingredients!$A:$K,3,FALSE)))), "ingredient not in list"))</f>
        <v/>
      </c>
      <c r="N1412" t="str">
        <f t="shared" si="241"/>
        <v/>
      </c>
      <c r="O1412" s="77" t="str">
        <f>IF($D1412="", "", IFERROR((VLOOKUP($D1412,Ingredients!$A:$K,11,FALSE)*($F1412/(VLOOKUP($D1412,Ingredients!$A:$K,3,FALSE)))), "ingredient not in list"))</f>
        <v/>
      </c>
      <c r="P1412" t="str">
        <f t="shared" si="242"/>
        <v/>
      </c>
      <c r="Q1412" s="83" t="str">
        <f>IF($D1412="", "", IFERROR((VLOOKUP($D1412,Ingredients!$A:$H,6,FALSE)*($F1412/(VLOOKUP($D1412,Ingredients!$A:$H,3,FALSE)))), "ingredient not in list"))</f>
        <v/>
      </c>
      <c r="R1412" s="3" t="str">
        <f>IF(AND(I1412&lt;&gt;"",I1413=""),SUM(I$1:I1413)-SUM(R$1:R1411),"")</f>
        <v/>
      </c>
      <c r="S1412" t="str">
        <f>IF(AND(Q1412&lt;&gt;"",Q1413=""),SUM(Q$1:Q1413)-SUM(S$1:S1411),"")</f>
        <v/>
      </c>
      <c r="T1412" s="74" t="str">
        <f>IF(AND(K1412&lt;&gt;"",K1413=""),SUM(K$1:K1413)-SUM(T$1:T1411),"")</f>
        <v/>
      </c>
      <c r="U1412" s="74" t="str">
        <f>IF(AND(M1412&lt;&gt;"",M1413=""),SUM(M$1:M1413)-SUM(U$1:U1411),"")</f>
        <v/>
      </c>
      <c r="V1412" s="74" t="str">
        <f>IF(AND(O1412&lt;&gt;"",O1413=""),SUM(O$1:O1413)-SUM(V$1:V1411),"")</f>
        <v/>
      </c>
      <c r="X1412" s="3" t="str">
        <f t="shared" si="243"/>
        <v/>
      </c>
      <c r="Y1412" s="21" t="str">
        <f t="shared" si="244"/>
        <v/>
      </c>
      <c r="Z1412" s="74" t="str">
        <f t="shared" si="245"/>
        <v/>
      </c>
      <c r="AA1412" s="74" t="str">
        <f t="shared" si="246"/>
        <v/>
      </c>
      <c r="AB1412" s="74" t="str">
        <f t="shared" si="247"/>
        <v/>
      </c>
    </row>
    <row r="1413" spans="5:28" ht="15.75" customHeight="1" x14ac:dyDescent="0.2">
      <c r="E1413" t="str">
        <f t="shared" si="237"/>
        <v/>
      </c>
      <c r="G1413" s="1" t="str">
        <f>IF(D1413="","",IFERROR(VLOOKUP(D1413,Ingredients!$A:$G,4,FALSE),"ingredient not in list"))</f>
        <v/>
      </c>
      <c r="H1413" t="str">
        <f t="shared" si="238"/>
        <v/>
      </c>
      <c r="I1413" s="3" t="str">
        <f>IF(D1413="", "", IFERROR((VLOOKUP(D1413,Ingredients!$A:$H,8,FALSE)*(F1413/(VLOOKUP(D1413,Ingredients!$A:$H,3,FALSE)))), "ingredient not in list"))</f>
        <v/>
      </c>
      <c r="J1413" t="str">
        <f t="shared" si="239"/>
        <v/>
      </c>
      <c r="K1413" s="77" t="str">
        <f>IF($D1413="", "", IFERROR((VLOOKUP($D1413,Ingredients!$A:$K,9,FALSE)*($F1413/(VLOOKUP($D1413,Ingredients!$A:$K,3,FALSE)))), "ingredient not in list"))</f>
        <v/>
      </c>
      <c r="L1413" t="str">
        <f t="shared" si="240"/>
        <v/>
      </c>
      <c r="M1413" s="77" t="str">
        <f>IF($D1413="", "", IFERROR((VLOOKUP($D1413,Ingredients!$A:$K,10,FALSE)*($F1413/(VLOOKUP($D1413,Ingredients!$A:$K,3,FALSE)))), "ingredient not in list"))</f>
        <v/>
      </c>
      <c r="N1413" t="str">
        <f t="shared" si="241"/>
        <v/>
      </c>
      <c r="O1413" s="77" t="str">
        <f>IF($D1413="", "", IFERROR((VLOOKUP($D1413,Ingredients!$A:$K,11,FALSE)*($F1413/(VLOOKUP($D1413,Ingredients!$A:$K,3,FALSE)))), "ingredient not in list"))</f>
        <v/>
      </c>
      <c r="P1413" t="str">
        <f t="shared" si="242"/>
        <v/>
      </c>
      <c r="Q1413" s="83" t="str">
        <f>IF($D1413="", "", IFERROR((VLOOKUP($D1413,Ingredients!$A:$H,6,FALSE)*($F1413/(VLOOKUP($D1413,Ingredients!$A:$H,3,FALSE)))), "ingredient not in list"))</f>
        <v/>
      </c>
      <c r="R1413" s="3" t="str">
        <f>IF(AND(I1413&lt;&gt;"",I1414=""),SUM(I$1:I1414)-SUM(R$1:R1412),"")</f>
        <v/>
      </c>
      <c r="S1413" t="str">
        <f>IF(AND(Q1413&lt;&gt;"",Q1414=""),SUM(Q$1:Q1414)-SUM(S$1:S1412),"")</f>
        <v/>
      </c>
      <c r="T1413" s="74" t="str">
        <f>IF(AND(K1413&lt;&gt;"",K1414=""),SUM(K$1:K1414)-SUM(T$1:T1412),"")</f>
        <v/>
      </c>
      <c r="U1413" s="74" t="str">
        <f>IF(AND(M1413&lt;&gt;"",M1414=""),SUM(M$1:M1414)-SUM(U$1:U1412),"")</f>
        <v/>
      </c>
      <c r="V1413" s="74" t="str">
        <f>IF(AND(O1413&lt;&gt;"",O1414=""),SUM(O$1:O1414)-SUM(V$1:V1412),"")</f>
        <v/>
      </c>
      <c r="X1413" s="3" t="str">
        <f t="shared" si="243"/>
        <v/>
      </c>
      <c r="Y1413" s="21" t="str">
        <f t="shared" si="244"/>
        <v/>
      </c>
      <c r="Z1413" s="74" t="str">
        <f t="shared" si="245"/>
        <v/>
      </c>
      <c r="AA1413" s="74" t="str">
        <f t="shared" si="246"/>
        <v/>
      </c>
      <c r="AB1413" s="74" t="str">
        <f t="shared" si="247"/>
        <v/>
      </c>
    </row>
    <row r="1414" spans="5:28" ht="15.75" customHeight="1" x14ac:dyDescent="0.2">
      <c r="E1414" t="str">
        <f t="shared" si="237"/>
        <v/>
      </c>
      <c r="G1414" s="1" t="str">
        <f>IF(D1414="","",IFERROR(VLOOKUP(D1414,Ingredients!$A:$G,4,FALSE),"ingredient not in list"))</f>
        <v/>
      </c>
      <c r="H1414" t="str">
        <f t="shared" si="238"/>
        <v/>
      </c>
      <c r="I1414" s="3" t="str">
        <f>IF(D1414="", "", IFERROR((VLOOKUP(D1414,Ingredients!$A:$H,8,FALSE)*(F1414/(VLOOKUP(D1414,Ingredients!$A:$H,3,FALSE)))), "ingredient not in list"))</f>
        <v/>
      </c>
      <c r="J1414" t="str">
        <f t="shared" si="239"/>
        <v/>
      </c>
      <c r="K1414" s="77" t="str">
        <f>IF($D1414="", "", IFERROR((VLOOKUP($D1414,Ingredients!$A:$K,9,FALSE)*($F1414/(VLOOKUP($D1414,Ingredients!$A:$K,3,FALSE)))), "ingredient not in list"))</f>
        <v/>
      </c>
      <c r="L1414" t="str">
        <f t="shared" si="240"/>
        <v/>
      </c>
      <c r="M1414" s="77" t="str">
        <f>IF($D1414="", "", IFERROR((VLOOKUP($D1414,Ingredients!$A:$K,10,FALSE)*($F1414/(VLOOKUP($D1414,Ingredients!$A:$K,3,FALSE)))), "ingredient not in list"))</f>
        <v/>
      </c>
      <c r="N1414" t="str">
        <f t="shared" si="241"/>
        <v/>
      </c>
      <c r="O1414" s="77" t="str">
        <f>IF($D1414="", "", IFERROR((VLOOKUP($D1414,Ingredients!$A:$K,11,FALSE)*($F1414/(VLOOKUP($D1414,Ingredients!$A:$K,3,FALSE)))), "ingredient not in list"))</f>
        <v/>
      </c>
      <c r="P1414" t="str">
        <f t="shared" si="242"/>
        <v/>
      </c>
      <c r="Q1414" s="83" t="str">
        <f>IF($D1414="", "", IFERROR((VLOOKUP($D1414,Ingredients!$A:$H,6,FALSE)*($F1414/(VLOOKUP($D1414,Ingredients!$A:$H,3,FALSE)))), "ingredient not in list"))</f>
        <v/>
      </c>
      <c r="R1414" s="3" t="str">
        <f>IF(AND(I1414&lt;&gt;"",I1415=""),SUM(I$1:I1415)-SUM(R$1:R1413),"")</f>
        <v/>
      </c>
      <c r="S1414" t="str">
        <f>IF(AND(Q1414&lt;&gt;"",Q1415=""),SUM(Q$1:Q1415)-SUM(S$1:S1413),"")</f>
        <v/>
      </c>
      <c r="T1414" s="74" t="str">
        <f>IF(AND(K1414&lt;&gt;"",K1415=""),SUM(K$1:K1415)-SUM(T$1:T1413),"")</f>
        <v/>
      </c>
      <c r="U1414" s="74" t="str">
        <f>IF(AND(M1414&lt;&gt;"",M1415=""),SUM(M$1:M1415)-SUM(U$1:U1413),"")</f>
        <v/>
      </c>
      <c r="V1414" s="74" t="str">
        <f>IF(AND(O1414&lt;&gt;"",O1415=""),SUM(O$1:O1415)-SUM(V$1:V1413),"")</f>
        <v/>
      </c>
      <c r="X1414" s="3" t="str">
        <f t="shared" si="243"/>
        <v/>
      </c>
      <c r="Y1414" s="21" t="str">
        <f t="shared" si="244"/>
        <v/>
      </c>
      <c r="Z1414" s="74" t="str">
        <f t="shared" si="245"/>
        <v/>
      </c>
      <c r="AA1414" s="74" t="str">
        <f t="shared" si="246"/>
        <v/>
      </c>
      <c r="AB1414" s="74" t="str">
        <f t="shared" si="247"/>
        <v/>
      </c>
    </row>
    <row r="1415" spans="5:28" ht="15.75" customHeight="1" x14ac:dyDescent="0.2">
      <c r="E1415" t="str">
        <f t="shared" si="237"/>
        <v/>
      </c>
      <c r="G1415" s="1" t="str">
        <f>IF(D1415="","",IFERROR(VLOOKUP(D1415,Ingredients!$A:$G,4,FALSE),"ingredient not in list"))</f>
        <v/>
      </c>
      <c r="H1415" t="str">
        <f t="shared" si="238"/>
        <v/>
      </c>
      <c r="I1415" s="3" t="str">
        <f>IF(D1415="", "", IFERROR((VLOOKUP(D1415,Ingredients!$A:$H,8,FALSE)*(F1415/(VLOOKUP(D1415,Ingredients!$A:$H,3,FALSE)))), "ingredient not in list"))</f>
        <v/>
      </c>
      <c r="J1415" t="str">
        <f t="shared" si="239"/>
        <v/>
      </c>
      <c r="K1415" s="77" t="str">
        <f>IF($D1415="", "", IFERROR((VLOOKUP($D1415,Ingredients!$A:$K,9,FALSE)*($F1415/(VLOOKUP($D1415,Ingredients!$A:$K,3,FALSE)))), "ingredient not in list"))</f>
        <v/>
      </c>
      <c r="L1415" t="str">
        <f t="shared" si="240"/>
        <v/>
      </c>
      <c r="M1415" s="77" t="str">
        <f>IF($D1415="", "", IFERROR((VLOOKUP($D1415,Ingredients!$A:$K,10,FALSE)*($F1415/(VLOOKUP($D1415,Ingredients!$A:$K,3,FALSE)))), "ingredient not in list"))</f>
        <v/>
      </c>
      <c r="N1415" t="str">
        <f t="shared" si="241"/>
        <v/>
      </c>
      <c r="O1415" s="77" t="str">
        <f>IF($D1415="", "", IFERROR((VLOOKUP($D1415,Ingredients!$A:$K,11,FALSE)*($F1415/(VLOOKUP($D1415,Ingredients!$A:$K,3,FALSE)))), "ingredient not in list"))</f>
        <v/>
      </c>
      <c r="P1415" t="str">
        <f t="shared" si="242"/>
        <v/>
      </c>
      <c r="Q1415" s="83" t="str">
        <f>IF($D1415="", "", IFERROR((VLOOKUP($D1415,Ingredients!$A:$H,6,FALSE)*($F1415/(VLOOKUP($D1415,Ingredients!$A:$H,3,FALSE)))), "ingredient not in list"))</f>
        <v/>
      </c>
      <c r="R1415" s="3" t="str">
        <f>IF(AND(I1415&lt;&gt;"",I1416=""),SUM(I$1:I1416)-SUM(R$1:R1414),"")</f>
        <v/>
      </c>
      <c r="S1415" t="str">
        <f>IF(AND(Q1415&lt;&gt;"",Q1416=""),SUM(Q$1:Q1416)-SUM(S$1:S1414),"")</f>
        <v/>
      </c>
      <c r="T1415" s="74" t="str">
        <f>IF(AND(K1415&lt;&gt;"",K1416=""),SUM(K$1:K1416)-SUM(T$1:T1414),"")</f>
        <v/>
      </c>
      <c r="U1415" s="74" t="str">
        <f>IF(AND(M1415&lt;&gt;"",M1416=""),SUM(M$1:M1416)-SUM(U$1:U1414),"")</f>
        <v/>
      </c>
      <c r="V1415" s="74" t="str">
        <f>IF(AND(O1415&lt;&gt;"",O1416=""),SUM(O$1:O1416)-SUM(V$1:V1414),"")</f>
        <v/>
      </c>
      <c r="X1415" s="3" t="str">
        <f t="shared" si="243"/>
        <v/>
      </c>
      <c r="Y1415" s="21" t="str">
        <f t="shared" si="244"/>
        <v/>
      </c>
      <c r="Z1415" s="74" t="str">
        <f t="shared" si="245"/>
        <v/>
      </c>
      <c r="AA1415" s="74" t="str">
        <f t="shared" si="246"/>
        <v/>
      </c>
      <c r="AB1415" s="74" t="str">
        <f t="shared" si="247"/>
        <v/>
      </c>
    </row>
    <row r="1416" spans="5:28" ht="15.75" customHeight="1" x14ac:dyDescent="0.2">
      <c r="E1416" t="str">
        <f t="shared" si="237"/>
        <v/>
      </c>
      <c r="G1416" s="1" t="str">
        <f>IF(D1416="","",IFERROR(VLOOKUP(D1416,Ingredients!$A:$G,4,FALSE),"ingredient not in list"))</f>
        <v/>
      </c>
      <c r="H1416" t="str">
        <f t="shared" si="238"/>
        <v/>
      </c>
      <c r="I1416" s="3" t="str">
        <f>IF(D1416="", "", IFERROR((VLOOKUP(D1416,Ingredients!$A:$H,8,FALSE)*(F1416/(VLOOKUP(D1416,Ingredients!$A:$H,3,FALSE)))), "ingredient not in list"))</f>
        <v/>
      </c>
      <c r="J1416" t="str">
        <f t="shared" si="239"/>
        <v/>
      </c>
      <c r="K1416" s="77" t="str">
        <f>IF($D1416="", "", IFERROR((VLOOKUP($D1416,Ingredients!$A:$K,9,FALSE)*($F1416/(VLOOKUP($D1416,Ingredients!$A:$K,3,FALSE)))), "ingredient not in list"))</f>
        <v/>
      </c>
      <c r="L1416" t="str">
        <f t="shared" si="240"/>
        <v/>
      </c>
      <c r="M1416" s="77" t="str">
        <f>IF($D1416="", "", IFERROR((VLOOKUP($D1416,Ingredients!$A:$K,10,FALSE)*($F1416/(VLOOKUP($D1416,Ingredients!$A:$K,3,FALSE)))), "ingredient not in list"))</f>
        <v/>
      </c>
      <c r="N1416" t="str">
        <f t="shared" si="241"/>
        <v/>
      </c>
      <c r="O1416" s="77" t="str">
        <f>IF($D1416="", "", IFERROR((VLOOKUP($D1416,Ingredients!$A:$K,11,FALSE)*($F1416/(VLOOKUP($D1416,Ingredients!$A:$K,3,FALSE)))), "ingredient not in list"))</f>
        <v/>
      </c>
      <c r="P1416" t="str">
        <f t="shared" si="242"/>
        <v/>
      </c>
      <c r="Q1416" s="83" t="str">
        <f>IF($D1416="", "", IFERROR((VLOOKUP($D1416,Ingredients!$A:$H,6,FALSE)*($F1416/(VLOOKUP($D1416,Ingredients!$A:$H,3,FALSE)))), "ingredient not in list"))</f>
        <v/>
      </c>
      <c r="R1416" s="3" t="str">
        <f>IF(AND(I1416&lt;&gt;"",I1417=""),SUM(I$1:I1417)-SUM(R$1:R1415),"")</f>
        <v/>
      </c>
      <c r="S1416" t="str">
        <f>IF(AND(Q1416&lt;&gt;"",Q1417=""),SUM(Q$1:Q1417)-SUM(S$1:S1415),"")</f>
        <v/>
      </c>
      <c r="T1416" s="74" t="str">
        <f>IF(AND(K1416&lt;&gt;"",K1417=""),SUM(K$1:K1417)-SUM(T$1:T1415),"")</f>
        <v/>
      </c>
      <c r="U1416" s="74" t="str">
        <f>IF(AND(M1416&lt;&gt;"",M1417=""),SUM(M$1:M1417)-SUM(U$1:U1415),"")</f>
        <v/>
      </c>
      <c r="V1416" s="74" t="str">
        <f>IF(AND(O1416&lt;&gt;"",O1417=""),SUM(O$1:O1417)-SUM(V$1:V1415),"")</f>
        <v/>
      </c>
      <c r="X1416" s="3" t="str">
        <f t="shared" si="243"/>
        <v/>
      </c>
      <c r="Y1416" s="21" t="str">
        <f t="shared" si="244"/>
        <v/>
      </c>
      <c r="Z1416" s="74" t="str">
        <f t="shared" si="245"/>
        <v/>
      </c>
      <c r="AA1416" s="74" t="str">
        <f t="shared" si="246"/>
        <v/>
      </c>
      <c r="AB1416" s="74" t="str">
        <f t="shared" si="247"/>
        <v/>
      </c>
    </row>
    <row r="1417" spans="5:28" ht="15.75" customHeight="1" x14ac:dyDescent="0.2">
      <c r="E1417" t="str">
        <f t="shared" ref="E1417:E1480" si="248">IF($D1417="","", "|")</f>
        <v/>
      </c>
      <c r="G1417" s="1" t="str">
        <f>IF(D1417="","",IFERROR(VLOOKUP(D1417,Ingredients!$A:$G,4,FALSE),"ingredient not in list"))</f>
        <v/>
      </c>
      <c r="H1417" t="str">
        <f t="shared" ref="H1417:H1480" si="249">IF($D1417="","", "|")</f>
        <v/>
      </c>
      <c r="I1417" s="3" t="str">
        <f>IF(D1417="", "", IFERROR((VLOOKUP(D1417,Ingredients!$A:$H,8,FALSE)*(F1417/(VLOOKUP(D1417,Ingredients!$A:$H,3,FALSE)))), "ingredient not in list"))</f>
        <v/>
      </c>
      <c r="J1417" t="str">
        <f t="shared" ref="J1417:J1480" si="250">IF($D1417="","", "|")</f>
        <v/>
      </c>
      <c r="K1417" s="77" t="str">
        <f>IF($D1417="", "", IFERROR((VLOOKUP($D1417,Ingredients!$A:$K,9,FALSE)*($F1417/(VLOOKUP($D1417,Ingredients!$A:$K,3,FALSE)))), "ingredient not in list"))</f>
        <v/>
      </c>
      <c r="L1417" t="str">
        <f t="shared" ref="L1417:L1480" si="251">IF($D1417="","", "|")</f>
        <v/>
      </c>
      <c r="M1417" s="77" t="str">
        <f>IF($D1417="", "", IFERROR((VLOOKUP($D1417,Ingredients!$A:$K,10,FALSE)*($F1417/(VLOOKUP($D1417,Ingredients!$A:$K,3,FALSE)))), "ingredient not in list"))</f>
        <v/>
      </c>
      <c r="N1417" t="str">
        <f t="shared" ref="N1417:N1480" si="252">IF($D1417="","", "|")</f>
        <v/>
      </c>
      <c r="O1417" s="77" t="str">
        <f>IF($D1417="", "", IFERROR((VLOOKUP($D1417,Ingredients!$A:$K,11,FALSE)*($F1417/(VLOOKUP($D1417,Ingredients!$A:$K,3,FALSE)))), "ingredient not in list"))</f>
        <v/>
      </c>
      <c r="P1417" t="str">
        <f t="shared" ref="P1417:P1480" si="253">IF($D1417="","", "|")</f>
        <v/>
      </c>
      <c r="Q1417" s="83" t="str">
        <f>IF($D1417="", "", IFERROR((VLOOKUP($D1417,Ingredients!$A:$H,6,FALSE)*($F1417/(VLOOKUP($D1417,Ingredients!$A:$H,3,FALSE)))), "ingredient not in list"))</f>
        <v/>
      </c>
      <c r="R1417" s="3" t="str">
        <f>IF(AND(I1417&lt;&gt;"",I1418=""),SUM(I$1:I1418)-SUM(R$1:R1416),"")</f>
        <v/>
      </c>
      <c r="S1417" t="str">
        <f>IF(AND(Q1417&lt;&gt;"",Q1418=""),SUM(Q$1:Q1418)-SUM(S$1:S1416),"")</f>
        <v/>
      </c>
      <c r="T1417" s="74" t="str">
        <f>IF(AND(K1417&lt;&gt;"",K1418=""),SUM(K$1:K1418)-SUM(T$1:T1416),"")</f>
        <v/>
      </c>
      <c r="U1417" s="74" t="str">
        <f>IF(AND(M1417&lt;&gt;"",M1418=""),SUM(M$1:M1418)-SUM(U$1:U1416),"")</f>
        <v/>
      </c>
      <c r="V1417" s="74" t="str">
        <f>IF(AND(O1417&lt;&gt;"",O1418=""),SUM(O$1:O1418)-SUM(V$1:V1416),"")</f>
        <v/>
      </c>
      <c r="X1417" s="3" t="str">
        <f t="shared" si="243"/>
        <v/>
      </c>
      <c r="Y1417" s="21" t="str">
        <f t="shared" si="244"/>
        <v/>
      </c>
      <c r="Z1417" s="74" t="str">
        <f t="shared" si="245"/>
        <v/>
      </c>
      <c r="AA1417" s="74" t="str">
        <f t="shared" si="246"/>
        <v/>
      </c>
      <c r="AB1417" s="74" t="str">
        <f t="shared" si="247"/>
        <v/>
      </c>
    </row>
    <row r="1418" spans="5:28" ht="15.75" customHeight="1" x14ac:dyDescent="0.2">
      <c r="E1418" t="str">
        <f t="shared" si="248"/>
        <v/>
      </c>
      <c r="G1418" s="1" t="str">
        <f>IF(D1418="","",IFERROR(VLOOKUP(D1418,Ingredients!$A:$G,4,FALSE),"ingredient not in list"))</f>
        <v/>
      </c>
      <c r="H1418" t="str">
        <f t="shared" si="249"/>
        <v/>
      </c>
      <c r="I1418" s="3" t="str">
        <f>IF(D1418="", "", IFERROR((VLOOKUP(D1418,Ingredients!$A:$H,8,FALSE)*(F1418/(VLOOKUP(D1418,Ingredients!$A:$H,3,FALSE)))), "ingredient not in list"))</f>
        <v/>
      </c>
      <c r="J1418" t="str">
        <f t="shared" si="250"/>
        <v/>
      </c>
      <c r="K1418" s="77" t="str">
        <f>IF($D1418="", "", IFERROR((VLOOKUP($D1418,Ingredients!$A:$K,9,FALSE)*($F1418/(VLOOKUP($D1418,Ingredients!$A:$K,3,FALSE)))), "ingredient not in list"))</f>
        <v/>
      </c>
      <c r="L1418" t="str">
        <f t="shared" si="251"/>
        <v/>
      </c>
      <c r="M1418" s="77" t="str">
        <f>IF($D1418="", "", IFERROR((VLOOKUP($D1418,Ingredients!$A:$K,10,FALSE)*($F1418/(VLOOKUP($D1418,Ingredients!$A:$K,3,FALSE)))), "ingredient not in list"))</f>
        <v/>
      </c>
      <c r="N1418" t="str">
        <f t="shared" si="252"/>
        <v/>
      </c>
      <c r="O1418" s="77" t="str">
        <f>IF($D1418="", "", IFERROR((VLOOKUP($D1418,Ingredients!$A:$K,11,FALSE)*($F1418/(VLOOKUP($D1418,Ingredients!$A:$K,3,FALSE)))), "ingredient not in list"))</f>
        <v/>
      </c>
      <c r="P1418" t="str">
        <f t="shared" si="253"/>
        <v/>
      </c>
      <c r="Q1418" s="83" t="str">
        <f>IF($D1418="", "", IFERROR((VLOOKUP($D1418,Ingredients!$A:$H,6,FALSE)*($F1418/(VLOOKUP($D1418,Ingredients!$A:$H,3,FALSE)))), "ingredient not in list"))</f>
        <v/>
      </c>
      <c r="R1418" s="3" t="str">
        <f>IF(AND(I1418&lt;&gt;"",I1419=""),SUM(I$1:I1419)-SUM(R$1:R1417),"")</f>
        <v/>
      </c>
      <c r="S1418" t="str">
        <f>IF(AND(Q1418&lt;&gt;"",Q1419=""),SUM(Q$1:Q1419)-SUM(S$1:S1417),"")</f>
        <v/>
      </c>
      <c r="T1418" s="74" t="str">
        <f>IF(AND(K1418&lt;&gt;"",K1419=""),SUM(K$1:K1419)-SUM(T$1:T1417),"")</f>
        <v/>
      </c>
      <c r="U1418" s="74" t="str">
        <f>IF(AND(M1418&lt;&gt;"",M1419=""),SUM(M$1:M1419)-SUM(U$1:U1417),"")</f>
        <v/>
      </c>
      <c r="V1418" s="74" t="str">
        <f>IF(AND(O1418&lt;&gt;"",O1419=""),SUM(O$1:O1419)-SUM(V$1:V1417),"")</f>
        <v/>
      </c>
      <c r="X1418" s="3" t="str">
        <f t="shared" ref="X1418:X1481" si="254">IF(W1418="","",R1418/W1418)</f>
        <v/>
      </c>
      <c r="Y1418" s="21" t="str">
        <f t="shared" ref="Y1418:Y1481" si="255">IF(W1418="","", S1418/W1418)</f>
        <v/>
      </c>
      <c r="Z1418" s="74" t="str">
        <f t="shared" ref="Z1418:Z1481" si="256">IF(T1418="","", T1418/W1418)</f>
        <v/>
      </c>
      <c r="AA1418" s="74" t="str">
        <f t="shared" ref="AA1418:AA1481" si="257">IF(U1418="","", U1418/W1418)</f>
        <v/>
      </c>
      <c r="AB1418" s="74" t="str">
        <f t="shared" ref="AB1418:AB1481" si="258">IF(V1418="","", V1418/W1418)</f>
        <v/>
      </c>
    </row>
    <row r="1419" spans="5:28" ht="15.75" customHeight="1" x14ac:dyDescent="0.2">
      <c r="E1419" t="str">
        <f t="shared" si="248"/>
        <v/>
      </c>
      <c r="G1419" s="1" t="str">
        <f>IF(D1419="","",IFERROR(VLOOKUP(D1419,Ingredients!$A:$G,4,FALSE),"ingredient not in list"))</f>
        <v/>
      </c>
      <c r="H1419" t="str">
        <f t="shared" si="249"/>
        <v/>
      </c>
      <c r="I1419" s="3" t="str">
        <f>IF(D1419="", "", IFERROR((VLOOKUP(D1419,Ingredients!$A:$H,8,FALSE)*(F1419/(VLOOKUP(D1419,Ingredients!$A:$H,3,FALSE)))), "ingredient not in list"))</f>
        <v/>
      </c>
      <c r="J1419" t="str">
        <f t="shared" si="250"/>
        <v/>
      </c>
      <c r="K1419" s="77" t="str">
        <f>IF($D1419="", "", IFERROR((VLOOKUP($D1419,Ingredients!$A:$K,9,FALSE)*($F1419/(VLOOKUP($D1419,Ingredients!$A:$K,3,FALSE)))), "ingredient not in list"))</f>
        <v/>
      </c>
      <c r="L1419" t="str">
        <f t="shared" si="251"/>
        <v/>
      </c>
      <c r="M1419" s="77" t="str">
        <f>IF($D1419="", "", IFERROR((VLOOKUP($D1419,Ingredients!$A:$K,10,FALSE)*($F1419/(VLOOKUP($D1419,Ingredients!$A:$K,3,FALSE)))), "ingredient not in list"))</f>
        <v/>
      </c>
      <c r="N1419" t="str">
        <f t="shared" si="252"/>
        <v/>
      </c>
      <c r="O1419" s="77" t="str">
        <f>IF($D1419="", "", IFERROR((VLOOKUP($D1419,Ingredients!$A:$K,11,FALSE)*($F1419/(VLOOKUP($D1419,Ingredients!$A:$K,3,FALSE)))), "ingredient not in list"))</f>
        <v/>
      </c>
      <c r="P1419" t="str">
        <f t="shared" si="253"/>
        <v/>
      </c>
      <c r="Q1419" s="83" t="str">
        <f>IF($D1419="", "", IFERROR((VLOOKUP($D1419,Ingredients!$A:$H,6,FALSE)*($F1419/(VLOOKUP($D1419,Ingredients!$A:$H,3,FALSE)))), "ingredient not in list"))</f>
        <v/>
      </c>
      <c r="R1419" s="3" t="str">
        <f>IF(AND(I1419&lt;&gt;"",I1420=""),SUM(I$1:I1420)-SUM(R$1:R1418),"")</f>
        <v/>
      </c>
      <c r="S1419" t="str">
        <f>IF(AND(Q1419&lt;&gt;"",Q1420=""),SUM(Q$1:Q1420)-SUM(S$1:S1418),"")</f>
        <v/>
      </c>
      <c r="T1419" s="74" t="str">
        <f>IF(AND(K1419&lt;&gt;"",K1420=""),SUM(K$1:K1420)-SUM(T$1:T1418),"")</f>
        <v/>
      </c>
      <c r="U1419" s="74" t="str">
        <f>IF(AND(M1419&lt;&gt;"",M1420=""),SUM(M$1:M1420)-SUM(U$1:U1418),"")</f>
        <v/>
      </c>
      <c r="V1419" s="74" t="str">
        <f>IF(AND(O1419&lt;&gt;"",O1420=""),SUM(O$1:O1420)-SUM(V$1:V1418),"")</f>
        <v/>
      </c>
      <c r="X1419" s="3" t="str">
        <f t="shared" si="254"/>
        <v/>
      </c>
      <c r="Y1419" s="21" t="str">
        <f t="shared" si="255"/>
        <v/>
      </c>
      <c r="Z1419" s="74" t="str">
        <f t="shared" si="256"/>
        <v/>
      </c>
      <c r="AA1419" s="74" t="str">
        <f t="shared" si="257"/>
        <v/>
      </c>
      <c r="AB1419" s="74" t="str">
        <f t="shared" si="258"/>
        <v/>
      </c>
    </row>
    <row r="1420" spans="5:28" ht="15.75" customHeight="1" x14ac:dyDescent="0.2">
      <c r="E1420" t="str">
        <f t="shared" si="248"/>
        <v/>
      </c>
      <c r="G1420" s="1" t="str">
        <f>IF(D1420="","",IFERROR(VLOOKUP(D1420,Ingredients!$A:$G,4,FALSE),"ingredient not in list"))</f>
        <v/>
      </c>
      <c r="H1420" t="str">
        <f t="shared" si="249"/>
        <v/>
      </c>
      <c r="I1420" s="3" t="str">
        <f>IF(D1420="", "", IFERROR((VLOOKUP(D1420,Ingredients!$A:$H,8,FALSE)*(F1420/(VLOOKUP(D1420,Ingredients!$A:$H,3,FALSE)))), "ingredient not in list"))</f>
        <v/>
      </c>
      <c r="J1420" t="str">
        <f t="shared" si="250"/>
        <v/>
      </c>
      <c r="K1420" s="77" t="str">
        <f>IF($D1420="", "", IFERROR((VLOOKUP($D1420,Ingredients!$A:$K,9,FALSE)*($F1420/(VLOOKUP($D1420,Ingredients!$A:$K,3,FALSE)))), "ingredient not in list"))</f>
        <v/>
      </c>
      <c r="L1420" t="str">
        <f t="shared" si="251"/>
        <v/>
      </c>
      <c r="M1420" s="77" t="str">
        <f>IF($D1420="", "", IFERROR((VLOOKUP($D1420,Ingredients!$A:$K,10,FALSE)*($F1420/(VLOOKUP($D1420,Ingredients!$A:$K,3,FALSE)))), "ingredient not in list"))</f>
        <v/>
      </c>
      <c r="N1420" t="str">
        <f t="shared" si="252"/>
        <v/>
      </c>
      <c r="O1420" s="77" t="str">
        <f>IF($D1420="", "", IFERROR((VLOOKUP($D1420,Ingredients!$A:$K,11,FALSE)*($F1420/(VLOOKUP($D1420,Ingredients!$A:$K,3,FALSE)))), "ingredient not in list"))</f>
        <v/>
      </c>
      <c r="P1420" t="str">
        <f t="shared" si="253"/>
        <v/>
      </c>
      <c r="Q1420" s="83" t="str">
        <f>IF($D1420="", "", IFERROR((VLOOKUP($D1420,Ingredients!$A:$H,6,FALSE)*($F1420/(VLOOKUP($D1420,Ingredients!$A:$H,3,FALSE)))), "ingredient not in list"))</f>
        <v/>
      </c>
      <c r="R1420" s="3" t="str">
        <f>IF(AND(I1420&lt;&gt;"",I1421=""),SUM(I$1:I1421)-SUM(R$1:R1419),"")</f>
        <v/>
      </c>
      <c r="S1420" t="str">
        <f>IF(AND(Q1420&lt;&gt;"",Q1421=""),SUM(Q$1:Q1421)-SUM(S$1:S1419),"")</f>
        <v/>
      </c>
      <c r="T1420" s="74" t="str">
        <f>IF(AND(K1420&lt;&gt;"",K1421=""),SUM(K$1:K1421)-SUM(T$1:T1419),"")</f>
        <v/>
      </c>
      <c r="U1420" s="74" t="str">
        <f>IF(AND(M1420&lt;&gt;"",M1421=""),SUM(M$1:M1421)-SUM(U$1:U1419),"")</f>
        <v/>
      </c>
      <c r="V1420" s="74" t="str">
        <f>IF(AND(O1420&lt;&gt;"",O1421=""),SUM(O$1:O1421)-SUM(V$1:V1419),"")</f>
        <v/>
      </c>
      <c r="X1420" s="3" t="str">
        <f t="shared" si="254"/>
        <v/>
      </c>
      <c r="Y1420" s="21" t="str">
        <f t="shared" si="255"/>
        <v/>
      </c>
      <c r="Z1420" s="74" t="str">
        <f t="shared" si="256"/>
        <v/>
      </c>
      <c r="AA1420" s="74" t="str">
        <f t="shared" si="257"/>
        <v/>
      </c>
      <c r="AB1420" s="74" t="str">
        <f t="shared" si="258"/>
        <v/>
      </c>
    </row>
    <row r="1421" spans="5:28" ht="15.75" customHeight="1" x14ac:dyDescent="0.2">
      <c r="E1421" t="str">
        <f t="shared" si="248"/>
        <v/>
      </c>
      <c r="G1421" s="1" t="str">
        <f>IF(D1421="","",IFERROR(VLOOKUP(D1421,Ingredients!$A:$G,4,FALSE),"ingredient not in list"))</f>
        <v/>
      </c>
      <c r="H1421" t="str">
        <f t="shared" si="249"/>
        <v/>
      </c>
      <c r="I1421" s="3" t="str">
        <f>IF(D1421="", "", IFERROR((VLOOKUP(D1421,Ingredients!$A:$H,8,FALSE)*(F1421/(VLOOKUP(D1421,Ingredients!$A:$H,3,FALSE)))), "ingredient not in list"))</f>
        <v/>
      </c>
      <c r="J1421" t="str">
        <f t="shared" si="250"/>
        <v/>
      </c>
      <c r="K1421" s="77" t="str">
        <f>IF($D1421="", "", IFERROR((VLOOKUP($D1421,Ingredients!$A:$K,9,FALSE)*($F1421/(VLOOKUP($D1421,Ingredients!$A:$K,3,FALSE)))), "ingredient not in list"))</f>
        <v/>
      </c>
      <c r="L1421" t="str">
        <f t="shared" si="251"/>
        <v/>
      </c>
      <c r="M1421" s="77" t="str">
        <f>IF($D1421="", "", IFERROR((VLOOKUP($D1421,Ingredients!$A:$K,10,FALSE)*($F1421/(VLOOKUP($D1421,Ingredients!$A:$K,3,FALSE)))), "ingredient not in list"))</f>
        <v/>
      </c>
      <c r="N1421" t="str">
        <f t="shared" si="252"/>
        <v/>
      </c>
      <c r="O1421" s="77" t="str">
        <f>IF($D1421="", "", IFERROR((VLOOKUP($D1421,Ingredients!$A:$K,11,FALSE)*($F1421/(VLOOKUP($D1421,Ingredients!$A:$K,3,FALSE)))), "ingredient not in list"))</f>
        <v/>
      </c>
      <c r="P1421" t="str">
        <f t="shared" si="253"/>
        <v/>
      </c>
      <c r="Q1421" s="83" t="str">
        <f>IF($D1421="", "", IFERROR((VLOOKUP($D1421,Ingredients!$A:$H,6,FALSE)*($F1421/(VLOOKUP($D1421,Ingredients!$A:$H,3,FALSE)))), "ingredient not in list"))</f>
        <v/>
      </c>
      <c r="R1421" s="3" t="str">
        <f>IF(AND(I1421&lt;&gt;"",I1422=""),SUM(I$1:I1422)-SUM(R$1:R1420),"")</f>
        <v/>
      </c>
      <c r="S1421" t="str">
        <f>IF(AND(Q1421&lt;&gt;"",Q1422=""),SUM(Q$1:Q1422)-SUM(S$1:S1420),"")</f>
        <v/>
      </c>
      <c r="T1421" s="74" t="str">
        <f>IF(AND(K1421&lt;&gt;"",K1422=""),SUM(K$1:K1422)-SUM(T$1:T1420),"")</f>
        <v/>
      </c>
      <c r="U1421" s="74" t="str">
        <f>IF(AND(M1421&lt;&gt;"",M1422=""),SUM(M$1:M1422)-SUM(U$1:U1420),"")</f>
        <v/>
      </c>
      <c r="V1421" s="74" t="str">
        <f>IF(AND(O1421&lt;&gt;"",O1422=""),SUM(O$1:O1422)-SUM(V$1:V1420),"")</f>
        <v/>
      </c>
      <c r="X1421" s="3" t="str">
        <f t="shared" si="254"/>
        <v/>
      </c>
      <c r="Y1421" s="21" t="str">
        <f t="shared" si="255"/>
        <v/>
      </c>
      <c r="Z1421" s="74" t="str">
        <f t="shared" si="256"/>
        <v/>
      </c>
      <c r="AA1421" s="74" t="str">
        <f t="shared" si="257"/>
        <v/>
      </c>
      <c r="AB1421" s="74" t="str">
        <f t="shared" si="258"/>
        <v/>
      </c>
    </row>
    <row r="1422" spans="5:28" ht="15.75" customHeight="1" x14ac:dyDescent="0.2">
      <c r="E1422" t="str">
        <f t="shared" si="248"/>
        <v/>
      </c>
      <c r="G1422" s="1" t="str">
        <f>IF(D1422="","",IFERROR(VLOOKUP(D1422,Ingredients!$A:$G,4,FALSE),"ingredient not in list"))</f>
        <v/>
      </c>
      <c r="H1422" t="str">
        <f t="shared" si="249"/>
        <v/>
      </c>
      <c r="I1422" s="3" t="str">
        <f>IF(D1422="", "", IFERROR((VLOOKUP(D1422,Ingredients!$A:$H,8,FALSE)*(F1422/(VLOOKUP(D1422,Ingredients!$A:$H,3,FALSE)))), "ingredient not in list"))</f>
        <v/>
      </c>
      <c r="J1422" t="str">
        <f t="shared" si="250"/>
        <v/>
      </c>
      <c r="K1422" s="77" t="str">
        <f>IF($D1422="", "", IFERROR((VLOOKUP($D1422,Ingredients!$A:$K,9,FALSE)*($F1422/(VLOOKUP($D1422,Ingredients!$A:$K,3,FALSE)))), "ingredient not in list"))</f>
        <v/>
      </c>
      <c r="L1422" t="str">
        <f t="shared" si="251"/>
        <v/>
      </c>
      <c r="M1422" s="77" t="str">
        <f>IF($D1422="", "", IFERROR((VLOOKUP($D1422,Ingredients!$A:$K,10,FALSE)*($F1422/(VLOOKUP($D1422,Ingredients!$A:$K,3,FALSE)))), "ingredient not in list"))</f>
        <v/>
      </c>
      <c r="N1422" t="str">
        <f t="shared" si="252"/>
        <v/>
      </c>
      <c r="O1422" s="77" t="str">
        <f>IF($D1422="", "", IFERROR((VLOOKUP($D1422,Ingredients!$A:$K,11,FALSE)*($F1422/(VLOOKUP($D1422,Ingredients!$A:$K,3,FALSE)))), "ingredient not in list"))</f>
        <v/>
      </c>
      <c r="P1422" t="str">
        <f t="shared" si="253"/>
        <v/>
      </c>
      <c r="Q1422" s="83" t="str">
        <f>IF($D1422="", "", IFERROR((VLOOKUP($D1422,Ingredients!$A:$H,6,FALSE)*($F1422/(VLOOKUP($D1422,Ingredients!$A:$H,3,FALSE)))), "ingredient not in list"))</f>
        <v/>
      </c>
      <c r="R1422" s="3" t="str">
        <f>IF(AND(I1422&lt;&gt;"",I1423=""),SUM(I$1:I1423)-SUM(R$1:R1421),"")</f>
        <v/>
      </c>
      <c r="S1422" t="str">
        <f>IF(AND(Q1422&lt;&gt;"",Q1423=""),SUM(Q$1:Q1423)-SUM(S$1:S1421),"")</f>
        <v/>
      </c>
      <c r="T1422" s="74" t="str">
        <f>IF(AND(K1422&lt;&gt;"",K1423=""),SUM(K$1:K1423)-SUM(T$1:T1421),"")</f>
        <v/>
      </c>
      <c r="U1422" s="74" t="str">
        <f>IF(AND(M1422&lt;&gt;"",M1423=""),SUM(M$1:M1423)-SUM(U$1:U1421),"")</f>
        <v/>
      </c>
      <c r="V1422" s="74" t="str">
        <f>IF(AND(O1422&lt;&gt;"",O1423=""),SUM(O$1:O1423)-SUM(V$1:V1421),"")</f>
        <v/>
      </c>
      <c r="X1422" s="3" t="str">
        <f t="shared" si="254"/>
        <v/>
      </c>
      <c r="Y1422" s="21" t="str">
        <f t="shared" si="255"/>
        <v/>
      </c>
      <c r="Z1422" s="74" t="str">
        <f t="shared" si="256"/>
        <v/>
      </c>
      <c r="AA1422" s="74" t="str">
        <f t="shared" si="257"/>
        <v/>
      </c>
      <c r="AB1422" s="74" t="str">
        <f t="shared" si="258"/>
        <v/>
      </c>
    </row>
    <row r="1423" spans="5:28" ht="15.75" customHeight="1" x14ac:dyDescent="0.2">
      <c r="E1423" t="str">
        <f t="shared" si="248"/>
        <v/>
      </c>
      <c r="G1423" s="1" t="str">
        <f>IF(D1423="","",IFERROR(VLOOKUP(D1423,Ingredients!$A:$G,4,FALSE),"ingredient not in list"))</f>
        <v/>
      </c>
      <c r="H1423" t="str">
        <f t="shared" si="249"/>
        <v/>
      </c>
      <c r="I1423" s="3" t="str">
        <f>IF(D1423="", "", IFERROR((VLOOKUP(D1423,Ingredients!$A:$H,8,FALSE)*(F1423/(VLOOKUP(D1423,Ingredients!$A:$H,3,FALSE)))), "ingredient not in list"))</f>
        <v/>
      </c>
      <c r="J1423" t="str">
        <f t="shared" si="250"/>
        <v/>
      </c>
      <c r="K1423" s="77" t="str">
        <f>IF($D1423="", "", IFERROR((VLOOKUP($D1423,Ingredients!$A:$K,9,FALSE)*($F1423/(VLOOKUP($D1423,Ingredients!$A:$K,3,FALSE)))), "ingredient not in list"))</f>
        <v/>
      </c>
      <c r="L1423" t="str">
        <f t="shared" si="251"/>
        <v/>
      </c>
      <c r="M1423" s="77" t="str">
        <f>IF($D1423="", "", IFERROR((VLOOKUP($D1423,Ingredients!$A:$K,10,FALSE)*($F1423/(VLOOKUP($D1423,Ingredients!$A:$K,3,FALSE)))), "ingredient not in list"))</f>
        <v/>
      </c>
      <c r="N1423" t="str">
        <f t="shared" si="252"/>
        <v/>
      </c>
      <c r="O1423" s="77" t="str">
        <f>IF($D1423="", "", IFERROR((VLOOKUP($D1423,Ingredients!$A:$K,11,FALSE)*($F1423/(VLOOKUP($D1423,Ingredients!$A:$K,3,FALSE)))), "ingredient not in list"))</f>
        <v/>
      </c>
      <c r="P1423" t="str">
        <f t="shared" si="253"/>
        <v/>
      </c>
      <c r="Q1423" s="83" t="str">
        <f>IF($D1423="", "", IFERROR((VLOOKUP($D1423,Ingredients!$A:$H,6,FALSE)*($F1423/(VLOOKUP($D1423,Ingredients!$A:$H,3,FALSE)))), "ingredient not in list"))</f>
        <v/>
      </c>
      <c r="R1423" s="3" t="str">
        <f>IF(AND(I1423&lt;&gt;"",I1424=""),SUM(I$1:I1424)-SUM(R$1:R1422),"")</f>
        <v/>
      </c>
      <c r="S1423" t="str">
        <f>IF(AND(Q1423&lt;&gt;"",Q1424=""),SUM(Q$1:Q1424)-SUM(S$1:S1422),"")</f>
        <v/>
      </c>
      <c r="T1423" s="74" t="str">
        <f>IF(AND(K1423&lt;&gt;"",K1424=""),SUM(K$1:K1424)-SUM(T$1:T1422),"")</f>
        <v/>
      </c>
      <c r="U1423" s="74" t="str">
        <f>IF(AND(M1423&lt;&gt;"",M1424=""),SUM(M$1:M1424)-SUM(U$1:U1422),"")</f>
        <v/>
      </c>
      <c r="V1423" s="74" t="str">
        <f>IF(AND(O1423&lt;&gt;"",O1424=""),SUM(O$1:O1424)-SUM(V$1:V1422),"")</f>
        <v/>
      </c>
      <c r="X1423" s="3" t="str">
        <f t="shared" si="254"/>
        <v/>
      </c>
      <c r="Y1423" s="21" t="str">
        <f t="shared" si="255"/>
        <v/>
      </c>
      <c r="Z1423" s="74" t="str">
        <f t="shared" si="256"/>
        <v/>
      </c>
      <c r="AA1423" s="74" t="str">
        <f t="shared" si="257"/>
        <v/>
      </c>
      <c r="AB1423" s="74" t="str">
        <f t="shared" si="258"/>
        <v/>
      </c>
    </row>
    <row r="1424" spans="5:28" ht="15.75" customHeight="1" x14ac:dyDescent="0.2">
      <c r="E1424" t="str">
        <f t="shared" si="248"/>
        <v/>
      </c>
      <c r="G1424" s="1" t="str">
        <f>IF(D1424="","",IFERROR(VLOOKUP(D1424,Ingredients!$A:$G,4,FALSE),"ingredient not in list"))</f>
        <v/>
      </c>
      <c r="H1424" t="str">
        <f t="shared" si="249"/>
        <v/>
      </c>
      <c r="I1424" s="3" t="str">
        <f>IF(D1424="", "", IFERROR((VLOOKUP(D1424,Ingredients!$A:$H,8,FALSE)*(F1424/(VLOOKUP(D1424,Ingredients!$A:$H,3,FALSE)))), "ingredient not in list"))</f>
        <v/>
      </c>
      <c r="J1424" t="str">
        <f t="shared" si="250"/>
        <v/>
      </c>
      <c r="K1424" s="77" t="str">
        <f>IF($D1424="", "", IFERROR((VLOOKUP($D1424,Ingredients!$A:$K,9,FALSE)*($F1424/(VLOOKUP($D1424,Ingredients!$A:$K,3,FALSE)))), "ingredient not in list"))</f>
        <v/>
      </c>
      <c r="L1424" t="str">
        <f t="shared" si="251"/>
        <v/>
      </c>
      <c r="M1424" s="77" t="str">
        <f>IF($D1424="", "", IFERROR((VLOOKUP($D1424,Ingredients!$A:$K,10,FALSE)*($F1424/(VLOOKUP($D1424,Ingredients!$A:$K,3,FALSE)))), "ingredient not in list"))</f>
        <v/>
      </c>
      <c r="N1424" t="str">
        <f t="shared" si="252"/>
        <v/>
      </c>
      <c r="O1424" s="77" t="str">
        <f>IF($D1424="", "", IFERROR((VLOOKUP($D1424,Ingredients!$A:$K,11,FALSE)*($F1424/(VLOOKUP($D1424,Ingredients!$A:$K,3,FALSE)))), "ingredient not in list"))</f>
        <v/>
      </c>
      <c r="P1424" t="str">
        <f t="shared" si="253"/>
        <v/>
      </c>
      <c r="Q1424" s="83" t="str">
        <f>IF($D1424="", "", IFERROR((VLOOKUP($D1424,Ingredients!$A:$H,6,FALSE)*($F1424/(VLOOKUP($D1424,Ingredients!$A:$H,3,FALSE)))), "ingredient not in list"))</f>
        <v/>
      </c>
      <c r="R1424" s="3" t="str">
        <f>IF(AND(I1424&lt;&gt;"",I1425=""),SUM(I$1:I1425)-SUM(R$1:R1423),"")</f>
        <v/>
      </c>
      <c r="S1424" t="str">
        <f>IF(AND(Q1424&lt;&gt;"",Q1425=""),SUM(Q$1:Q1425)-SUM(S$1:S1423),"")</f>
        <v/>
      </c>
      <c r="T1424" s="74" t="str">
        <f>IF(AND(K1424&lt;&gt;"",K1425=""),SUM(K$1:K1425)-SUM(T$1:T1423),"")</f>
        <v/>
      </c>
      <c r="U1424" s="74" t="str">
        <f>IF(AND(M1424&lt;&gt;"",M1425=""),SUM(M$1:M1425)-SUM(U$1:U1423),"")</f>
        <v/>
      </c>
      <c r="V1424" s="74" t="str">
        <f>IF(AND(O1424&lt;&gt;"",O1425=""),SUM(O$1:O1425)-SUM(V$1:V1423),"")</f>
        <v/>
      </c>
      <c r="X1424" s="3" t="str">
        <f t="shared" si="254"/>
        <v/>
      </c>
      <c r="Y1424" s="21" t="str">
        <f t="shared" si="255"/>
        <v/>
      </c>
      <c r="Z1424" s="74" t="str">
        <f t="shared" si="256"/>
        <v/>
      </c>
      <c r="AA1424" s="74" t="str">
        <f t="shared" si="257"/>
        <v/>
      </c>
      <c r="AB1424" s="74" t="str">
        <f t="shared" si="258"/>
        <v/>
      </c>
    </row>
    <row r="1425" spans="5:28" ht="15.75" customHeight="1" x14ac:dyDescent="0.2">
      <c r="E1425" t="str">
        <f t="shared" si="248"/>
        <v/>
      </c>
      <c r="G1425" s="1" t="str">
        <f>IF(D1425="","",IFERROR(VLOOKUP(D1425,Ingredients!$A:$G,4,FALSE),"ingredient not in list"))</f>
        <v/>
      </c>
      <c r="H1425" t="str">
        <f t="shared" si="249"/>
        <v/>
      </c>
      <c r="I1425" s="3" t="str">
        <f>IF(D1425="", "", IFERROR((VLOOKUP(D1425,Ingredients!$A:$H,8,FALSE)*(F1425/(VLOOKUP(D1425,Ingredients!$A:$H,3,FALSE)))), "ingredient not in list"))</f>
        <v/>
      </c>
      <c r="J1425" t="str">
        <f t="shared" si="250"/>
        <v/>
      </c>
      <c r="K1425" s="77" t="str">
        <f>IF($D1425="", "", IFERROR((VLOOKUP($D1425,Ingredients!$A:$K,9,FALSE)*($F1425/(VLOOKUP($D1425,Ingredients!$A:$K,3,FALSE)))), "ingredient not in list"))</f>
        <v/>
      </c>
      <c r="L1425" t="str">
        <f t="shared" si="251"/>
        <v/>
      </c>
      <c r="M1425" s="77" t="str">
        <f>IF($D1425="", "", IFERROR((VLOOKUP($D1425,Ingredients!$A:$K,10,FALSE)*($F1425/(VLOOKUP($D1425,Ingredients!$A:$K,3,FALSE)))), "ingredient not in list"))</f>
        <v/>
      </c>
      <c r="N1425" t="str">
        <f t="shared" si="252"/>
        <v/>
      </c>
      <c r="O1425" s="77" t="str">
        <f>IF($D1425="", "", IFERROR((VLOOKUP($D1425,Ingredients!$A:$K,11,FALSE)*($F1425/(VLOOKUP($D1425,Ingredients!$A:$K,3,FALSE)))), "ingredient not in list"))</f>
        <v/>
      </c>
      <c r="P1425" t="str">
        <f t="shared" si="253"/>
        <v/>
      </c>
      <c r="Q1425" s="83" t="str">
        <f>IF($D1425="", "", IFERROR((VLOOKUP($D1425,Ingredients!$A:$H,6,FALSE)*($F1425/(VLOOKUP($D1425,Ingredients!$A:$H,3,FALSE)))), "ingredient not in list"))</f>
        <v/>
      </c>
      <c r="R1425" s="3" t="str">
        <f>IF(AND(I1425&lt;&gt;"",I1426=""),SUM(I$1:I1426)-SUM(R$1:R1424),"")</f>
        <v/>
      </c>
      <c r="S1425" t="str">
        <f>IF(AND(Q1425&lt;&gt;"",Q1426=""),SUM(Q$1:Q1426)-SUM(S$1:S1424),"")</f>
        <v/>
      </c>
      <c r="T1425" s="74" t="str">
        <f>IF(AND(K1425&lt;&gt;"",K1426=""),SUM(K$1:K1426)-SUM(T$1:T1424),"")</f>
        <v/>
      </c>
      <c r="U1425" s="74" t="str">
        <f>IF(AND(M1425&lt;&gt;"",M1426=""),SUM(M$1:M1426)-SUM(U$1:U1424),"")</f>
        <v/>
      </c>
      <c r="V1425" s="74" t="str">
        <f>IF(AND(O1425&lt;&gt;"",O1426=""),SUM(O$1:O1426)-SUM(V$1:V1424),"")</f>
        <v/>
      </c>
      <c r="X1425" s="3" t="str">
        <f t="shared" si="254"/>
        <v/>
      </c>
      <c r="Y1425" s="21" t="str">
        <f t="shared" si="255"/>
        <v/>
      </c>
      <c r="Z1425" s="74" t="str">
        <f t="shared" si="256"/>
        <v/>
      </c>
      <c r="AA1425" s="74" t="str">
        <f t="shared" si="257"/>
        <v/>
      </c>
      <c r="AB1425" s="74" t="str">
        <f t="shared" si="258"/>
        <v/>
      </c>
    </row>
    <row r="1426" spans="5:28" ht="15.75" customHeight="1" x14ac:dyDescent="0.2">
      <c r="E1426" t="str">
        <f t="shared" si="248"/>
        <v/>
      </c>
      <c r="G1426" s="1" t="str">
        <f>IF(D1426="","",IFERROR(VLOOKUP(D1426,Ingredients!$A:$G,4,FALSE),"ingredient not in list"))</f>
        <v/>
      </c>
      <c r="H1426" t="str">
        <f t="shared" si="249"/>
        <v/>
      </c>
      <c r="I1426" s="3" t="str">
        <f>IF(D1426="", "", IFERROR((VLOOKUP(D1426,Ingredients!$A:$H,8,FALSE)*(F1426/(VLOOKUP(D1426,Ingredients!$A:$H,3,FALSE)))), "ingredient not in list"))</f>
        <v/>
      </c>
      <c r="J1426" t="str">
        <f t="shared" si="250"/>
        <v/>
      </c>
      <c r="K1426" s="77" t="str">
        <f>IF($D1426="", "", IFERROR((VLOOKUP($D1426,Ingredients!$A:$K,9,FALSE)*($F1426/(VLOOKUP($D1426,Ingredients!$A:$K,3,FALSE)))), "ingredient not in list"))</f>
        <v/>
      </c>
      <c r="L1426" t="str">
        <f t="shared" si="251"/>
        <v/>
      </c>
      <c r="M1426" s="77" t="str">
        <f>IF($D1426="", "", IFERROR((VLOOKUP($D1426,Ingredients!$A:$K,10,FALSE)*($F1426/(VLOOKUP($D1426,Ingredients!$A:$K,3,FALSE)))), "ingredient not in list"))</f>
        <v/>
      </c>
      <c r="N1426" t="str">
        <f t="shared" si="252"/>
        <v/>
      </c>
      <c r="O1426" s="77" t="str">
        <f>IF($D1426="", "", IFERROR((VLOOKUP($D1426,Ingredients!$A:$K,11,FALSE)*($F1426/(VLOOKUP($D1426,Ingredients!$A:$K,3,FALSE)))), "ingredient not in list"))</f>
        <v/>
      </c>
      <c r="P1426" t="str">
        <f t="shared" si="253"/>
        <v/>
      </c>
      <c r="Q1426" s="83" t="str">
        <f>IF($D1426="", "", IFERROR((VLOOKUP($D1426,Ingredients!$A:$H,6,FALSE)*($F1426/(VLOOKUP($D1426,Ingredients!$A:$H,3,FALSE)))), "ingredient not in list"))</f>
        <v/>
      </c>
      <c r="R1426" s="3" t="str">
        <f>IF(AND(I1426&lt;&gt;"",I1427=""),SUM(I$1:I1427)-SUM(R$1:R1425),"")</f>
        <v/>
      </c>
      <c r="S1426" t="str">
        <f>IF(AND(Q1426&lt;&gt;"",Q1427=""),SUM(Q$1:Q1427)-SUM(S$1:S1425),"")</f>
        <v/>
      </c>
      <c r="T1426" s="74" t="str">
        <f>IF(AND(K1426&lt;&gt;"",K1427=""),SUM(K$1:K1427)-SUM(T$1:T1425),"")</f>
        <v/>
      </c>
      <c r="U1426" s="74" t="str">
        <f>IF(AND(M1426&lt;&gt;"",M1427=""),SUM(M$1:M1427)-SUM(U$1:U1425),"")</f>
        <v/>
      </c>
      <c r="V1426" s="74" t="str">
        <f>IF(AND(O1426&lt;&gt;"",O1427=""),SUM(O$1:O1427)-SUM(V$1:V1425),"")</f>
        <v/>
      </c>
      <c r="X1426" s="3" t="str">
        <f t="shared" si="254"/>
        <v/>
      </c>
      <c r="Y1426" s="21" t="str">
        <f t="shared" si="255"/>
        <v/>
      </c>
      <c r="Z1426" s="74" t="str">
        <f t="shared" si="256"/>
        <v/>
      </c>
      <c r="AA1426" s="74" t="str">
        <f t="shared" si="257"/>
        <v/>
      </c>
      <c r="AB1426" s="74" t="str">
        <f t="shared" si="258"/>
        <v/>
      </c>
    </row>
    <row r="1427" spans="5:28" ht="15.75" customHeight="1" x14ac:dyDescent="0.2">
      <c r="E1427" t="str">
        <f t="shared" si="248"/>
        <v/>
      </c>
      <c r="G1427" s="1" t="str">
        <f>IF(D1427="","",IFERROR(VLOOKUP(D1427,Ingredients!$A:$G,4,FALSE),"ingredient not in list"))</f>
        <v/>
      </c>
      <c r="H1427" t="str">
        <f t="shared" si="249"/>
        <v/>
      </c>
      <c r="I1427" s="3" t="str">
        <f>IF(D1427="", "", IFERROR((VLOOKUP(D1427,Ingredients!$A:$H,8,FALSE)*(F1427/(VLOOKUP(D1427,Ingredients!$A:$H,3,FALSE)))), "ingredient not in list"))</f>
        <v/>
      </c>
      <c r="J1427" t="str">
        <f t="shared" si="250"/>
        <v/>
      </c>
      <c r="K1427" s="77" t="str">
        <f>IF($D1427="", "", IFERROR((VLOOKUP($D1427,Ingredients!$A:$K,9,FALSE)*($F1427/(VLOOKUP($D1427,Ingredients!$A:$K,3,FALSE)))), "ingredient not in list"))</f>
        <v/>
      </c>
      <c r="L1427" t="str">
        <f t="shared" si="251"/>
        <v/>
      </c>
      <c r="M1427" s="77" t="str">
        <f>IF($D1427="", "", IFERROR((VLOOKUP($D1427,Ingredients!$A:$K,10,FALSE)*($F1427/(VLOOKUP($D1427,Ingredients!$A:$K,3,FALSE)))), "ingredient not in list"))</f>
        <v/>
      </c>
      <c r="N1427" t="str">
        <f t="shared" si="252"/>
        <v/>
      </c>
      <c r="O1427" s="77" t="str">
        <f>IF($D1427="", "", IFERROR((VLOOKUP($D1427,Ingredients!$A:$K,11,FALSE)*($F1427/(VLOOKUP($D1427,Ingredients!$A:$K,3,FALSE)))), "ingredient not in list"))</f>
        <v/>
      </c>
      <c r="P1427" t="str">
        <f t="shared" si="253"/>
        <v/>
      </c>
      <c r="Q1427" s="83" t="str">
        <f>IF($D1427="", "", IFERROR((VLOOKUP($D1427,Ingredients!$A:$H,6,FALSE)*($F1427/(VLOOKUP($D1427,Ingredients!$A:$H,3,FALSE)))), "ingredient not in list"))</f>
        <v/>
      </c>
      <c r="R1427" s="3" t="str">
        <f>IF(AND(I1427&lt;&gt;"",I1428=""),SUM(I$1:I1428)-SUM(R$1:R1426),"")</f>
        <v/>
      </c>
      <c r="S1427" t="str">
        <f>IF(AND(Q1427&lt;&gt;"",Q1428=""),SUM(Q$1:Q1428)-SUM(S$1:S1426),"")</f>
        <v/>
      </c>
      <c r="T1427" s="74" t="str">
        <f>IF(AND(K1427&lt;&gt;"",K1428=""),SUM(K$1:K1428)-SUM(T$1:T1426),"")</f>
        <v/>
      </c>
      <c r="U1427" s="74" t="str">
        <f>IF(AND(M1427&lt;&gt;"",M1428=""),SUM(M$1:M1428)-SUM(U$1:U1426),"")</f>
        <v/>
      </c>
      <c r="V1427" s="74" t="str">
        <f>IF(AND(O1427&lt;&gt;"",O1428=""),SUM(O$1:O1428)-SUM(V$1:V1426),"")</f>
        <v/>
      </c>
      <c r="X1427" s="3" t="str">
        <f t="shared" si="254"/>
        <v/>
      </c>
      <c r="Y1427" s="21" t="str">
        <f t="shared" si="255"/>
        <v/>
      </c>
      <c r="Z1427" s="74" t="str">
        <f t="shared" si="256"/>
        <v/>
      </c>
      <c r="AA1427" s="74" t="str">
        <f t="shared" si="257"/>
        <v/>
      </c>
      <c r="AB1427" s="74" t="str">
        <f t="shared" si="258"/>
        <v/>
      </c>
    </row>
    <row r="1428" spans="5:28" ht="15.75" customHeight="1" x14ac:dyDescent="0.2">
      <c r="E1428" t="str">
        <f t="shared" si="248"/>
        <v/>
      </c>
      <c r="G1428" s="1" t="str">
        <f>IF(D1428="","",IFERROR(VLOOKUP(D1428,Ingredients!$A:$G,4,FALSE),"ingredient not in list"))</f>
        <v/>
      </c>
      <c r="H1428" t="str">
        <f t="shared" si="249"/>
        <v/>
      </c>
      <c r="I1428" s="3" t="str">
        <f>IF(D1428="", "", IFERROR((VLOOKUP(D1428,Ingredients!$A:$H,8,FALSE)*(F1428/(VLOOKUP(D1428,Ingredients!$A:$H,3,FALSE)))), "ingredient not in list"))</f>
        <v/>
      </c>
      <c r="J1428" t="str">
        <f t="shared" si="250"/>
        <v/>
      </c>
      <c r="K1428" s="77" t="str">
        <f>IF($D1428="", "", IFERROR((VLOOKUP($D1428,Ingredients!$A:$K,9,FALSE)*($F1428/(VLOOKUP($D1428,Ingredients!$A:$K,3,FALSE)))), "ingredient not in list"))</f>
        <v/>
      </c>
      <c r="L1428" t="str">
        <f t="shared" si="251"/>
        <v/>
      </c>
      <c r="M1428" s="77" t="str">
        <f>IF($D1428="", "", IFERROR((VLOOKUP($D1428,Ingredients!$A:$K,10,FALSE)*($F1428/(VLOOKUP($D1428,Ingredients!$A:$K,3,FALSE)))), "ingredient not in list"))</f>
        <v/>
      </c>
      <c r="N1428" t="str">
        <f t="shared" si="252"/>
        <v/>
      </c>
      <c r="O1428" s="77" t="str">
        <f>IF($D1428="", "", IFERROR((VLOOKUP($D1428,Ingredients!$A:$K,11,FALSE)*($F1428/(VLOOKUP($D1428,Ingredients!$A:$K,3,FALSE)))), "ingredient not in list"))</f>
        <v/>
      </c>
      <c r="P1428" t="str">
        <f t="shared" si="253"/>
        <v/>
      </c>
      <c r="Q1428" s="83" t="str">
        <f>IF($D1428="", "", IFERROR((VLOOKUP($D1428,Ingredients!$A:$H,6,FALSE)*($F1428/(VLOOKUP($D1428,Ingredients!$A:$H,3,FALSE)))), "ingredient not in list"))</f>
        <v/>
      </c>
      <c r="R1428" s="3" t="str">
        <f>IF(AND(I1428&lt;&gt;"",I1429=""),SUM(I$1:I1429)-SUM(R$1:R1427),"")</f>
        <v/>
      </c>
      <c r="S1428" t="str">
        <f>IF(AND(Q1428&lt;&gt;"",Q1429=""),SUM(Q$1:Q1429)-SUM(S$1:S1427),"")</f>
        <v/>
      </c>
      <c r="T1428" s="74" t="str">
        <f>IF(AND(K1428&lt;&gt;"",K1429=""),SUM(K$1:K1429)-SUM(T$1:T1427),"")</f>
        <v/>
      </c>
      <c r="U1428" s="74" t="str">
        <f>IF(AND(M1428&lt;&gt;"",M1429=""),SUM(M$1:M1429)-SUM(U$1:U1427),"")</f>
        <v/>
      </c>
      <c r="V1428" s="74" t="str">
        <f>IF(AND(O1428&lt;&gt;"",O1429=""),SUM(O$1:O1429)-SUM(V$1:V1427),"")</f>
        <v/>
      </c>
      <c r="X1428" s="3" t="str">
        <f t="shared" si="254"/>
        <v/>
      </c>
      <c r="Y1428" s="21" t="str">
        <f t="shared" si="255"/>
        <v/>
      </c>
      <c r="Z1428" s="74" t="str">
        <f t="shared" si="256"/>
        <v/>
      </c>
      <c r="AA1428" s="74" t="str">
        <f t="shared" si="257"/>
        <v/>
      </c>
      <c r="AB1428" s="74" t="str">
        <f t="shared" si="258"/>
        <v/>
      </c>
    </row>
    <row r="1429" spans="5:28" ht="15.75" customHeight="1" x14ac:dyDescent="0.2">
      <c r="E1429" t="str">
        <f t="shared" si="248"/>
        <v/>
      </c>
      <c r="G1429" s="1" t="str">
        <f>IF(D1429="","",IFERROR(VLOOKUP(D1429,Ingredients!$A:$G,4,FALSE),"ingredient not in list"))</f>
        <v/>
      </c>
      <c r="H1429" t="str">
        <f t="shared" si="249"/>
        <v/>
      </c>
      <c r="I1429" s="3" t="str">
        <f>IF(D1429="", "", IFERROR((VLOOKUP(D1429,Ingredients!$A:$H,8,FALSE)*(F1429/(VLOOKUP(D1429,Ingredients!$A:$H,3,FALSE)))), "ingredient not in list"))</f>
        <v/>
      </c>
      <c r="J1429" t="str">
        <f t="shared" si="250"/>
        <v/>
      </c>
      <c r="K1429" s="77" t="str">
        <f>IF($D1429="", "", IFERROR((VLOOKUP($D1429,Ingredients!$A:$K,9,FALSE)*($F1429/(VLOOKUP($D1429,Ingredients!$A:$K,3,FALSE)))), "ingredient not in list"))</f>
        <v/>
      </c>
      <c r="L1429" t="str">
        <f t="shared" si="251"/>
        <v/>
      </c>
      <c r="M1429" s="77" t="str">
        <f>IF($D1429="", "", IFERROR((VLOOKUP($D1429,Ingredients!$A:$K,10,FALSE)*($F1429/(VLOOKUP($D1429,Ingredients!$A:$K,3,FALSE)))), "ingredient not in list"))</f>
        <v/>
      </c>
      <c r="N1429" t="str">
        <f t="shared" si="252"/>
        <v/>
      </c>
      <c r="O1429" s="77" t="str">
        <f>IF($D1429="", "", IFERROR((VLOOKUP($D1429,Ingredients!$A:$K,11,FALSE)*($F1429/(VLOOKUP($D1429,Ingredients!$A:$K,3,FALSE)))), "ingredient not in list"))</f>
        <v/>
      </c>
      <c r="P1429" t="str">
        <f t="shared" si="253"/>
        <v/>
      </c>
      <c r="Q1429" s="83" t="str">
        <f>IF($D1429="", "", IFERROR((VLOOKUP($D1429,Ingredients!$A:$H,6,FALSE)*($F1429/(VLOOKUP($D1429,Ingredients!$A:$H,3,FALSE)))), "ingredient not in list"))</f>
        <v/>
      </c>
      <c r="R1429" s="3" t="str">
        <f>IF(AND(I1429&lt;&gt;"",I1430=""),SUM(I$1:I1430)-SUM(R$1:R1428),"")</f>
        <v/>
      </c>
      <c r="S1429" t="str">
        <f>IF(AND(Q1429&lt;&gt;"",Q1430=""),SUM(Q$1:Q1430)-SUM(S$1:S1428),"")</f>
        <v/>
      </c>
      <c r="T1429" s="74" t="str">
        <f>IF(AND(K1429&lt;&gt;"",K1430=""),SUM(K$1:K1430)-SUM(T$1:T1428),"")</f>
        <v/>
      </c>
      <c r="U1429" s="74" t="str">
        <f>IF(AND(M1429&lt;&gt;"",M1430=""),SUM(M$1:M1430)-SUM(U$1:U1428),"")</f>
        <v/>
      </c>
      <c r="V1429" s="74" t="str">
        <f>IF(AND(O1429&lt;&gt;"",O1430=""),SUM(O$1:O1430)-SUM(V$1:V1428),"")</f>
        <v/>
      </c>
      <c r="X1429" s="3" t="str">
        <f t="shared" si="254"/>
        <v/>
      </c>
      <c r="Y1429" s="21" t="str">
        <f t="shared" si="255"/>
        <v/>
      </c>
      <c r="Z1429" s="74" t="str">
        <f t="shared" si="256"/>
        <v/>
      </c>
      <c r="AA1429" s="74" t="str">
        <f t="shared" si="257"/>
        <v/>
      </c>
      <c r="AB1429" s="74" t="str">
        <f t="shared" si="258"/>
        <v/>
      </c>
    </row>
    <row r="1430" spans="5:28" ht="15.75" customHeight="1" x14ac:dyDescent="0.2">
      <c r="E1430" t="str">
        <f t="shared" si="248"/>
        <v/>
      </c>
      <c r="G1430" s="1" t="str">
        <f>IF(D1430="","",IFERROR(VLOOKUP(D1430,Ingredients!$A:$G,4,FALSE),"ingredient not in list"))</f>
        <v/>
      </c>
      <c r="H1430" t="str">
        <f t="shared" si="249"/>
        <v/>
      </c>
      <c r="I1430" s="3" t="str">
        <f>IF(D1430="", "", IFERROR((VLOOKUP(D1430,Ingredients!$A:$H,8,FALSE)*(F1430/(VLOOKUP(D1430,Ingredients!$A:$H,3,FALSE)))), "ingredient not in list"))</f>
        <v/>
      </c>
      <c r="J1430" t="str">
        <f t="shared" si="250"/>
        <v/>
      </c>
      <c r="K1430" s="77" t="str">
        <f>IF($D1430="", "", IFERROR((VLOOKUP($D1430,Ingredients!$A:$K,9,FALSE)*($F1430/(VLOOKUP($D1430,Ingredients!$A:$K,3,FALSE)))), "ingredient not in list"))</f>
        <v/>
      </c>
      <c r="L1430" t="str">
        <f t="shared" si="251"/>
        <v/>
      </c>
      <c r="M1430" s="77" t="str">
        <f>IF($D1430="", "", IFERROR((VLOOKUP($D1430,Ingredients!$A:$K,10,FALSE)*($F1430/(VLOOKUP($D1430,Ingredients!$A:$K,3,FALSE)))), "ingredient not in list"))</f>
        <v/>
      </c>
      <c r="N1430" t="str">
        <f t="shared" si="252"/>
        <v/>
      </c>
      <c r="O1430" s="77" t="str">
        <f>IF($D1430="", "", IFERROR((VLOOKUP($D1430,Ingredients!$A:$K,11,FALSE)*($F1430/(VLOOKUP($D1430,Ingredients!$A:$K,3,FALSE)))), "ingredient not in list"))</f>
        <v/>
      </c>
      <c r="P1430" t="str">
        <f t="shared" si="253"/>
        <v/>
      </c>
      <c r="Q1430" s="83" t="str">
        <f>IF($D1430="", "", IFERROR((VLOOKUP($D1430,Ingredients!$A:$H,6,FALSE)*($F1430/(VLOOKUP($D1430,Ingredients!$A:$H,3,FALSE)))), "ingredient not in list"))</f>
        <v/>
      </c>
      <c r="R1430" s="3" t="str">
        <f>IF(AND(I1430&lt;&gt;"",I1431=""),SUM(I$1:I1431)-SUM(R$1:R1429),"")</f>
        <v/>
      </c>
      <c r="S1430" t="str">
        <f>IF(AND(Q1430&lt;&gt;"",Q1431=""),SUM(Q$1:Q1431)-SUM(S$1:S1429),"")</f>
        <v/>
      </c>
      <c r="T1430" s="74" t="str">
        <f>IF(AND(K1430&lt;&gt;"",K1431=""),SUM(K$1:K1431)-SUM(T$1:T1429),"")</f>
        <v/>
      </c>
      <c r="U1430" s="74" t="str">
        <f>IF(AND(M1430&lt;&gt;"",M1431=""),SUM(M$1:M1431)-SUM(U$1:U1429),"")</f>
        <v/>
      </c>
      <c r="V1430" s="74" t="str">
        <f>IF(AND(O1430&lt;&gt;"",O1431=""),SUM(O$1:O1431)-SUM(V$1:V1429),"")</f>
        <v/>
      </c>
      <c r="X1430" s="3" t="str">
        <f t="shared" si="254"/>
        <v/>
      </c>
      <c r="Y1430" s="21" t="str">
        <f t="shared" si="255"/>
        <v/>
      </c>
      <c r="Z1430" s="74" t="str">
        <f t="shared" si="256"/>
        <v/>
      </c>
      <c r="AA1430" s="74" t="str">
        <f t="shared" si="257"/>
        <v/>
      </c>
      <c r="AB1430" s="74" t="str">
        <f t="shared" si="258"/>
        <v/>
      </c>
    </row>
    <row r="1431" spans="5:28" ht="15.75" customHeight="1" x14ac:dyDescent="0.2">
      <c r="E1431" t="str">
        <f t="shared" si="248"/>
        <v/>
      </c>
      <c r="G1431" s="1" t="str">
        <f>IF(D1431="","",IFERROR(VLOOKUP(D1431,Ingredients!$A:$G,4,FALSE),"ingredient not in list"))</f>
        <v/>
      </c>
      <c r="H1431" t="str">
        <f t="shared" si="249"/>
        <v/>
      </c>
      <c r="I1431" s="3" t="str">
        <f>IF(D1431="", "", IFERROR((VLOOKUP(D1431,Ingredients!$A:$H,8,FALSE)*(F1431/(VLOOKUP(D1431,Ingredients!$A:$H,3,FALSE)))), "ingredient not in list"))</f>
        <v/>
      </c>
      <c r="J1431" t="str">
        <f t="shared" si="250"/>
        <v/>
      </c>
      <c r="K1431" s="77" t="str">
        <f>IF($D1431="", "", IFERROR((VLOOKUP($D1431,Ingredients!$A:$K,9,FALSE)*($F1431/(VLOOKUP($D1431,Ingredients!$A:$K,3,FALSE)))), "ingredient not in list"))</f>
        <v/>
      </c>
      <c r="L1431" t="str">
        <f t="shared" si="251"/>
        <v/>
      </c>
      <c r="M1431" s="77" t="str">
        <f>IF($D1431="", "", IFERROR((VLOOKUP($D1431,Ingredients!$A:$K,10,FALSE)*($F1431/(VLOOKUP($D1431,Ingredients!$A:$K,3,FALSE)))), "ingredient not in list"))</f>
        <v/>
      </c>
      <c r="N1431" t="str">
        <f t="shared" si="252"/>
        <v/>
      </c>
      <c r="O1431" s="77" t="str">
        <f>IF($D1431="", "", IFERROR((VLOOKUP($D1431,Ingredients!$A:$K,11,FALSE)*($F1431/(VLOOKUP($D1431,Ingredients!$A:$K,3,FALSE)))), "ingredient not in list"))</f>
        <v/>
      </c>
      <c r="P1431" t="str">
        <f t="shared" si="253"/>
        <v/>
      </c>
      <c r="Q1431" s="83" t="str">
        <f>IF($D1431="", "", IFERROR((VLOOKUP($D1431,Ingredients!$A:$H,6,FALSE)*($F1431/(VLOOKUP($D1431,Ingredients!$A:$H,3,FALSE)))), "ingredient not in list"))</f>
        <v/>
      </c>
      <c r="R1431" s="3" t="str">
        <f>IF(AND(I1431&lt;&gt;"",I1432=""),SUM(I$1:I1432)-SUM(R$1:R1430),"")</f>
        <v/>
      </c>
      <c r="S1431" t="str">
        <f>IF(AND(Q1431&lt;&gt;"",Q1432=""),SUM(Q$1:Q1432)-SUM(S$1:S1430),"")</f>
        <v/>
      </c>
      <c r="T1431" s="74" t="str">
        <f>IF(AND(K1431&lt;&gt;"",K1432=""),SUM(K$1:K1432)-SUM(T$1:T1430),"")</f>
        <v/>
      </c>
      <c r="U1431" s="74" t="str">
        <f>IF(AND(M1431&lt;&gt;"",M1432=""),SUM(M$1:M1432)-SUM(U$1:U1430),"")</f>
        <v/>
      </c>
      <c r="V1431" s="74" t="str">
        <f>IF(AND(O1431&lt;&gt;"",O1432=""),SUM(O$1:O1432)-SUM(V$1:V1430),"")</f>
        <v/>
      </c>
      <c r="X1431" s="3" t="str">
        <f t="shared" si="254"/>
        <v/>
      </c>
      <c r="Y1431" s="21" t="str">
        <f t="shared" si="255"/>
        <v/>
      </c>
      <c r="Z1431" s="74" t="str">
        <f t="shared" si="256"/>
        <v/>
      </c>
      <c r="AA1431" s="74" t="str">
        <f t="shared" si="257"/>
        <v/>
      </c>
      <c r="AB1431" s="74" t="str">
        <f t="shared" si="258"/>
        <v/>
      </c>
    </row>
    <row r="1432" spans="5:28" ht="15.75" customHeight="1" x14ac:dyDescent="0.2">
      <c r="E1432" t="str">
        <f t="shared" si="248"/>
        <v/>
      </c>
      <c r="G1432" s="1" t="str">
        <f>IF(D1432="","",IFERROR(VLOOKUP(D1432,Ingredients!$A:$G,4,FALSE),"ingredient not in list"))</f>
        <v/>
      </c>
      <c r="H1432" t="str">
        <f t="shared" si="249"/>
        <v/>
      </c>
      <c r="I1432" s="3" t="str">
        <f>IF(D1432="", "", IFERROR((VLOOKUP(D1432,Ingredients!$A:$H,8,FALSE)*(F1432/(VLOOKUP(D1432,Ingredients!$A:$H,3,FALSE)))), "ingredient not in list"))</f>
        <v/>
      </c>
      <c r="J1432" t="str">
        <f t="shared" si="250"/>
        <v/>
      </c>
      <c r="K1432" s="77" t="str">
        <f>IF($D1432="", "", IFERROR((VLOOKUP($D1432,Ingredients!$A:$K,9,FALSE)*($F1432/(VLOOKUP($D1432,Ingredients!$A:$K,3,FALSE)))), "ingredient not in list"))</f>
        <v/>
      </c>
      <c r="L1432" t="str">
        <f t="shared" si="251"/>
        <v/>
      </c>
      <c r="M1432" s="77" t="str">
        <f>IF($D1432="", "", IFERROR((VLOOKUP($D1432,Ingredients!$A:$K,10,FALSE)*($F1432/(VLOOKUP($D1432,Ingredients!$A:$K,3,FALSE)))), "ingredient not in list"))</f>
        <v/>
      </c>
      <c r="N1432" t="str">
        <f t="shared" si="252"/>
        <v/>
      </c>
      <c r="O1432" s="77" t="str">
        <f>IF($D1432="", "", IFERROR((VLOOKUP($D1432,Ingredients!$A:$K,11,FALSE)*($F1432/(VLOOKUP($D1432,Ingredients!$A:$K,3,FALSE)))), "ingredient not in list"))</f>
        <v/>
      </c>
      <c r="P1432" t="str">
        <f t="shared" si="253"/>
        <v/>
      </c>
      <c r="Q1432" s="83" t="str">
        <f>IF($D1432="", "", IFERROR((VLOOKUP($D1432,Ingredients!$A:$H,6,FALSE)*($F1432/(VLOOKUP($D1432,Ingredients!$A:$H,3,FALSE)))), "ingredient not in list"))</f>
        <v/>
      </c>
      <c r="R1432" s="3" t="str">
        <f>IF(AND(I1432&lt;&gt;"",I1433=""),SUM(I$1:I1433)-SUM(R$1:R1431),"")</f>
        <v/>
      </c>
      <c r="S1432" t="str">
        <f>IF(AND(Q1432&lt;&gt;"",Q1433=""),SUM(Q$1:Q1433)-SUM(S$1:S1431),"")</f>
        <v/>
      </c>
      <c r="T1432" s="74" t="str">
        <f>IF(AND(K1432&lt;&gt;"",K1433=""),SUM(K$1:K1433)-SUM(T$1:T1431),"")</f>
        <v/>
      </c>
      <c r="U1432" s="74" t="str">
        <f>IF(AND(M1432&lt;&gt;"",M1433=""),SUM(M$1:M1433)-SUM(U$1:U1431),"")</f>
        <v/>
      </c>
      <c r="V1432" s="74" t="str">
        <f>IF(AND(O1432&lt;&gt;"",O1433=""),SUM(O$1:O1433)-SUM(V$1:V1431),"")</f>
        <v/>
      </c>
      <c r="X1432" s="3" t="str">
        <f t="shared" si="254"/>
        <v/>
      </c>
      <c r="Y1432" s="21" t="str">
        <f t="shared" si="255"/>
        <v/>
      </c>
      <c r="Z1432" s="74" t="str">
        <f t="shared" si="256"/>
        <v/>
      </c>
      <c r="AA1432" s="74" t="str">
        <f t="shared" si="257"/>
        <v/>
      </c>
      <c r="AB1432" s="74" t="str">
        <f t="shared" si="258"/>
        <v/>
      </c>
    </row>
    <row r="1433" spans="5:28" ht="15.75" customHeight="1" x14ac:dyDescent="0.2">
      <c r="E1433" t="str">
        <f t="shared" si="248"/>
        <v/>
      </c>
      <c r="G1433" s="1" t="str">
        <f>IF(D1433="","",IFERROR(VLOOKUP(D1433,Ingredients!$A:$G,4,FALSE),"ingredient not in list"))</f>
        <v/>
      </c>
      <c r="H1433" t="str">
        <f t="shared" si="249"/>
        <v/>
      </c>
      <c r="I1433" s="3" t="str">
        <f>IF(D1433="", "", IFERROR((VLOOKUP(D1433,Ingredients!$A:$H,8,FALSE)*(F1433/(VLOOKUP(D1433,Ingredients!$A:$H,3,FALSE)))), "ingredient not in list"))</f>
        <v/>
      </c>
      <c r="J1433" t="str">
        <f t="shared" si="250"/>
        <v/>
      </c>
      <c r="K1433" s="77" t="str">
        <f>IF($D1433="", "", IFERROR((VLOOKUP($D1433,Ingredients!$A:$K,9,FALSE)*($F1433/(VLOOKUP($D1433,Ingredients!$A:$K,3,FALSE)))), "ingredient not in list"))</f>
        <v/>
      </c>
      <c r="L1433" t="str">
        <f t="shared" si="251"/>
        <v/>
      </c>
      <c r="M1433" s="77" t="str">
        <f>IF($D1433="", "", IFERROR((VLOOKUP($D1433,Ingredients!$A:$K,10,FALSE)*($F1433/(VLOOKUP($D1433,Ingredients!$A:$K,3,FALSE)))), "ingredient not in list"))</f>
        <v/>
      </c>
      <c r="N1433" t="str">
        <f t="shared" si="252"/>
        <v/>
      </c>
      <c r="O1433" s="77" t="str">
        <f>IF($D1433="", "", IFERROR((VLOOKUP($D1433,Ingredients!$A:$K,11,FALSE)*($F1433/(VLOOKUP($D1433,Ingredients!$A:$K,3,FALSE)))), "ingredient not in list"))</f>
        <v/>
      </c>
      <c r="P1433" t="str">
        <f t="shared" si="253"/>
        <v/>
      </c>
      <c r="Q1433" s="83" t="str">
        <f>IF($D1433="", "", IFERROR((VLOOKUP($D1433,Ingredients!$A:$H,6,FALSE)*($F1433/(VLOOKUP($D1433,Ingredients!$A:$H,3,FALSE)))), "ingredient not in list"))</f>
        <v/>
      </c>
      <c r="R1433" s="3" t="str">
        <f>IF(AND(I1433&lt;&gt;"",I1434=""),SUM(I$1:I1434)-SUM(R$1:R1432),"")</f>
        <v/>
      </c>
      <c r="S1433" t="str">
        <f>IF(AND(Q1433&lt;&gt;"",Q1434=""),SUM(Q$1:Q1434)-SUM(S$1:S1432),"")</f>
        <v/>
      </c>
      <c r="T1433" s="74" t="str">
        <f>IF(AND(K1433&lt;&gt;"",K1434=""),SUM(K$1:K1434)-SUM(T$1:T1432),"")</f>
        <v/>
      </c>
      <c r="U1433" s="74" t="str">
        <f>IF(AND(M1433&lt;&gt;"",M1434=""),SUM(M$1:M1434)-SUM(U$1:U1432),"")</f>
        <v/>
      </c>
      <c r="V1433" s="74" t="str">
        <f>IF(AND(O1433&lt;&gt;"",O1434=""),SUM(O$1:O1434)-SUM(V$1:V1432),"")</f>
        <v/>
      </c>
      <c r="X1433" s="3" t="str">
        <f t="shared" si="254"/>
        <v/>
      </c>
      <c r="Y1433" s="21" t="str">
        <f t="shared" si="255"/>
        <v/>
      </c>
      <c r="Z1433" s="74" t="str">
        <f t="shared" si="256"/>
        <v/>
      </c>
      <c r="AA1433" s="74" t="str">
        <f t="shared" si="257"/>
        <v/>
      </c>
      <c r="AB1433" s="74" t="str">
        <f t="shared" si="258"/>
        <v/>
      </c>
    </row>
    <row r="1434" spans="5:28" ht="15.75" customHeight="1" x14ac:dyDescent="0.2">
      <c r="E1434" t="str">
        <f t="shared" si="248"/>
        <v/>
      </c>
      <c r="G1434" s="1" t="str">
        <f>IF(D1434="","",IFERROR(VLOOKUP(D1434,Ingredients!$A:$G,4,FALSE),"ingredient not in list"))</f>
        <v/>
      </c>
      <c r="H1434" t="str">
        <f t="shared" si="249"/>
        <v/>
      </c>
      <c r="I1434" s="3" t="str">
        <f>IF(D1434="", "", IFERROR((VLOOKUP(D1434,Ingredients!$A:$H,8,FALSE)*(F1434/(VLOOKUP(D1434,Ingredients!$A:$H,3,FALSE)))), "ingredient not in list"))</f>
        <v/>
      </c>
      <c r="J1434" t="str">
        <f t="shared" si="250"/>
        <v/>
      </c>
      <c r="K1434" s="77" t="str">
        <f>IF($D1434="", "", IFERROR((VLOOKUP($D1434,Ingredients!$A:$K,9,FALSE)*($F1434/(VLOOKUP($D1434,Ingredients!$A:$K,3,FALSE)))), "ingredient not in list"))</f>
        <v/>
      </c>
      <c r="L1434" t="str">
        <f t="shared" si="251"/>
        <v/>
      </c>
      <c r="M1434" s="77" t="str">
        <f>IF($D1434="", "", IFERROR((VLOOKUP($D1434,Ingredients!$A:$K,10,FALSE)*($F1434/(VLOOKUP($D1434,Ingredients!$A:$K,3,FALSE)))), "ingredient not in list"))</f>
        <v/>
      </c>
      <c r="N1434" t="str">
        <f t="shared" si="252"/>
        <v/>
      </c>
      <c r="O1434" s="77" t="str">
        <f>IF($D1434="", "", IFERROR((VLOOKUP($D1434,Ingredients!$A:$K,11,FALSE)*($F1434/(VLOOKUP($D1434,Ingredients!$A:$K,3,FALSE)))), "ingredient not in list"))</f>
        <v/>
      </c>
      <c r="P1434" t="str">
        <f t="shared" si="253"/>
        <v/>
      </c>
      <c r="Q1434" s="83" t="str">
        <f>IF($D1434="", "", IFERROR((VLOOKUP($D1434,Ingredients!$A:$H,6,FALSE)*($F1434/(VLOOKUP($D1434,Ingredients!$A:$H,3,FALSE)))), "ingredient not in list"))</f>
        <v/>
      </c>
      <c r="R1434" s="3" t="str">
        <f>IF(AND(I1434&lt;&gt;"",I1435=""),SUM(I$1:I1435)-SUM(R$1:R1433),"")</f>
        <v/>
      </c>
      <c r="S1434" t="str">
        <f>IF(AND(Q1434&lt;&gt;"",Q1435=""),SUM(Q$1:Q1435)-SUM(S$1:S1433),"")</f>
        <v/>
      </c>
      <c r="T1434" s="74" t="str">
        <f>IF(AND(K1434&lt;&gt;"",K1435=""),SUM(K$1:K1435)-SUM(T$1:T1433),"")</f>
        <v/>
      </c>
      <c r="U1434" s="74" t="str">
        <f>IF(AND(M1434&lt;&gt;"",M1435=""),SUM(M$1:M1435)-SUM(U$1:U1433),"")</f>
        <v/>
      </c>
      <c r="V1434" s="74" t="str">
        <f>IF(AND(O1434&lt;&gt;"",O1435=""),SUM(O$1:O1435)-SUM(V$1:V1433),"")</f>
        <v/>
      </c>
      <c r="X1434" s="3" t="str">
        <f t="shared" si="254"/>
        <v/>
      </c>
      <c r="Y1434" s="21" t="str">
        <f t="shared" si="255"/>
        <v/>
      </c>
      <c r="Z1434" s="74" t="str">
        <f t="shared" si="256"/>
        <v/>
      </c>
      <c r="AA1434" s="74" t="str">
        <f t="shared" si="257"/>
        <v/>
      </c>
      <c r="AB1434" s="74" t="str">
        <f t="shared" si="258"/>
        <v/>
      </c>
    </row>
    <row r="1435" spans="5:28" ht="15.75" customHeight="1" x14ac:dyDescent="0.2">
      <c r="E1435" t="str">
        <f t="shared" si="248"/>
        <v/>
      </c>
      <c r="G1435" s="1" t="str">
        <f>IF(D1435="","",IFERROR(VLOOKUP(D1435,Ingredients!$A:$G,4,FALSE),"ingredient not in list"))</f>
        <v/>
      </c>
      <c r="H1435" t="str">
        <f t="shared" si="249"/>
        <v/>
      </c>
      <c r="I1435" s="3" t="str">
        <f>IF(D1435="", "", IFERROR((VLOOKUP(D1435,Ingredients!$A:$H,8,FALSE)*(F1435/(VLOOKUP(D1435,Ingredients!$A:$H,3,FALSE)))), "ingredient not in list"))</f>
        <v/>
      </c>
      <c r="J1435" t="str">
        <f t="shared" si="250"/>
        <v/>
      </c>
      <c r="K1435" s="77" t="str">
        <f>IF($D1435="", "", IFERROR((VLOOKUP($D1435,Ingredients!$A:$K,9,FALSE)*($F1435/(VLOOKUP($D1435,Ingredients!$A:$K,3,FALSE)))), "ingredient not in list"))</f>
        <v/>
      </c>
      <c r="L1435" t="str">
        <f t="shared" si="251"/>
        <v/>
      </c>
      <c r="M1435" s="77" t="str">
        <f>IF($D1435="", "", IFERROR((VLOOKUP($D1435,Ingredients!$A:$K,10,FALSE)*($F1435/(VLOOKUP($D1435,Ingredients!$A:$K,3,FALSE)))), "ingredient not in list"))</f>
        <v/>
      </c>
      <c r="N1435" t="str">
        <f t="shared" si="252"/>
        <v/>
      </c>
      <c r="O1435" s="77" t="str">
        <f>IF($D1435="", "", IFERROR((VLOOKUP($D1435,Ingredients!$A:$K,11,FALSE)*($F1435/(VLOOKUP($D1435,Ingredients!$A:$K,3,FALSE)))), "ingredient not in list"))</f>
        <v/>
      </c>
      <c r="P1435" t="str">
        <f t="shared" si="253"/>
        <v/>
      </c>
      <c r="Q1435" s="83" t="str">
        <f>IF($D1435="", "", IFERROR((VLOOKUP($D1435,Ingredients!$A:$H,6,FALSE)*($F1435/(VLOOKUP($D1435,Ingredients!$A:$H,3,FALSE)))), "ingredient not in list"))</f>
        <v/>
      </c>
      <c r="R1435" s="3" t="str">
        <f>IF(AND(I1435&lt;&gt;"",I1436=""),SUM(I$1:I1436)-SUM(R$1:R1434),"")</f>
        <v/>
      </c>
      <c r="S1435" t="str">
        <f>IF(AND(Q1435&lt;&gt;"",Q1436=""),SUM(Q$1:Q1436)-SUM(S$1:S1434),"")</f>
        <v/>
      </c>
      <c r="T1435" s="74" t="str">
        <f>IF(AND(K1435&lt;&gt;"",K1436=""),SUM(K$1:K1436)-SUM(T$1:T1434),"")</f>
        <v/>
      </c>
      <c r="U1435" s="74" t="str">
        <f>IF(AND(M1435&lt;&gt;"",M1436=""),SUM(M$1:M1436)-SUM(U$1:U1434),"")</f>
        <v/>
      </c>
      <c r="V1435" s="74" t="str">
        <f>IF(AND(O1435&lt;&gt;"",O1436=""),SUM(O$1:O1436)-SUM(V$1:V1434),"")</f>
        <v/>
      </c>
      <c r="X1435" s="3" t="str">
        <f t="shared" si="254"/>
        <v/>
      </c>
      <c r="Y1435" s="21" t="str">
        <f t="shared" si="255"/>
        <v/>
      </c>
      <c r="Z1435" s="74" t="str">
        <f t="shared" si="256"/>
        <v/>
      </c>
      <c r="AA1435" s="74" t="str">
        <f t="shared" si="257"/>
        <v/>
      </c>
      <c r="AB1435" s="74" t="str">
        <f t="shared" si="258"/>
        <v/>
      </c>
    </row>
    <row r="1436" spans="5:28" ht="15.75" customHeight="1" x14ac:dyDescent="0.2">
      <c r="E1436" t="str">
        <f t="shared" si="248"/>
        <v/>
      </c>
      <c r="G1436" s="1" t="str">
        <f>IF(D1436="","",IFERROR(VLOOKUP(D1436,Ingredients!$A:$G,4,FALSE),"ingredient not in list"))</f>
        <v/>
      </c>
      <c r="H1436" t="str">
        <f t="shared" si="249"/>
        <v/>
      </c>
      <c r="I1436" s="3" t="str">
        <f>IF(D1436="", "", IFERROR((VLOOKUP(D1436,Ingredients!$A:$H,8,FALSE)*(F1436/(VLOOKUP(D1436,Ingredients!$A:$H,3,FALSE)))), "ingredient not in list"))</f>
        <v/>
      </c>
      <c r="J1436" t="str">
        <f t="shared" si="250"/>
        <v/>
      </c>
      <c r="K1436" s="77" t="str">
        <f>IF($D1436="", "", IFERROR((VLOOKUP($D1436,Ingredients!$A:$K,9,FALSE)*($F1436/(VLOOKUP($D1436,Ingredients!$A:$K,3,FALSE)))), "ingredient not in list"))</f>
        <v/>
      </c>
      <c r="L1436" t="str">
        <f t="shared" si="251"/>
        <v/>
      </c>
      <c r="M1436" s="77" t="str">
        <f>IF($D1436="", "", IFERROR((VLOOKUP($D1436,Ingredients!$A:$K,10,FALSE)*($F1436/(VLOOKUP($D1436,Ingredients!$A:$K,3,FALSE)))), "ingredient not in list"))</f>
        <v/>
      </c>
      <c r="N1436" t="str">
        <f t="shared" si="252"/>
        <v/>
      </c>
      <c r="O1436" s="77" t="str">
        <f>IF($D1436="", "", IFERROR((VLOOKUP($D1436,Ingredients!$A:$K,11,FALSE)*($F1436/(VLOOKUP($D1436,Ingredients!$A:$K,3,FALSE)))), "ingredient not in list"))</f>
        <v/>
      </c>
      <c r="P1436" t="str">
        <f t="shared" si="253"/>
        <v/>
      </c>
      <c r="Q1436" s="83" t="str">
        <f>IF($D1436="", "", IFERROR((VLOOKUP($D1436,Ingredients!$A:$H,6,FALSE)*($F1436/(VLOOKUP($D1436,Ingredients!$A:$H,3,FALSE)))), "ingredient not in list"))</f>
        <v/>
      </c>
      <c r="R1436" s="3" t="str">
        <f>IF(AND(I1436&lt;&gt;"",I1437=""),SUM(I$1:I1437)-SUM(R$1:R1435),"")</f>
        <v/>
      </c>
      <c r="S1436" t="str">
        <f>IF(AND(Q1436&lt;&gt;"",Q1437=""),SUM(Q$1:Q1437)-SUM(S$1:S1435),"")</f>
        <v/>
      </c>
      <c r="T1436" s="74" t="str">
        <f>IF(AND(K1436&lt;&gt;"",K1437=""),SUM(K$1:K1437)-SUM(T$1:T1435),"")</f>
        <v/>
      </c>
      <c r="U1436" s="74" t="str">
        <f>IF(AND(M1436&lt;&gt;"",M1437=""),SUM(M$1:M1437)-SUM(U$1:U1435),"")</f>
        <v/>
      </c>
      <c r="V1436" s="74" t="str">
        <f>IF(AND(O1436&lt;&gt;"",O1437=""),SUM(O$1:O1437)-SUM(V$1:V1435),"")</f>
        <v/>
      </c>
      <c r="X1436" s="3" t="str">
        <f t="shared" si="254"/>
        <v/>
      </c>
      <c r="Y1436" s="21" t="str">
        <f t="shared" si="255"/>
        <v/>
      </c>
      <c r="Z1436" s="74" t="str">
        <f t="shared" si="256"/>
        <v/>
      </c>
      <c r="AA1436" s="74" t="str">
        <f t="shared" si="257"/>
        <v/>
      </c>
      <c r="AB1436" s="74" t="str">
        <f t="shared" si="258"/>
        <v/>
      </c>
    </row>
    <row r="1437" spans="5:28" ht="15.75" customHeight="1" x14ac:dyDescent="0.2">
      <c r="E1437" t="str">
        <f t="shared" si="248"/>
        <v/>
      </c>
      <c r="G1437" s="1" t="str">
        <f>IF(D1437="","",IFERROR(VLOOKUP(D1437,Ingredients!$A:$G,4,FALSE),"ingredient not in list"))</f>
        <v/>
      </c>
      <c r="H1437" t="str">
        <f t="shared" si="249"/>
        <v/>
      </c>
      <c r="I1437" s="3" t="str">
        <f>IF(D1437="", "", IFERROR((VLOOKUP(D1437,Ingredients!$A:$H,8,FALSE)*(F1437/(VLOOKUP(D1437,Ingredients!$A:$H,3,FALSE)))), "ingredient not in list"))</f>
        <v/>
      </c>
      <c r="J1437" t="str">
        <f t="shared" si="250"/>
        <v/>
      </c>
      <c r="K1437" s="77" t="str">
        <f>IF($D1437="", "", IFERROR((VLOOKUP($D1437,Ingredients!$A:$K,9,FALSE)*($F1437/(VLOOKUP($D1437,Ingredients!$A:$K,3,FALSE)))), "ingredient not in list"))</f>
        <v/>
      </c>
      <c r="L1437" t="str">
        <f t="shared" si="251"/>
        <v/>
      </c>
      <c r="M1437" s="77" t="str">
        <f>IF($D1437="", "", IFERROR((VLOOKUP($D1437,Ingredients!$A:$K,10,FALSE)*($F1437/(VLOOKUP($D1437,Ingredients!$A:$K,3,FALSE)))), "ingredient not in list"))</f>
        <v/>
      </c>
      <c r="N1437" t="str">
        <f t="shared" si="252"/>
        <v/>
      </c>
      <c r="O1437" s="77" t="str">
        <f>IF($D1437="", "", IFERROR((VLOOKUP($D1437,Ingredients!$A:$K,11,FALSE)*($F1437/(VLOOKUP($D1437,Ingredients!$A:$K,3,FALSE)))), "ingredient not in list"))</f>
        <v/>
      </c>
      <c r="P1437" t="str">
        <f t="shared" si="253"/>
        <v/>
      </c>
      <c r="Q1437" s="83" t="str">
        <f>IF($D1437="", "", IFERROR((VLOOKUP($D1437,Ingredients!$A:$H,6,FALSE)*($F1437/(VLOOKUP($D1437,Ingredients!$A:$H,3,FALSE)))), "ingredient not in list"))</f>
        <v/>
      </c>
      <c r="R1437" s="3" t="str">
        <f>IF(AND(I1437&lt;&gt;"",I1438=""),SUM(I$1:I1438)-SUM(R$1:R1436),"")</f>
        <v/>
      </c>
      <c r="S1437" t="str">
        <f>IF(AND(Q1437&lt;&gt;"",Q1438=""),SUM(Q$1:Q1438)-SUM(S$1:S1436),"")</f>
        <v/>
      </c>
      <c r="T1437" s="74" t="str">
        <f>IF(AND(K1437&lt;&gt;"",K1438=""),SUM(K$1:K1438)-SUM(T$1:T1436),"")</f>
        <v/>
      </c>
      <c r="U1437" s="74" t="str">
        <f>IF(AND(M1437&lt;&gt;"",M1438=""),SUM(M$1:M1438)-SUM(U$1:U1436),"")</f>
        <v/>
      </c>
      <c r="V1437" s="74" t="str">
        <f>IF(AND(O1437&lt;&gt;"",O1438=""),SUM(O$1:O1438)-SUM(V$1:V1436),"")</f>
        <v/>
      </c>
      <c r="X1437" s="3" t="str">
        <f t="shared" si="254"/>
        <v/>
      </c>
      <c r="Y1437" s="21" t="str">
        <f t="shared" si="255"/>
        <v/>
      </c>
      <c r="Z1437" s="74" t="str">
        <f t="shared" si="256"/>
        <v/>
      </c>
      <c r="AA1437" s="74" t="str">
        <f t="shared" si="257"/>
        <v/>
      </c>
      <c r="AB1437" s="74" t="str">
        <f t="shared" si="258"/>
        <v/>
      </c>
    </row>
    <row r="1438" spans="5:28" ht="15.75" customHeight="1" x14ac:dyDescent="0.2">
      <c r="E1438" t="str">
        <f t="shared" si="248"/>
        <v/>
      </c>
      <c r="G1438" s="1" t="str">
        <f>IF(D1438="","",IFERROR(VLOOKUP(D1438,Ingredients!$A:$G,4,FALSE),"ingredient not in list"))</f>
        <v/>
      </c>
      <c r="H1438" t="str">
        <f t="shared" si="249"/>
        <v/>
      </c>
      <c r="I1438" s="3" t="str">
        <f>IF(D1438="", "", IFERROR((VLOOKUP(D1438,Ingredients!$A:$H,8,FALSE)*(F1438/(VLOOKUP(D1438,Ingredients!$A:$H,3,FALSE)))), "ingredient not in list"))</f>
        <v/>
      </c>
      <c r="J1438" t="str">
        <f t="shared" si="250"/>
        <v/>
      </c>
      <c r="K1438" s="77" t="str">
        <f>IF($D1438="", "", IFERROR((VLOOKUP($D1438,Ingredients!$A:$K,9,FALSE)*($F1438/(VLOOKUP($D1438,Ingredients!$A:$K,3,FALSE)))), "ingredient not in list"))</f>
        <v/>
      </c>
      <c r="L1438" t="str">
        <f t="shared" si="251"/>
        <v/>
      </c>
      <c r="M1438" s="77" t="str">
        <f>IF($D1438="", "", IFERROR((VLOOKUP($D1438,Ingredients!$A:$K,10,FALSE)*($F1438/(VLOOKUP($D1438,Ingredients!$A:$K,3,FALSE)))), "ingredient not in list"))</f>
        <v/>
      </c>
      <c r="N1438" t="str">
        <f t="shared" si="252"/>
        <v/>
      </c>
      <c r="O1438" s="77" t="str">
        <f>IF($D1438="", "", IFERROR((VLOOKUP($D1438,Ingredients!$A:$K,11,FALSE)*($F1438/(VLOOKUP($D1438,Ingredients!$A:$K,3,FALSE)))), "ingredient not in list"))</f>
        <v/>
      </c>
      <c r="P1438" t="str">
        <f t="shared" si="253"/>
        <v/>
      </c>
      <c r="Q1438" s="83" t="str">
        <f>IF($D1438="", "", IFERROR((VLOOKUP($D1438,Ingredients!$A:$H,6,FALSE)*($F1438/(VLOOKUP($D1438,Ingredients!$A:$H,3,FALSE)))), "ingredient not in list"))</f>
        <v/>
      </c>
      <c r="R1438" s="3" t="str">
        <f>IF(AND(I1438&lt;&gt;"",I1439=""),SUM(I$1:I1439)-SUM(R$1:R1437),"")</f>
        <v/>
      </c>
      <c r="S1438" t="str">
        <f>IF(AND(Q1438&lt;&gt;"",Q1439=""),SUM(Q$1:Q1439)-SUM(S$1:S1437),"")</f>
        <v/>
      </c>
      <c r="T1438" s="74" t="str">
        <f>IF(AND(K1438&lt;&gt;"",K1439=""),SUM(K$1:K1439)-SUM(T$1:T1437),"")</f>
        <v/>
      </c>
      <c r="U1438" s="74" t="str">
        <f>IF(AND(M1438&lt;&gt;"",M1439=""),SUM(M$1:M1439)-SUM(U$1:U1437),"")</f>
        <v/>
      </c>
      <c r="V1438" s="74" t="str">
        <f>IF(AND(O1438&lt;&gt;"",O1439=""),SUM(O$1:O1439)-SUM(V$1:V1437),"")</f>
        <v/>
      </c>
      <c r="X1438" s="3" t="str">
        <f t="shared" si="254"/>
        <v/>
      </c>
      <c r="Y1438" s="21" t="str">
        <f t="shared" si="255"/>
        <v/>
      </c>
      <c r="Z1438" s="74" t="str">
        <f t="shared" si="256"/>
        <v/>
      </c>
      <c r="AA1438" s="74" t="str">
        <f t="shared" si="257"/>
        <v/>
      </c>
      <c r="AB1438" s="74" t="str">
        <f t="shared" si="258"/>
        <v/>
      </c>
    </row>
    <row r="1439" spans="5:28" ht="15.75" customHeight="1" x14ac:dyDescent="0.2">
      <c r="E1439" t="str">
        <f t="shared" si="248"/>
        <v/>
      </c>
      <c r="G1439" s="1" t="str">
        <f>IF(D1439="","",IFERROR(VLOOKUP(D1439,Ingredients!$A:$G,4,FALSE),"ingredient not in list"))</f>
        <v/>
      </c>
      <c r="H1439" t="str">
        <f t="shared" si="249"/>
        <v/>
      </c>
      <c r="I1439" s="3" t="str">
        <f>IF(D1439="", "", IFERROR((VLOOKUP(D1439,Ingredients!$A:$H,8,FALSE)*(F1439/(VLOOKUP(D1439,Ingredients!$A:$H,3,FALSE)))), "ingredient not in list"))</f>
        <v/>
      </c>
      <c r="J1439" t="str">
        <f t="shared" si="250"/>
        <v/>
      </c>
      <c r="K1439" s="77" t="str">
        <f>IF($D1439="", "", IFERROR((VLOOKUP($D1439,Ingredients!$A:$K,9,FALSE)*($F1439/(VLOOKUP($D1439,Ingredients!$A:$K,3,FALSE)))), "ingredient not in list"))</f>
        <v/>
      </c>
      <c r="L1439" t="str">
        <f t="shared" si="251"/>
        <v/>
      </c>
      <c r="M1439" s="77" t="str">
        <f>IF($D1439="", "", IFERROR((VLOOKUP($D1439,Ingredients!$A:$K,10,FALSE)*($F1439/(VLOOKUP($D1439,Ingredients!$A:$K,3,FALSE)))), "ingredient not in list"))</f>
        <v/>
      </c>
      <c r="N1439" t="str">
        <f t="shared" si="252"/>
        <v/>
      </c>
      <c r="O1439" s="77" t="str">
        <f>IF($D1439="", "", IFERROR((VLOOKUP($D1439,Ingredients!$A:$K,11,FALSE)*($F1439/(VLOOKUP($D1439,Ingredients!$A:$K,3,FALSE)))), "ingredient not in list"))</f>
        <v/>
      </c>
      <c r="P1439" t="str">
        <f t="shared" si="253"/>
        <v/>
      </c>
      <c r="Q1439" s="83" t="str">
        <f>IF($D1439="", "", IFERROR((VLOOKUP($D1439,Ingredients!$A:$H,6,FALSE)*($F1439/(VLOOKUP($D1439,Ingredients!$A:$H,3,FALSE)))), "ingredient not in list"))</f>
        <v/>
      </c>
      <c r="R1439" s="3" t="str">
        <f>IF(AND(I1439&lt;&gt;"",I1440=""),SUM(I$1:I1440)-SUM(R$1:R1438),"")</f>
        <v/>
      </c>
      <c r="S1439" t="str">
        <f>IF(AND(Q1439&lt;&gt;"",Q1440=""),SUM(Q$1:Q1440)-SUM(S$1:S1438),"")</f>
        <v/>
      </c>
      <c r="T1439" s="74" t="str">
        <f>IF(AND(K1439&lt;&gt;"",K1440=""),SUM(K$1:K1440)-SUM(T$1:T1438),"")</f>
        <v/>
      </c>
      <c r="U1439" s="74" t="str">
        <f>IF(AND(M1439&lt;&gt;"",M1440=""),SUM(M$1:M1440)-SUM(U$1:U1438),"")</f>
        <v/>
      </c>
      <c r="V1439" s="74" t="str">
        <f>IF(AND(O1439&lt;&gt;"",O1440=""),SUM(O$1:O1440)-SUM(V$1:V1438),"")</f>
        <v/>
      </c>
      <c r="X1439" s="3" t="str">
        <f t="shared" si="254"/>
        <v/>
      </c>
      <c r="Y1439" s="21" t="str">
        <f t="shared" si="255"/>
        <v/>
      </c>
      <c r="Z1439" s="74" t="str">
        <f t="shared" si="256"/>
        <v/>
      </c>
      <c r="AA1439" s="74" t="str">
        <f t="shared" si="257"/>
        <v/>
      </c>
      <c r="AB1439" s="74" t="str">
        <f t="shared" si="258"/>
        <v/>
      </c>
    </row>
    <row r="1440" spans="5:28" ht="15.75" customHeight="1" x14ac:dyDescent="0.2">
      <c r="E1440" t="str">
        <f t="shared" si="248"/>
        <v/>
      </c>
      <c r="G1440" s="1" t="str">
        <f>IF(D1440="","",IFERROR(VLOOKUP(D1440,Ingredients!$A:$G,4,FALSE),"ingredient not in list"))</f>
        <v/>
      </c>
      <c r="H1440" t="str">
        <f t="shared" si="249"/>
        <v/>
      </c>
      <c r="I1440" s="3" t="str">
        <f>IF(D1440="", "", IFERROR((VLOOKUP(D1440,Ingredients!$A:$H,8,FALSE)*(F1440/(VLOOKUP(D1440,Ingredients!$A:$H,3,FALSE)))), "ingredient not in list"))</f>
        <v/>
      </c>
      <c r="J1440" t="str">
        <f t="shared" si="250"/>
        <v/>
      </c>
      <c r="K1440" s="77" t="str">
        <f>IF($D1440="", "", IFERROR((VLOOKUP($D1440,Ingredients!$A:$K,9,FALSE)*($F1440/(VLOOKUP($D1440,Ingredients!$A:$K,3,FALSE)))), "ingredient not in list"))</f>
        <v/>
      </c>
      <c r="L1440" t="str">
        <f t="shared" si="251"/>
        <v/>
      </c>
      <c r="M1440" s="77" t="str">
        <f>IF($D1440="", "", IFERROR((VLOOKUP($D1440,Ingredients!$A:$K,10,FALSE)*($F1440/(VLOOKUP($D1440,Ingredients!$A:$K,3,FALSE)))), "ingredient not in list"))</f>
        <v/>
      </c>
      <c r="N1440" t="str">
        <f t="shared" si="252"/>
        <v/>
      </c>
      <c r="O1440" s="77" t="str">
        <f>IF($D1440="", "", IFERROR((VLOOKUP($D1440,Ingredients!$A:$K,11,FALSE)*($F1440/(VLOOKUP($D1440,Ingredients!$A:$K,3,FALSE)))), "ingredient not in list"))</f>
        <v/>
      </c>
      <c r="P1440" t="str">
        <f t="shared" si="253"/>
        <v/>
      </c>
      <c r="Q1440" s="83" t="str">
        <f>IF($D1440="", "", IFERROR((VLOOKUP($D1440,Ingredients!$A:$H,6,FALSE)*($F1440/(VLOOKUP($D1440,Ingredients!$A:$H,3,FALSE)))), "ingredient not in list"))</f>
        <v/>
      </c>
      <c r="R1440" s="3" t="str">
        <f>IF(AND(I1440&lt;&gt;"",I1441=""),SUM(I$1:I1441)-SUM(R$1:R1439),"")</f>
        <v/>
      </c>
      <c r="S1440" t="str">
        <f>IF(AND(Q1440&lt;&gt;"",Q1441=""),SUM(Q$1:Q1441)-SUM(S$1:S1439),"")</f>
        <v/>
      </c>
      <c r="T1440" s="74" t="str">
        <f>IF(AND(K1440&lt;&gt;"",K1441=""),SUM(K$1:K1441)-SUM(T$1:T1439),"")</f>
        <v/>
      </c>
      <c r="U1440" s="74" t="str">
        <f>IF(AND(M1440&lt;&gt;"",M1441=""),SUM(M$1:M1441)-SUM(U$1:U1439),"")</f>
        <v/>
      </c>
      <c r="V1440" s="74" t="str">
        <f>IF(AND(O1440&lt;&gt;"",O1441=""),SUM(O$1:O1441)-SUM(V$1:V1439),"")</f>
        <v/>
      </c>
      <c r="X1440" s="3" t="str">
        <f t="shared" si="254"/>
        <v/>
      </c>
      <c r="Y1440" s="21" t="str">
        <f t="shared" si="255"/>
        <v/>
      </c>
      <c r="Z1440" s="74" t="str">
        <f t="shared" si="256"/>
        <v/>
      </c>
      <c r="AA1440" s="74" t="str">
        <f t="shared" si="257"/>
        <v/>
      </c>
      <c r="AB1440" s="74" t="str">
        <f t="shared" si="258"/>
        <v/>
      </c>
    </row>
    <row r="1441" spans="5:28" ht="15.75" customHeight="1" x14ac:dyDescent="0.2">
      <c r="E1441" t="str">
        <f t="shared" si="248"/>
        <v/>
      </c>
      <c r="G1441" s="1" t="str">
        <f>IF(D1441="","",IFERROR(VLOOKUP(D1441,Ingredients!$A:$G,4,FALSE),"ingredient not in list"))</f>
        <v/>
      </c>
      <c r="H1441" t="str">
        <f t="shared" si="249"/>
        <v/>
      </c>
      <c r="I1441" s="3" t="str">
        <f>IF(D1441="", "", IFERROR((VLOOKUP(D1441,Ingredients!$A:$H,8,FALSE)*(F1441/(VLOOKUP(D1441,Ingredients!$A:$H,3,FALSE)))), "ingredient not in list"))</f>
        <v/>
      </c>
      <c r="J1441" t="str">
        <f t="shared" si="250"/>
        <v/>
      </c>
      <c r="K1441" s="77" t="str">
        <f>IF($D1441="", "", IFERROR((VLOOKUP($D1441,Ingredients!$A:$K,9,FALSE)*($F1441/(VLOOKUP($D1441,Ingredients!$A:$K,3,FALSE)))), "ingredient not in list"))</f>
        <v/>
      </c>
      <c r="L1441" t="str">
        <f t="shared" si="251"/>
        <v/>
      </c>
      <c r="M1441" s="77" t="str">
        <f>IF($D1441="", "", IFERROR((VLOOKUP($D1441,Ingredients!$A:$K,10,FALSE)*($F1441/(VLOOKUP($D1441,Ingredients!$A:$K,3,FALSE)))), "ingredient not in list"))</f>
        <v/>
      </c>
      <c r="N1441" t="str">
        <f t="shared" si="252"/>
        <v/>
      </c>
      <c r="O1441" s="77" t="str">
        <f>IF($D1441="", "", IFERROR((VLOOKUP($D1441,Ingredients!$A:$K,11,FALSE)*($F1441/(VLOOKUP($D1441,Ingredients!$A:$K,3,FALSE)))), "ingredient not in list"))</f>
        <v/>
      </c>
      <c r="P1441" t="str">
        <f t="shared" si="253"/>
        <v/>
      </c>
      <c r="Q1441" s="83" t="str">
        <f>IF($D1441="", "", IFERROR((VLOOKUP($D1441,Ingredients!$A:$H,6,FALSE)*($F1441/(VLOOKUP($D1441,Ingredients!$A:$H,3,FALSE)))), "ingredient not in list"))</f>
        <v/>
      </c>
      <c r="R1441" s="3" t="str">
        <f>IF(AND(I1441&lt;&gt;"",I1442=""),SUM(I$1:I1442)-SUM(R$1:R1440),"")</f>
        <v/>
      </c>
      <c r="S1441" t="str">
        <f>IF(AND(Q1441&lt;&gt;"",Q1442=""),SUM(Q$1:Q1442)-SUM(S$1:S1440),"")</f>
        <v/>
      </c>
      <c r="T1441" s="74" t="str">
        <f>IF(AND(K1441&lt;&gt;"",K1442=""),SUM(K$1:K1442)-SUM(T$1:T1440),"")</f>
        <v/>
      </c>
      <c r="U1441" s="74" t="str">
        <f>IF(AND(M1441&lt;&gt;"",M1442=""),SUM(M$1:M1442)-SUM(U$1:U1440),"")</f>
        <v/>
      </c>
      <c r="V1441" s="74" t="str">
        <f>IF(AND(O1441&lt;&gt;"",O1442=""),SUM(O$1:O1442)-SUM(V$1:V1440),"")</f>
        <v/>
      </c>
      <c r="X1441" s="3" t="str">
        <f t="shared" si="254"/>
        <v/>
      </c>
      <c r="Y1441" s="21" t="str">
        <f t="shared" si="255"/>
        <v/>
      </c>
      <c r="Z1441" s="74" t="str">
        <f t="shared" si="256"/>
        <v/>
      </c>
      <c r="AA1441" s="74" t="str">
        <f t="shared" si="257"/>
        <v/>
      </c>
      <c r="AB1441" s="74" t="str">
        <f t="shared" si="258"/>
        <v/>
      </c>
    </row>
    <row r="1442" spans="5:28" ht="15.75" customHeight="1" x14ac:dyDescent="0.2">
      <c r="E1442" t="str">
        <f t="shared" si="248"/>
        <v/>
      </c>
      <c r="G1442" s="1" t="str">
        <f>IF(D1442="","",IFERROR(VLOOKUP(D1442,Ingredients!$A:$G,4,FALSE),"ingredient not in list"))</f>
        <v/>
      </c>
      <c r="H1442" t="str">
        <f t="shared" si="249"/>
        <v/>
      </c>
      <c r="I1442" s="3" t="str">
        <f>IF(D1442="", "", IFERROR((VLOOKUP(D1442,Ingredients!$A:$H,8,FALSE)*(F1442/(VLOOKUP(D1442,Ingredients!$A:$H,3,FALSE)))), "ingredient not in list"))</f>
        <v/>
      </c>
      <c r="J1442" t="str">
        <f t="shared" si="250"/>
        <v/>
      </c>
      <c r="K1442" s="77" t="str">
        <f>IF($D1442="", "", IFERROR((VLOOKUP($D1442,Ingredients!$A:$K,9,FALSE)*($F1442/(VLOOKUP($D1442,Ingredients!$A:$K,3,FALSE)))), "ingredient not in list"))</f>
        <v/>
      </c>
      <c r="L1442" t="str">
        <f t="shared" si="251"/>
        <v/>
      </c>
      <c r="M1442" s="77" t="str">
        <f>IF($D1442="", "", IFERROR((VLOOKUP($D1442,Ingredients!$A:$K,10,FALSE)*($F1442/(VLOOKUP($D1442,Ingredients!$A:$K,3,FALSE)))), "ingredient not in list"))</f>
        <v/>
      </c>
      <c r="N1442" t="str">
        <f t="shared" si="252"/>
        <v/>
      </c>
      <c r="O1442" s="77" t="str">
        <f>IF($D1442="", "", IFERROR((VLOOKUP($D1442,Ingredients!$A:$K,11,FALSE)*($F1442/(VLOOKUP($D1442,Ingredients!$A:$K,3,FALSE)))), "ingredient not in list"))</f>
        <v/>
      </c>
      <c r="P1442" t="str">
        <f t="shared" si="253"/>
        <v/>
      </c>
      <c r="Q1442" s="83" t="str">
        <f>IF($D1442="", "", IFERROR((VLOOKUP($D1442,Ingredients!$A:$H,6,FALSE)*($F1442/(VLOOKUP($D1442,Ingredients!$A:$H,3,FALSE)))), "ingredient not in list"))</f>
        <v/>
      </c>
      <c r="R1442" s="3" t="str">
        <f>IF(AND(I1442&lt;&gt;"",I1443=""),SUM(I$1:I1443)-SUM(R$1:R1441),"")</f>
        <v/>
      </c>
      <c r="S1442" t="str">
        <f>IF(AND(Q1442&lt;&gt;"",Q1443=""),SUM(Q$1:Q1443)-SUM(S$1:S1441),"")</f>
        <v/>
      </c>
      <c r="T1442" s="74" t="str">
        <f>IF(AND(K1442&lt;&gt;"",K1443=""),SUM(K$1:K1443)-SUM(T$1:T1441),"")</f>
        <v/>
      </c>
      <c r="U1442" s="74" t="str">
        <f>IF(AND(M1442&lt;&gt;"",M1443=""),SUM(M$1:M1443)-SUM(U$1:U1441),"")</f>
        <v/>
      </c>
      <c r="V1442" s="74" t="str">
        <f>IF(AND(O1442&lt;&gt;"",O1443=""),SUM(O$1:O1443)-SUM(V$1:V1441),"")</f>
        <v/>
      </c>
      <c r="X1442" s="3" t="str">
        <f t="shared" si="254"/>
        <v/>
      </c>
      <c r="Y1442" s="21" t="str">
        <f t="shared" si="255"/>
        <v/>
      </c>
      <c r="Z1442" s="74" t="str">
        <f t="shared" si="256"/>
        <v/>
      </c>
      <c r="AA1442" s="74" t="str">
        <f t="shared" si="257"/>
        <v/>
      </c>
      <c r="AB1442" s="74" t="str">
        <f t="shared" si="258"/>
        <v/>
      </c>
    </row>
    <row r="1443" spans="5:28" ht="15.75" customHeight="1" x14ac:dyDescent="0.2">
      <c r="E1443" t="str">
        <f t="shared" si="248"/>
        <v/>
      </c>
      <c r="G1443" s="1" t="str">
        <f>IF(D1443="","",IFERROR(VLOOKUP(D1443,Ingredients!$A:$G,4,FALSE),"ingredient not in list"))</f>
        <v/>
      </c>
      <c r="H1443" t="str">
        <f t="shared" si="249"/>
        <v/>
      </c>
      <c r="I1443" s="3" t="str">
        <f>IF(D1443="", "", IFERROR((VLOOKUP(D1443,Ingredients!$A:$H,8,FALSE)*(F1443/(VLOOKUP(D1443,Ingredients!$A:$H,3,FALSE)))), "ingredient not in list"))</f>
        <v/>
      </c>
      <c r="J1443" t="str">
        <f t="shared" si="250"/>
        <v/>
      </c>
      <c r="K1443" s="77" t="str">
        <f>IF($D1443="", "", IFERROR((VLOOKUP($D1443,Ingredients!$A:$K,9,FALSE)*($F1443/(VLOOKUP($D1443,Ingredients!$A:$K,3,FALSE)))), "ingredient not in list"))</f>
        <v/>
      </c>
      <c r="L1443" t="str">
        <f t="shared" si="251"/>
        <v/>
      </c>
      <c r="M1443" s="77" t="str">
        <f>IF($D1443="", "", IFERROR((VLOOKUP($D1443,Ingredients!$A:$K,10,FALSE)*($F1443/(VLOOKUP($D1443,Ingredients!$A:$K,3,FALSE)))), "ingredient not in list"))</f>
        <v/>
      </c>
      <c r="N1443" t="str">
        <f t="shared" si="252"/>
        <v/>
      </c>
      <c r="O1443" s="77" t="str">
        <f>IF($D1443="", "", IFERROR((VLOOKUP($D1443,Ingredients!$A:$K,11,FALSE)*($F1443/(VLOOKUP($D1443,Ingredients!$A:$K,3,FALSE)))), "ingredient not in list"))</f>
        <v/>
      </c>
      <c r="P1443" t="str">
        <f t="shared" si="253"/>
        <v/>
      </c>
      <c r="Q1443" s="83" t="str">
        <f>IF($D1443="", "", IFERROR((VLOOKUP($D1443,Ingredients!$A:$H,6,FALSE)*($F1443/(VLOOKUP($D1443,Ingredients!$A:$H,3,FALSE)))), "ingredient not in list"))</f>
        <v/>
      </c>
      <c r="R1443" s="3" t="str">
        <f>IF(AND(I1443&lt;&gt;"",I1444=""),SUM(I$1:I1444)-SUM(R$1:R1442),"")</f>
        <v/>
      </c>
      <c r="S1443" t="str">
        <f>IF(AND(Q1443&lt;&gt;"",Q1444=""),SUM(Q$1:Q1444)-SUM(S$1:S1442),"")</f>
        <v/>
      </c>
      <c r="T1443" s="74" t="str">
        <f>IF(AND(K1443&lt;&gt;"",K1444=""),SUM(K$1:K1444)-SUM(T$1:T1442),"")</f>
        <v/>
      </c>
      <c r="U1443" s="74" t="str">
        <f>IF(AND(M1443&lt;&gt;"",M1444=""),SUM(M$1:M1444)-SUM(U$1:U1442),"")</f>
        <v/>
      </c>
      <c r="V1443" s="74" t="str">
        <f>IF(AND(O1443&lt;&gt;"",O1444=""),SUM(O$1:O1444)-SUM(V$1:V1442),"")</f>
        <v/>
      </c>
      <c r="X1443" s="3" t="str">
        <f t="shared" si="254"/>
        <v/>
      </c>
      <c r="Y1443" s="21" t="str">
        <f t="shared" si="255"/>
        <v/>
      </c>
      <c r="Z1443" s="74" t="str">
        <f t="shared" si="256"/>
        <v/>
      </c>
      <c r="AA1443" s="74" t="str">
        <f t="shared" si="257"/>
        <v/>
      </c>
      <c r="AB1443" s="74" t="str">
        <f t="shared" si="258"/>
        <v/>
      </c>
    </row>
    <row r="1444" spans="5:28" ht="15.75" customHeight="1" x14ac:dyDescent="0.2">
      <c r="E1444" t="str">
        <f t="shared" si="248"/>
        <v/>
      </c>
      <c r="G1444" s="1" t="str">
        <f>IF(D1444="","",IFERROR(VLOOKUP(D1444,Ingredients!$A:$G,4,FALSE),"ingredient not in list"))</f>
        <v/>
      </c>
      <c r="H1444" t="str">
        <f t="shared" si="249"/>
        <v/>
      </c>
      <c r="I1444" s="3" t="str">
        <f>IF(D1444="", "", IFERROR((VLOOKUP(D1444,Ingredients!$A:$H,8,FALSE)*(F1444/(VLOOKUP(D1444,Ingredients!$A:$H,3,FALSE)))), "ingredient not in list"))</f>
        <v/>
      </c>
      <c r="J1444" t="str">
        <f t="shared" si="250"/>
        <v/>
      </c>
      <c r="K1444" s="77" t="str">
        <f>IF($D1444="", "", IFERROR((VLOOKUP($D1444,Ingredients!$A:$K,9,FALSE)*($F1444/(VLOOKUP($D1444,Ingredients!$A:$K,3,FALSE)))), "ingredient not in list"))</f>
        <v/>
      </c>
      <c r="L1444" t="str">
        <f t="shared" si="251"/>
        <v/>
      </c>
      <c r="M1444" s="77" t="str">
        <f>IF($D1444="", "", IFERROR((VLOOKUP($D1444,Ingredients!$A:$K,10,FALSE)*($F1444/(VLOOKUP($D1444,Ingredients!$A:$K,3,FALSE)))), "ingredient not in list"))</f>
        <v/>
      </c>
      <c r="N1444" t="str">
        <f t="shared" si="252"/>
        <v/>
      </c>
      <c r="O1444" s="77" t="str">
        <f>IF($D1444="", "", IFERROR((VLOOKUP($D1444,Ingredients!$A:$K,11,FALSE)*($F1444/(VLOOKUP($D1444,Ingredients!$A:$K,3,FALSE)))), "ingredient not in list"))</f>
        <v/>
      </c>
      <c r="P1444" t="str">
        <f t="shared" si="253"/>
        <v/>
      </c>
      <c r="Q1444" s="83" t="str">
        <f>IF($D1444="", "", IFERROR((VLOOKUP($D1444,Ingredients!$A:$H,6,FALSE)*($F1444/(VLOOKUP($D1444,Ingredients!$A:$H,3,FALSE)))), "ingredient not in list"))</f>
        <v/>
      </c>
      <c r="R1444" s="3" t="str">
        <f>IF(AND(I1444&lt;&gt;"",I1445=""),SUM(I$1:I1445)-SUM(R$1:R1443),"")</f>
        <v/>
      </c>
      <c r="S1444" t="str">
        <f>IF(AND(Q1444&lt;&gt;"",Q1445=""),SUM(Q$1:Q1445)-SUM(S$1:S1443),"")</f>
        <v/>
      </c>
      <c r="T1444" s="74" t="str">
        <f>IF(AND(K1444&lt;&gt;"",K1445=""),SUM(K$1:K1445)-SUM(T$1:T1443),"")</f>
        <v/>
      </c>
      <c r="U1444" s="74" t="str">
        <f>IF(AND(M1444&lt;&gt;"",M1445=""),SUM(M$1:M1445)-SUM(U$1:U1443),"")</f>
        <v/>
      </c>
      <c r="V1444" s="74" t="str">
        <f>IF(AND(O1444&lt;&gt;"",O1445=""),SUM(O$1:O1445)-SUM(V$1:V1443),"")</f>
        <v/>
      </c>
      <c r="X1444" s="3" t="str">
        <f t="shared" si="254"/>
        <v/>
      </c>
      <c r="Y1444" s="21" t="str">
        <f t="shared" si="255"/>
        <v/>
      </c>
      <c r="Z1444" s="74" t="str">
        <f t="shared" si="256"/>
        <v/>
      </c>
      <c r="AA1444" s="74" t="str">
        <f t="shared" si="257"/>
        <v/>
      </c>
      <c r="AB1444" s="74" t="str">
        <f t="shared" si="258"/>
        <v/>
      </c>
    </row>
    <row r="1445" spans="5:28" ht="15.75" customHeight="1" x14ac:dyDescent="0.2">
      <c r="E1445" t="str">
        <f t="shared" si="248"/>
        <v/>
      </c>
      <c r="G1445" s="1" t="str">
        <f>IF(D1445="","",IFERROR(VLOOKUP(D1445,Ingredients!$A:$G,4,FALSE),"ingredient not in list"))</f>
        <v/>
      </c>
      <c r="H1445" t="str">
        <f t="shared" si="249"/>
        <v/>
      </c>
      <c r="I1445" s="3" t="str">
        <f>IF(D1445="", "", IFERROR((VLOOKUP(D1445,Ingredients!$A:$H,8,FALSE)*(F1445/(VLOOKUP(D1445,Ingredients!$A:$H,3,FALSE)))), "ingredient not in list"))</f>
        <v/>
      </c>
      <c r="J1445" t="str">
        <f t="shared" si="250"/>
        <v/>
      </c>
      <c r="K1445" s="77" t="str">
        <f>IF($D1445="", "", IFERROR((VLOOKUP($D1445,Ingredients!$A:$K,9,FALSE)*($F1445/(VLOOKUP($D1445,Ingredients!$A:$K,3,FALSE)))), "ingredient not in list"))</f>
        <v/>
      </c>
      <c r="L1445" t="str">
        <f t="shared" si="251"/>
        <v/>
      </c>
      <c r="M1445" s="77" t="str">
        <f>IF($D1445="", "", IFERROR((VLOOKUP($D1445,Ingredients!$A:$K,10,FALSE)*($F1445/(VLOOKUP($D1445,Ingredients!$A:$K,3,FALSE)))), "ingredient not in list"))</f>
        <v/>
      </c>
      <c r="N1445" t="str">
        <f t="shared" si="252"/>
        <v/>
      </c>
      <c r="O1445" s="77" t="str">
        <f>IF($D1445="", "", IFERROR((VLOOKUP($D1445,Ingredients!$A:$K,11,FALSE)*($F1445/(VLOOKUP($D1445,Ingredients!$A:$K,3,FALSE)))), "ingredient not in list"))</f>
        <v/>
      </c>
      <c r="P1445" t="str">
        <f t="shared" si="253"/>
        <v/>
      </c>
      <c r="Q1445" s="83" t="str">
        <f>IF($D1445="", "", IFERROR((VLOOKUP($D1445,Ingredients!$A:$H,6,FALSE)*($F1445/(VLOOKUP($D1445,Ingredients!$A:$H,3,FALSE)))), "ingredient not in list"))</f>
        <v/>
      </c>
      <c r="R1445" s="3" t="str">
        <f>IF(AND(I1445&lt;&gt;"",I1446=""),SUM(I$1:I1446)-SUM(R$1:R1444),"")</f>
        <v/>
      </c>
      <c r="S1445" t="str">
        <f>IF(AND(Q1445&lt;&gt;"",Q1446=""),SUM(Q$1:Q1446)-SUM(S$1:S1444),"")</f>
        <v/>
      </c>
      <c r="T1445" s="74" t="str">
        <f>IF(AND(K1445&lt;&gt;"",K1446=""),SUM(K$1:K1446)-SUM(T$1:T1444),"")</f>
        <v/>
      </c>
      <c r="U1445" s="74" t="str">
        <f>IF(AND(M1445&lt;&gt;"",M1446=""),SUM(M$1:M1446)-SUM(U$1:U1444),"")</f>
        <v/>
      </c>
      <c r="V1445" s="74" t="str">
        <f>IF(AND(O1445&lt;&gt;"",O1446=""),SUM(O$1:O1446)-SUM(V$1:V1444),"")</f>
        <v/>
      </c>
      <c r="X1445" s="3" t="str">
        <f t="shared" si="254"/>
        <v/>
      </c>
      <c r="Y1445" s="21" t="str">
        <f t="shared" si="255"/>
        <v/>
      </c>
      <c r="Z1445" s="74" t="str">
        <f t="shared" si="256"/>
        <v/>
      </c>
      <c r="AA1445" s="74" t="str">
        <f t="shared" si="257"/>
        <v/>
      </c>
      <c r="AB1445" s="74" t="str">
        <f t="shared" si="258"/>
        <v/>
      </c>
    </row>
    <row r="1446" spans="5:28" ht="15.75" customHeight="1" x14ac:dyDescent="0.2">
      <c r="E1446" t="str">
        <f t="shared" si="248"/>
        <v/>
      </c>
      <c r="G1446" s="1" t="str">
        <f>IF(D1446="","",IFERROR(VLOOKUP(D1446,Ingredients!$A:$G,4,FALSE),"ingredient not in list"))</f>
        <v/>
      </c>
      <c r="H1446" t="str">
        <f t="shared" si="249"/>
        <v/>
      </c>
      <c r="I1446" s="3" t="str">
        <f>IF(D1446="", "", IFERROR((VLOOKUP(D1446,Ingredients!$A:$H,8,FALSE)*(F1446/(VLOOKUP(D1446,Ingredients!$A:$H,3,FALSE)))), "ingredient not in list"))</f>
        <v/>
      </c>
      <c r="J1446" t="str">
        <f t="shared" si="250"/>
        <v/>
      </c>
      <c r="K1446" s="77" t="str">
        <f>IF($D1446="", "", IFERROR((VLOOKUP($D1446,Ingredients!$A:$K,9,FALSE)*($F1446/(VLOOKUP($D1446,Ingredients!$A:$K,3,FALSE)))), "ingredient not in list"))</f>
        <v/>
      </c>
      <c r="L1446" t="str">
        <f t="shared" si="251"/>
        <v/>
      </c>
      <c r="M1446" s="77" t="str">
        <f>IF($D1446="", "", IFERROR((VLOOKUP($D1446,Ingredients!$A:$K,10,FALSE)*($F1446/(VLOOKUP($D1446,Ingredients!$A:$K,3,FALSE)))), "ingredient not in list"))</f>
        <v/>
      </c>
      <c r="N1446" t="str">
        <f t="shared" si="252"/>
        <v/>
      </c>
      <c r="O1446" s="77" t="str">
        <f>IF($D1446="", "", IFERROR((VLOOKUP($D1446,Ingredients!$A:$K,11,FALSE)*($F1446/(VLOOKUP($D1446,Ingredients!$A:$K,3,FALSE)))), "ingredient not in list"))</f>
        <v/>
      </c>
      <c r="P1446" t="str">
        <f t="shared" si="253"/>
        <v/>
      </c>
      <c r="Q1446" s="83" t="str">
        <f>IF($D1446="", "", IFERROR((VLOOKUP($D1446,Ingredients!$A:$H,6,FALSE)*($F1446/(VLOOKUP($D1446,Ingredients!$A:$H,3,FALSE)))), "ingredient not in list"))</f>
        <v/>
      </c>
      <c r="R1446" s="3" t="str">
        <f>IF(AND(I1446&lt;&gt;"",I1447=""),SUM(I$1:I1447)-SUM(R$1:R1445),"")</f>
        <v/>
      </c>
      <c r="S1446" t="str">
        <f>IF(AND(Q1446&lt;&gt;"",Q1447=""),SUM(Q$1:Q1447)-SUM(S$1:S1445),"")</f>
        <v/>
      </c>
      <c r="T1446" s="74" t="str">
        <f>IF(AND(K1446&lt;&gt;"",K1447=""),SUM(K$1:K1447)-SUM(T$1:T1445),"")</f>
        <v/>
      </c>
      <c r="U1446" s="74" t="str">
        <f>IF(AND(M1446&lt;&gt;"",M1447=""),SUM(M$1:M1447)-SUM(U$1:U1445),"")</f>
        <v/>
      </c>
      <c r="V1446" s="74" t="str">
        <f>IF(AND(O1446&lt;&gt;"",O1447=""),SUM(O$1:O1447)-SUM(V$1:V1445),"")</f>
        <v/>
      </c>
      <c r="X1446" s="3" t="str">
        <f t="shared" si="254"/>
        <v/>
      </c>
      <c r="Y1446" s="21" t="str">
        <f t="shared" si="255"/>
        <v/>
      </c>
      <c r="Z1446" s="74" t="str">
        <f t="shared" si="256"/>
        <v/>
      </c>
      <c r="AA1446" s="74" t="str">
        <f t="shared" si="257"/>
        <v/>
      </c>
      <c r="AB1446" s="74" t="str">
        <f t="shared" si="258"/>
        <v/>
      </c>
    </row>
    <row r="1447" spans="5:28" ht="15.75" customHeight="1" x14ac:dyDescent="0.2">
      <c r="E1447" t="str">
        <f t="shared" si="248"/>
        <v/>
      </c>
      <c r="G1447" s="1" t="str">
        <f>IF(D1447="","",IFERROR(VLOOKUP(D1447,Ingredients!$A:$G,4,FALSE),"ingredient not in list"))</f>
        <v/>
      </c>
      <c r="H1447" t="str">
        <f t="shared" si="249"/>
        <v/>
      </c>
      <c r="I1447" s="3" t="str">
        <f>IF(D1447="", "", IFERROR((VLOOKUP(D1447,Ingredients!$A:$H,8,FALSE)*(F1447/(VLOOKUP(D1447,Ingredients!$A:$H,3,FALSE)))), "ingredient not in list"))</f>
        <v/>
      </c>
      <c r="J1447" t="str">
        <f t="shared" si="250"/>
        <v/>
      </c>
      <c r="K1447" s="77" t="str">
        <f>IF($D1447="", "", IFERROR((VLOOKUP($D1447,Ingredients!$A:$K,9,FALSE)*($F1447/(VLOOKUP($D1447,Ingredients!$A:$K,3,FALSE)))), "ingredient not in list"))</f>
        <v/>
      </c>
      <c r="L1447" t="str">
        <f t="shared" si="251"/>
        <v/>
      </c>
      <c r="M1447" s="77" t="str">
        <f>IF($D1447="", "", IFERROR((VLOOKUP($D1447,Ingredients!$A:$K,10,FALSE)*($F1447/(VLOOKUP($D1447,Ingredients!$A:$K,3,FALSE)))), "ingredient not in list"))</f>
        <v/>
      </c>
      <c r="N1447" t="str">
        <f t="shared" si="252"/>
        <v/>
      </c>
      <c r="O1447" s="77" t="str">
        <f>IF($D1447="", "", IFERROR((VLOOKUP($D1447,Ingredients!$A:$K,11,FALSE)*($F1447/(VLOOKUP($D1447,Ingredients!$A:$K,3,FALSE)))), "ingredient not in list"))</f>
        <v/>
      </c>
      <c r="P1447" t="str">
        <f t="shared" si="253"/>
        <v/>
      </c>
      <c r="Q1447" s="83" t="str">
        <f>IF($D1447="", "", IFERROR((VLOOKUP($D1447,Ingredients!$A:$H,6,FALSE)*($F1447/(VLOOKUP($D1447,Ingredients!$A:$H,3,FALSE)))), "ingredient not in list"))</f>
        <v/>
      </c>
      <c r="R1447" s="3" t="str">
        <f>IF(AND(I1447&lt;&gt;"",I1448=""),SUM(I$1:I1448)-SUM(R$1:R1446),"")</f>
        <v/>
      </c>
      <c r="S1447" t="str">
        <f>IF(AND(Q1447&lt;&gt;"",Q1448=""),SUM(Q$1:Q1448)-SUM(S$1:S1446),"")</f>
        <v/>
      </c>
      <c r="T1447" s="74" t="str">
        <f>IF(AND(K1447&lt;&gt;"",K1448=""),SUM(K$1:K1448)-SUM(T$1:T1446),"")</f>
        <v/>
      </c>
      <c r="U1447" s="74" t="str">
        <f>IF(AND(M1447&lt;&gt;"",M1448=""),SUM(M$1:M1448)-SUM(U$1:U1446),"")</f>
        <v/>
      </c>
      <c r="V1447" s="74" t="str">
        <f>IF(AND(O1447&lt;&gt;"",O1448=""),SUM(O$1:O1448)-SUM(V$1:V1446),"")</f>
        <v/>
      </c>
      <c r="X1447" s="3" t="str">
        <f t="shared" si="254"/>
        <v/>
      </c>
      <c r="Y1447" s="21" t="str">
        <f t="shared" si="255"/>
        <v/>
      </c>
      <c r="Z1447" s="74" t="str">
        <f t="shared" si="256"/>
        <v/>
      </c>
      <c r="AA1447" s="74" t="str">
        <f t="shared" si="257"/>
        <v/>
      </c>
      <c r="AB1447" s="74" t="str">
        <f t="shared" si="258"/>
        <v/>
      </c>
    </row>
    <row r="1448" spans="5:28" ht="15.75" customHeight="1" x14ac:dyDescent="0.2">
      <c r="E1448" t="str">
        <f t="shared" si="248"/>
        <v/>
      </c>
      <c r="G1448" s="1" t="str">
        <f>IF(D1448="","",IFERROR(VLOOKUP(D1448,Ingredients!$A:$G,4,FALSE),"ingredient not in list"))</f>
        <v/>
      </c>
      <c r="H1448" t="str">
        <f t="shared" si="249"/>
        <v/>
      </c>
      <c r="I1448" s="3" t="str">
        <f>IF(D1448="", "", IFERROR((VLOOKUP(D1448,Ingredients!$A:$H,8,FALSE)*(F1448/(VLOOKUP(D1448,Ingredients!$A:$H,3,FALSE)))), "ingredient not in list"))</f>
        <v/>
      </c>
      <c r="J1448" t="str">
        <f t="shared" si="250"/>
        <v/>
      </c>
      <c r="K1448" s="77" t="str">
        <f>IF($D1448="", "", IFERROR((VLOOKUP($D1448,Ingredients!$A:$K,9,FALSE)*($F1448/(VLOOKUP($D1448,Ingredients!$A:$K,3,FALSE)))), "ingredient not in list"))</f>
        <v/>
      </c>
      <c r="L1448" t="str">
        <f t="shared" si="251"/>
        <v/>
      </c>
      <c r="M1448" s="77" t="str">
        <f>IF($D1448="", "", IFERROR((VLOOKUP($D1448,Ingredients!$A:$K,10,FALSE)*($F1448/(VLOOKUP($D1448,Ingredients!$A:$K,3,FALSE)))), "ingredient not in list"))</f>
        <v/>
      </c>
      <c r="N1448" t="str">
        <f t="shared" si="252"/>
        <v/>
      </c>
      <c r="O1448" s="77" t="str">
        <f>IF($D1448="", "", IFERROR((VLOOKUP($D1448,Ingredients!$A:$K,11,FALSE)*($F1448/(VLOOKUP($D1448,Ingredients!$A:$K,3,FALSE)))), "ingredient not in list"))</f>
        <v/>
      </c>
      <c r="P1448" t="str">
        <f t="shared" si="253"/>
        <v/>
      </c>
      <c r="Q1448" s="83" t="str">
        <f>IF($D1448="", "", IFERROR((VLOOKUP($D1448,Ingredients!$A:$H,6,FALSE)*($F1448/(VLOOKUP($D1448,Ingredients!$A:$H,3,FALSE)))), "ingredient not in list"))</f>
        <v/>
      </c>
      <c r="R1448" s="3" t="str">
        <f>IF(AND(I1448&lt;&gt;"",I1449=""),SUM(I$1:I1449)-SUM(R$1:R1447),"")</f>
        <v/>
      </c>
      <c r="S1448" t="str">
        <f>IF(AND(Q1448&lt;&gt;"",Q1449=""),SUM(Q$1:Q1449)-SUM(S$1:S1447),"")</f>
        <v/>
      </c>
      <c r="T1448" s="74" t="str">
        <f>IF(AND(K1448&lt;&gt;"",K1449=""),SUM(K$1:K1449)-SUM(T$1:T1447),"")</f>
        <v/>
      </c>
      <c r="U1448" s="74" t="str">
        <f>IF(AND(M1448&lt;&gt;"",M1449=""),SUM(M$1:M1449)-SUM(U$1:U1447),"")</f>
        <v/>
      </c>
      <c r="V1448" s="74" t="str">
        <f>IF(AND(O1448&lt;&gt;"",O1449=""),SUM(O$1:O1449)-SUM(V$1:V1447),"")</f>
        <v/>
      </c>
      <c r="X1448" s="3" t="str">
        <f t="shared" si="254"/>
        <v/>
      </c>
      <c r="Y1448" s="21" t="str">
        <f t="shared" si="255"/>
        <v/>
      </c>
      <c r="Z1448" s="74" t="str">
        <f t="shared" si="256"/>
        <v/>
      </c>
      <c r="AA1448" s="74" t="str">
        <f t="shared" si="257"/>
        <v/>
      </c>
      <c r="AB1448" s="74" t="str">
        <f t="shared" si="258"/>
        <v/>
      </c>
    </row>
    <row r="1449" spans="5:28" ht="15.75" customHeight="1" x14ac:dyDescent="0.2">
      <c r="E1449" t="str">
        <f t="shared" si="248"/>
        <v/>
      </c>
      <c r="G1449" s="1" t="str">
        <f>IF(D1449="","",IFERROR(VLOOKUP(D1449,Ingredients!$A:$G,4,FALSE),"ingredient not in list"))</f>
        <v/>
      </c>
      <c r="H1449" t="str">
        <f t="shared" si="249"/>
        <v/>
      </c>
      <c r="I1449" s="3" t="str">
        <f>IF(D1449="", "", IFERROR((VLOOKUP(D1449,Ingredients!$A:$H,8,FALSE)*(F1449/(VLOOKUP(D1449,Ingredients!$A:$H,3,FALSE)))), "ingredient not in list"))</f>
        <v/>
      </c>
      <c r="J1449" t="str">
        <f t="shared" si="250"/>
        <v/>
      </c>
      <c r="K1449" s="77" t="str">
        <f>IF($D1449="", "", IFERROR((VLOOKUP($D1449,Ingredients!$A:$K,9,FALSE)*($F1449/(VLOOKUP($D1449,Ingredients!$A:$K,3,FALSE)))), "ingredient not in list"))</f>
        <v/>
      </c>
      <c r="L1449" t="str">
        <f t="shared" si="251"/>
        <v/>
      </c>
      <c r="M1449" s="77" t="str">
        <f>IF($D1449="", "", IFERROR((VLOOKUP($D1449,Ingredients!$A:$K,10,FALSE)*($F1449/(VLOOKUP($D1449,Ingredients!$A:$K,3,FALSE)))), "ingredient not in list"))</f>
        <v/>
      </c>
      <c r="N1449" t="str">
        <f t="shared" si="252"/>
        <v/>
      </c>
      <c r="O1449" s="77" t="str">
        <f>IF($D1449="", "", IFERROR((VLOOKUP($D1449,Ingredients!$A:$K,11,FALSE)*($F1449/(VLOOKUP($D1449,Ingredients!$A:$K,3,FALSE)))), "ingredient not in list"))</f>
        <v/>
      </c>
      <c r="P1449" t="str">
        <f t="shared" si="253"/>
        <v/>
      </c>
      <c r="Q1449" s="83" t="str">
        <f>IF($D1449="", "", IFERROR((VLOOKUP($D1449,Ingredients!$A:$H,6,FALSE)*($F1449/(VLOOKUP($D1449,Ingredients!$A:$H,3,FALSE)))), "ingredient not in list"))</f>
        <v/>
      </c>
      <c r="R1449" s="3" t="str">
        <f>IF(AND(I1449&lt;&gt;"",I1450=""),SUM(I$1:I1450)-SUM(R$1:R1448),"")</f>
        <v/>
      </c>
      <c r="S1449" t="str">
        <f>IF(AND(Q1449&lt;&gt;"",Q1450=""),SUM(Q$1:Q1450)-SUM(S$1:S1448),"")</f>
        <v/>
      </c>
      <c r="T1449" s="74" t="str">
        <f>IF(AND(K1449&lt;&gt;"",K1450=""),SUM(K$1:K1450)-SUM(T$1:T1448),"")</f>
        <v/>
      </c>
      <c r="U1449" s="74" t="str">
        <f>IF(AND(M1449&lt;&gt;"",M1450=""),SUM(M$1:M1450)-SUM(U$1:U1448),"")</f>
        <v/>
      </c>
      <c r="V1449" s="74" t="str">
        <f>IF(AND(O1449&lt;&gt;"",O1450=""),SUM(O$1:O1450)-SUM(V$1:V1448),"")</f>
        <v/>
      </c>
      <c r="X1449" s="3" t="str">
        <f t="shared" si="254"/>
        <v/>
      </c>
      <c r="Y1449" s="21" t="str">
        <f t="shared" si="255"/>
        <v/>
      </c>
      <c r="Z1449" s="74" t="str">
        <f t="shared" si="256"/>
        <v/>
      </c>
      <c r="AA1449" s="74" t="str">
        <f t="shared" si="257"/>
        <v/>
      </c>
      <c r="AB1449" s="74" t="str">
        <f t="shared" si="258"/>
        <v/>
      </c>
    </row>
    <row r="1450" spans="5:28" ht="15.75" customHeight="1" x14ac:dyDescent="0.2">
      <c r="E1450" t="str">
        <f t="shared" si="248"/>
        <v/>
      </c>
      <c r="G1450" s="1" t="str">
        <f>IF(D1450="","",IFERROR(VLOOKUP(D1450,Ingredients!$A:$G,4,FALSE),"ingredient not in list"))</f>
        <v/>
      </c>
      <c r="H1450" t="str">
        <f t="shared" si="249"/>
        <v/>
      </c>
      <c r="I1450" s="3" t="str">
        <f>IF(D1450="", "", IFERROR((VLOOKUP(D1450,Ingredients!$A:$H,8,FALSE)*(F1450/(VLOOKUP(D1450,Ingredients!$A:$H,3,FALSE)))), "ingredient not in list"))</f>
        <v/>
      </c>
      <c r="J1450" t="str">
        <f t="shared" si="250"/>
        <v/>
      </c>
      <c r="K1450" s="77" t="str">
        <f>IF($D1450="", "", IFERROR((VLOOKUP($D1450,Ingredients!$A:$K,9,FALSE)*($F1450/(VLOOKUP($D1450,Ingredients!$A:$K,3,FALSE)))), "ingredient not in list"))</f>
        <v/>
      </c>
      <c r="L1450" t="str">
        <f t="shared" si="251"/>
        <v/>
      </c>
      <c r="M1450" s="77" t="str">
        <f>IF($D1450="", "", IFERROR((VLOOKUP($D1450,Ingredients!$A:$K,10,FALSE)*($F1450/(VLOOKUP($D1450,Ingredients!$A:$K,3,FALSE)))), "ingredient not in list"))</f>
        <v/>
      </c>
      <c r="N1450" t="str">
        <f t="shared" si="252"/>
        <v/>
      </c>
      <c r="O1450" s="77" t="str">
        <f>IF($D1450="", "", IFERROR((VLOOKUP($D1450,Ingredients!$A:$K,11,FALSE)*($F1450/(VLOOKUP($D1450,Ingredients!$A:$K,3,FALSE)))), "ingredient not in list"))</f>
        <v/>
      </c>
      <c r="P1450" t="str">
        <f t="shared" si="253"/>
        <v/>
      </c>
      <c r="Q1450" s="83" t="str">
        <f>IF($D1450="", "", IFERROR((VLOOKUP($D1450,Ingredients!$A:$H,6,FALSE)*($F1450/(VLOOKUP($D1450,Ingredients!$A:$H,3,FALSE)))), "ingredient not in list"))</f>
        <v/>
      </c>
      <c r="R1450" s="3" t="str">
        <f>IF(AND(I1450&lt;&gt;"",I1451=""),SUM(I$1:I1451)-SUM(R$1:R1449),"")</f>
        <v/>
      </c>
      <c r="S1450" t="str">
        <f>IF(AND(Q1450&lt;&gt;"",Q1451=""),SUM(Q$1:Q1451)-SUM(S$1:S1449),"")</f>
        <v/>
      </c>
      <c r="T1450" s="74" t="str">
        <f>IF(AND(K1450&lt;&gt;"",K1451=""),SUM(K$1:K1451)-SUM(T$1:T1449),"")</f>
        <v/>
      </c>
      <c r="U1450" s="74" t="str">
        <f>IF(AND(M1450&lt;&gt;"",M1451=""),SUM(M$1:M1451)-SUM(U$1:U1449),"")</f>
        <v/>
      </c>
      <c r="V1450" s="74" t="str">
        <f>IF(AND(O1450&lt;&gt;"",O1451=""),SUM(O$1:O1451)-SUM(V$1:V1449),"")</f>
        <v/>
      </c>
      <c r="X1450" s="3" t="str">
        <f t="shared" si="254"/>
        <v/>
      </c>
      <c r="Y1450" s="21" t="str">
        <f t="shared" si="255"/>
        <v/>
      </c>
      <c r="Z1450" s="74" t="str">
        <f t="shared" si="256"/>
        <v/>
      </c>
      <c r="AA1450" s="74" t="str">
        <f t="shared" si="257"/>
        <v/>
      </c>
      <c r="AB1450" s="74" t="str">
        <f t="shared" si="258"/>
        <v/>
      </c>
    </row>
    <row r="1451" spans="5:28" ht="15.75" customHeight="1" x14ac:dyDescent="0.2">
      <c r="E1451" t="str">
        <f t="shared" si="248"/>
        <v/>
      </c>
      <c r="G1451" s="1" t="str">
        <f>IF(D1451="","",IFERROR(VLOOKUP(D1451,Ingredients!$A:$G,4,FALSE),"ingredient not in list"))</f>
        <v/>
      </c>
      <c r="H1451" t="str">
        <f t="shared" si="249"/>
        <v/>
      </c>
      <c r="I1451" s="3" t="str">
        <f>IF(D1451="", "", IFERROR((VLOOKUP(D1451,Ingredients!$A:$H,8,FALSE)*(F1451/(VLOOKUP(D1451,Ingredients!$A:$H,3,FALSE)))), "ingredient not in list"))</f>
        <v/>
      </c>
      <c r="J1451" t="str">
        <f t="shared" si="250"/>
        <v/>
      </c>
      <c r="K1451" s="77" t="str">
        <f>IF($D1451="", "", IFERROR((VLOOKUP($D1451,Ingredients!$A:$K,9,FALSE)*($F1451/(VLOOKUP($D1451,Ingredients!$A:$K,3,FALSE)))), "ingredient not in list"))</f>
        <v/>
      </c>
      <c r="L1451" t="str">
        <f t="shared" si="251"/>
        <v/>
      </c>
      <c r="M1451" s="77" t="str">
        <f>IF($D1451="", "", IFERROR((VLOOKUP($D1451,Ingredients!$A:$K,10,FALSE)*($F1451/(VLOOKUP($D1451,Ingredients!$A:$K,3,FALSE)))), "ingredient not in list"))</f>
        <v/>
      </c>
      <c r="N1451" t="str">
        <f t="shared" si="252"/>
        <v/>
      </c>
      <c r="O1451" s="77" t="str">
        <f>IF($D1451="", "", IFERROR((VLOOKUP($D1451,Ingredients!$A:$K,11,FALSE)*($F1451/(VLOOKUP($D1451,Ingredients!$A:$K,3,FALSE)))), "ingredient not in list"))</f>
        <v/>
      </c>
      <c r="P1451" t="str">
        <f t="shared" si="253"/>
        <v/>
      </c>
      <c r="Q1451" s="83" t="str">
        <f>IF($D1451="", "", IFERROR((VLOOKUP($D1451,Ingredients!$A:$H,6,FALSE)*($F1451/(VLOOKUP($D1451,Ingredients!$A:$H,3,FALSE)))), "ingredient not in list"))</f>
        <v/>
      </c>
      <c r="R1451" s="3" t="str">
        <f>IF(AND(I1451&lt;&gt;"",I1452=""),SUM(I$1:I1452)-SUM(R$1:R1450),"")</f>
        <v/>
      </c>
      <c r="S1451" t="str">
        <f>IF(AND(Q1451&lt;&gt;"",Q1452=""),SUM(Q$1:Q1452)-SUM(S$1:S1450),"")</f>
        <v/>
      </c>
      <c r="T1451" s="74" t="str">
        <f>IF(AND(K1451&lt;&gt;"",K1452=""),SUM(K$1:K1452)-SUM(T$1:T1450),"")</f>
        <v/>
      </c>
      <c r="U1451" s="74" t="str">
        <f>IF(AND(M1451&lt;&gt;"",M1452=""),SUM(M$1:M1452)-SUM(U$1:U1450),"")</f>
        <v/>
      </c>
      <c r="V1451" s="74" t="str">
        <f>IF(AND(O1451&lt;&gt;"",O1452=""),SUM(O$1:O1452)-SUM(V$1:V1450),"")</f>
        <v/>
      </c>
      <c r="X1451" s="3" t="str">
        <f t="shared" si="254"/>
        <v/>
      </c>
      <c r="Y1451" s="21" t="str">
        <f t="shared" si="255"/>
        <v/>
      </c>
      <c r="Z1451" s="74" t="str">
        <f t="shared" si="256"/>
        <v/>
      </c>
      <c r="AA1451" s="74" t="str">
        <f t="shared" si="257"/>
        <v/>
      </c>
      <c r="AB1451" s="74" t="str">
        <f t="shared" si="258"/>
        <v/>
      </c>
    </row>
    <row r="1452" spans="5:28" ht="15.75" customHeight="1" x14ac:dyDescent="0.2">
      <c r="E1452" t="str">
        <f t="shared" si="248"/>
        <v/>
      </c>
      <c r="G1452" s="1" t="str">
        <f>IF(D1452="","",IFERROR(VLOOKUP(D1452,Ingredients!$A:$G,4,FALSE),"ingredient not in list"))</f>
        <v/>
      </c>
      <c r="H1452" t="str">
        <f t="shared" si="249"/>
        <v/>
      </c>
      <c r="I1452" s="3" t="str">
        <f>IF(D1452="", "", IFERROR((VLOOKUP(D1452,Ingredients!$A:$H,8,FALSE)*(F1452/(VLOOKUP(D1452,Ingredients!$A:$H,3,FALSE)))), "ingredient not in list"))</f>
        <v/>
      </c>
      <c r="J1452" t="str">
        <f t="shared" si="250"/>
        <v/>
      </c>
      <c r="K1452" s="77" t="str">
        <f>IF($D1452="", "", IFERROR((VLOOKUP($D1452,Ingredients!$A:$K,9,FALSE)*($F1452/(VLOOKUP($D1452,Ingredients!$A:$K,3,FALSE)))), "ingredient not in list"))</f>
        <v/>
      </c>
      <c r="L1452" t="str">
        <f t="shared" si="251"/>
        <v/>
      </c>
      <c r="M1452" s="77" t="str">
        <f>IF($D1452="", "", IFERROR((VLOOKUP($D1452,Ingredients!$A:$K,10,FALSE)*($F1452/(VLOOKUP($D1452,Ingredients!$A:$K,3,FALSE)))), "ingredient not in list"))</f>
        <v/>
      </c>
      <c r="N1452" t="str">
        <f t="shared" si="252"/>
        <v/>
      </c>
      <c r="O1452" s="77" t="str">
        <f>IF($D1452="", "", IFERROR((VLOOKUP($D1452,Ingredients!$A:$K,11,FALSE)*($F1452/(VLOOKUP($D1452,Ingredients!$A:$K,3,FALSE)))), "ingredient not in list"))</f>
        <v/>
      </c>
      <c r="P1452" t="str">
        <f t="shared" si="253"/>
        <v/>
      </c>
      <c r="Q1452" s="83" t="str">
        <f>IF($D1452="", "", IFERROR((VLOOKUP($D1452,Ingredients!$A:$H,6,FALSE)*($F1452/(VLOOKUP($D1452,Ingredients!$A:$H,3,FALSE)))), "ingredient not in list"))</f>
        <v/>
      </c>
      <c r="R1452" s="3" t="str">
        <f>IF(AND(I1452&lt;&gt;"",I1453=""),SUM(I$1:I1453)-SUM(R$1:R1451),"")</f>
        <v/>
      </c>
      <c r="S1452" t="str">
        <f>IF(AND(Q1452&lt;&gt;"",Q1453=""),SUM(Q$1:Q1453)-SUM(S$1:S1451),"")</f>
        <v/>
      </c>
      <c r="T1452" s="74" t="str">
        <f>IF(AND(K1452&lt;&gt;"",K1453=""),SUM(K$1:K1453)-SUM(T$1:T1451),"")</f>
        <v/>
      </c>
      <c r="U1452" s="74" t="str">
        <f>IF(AND(M1452&lt;&gt;"",M1453=""),SUM(M$1:M1453)-SUM(U$1:U1451),"")</f>
        <v/>
      </c>
      <c r="V1452" s="74" t="str">
        <f>IF(AND(O1452&lt;&gt;"",O1453=""),SUM(O$1:O1453)-SUM(V$1:V1451),"")</f>
        <v/>
      </c>
      <c r="X1452" s="3" t="str">
        <f t="shared" si="254"/>
        <v/>
      </c>
      <c r="Y1452" s="21" t="str">
        <f t="shared" si="255"/>
        <v/>
      </c>
      <c r="Z1452" s="74" t="str">
        <f t="shared" si="256"/>
        <v/>
      </c>
      <c r="AA1452" s="74" t="str">
        <f t="shared" si="257"/>
        <v/>
      </c>
      <c r="AB1452" s="74" t="str">
        <f t="shared" si="258"/>
        <v/>
      </c>
    </row>
    <row r="1453" spans="5:28" ht="15.75" customHeight="1" x14ac:dyDescent="0.2">
      <c r="E1453" t="str">
        <f t="shared" si="248"/>
        <v/>
      </c>
      <c r="G1453" s="1" t="str">
        <f>IF(D1453="","",IFERROR(VLOOKUP(D1453,Ingredients!$A:$G,4,FALSE),"ingredient not in list"))</f>
        <v/>
      </c>
      <c r="H1453" t="str">
        <f t="shared" si="249"/>
        <v/>
      </c>
      <c r="I1453" s="3" t="str">
        <f>IF(D1453="", "", IFERROR((VLOOKUP(D1453,Ingredients!$A:$H,8,FALSE)*(F1453/(VLOOKUP(D1453,Ingredients!$A:$H,3,FALSE)))), "ingredient not in list"))</f>
        <v/>
      </c>
      <c r="J1453" t="str">
        <f t="shared" si="250"/>
        <v/>
      </c>
      <c r="K1453" s="77" t="str">
        <f>IF($D1453="", "", IFERROR((VLOOKUP($D1453,Ingredients!$A:$K,9,FALSE)*($F1453/(VLOOKUP($D1453,Ingredients!$A:$K,3,FALSE)))), "ingredient not in list"))</f>
        <v/>
      </c>
      <c r="L1453" t="str">
        <f t="shared" si="251"/>
        <v/>
      </c>
      <c r="M1453" s="77" t="str">
        <f>IF($D1453="", "", IFERROR((VLOOKUP($D1453,Ingredients!$A:$K,10,FALSE)*($F1453/(VLOOKUP($D1453,Ingredients!$A:$K,3,FALSE)))), "ingredient not in list"))</f>
        <v/>
      </c>
      <c r="N1453" t="str">
        <f t="shared" si="252"/>
        <v/>
      </c>
      <c r="O1453" s="77" t="str">
        <f>IF($D1453="", "", IFERROR((VLOOKUP($D1453,Ingredients!$A:$K,11,FALSE)*($F1453/(VLOOKUP($D1453,Ingredients!$A:$K,3,FALSE)))), "ingredient not in list"))</f>
        <v/>
      </c>
      <c r="P1453" t="str">
        <f t="shared" si="253"/>
        <v/>
      </c>
      <c r="Q1453" s="83" t="str">
        <f>IF($D1453="", "", IFERROR((VLOOKUP($D1453,Ingredients!$A:$H,6,FALSE)*($F1453/(VLOOKUP($D1453,Ingredients!$A:$H,3,FALSE)))), "ingredient not in list"))</f>
        <v/>
      </c>
      <c r="R1453" s="3" t="str">
        <f>IF(AND(I1453&lt;&gt;"",I1454=""),SUM(I$1:I1454)-SUM(R$1:R1452),"")</f>
        <v/>
      </c>
      <c r="S1453" t="str">
        <f>IF(AND(Q1453&lt;&gt;"",Q1454=""),SUM(Q$1:Q1454)-SUM(S$1:S1452),"")</f>
        <v/>
      </c>
      <c r="T1453" s="74" t="str">
        <f>IF(AND(K1453&lt;&gt;"",K1454=""),SUM(K$1:K1454)-SUM(T$1:T1452),"")</f>
        <v/>
      </c>
      <c r="U1453" s="74" t="str">
        <f>IF(AND(M1453&lt;&gt;"",M1454=""),SUM(M$1:M1454)-SUM(U$1:U1452),"")</f>
        <v/>
      </c>
      <c r="V1453" s="74" t="str">
        <f>IF(AND(O1453&lt;&gt;"",O1454=""),SUM(O$1:O1454)-SUM(V$1:V1452),"")</f>
        <v/>
      </c>
      <c r="X1453" s="3" t="str">
        <f t="shared" si="254"/>
        <v/>
      </c>
      <c r="Y1453" s="21" t="str">
        <f t="shared" si="255"/>
        <v/>
      </c>
      <c r="Z1453" s="74" t="str">
        <f t="shared" si="256"/>
        <v/>
      </c>
      <c r="AA1453" s="74" t="str">
        <f t="shared" si="257"/>
        <v/>
      </c>
      <c r="AB1453" s="74" t="str">
        <f t="shared" si="258"/>
        <v/>
      </c>
    </row>
    <row r="1454" spans="5:28" ht="15.75" customHeight="1" x14ac:dyDescent="0.2">
      <c r="E1454" t="str">
        <f t="shared" si="248"/>
        <v/>
      </c>
      <c r="G1454" s="1" t="str">
        <f>IF(D1454="","",IFERROR(VLOOKUP(D1454,Ingredients!$A:$G,4,FALSE),"ingredient not in list"))</f>
        <v/>
      </c>
      <c r="H1454" t="str">
        <f t="shared" si="249"/>
        <v/>
      </c>
      <c r="I1454" s="3" t="str">
        <f>IF(D1454="", "", IFERROR((VLOOKUP(D1454,Ingredients!$A:$H,8,FALSE)*(F1454/(VLOOKUP(D1454,Ingredients!$A:$H,3,FALSE)))), "ingredient not in list"))</f>
        <v/>
      </c>
      <c r="J1454" t="str">
        <f t="shared" si="250"/>
        <v/>
      </c>
      <c r="K1454" s="77" t="str">
        <f>IF($D1454="", "", IFERROR((VLOOKUP($D1454,Ingredients!$A:$K,9,FALSE)*($F1454/(VLOOKUP($D1454,Ingredients!$A:$K,3,FALSE)))), "ingredient not in list"))</f>
        <v/>
      </c>
      <c r="L1454" t="str">
        <f t="shared" si="251"/>
        <v/>
      </c>
      <c r="M1454" s="77" t="str">
        <f>IF($D1454="", "", IFERROR((VLOOKUP($D1454,Ingredients!$A:$K,10,FALSE)*($F1454/(VLOOKUP($D1454,Ingredients!$A:$K,3,FALSE)))), "ingredient not in list"))</f>
        <v/>
      </c>
      <c r="N1454" t="str">
        <f t="shared" si="252"/>
        <v/>
      </c>
      <c r="O1454" s="77" t="str">
        <f>IF($D1454="", "", IFERROR((VLOOKUP($D1454,Ingredients!$A:$K,11,FALSE)*($F1454/(VLOOKUP($D1454,Ingredients!$A:$K,3,FALSE)))), "ingredient not in list"))</f>
        <v/>
      </c>
      <c r="P1454" t="str">
        <f t="shared" si="253"/>
        <v/>
      </c>
      <c r="Q1454" s="83" t="str">
        <f>IF($D1454="", "", IFERROR((VLOOKUP($D1454,Ingredients!$A:$H,6,FALSE)*($F1454/(VLOOKUP($D1454,Ingredients!$A:$H,3,FALSE)))), "ingredient not in list"))</f>
        <v/>
      </c>
      <c r="R1454" s="3" t="str">
        <f>IF(AND(I1454&lt;&gt;"",I1455=""),SUM(I$1:I1455)-SUM(R$1:R1453),"")</f>
        <v/>
      </c>
      <c r="S1454" t="str">
        <f>IF(AND(Q1454&lt;&gt;"",Q1455=""),SUM(Q$1:Q1455)-SUM(S$1:S1453),"")</f>
        <v/>
      </c>
      <c r="T1454" s="74" t="str">
        <f>IF(AND(K1454&lt;&gt;"",K1455=""),SUM(K$1:K1455)-SUM(T$1:T1453),"")</f>
        <v/>
      </c>
      <c r="U1454" s="74" t="str">
        <f>IF(AND(M1454&lt;&gt;"",M1455=""),SUM(M$1:M1455)-SUM(U$1:U1453),"")</f>
        <v/>
      </c>
      <c r="V1454" s="74" t="str">
        <f>IF(AND(O1454&lt;&gt;"",O1455=""),SUM(O$1:O1455)-SUM(V$1:V1453),"")</f>
        <v/>
      </c>
      <c r="X1454" s="3" t="str">
        <f t="shared" si="254"/>
        <v/>
      </c>
      <c r="Y1454" s="21" t="str">
        <f t="shared" si="255"/>
        <v/>
      </c>
      <c r="Z1454" s="74" t="str">
        <f t="shared" si="256"/>
        <v/>
      </c>
      <c r="AA1454" s="74" t="str">
        <f t="shared" si="257"/>
        <v/>
      </c>
      <c r="AB1454" s="74" t="str">
        <f t="shared" si="258"/>
        <v/>
      </c>
    </row>
    <row r="1455" spans="5:28" ht="15.75" customHeight="1" x14ac:dyDescent="0.2">
      <c r="E1455" t="str">
        <f t="shared" si="248"/>
        <v/>
      </c>
      <c r="G1455" s="1" t="str">
        <f>IF(D1455="","",IFERROR(VLOOKUP(D1455,Ingredients!$A:$G,4,FALSE),"ingredient not in list"))</f>
        <v/>
      </c>
      <c r="H1455" t="str">
        <f t="shared" si="249"/>
        <v/>
      </c>
      <c r="I1455" s="3" t="str">
        <f>IF(D1455="", "", IFERROR((VLOOKUP(D1455,Ingredients!$A:$H,8,FALSE)*(F1455/(VLOOKUP(D1455,Ingredients!$A:$H,3,FALSE)))), "ingredient not in list"))</f>
        <v/>
      </c>
      <c r="J1455" t="str">
        <f t="shared" si="250"/>
        <v/>
      </c>
      <c r="K1455" s="77" t="str">
        <f>IF($D1455="", "", IFERROR((VLOOKUP($D1455,Ingredients!$A:$K,9,FALSE)*($F1455/(VLOOKUP($D1455,Ingredients!$A:$K,3,FALSE)))), "ingredient not in list"))</f>
        <v/>
      </c>
      <c r="L1455" t="str">
        <f t="shared" si="251"/>
        <v/>
      </c>
      <c r="M1455" s="77" t="str">
        <f>IF($D1455="", "", IFERROR((VLOOKUP($D1455,Ingredients!$A:$K,10,FALSE)*($F1455/(VLOOKUP($D1455,Ingredients!$A:$K,3,FALSE)))), "ingredient not in list"))</f>
        <v/>
      </c>
      <c r="N1455" t="str">
        <f t="shared" si="252"/>
        <v/>
      </c>
      <c r="O1455" s="77" t="str">
        <f>IF($D1455="", "", IFERROR((VLOOKUP($D1455,Ingredients!$A:$K,11,FALSE)*($F1455/(VLOOKUP($D1455,Ingredients!$A:$K,3,FALSE)))), "ingredient not in list"))</f>
        <v/>
      </c>
      <c r="P1455" t="str">
        <f t="shared" si="253"/>
        <v/>
      </c>
      <c r="Q1455" s="83" t="str">
        <f>IF($D1455="", "", IFERROR((VLOOKUP($D1455,Ingredients!$A:$H,6,FALSE)*($F1455/(VLOOKUP($D1455,Ingredients!$A:$H,3,FALSE)))), "ingredient not in list"))</f>
        <v/>
      </c>
      <c r="R1455" s="3" t="str">
        <f>IF(AND(I1455&lt;&gt;"",I1456=""),SUM(I$1:I1456)-SUM(R$1:R1454),"")</f>
        <v/>
      </c>
      <c r="S1455" t="str">
        <f>IF(AND(Q1455&lt;&gt;"",Q1456=""),SUM(Q$1:Q1456)-SUM(S$1:S1454),"")</f>
        <v/>
      </c>
      <c r="T1455" s="74" t="str">
        <f>IF(AND(K1455&lt;&gt;"",K1456=""),SUM(K$1:K1456)-SUM(T$1:T1454),"")</f>
        <v/>
      </c>
      <c r="U1455" s="74" t="str">
        <f>IF(AND(M1455&lt;&gt;"",M1456=""),SUM(M$1:M1456)-SUM(U$1:U1454),"")</f>
        <v/>
      </c>
      <c r="V1455" s="74" t="str">
        <f>IF(AND(O1455&lt;&gt;"",O1456=""),SUM(O$1:O1456)-SUM(V$1:V1454),"")</f>
        <v/>
      </c>
      <c r="X1455" s="3" t="str">
        <f t="shared" si="254"/>
        <v/>
      </c>
      <c r="Y1455" s="21" t="str">
        <f t="shared" si="255"/>
        <v/>
      </c>
      <c r="Z1455" s="74" t="str">
        <f t="shared" si="256"/>
        <v/>
      </c>
      <c r="AA1455" s="74" t="str">
        <f t="shared" si="257"/>
        <v/>
      </c>
      <c r="AB1455" s="74" t="str">
        <f t="shared" si="258"/>
        <v/>
      </c>
    </row>
    <row r="1456" spans="5:28" ht="15.75" customHeight="1" x14ac:dyDescent="0.2">
      <c r="E1456" t="str">
        <f t="shared" si="248"/>
        <v/>
      </c>
      <c r="G1456" s="1" t="str">
        <f>IF(D1456="","",IFERROR(VLOOKUP(D1456,Ingredients!$A:$G,4,FALSE),"ingredient not in list"))</f>
        <v/>
      </c>
      <c r="H1456" t="str">
        <f t="shared" si="249"/>
        <v/>
      </c>
      <c r="I1456" s="3" t="str">
        <f>IF(D1456="", "", IFERROR((VLOOKUP(D1456,Ingredients!$A:$H,8,FALSE)*(F1456/(VLOOKUP(D1456,Ingredients!$A:$H,3,FALSE)))), "ingredient not in list"))</f>
        <v/>
      </c>
      <c r="J1456" t="str">
        <f t="shared" si="250"/>
        <v/>
      </c>
      <c r="K1456" s="77" t="str">
        <f>IF($D1456="", "", IFERROR((VLOOKUP($D1456,Ingredients!$A:$K,9,FALSE)*($F1456/(VLOOKUP($D1456,Ingredients!$A:$K,3,FALSE)))), "ingredient not in list"))</f>
        <v/>
      </c>
      <c r="L1456" t="str">
        <f t="shared" si="251"/>
        <v/>
      </c>
      <c r="M1456" s="77" t="str">
        <f>IF($D1456="", "", IFERROR((VLOOKUP($D1456,Ingredients!$A:$K,10,FALSE)*($F1456/(VLOOKUP($D1456,Ingredients!$A:$K,3,FALSE)))), "ingredient not in list"))</f>
        <v/>
      </c>
      <c r="N1456" t="str">
        <f t="shared" si="252"/>
        <v/>
      </c>
      <c r="O1456" s="77" t="str">
        <f>IF($D1456="", "", IFERROR((VLOOKUP($D1456,Ingredients!$A:$K,11,FALSE)*($F1456/(VLOOKUP($D1456,Ingredients!$A:$K,3,FALSE)))), "ingredient not in list"))</f>
        <v/>
      </c>
      <c r="P1456" t="str">
        <f t="shared" si="253"/>
        <v/>
      </c>
      <c r="Q1456" s="83" t="str">
        <f>IF($D1456="", "", IFERROR((VLOOKUP($D1456,Ingredients!$A:$H,6,FALSE)*($F1456/(VLOOKUP($D1456,Ingredients!$A:$H,3,FALSE)))), "ingredient not in list"))</f>
        <v/>
      </c>
      <c r="R1456" s="3" t="str">
        <f>IF(AND(I1456&lt;&gt;"",I1457=""),SUM(I$1:I1457)-SUM(R$1:R1455),"")</f>
        <v/>
      </c>
      <c r="S1456" t="str">
        <f>IF(AND(Q1456&lt;&gt;"",Q1457=""),SUM(Q$1:Q1457)-SUM(S$1:S1455),"")</f>
        <v/>
      </c>
      <c r="T1456" s="74" t="str">
        <f>IF(AND(K1456&lt;&gt;"",K1457=""),SUM(K$1:K1457)-SUM(T$1:T1455),"")</f>
        <v/>
      </c>
      <c r="U1456" s="74" t="str">
        <f>IF(AND(M1456&lt;&gt;"",M1457=""),SUM(M$1:M1457)-SUM(U$1:U1455),"")</f>
        <v/>
      </c>
      <c r="V1456" s="74" t="str">
        <f>IF(AND(O1456&lt;&gt;"",O1457=""),SUM(O$1:O1457)-SUM(V$1:V1455),"")</f>
        <v/>
      </c>
      <c r="X1456" s="3" t="str">
        <f t="shared" si="254"/>
        <v/>
      </c>
      <c r="Y1456" s="21" t="str">
        <f t="shared" si="255"/>
        <v/>
      </c>
      <c r="Z1456" s="74" t="str">
        <f t="shared" si="256"/>
        <v/>
      </c>
      <c r="AA1456" s="74" t="str">
        <f t="shared" si="257"/>
        <v/>
      </c>
      <c r="AB1456" s="74" t="str">
        <f t="shared" si="258"/>
        <v/>
      </c>
    </row>
    <row r="1457" spans="5:28" ht="15.75" customHeight="1" x14ac:dyDescent="0.2">
      <c r="E1457" t="str">
        <f t="shared" si="248"/>
        <v/>
      </c>
      <c r="G1457" s="1" t="str">
        <f>IF(D1457="","",IFERROR(VLOOKUP(D1457,Ingredients!$A:$G,4,FALSE),"ingredient not in list"))</f>
        <v/>
      </c>
      <c r="H1457" t="str">
        <f t="shared" si="249"/>
        <v/>
      </c>
      <c r="I1457" s="3" t="str">
        <f>IF(D1457="", "", IFERROR((VLOOKUP(D1457,Ingredients!$A:$H,8,FALSE)*(F1457/(VLOOKUP(D1457,Ingredients!$A:$H,3,FALSE)))), "ingredient not in list"))</f>
        <v/>
      </c>
      <c r="J1457" t="str">
        <f t="shared" si="250"/>
        <v/>
      </c>
      <c r="K1457" s="77" t="str">
        <f>IF($D1457="", "", IFERROR((VLOOKUP($D1457,Ingredients!$A:$K,9,FALSE)*($F1457/(VLOOKUP($D1457,Ingredients!$A:$K,3,FALSE)))), "ingredient not in list"))</f>
        <v/>
      </c>
      <c r="L1457" t="str">
        <f t="shared" si="251"/>
        <v/>
      </c>
      <c r="M1457" s="77" t="str">
        <f>IF($D1457="", "", IFERROR((VLOOKUP($D1457,Ingredients!$A:$K,10,FALSE)*($F1457/(VLOOKUP($D1457,Ingredients!$A:$K,3,FALSE)))), "ingredient not in list"))</f>
        <v/>
      </c>
      <c r="N1457" t="str">
        <f t="shared" si="252"/>
        <v/>
      </c>
      <c r="O1457" s="77" t="str">
        <f>IF($D1457="", "", IFERROR((VLOOKUP($D1457,Ingredients!$A:$K,11,FALSE)*($F1457/(VLOOKUP($D1457,Ingredients!$A:$K,3,FALSE)))), "ingredient not in list"))</f>
        <v/>
      </c>
      <c r="P1457" t="str">
        <f t="shared" si="253"/>
        <v/>
      </c>
      <c r="Q1457" s="83" t="str">
        <f>IF($D1457="", "", IFERROR((VLOOKUP($D1457,Ingredients!$A:$H,6,FALSE)*($F1457/(VLOOKUP($D1457,Ingredients!$A:$H,3,FALSE)))), "ingredient not in list"))</f>
        <v/>
      </c>
      <c r="R1457" s="3" t="str">
        <f>IF(AND(I1457&lt;&gt;"",I1458=""),SUM(I$1:I1458)-SUM(R$1:R1456),"")</f>
        <v/>
      </c>
      <c r="S1457" t="str">
        <f>IF(AND(Q1457&lt;&gt;"",Q1458=""),SUM(Q$1:Q1458)-SUM(S$1:S1456),"")</f>
        <v/>
      </c>
      <c r="T1457" s="74" t="str">
        <f>IF(AND(K1457&lt;&gt;"",K1458=""),SUM(K$1:K1458)-SUM(T$1:T1456),"")</f>
        <v/>
      </c>
      <c r="U1457" s="74" t="str">
        <f>IF(AND(M1457&lt;&gt;"",M1458=""),SUM(M$1:M1458)-SUM(U$1:U1456),"")</f>
        <v/>
      </c>
      <c r="V1457" s="74" t="str">
        <f>IF(AND(O1457&lt;&gt;"",O1458=""),SUM(O$1:O1458)-SUM(V$1:V1456),"")</f>
        <v/>
      </c>
      <c r="X1457" s="3" t="str">
        <f t="shared" si="254"/>
        <v/>
      </c>
      <c r="Y1457" s="21" t="str">
        <f t="shared" si="255"/>
        <v/>
      </c>
      <c r="Z1457" s="74" t="str">
        <f t="shared" si="256"/>
        <v/>
      </c>
      <c r="AA1457" s="74" t="str">
        <f t="shared" si="257"/>
        <v/>
      </c>
      <c r="AB1457" s="74" t="str">
        <f t="shared" si="258"/>
        <v/>
      </c>
    </row>
    <row r="1458" spans="5:28" ht="15.75" customHeight="1" x14ac:dyDescent="0.2">
      <c r="E1458" t="str">
        <f t="shared" si="248"/>
        <v/>
      </c>
      <c r="G1458" s="1" t="str">
        <f>IF(D1458="","",IFERROR(VLOOKUP(D1458,Ingredients!$A:$G,4,FALSE),"ingredient not in list"))</f>
        <v/>
      </c>
      <c r="H1458" t="str">
        <f t="shared" si="249"/>
        <v/>
      </c>
      <c r="I1458" s="3" t="str">
        <f>IF(D1458="", "", IFERROR((VLOOKUP(D1458,Ingredients!$A:$H,8,FALSE)*(F1458/(VLOOKUP(D1458,Ingredients!$A:$H,3,FALSE)))), "ingredient not in list"))</f>
        <v/>
      </c>
      <c r="J1458" t="str">
        <f t="shared" si="250"/>
        <v/>
      </c>
      <c r="K1458" s="77" t="str">
        <f>IF($D1458="", "", IFERROR((VLOOKUP($D1458,Ingredients!$A:$K,9,FALSE)*($F1458/(VLOOKUP($D1458,Ingredients!$A:$K,3,FALSE)))), "ingredient not in list"))</f>
        <v/>
      </c>
      <c r="L1458" t="str">
        <f t="shared" si="251"/>
        <v/>
      </c>
      <c r="M1458" s="77" t="str">
        <f>IF($D1458="", "", IFERROR((VLOOKUP($D1458,Ingredients!$A:$K,10,FALSE)*($F1458/(VLOOKUP($D1458,Ingredients!$A:$K,3,FALSE)))), "ingredient not in list"))</f>
        <v/>
      </c>
      <c r="N1458" t="str">
        <f t="shared" si="252"/>
        <v/>
      </c>
      <c r="O1458" s="77" t="str">
        <f>IF($D1458="", "", IFERROR((VLOOKUP($D1458,Ingredients!$A:$K,11,FALSE)*($F1458/(VLOOKUP($D1458,Ingredients!$A:$K,3,FALSE)))), "ingredient not in list"))</f>
        <v/>
      </c>
      <c r="P1458" t="str">
        <f t="shared" si="253"/>
        <v/>
      </c>
      <c r="Q1458" s="83" t="str">
        <f>IF($D1458="", "", IFERROR((VLOOKUP($D1458,Ingredients!$A:$H,6,FALSE)*($F1458/(VLOOKUP($D1458,Ingredients!$A:$H,3,FALSE)))), "ingredient not in list"))</f>
        <v/>
      </c>
      <c r="R1458" s="3" t="str">
        <f>IF(AND(I1458&lt;&gt;"",I1459=""),SUM(I$1:I1459)-SUM(R$1:R1457),"")</f>
        <v/>
      </c>
      <c r="S1458" t="str">
        <f>IF(AND(Q1458&lt;&gt;"",Q1459=""),SUM(Q$1:Q1459)-SUM(S$1:S1457),"")</f>
        <v/>
      </c>
      <c r="T1458" s="74" t="str">
        <f>IF(AND(K1458&lt;&gt;"",K1459=""),SUM(K$1:K1459)-SUM(T$1:T1457),"")</f>
        <v/>
      </c>
      <c r="U1458" s="74" t="str">
        <f>IF(AND(M1458&lt;&gt;"",M1459=""),SUM(M$1:M1459)-SUM(U$1:U1457),"")</f>
        <v/>
      </c>
      <c r="V1458" s="74" t="str">
        <f>IF(AND(O1458&lt;&gt;"",O1459=""),SUM(O$1:O1459)-SUM(V$1:V1457),"")</f>
        <v/>
      </c>
      <c r="X1458" s="3" t="str">
        <f t="shared" si="254"/>
        <v/>
      </c>
      <c r="Y1458" s="21" t="str">
        <f t="shared" si="255"/>
        <v/>
      </c>
      <c r="Z1458" s="74" t="str">
        <f t="shared" si="256"/>
        <v/>
      </c>
      <c r="AA1458" s="74" t="str">
        <f t="shared" si="257"/>
        <v/>
      </c>
      <c r="AB1458" s="74" t="str">
        <f t="shared" si="258"/>
        <v/>
      </c>
    </row>
    <row r="1459" spans="5:28" ht="15.75" customHeight="1" x14ac:dyDescent="0.2">
      <c r="E1459" t="str">
        <f t="shared" si="248"/>
        <v/>
      </c>
      <c r="G1459" s="1" t="str">
        <f>IF(D1459="","",IFERROR(VLOOKUP(D1459,Ingredients!$A:$G,4,FALSE),"ingredient not in list"))</f>
        <v/>
      </c>
      <c r="H1459" t="str">
        <f t="shared" si="249"/>
        <v/>
      </c>
      <c r="I1459" s="3" t="str">
        <f>IF(D1459="", "", IFERROR((VLOOKUP(D1459,Ingredients!$A:$H,8,FALSE)*(F1459/(VLOOKUP(D1459,Ingredients!$A:$H,3,FALSE)))), "ingredient not in list"))</f>
        <v/>
      </c>
      <c r="J1459" t="str">
        <f t="shared" si="250"/>
        <v/>
      </c>
      <c r="K1459" s="77" t="str">
        <f>IF($D1459="", "", IFERROR((VLOOKUP($D1459,Ingredients!$A:$K,9,FALSE)*($F1459/(VLOOKUP($D1459,Ingredients!$A:$K,3,FALSE)))), "ingredient not in list"))</f>
        <v/>
      </c>
      <c r="L1459" t="str">
        <f t="shared" si="251"/>
        <v/>
      </c>
      <c r="M1459" s="77" t="str">
        <f>IF($D1459="", "", IFERROR((VLOOKUP($D1459,Ingredients!$A:$K,10,FALSE)*($F1459/(VLOOKUP($D1459,Ingredients!$A:$K,3,FALSE)))), "ingredient not in list"))</f>
        <v/>
      </c>
      <c r="N1459" t="str">
        <f t="shared" si="252"/>
        <v/>
      </c>
      <c r="O1459" s="77" t="str">
        <f>IF($D1459="", "", IFERROR((VLOOKUP($D1459,Ingredients!$A:$K,11,FALSE)*($F1459/(VLOOKUP($D1459,Ingredients!$A:$K,3,FALSE)))), "ingredient not in list"))</f>
        <v/>
      </c>
      <c r="P1459" t="str">
        <f t="shared" si="253"/>
        <v/>
      </c>
      <c r="Q1459" s="83" t="str">
        <f>IF($D1459="", "", IFERROR((VLOOKUP($D1459,Ingredients!$A:$H,6,FALSE)*($F1459/(VLOOKUP($D1459,Ingredients!$A:$H,3,FALSE)))), "ingredient not in list"))</f>
        <v/>
      </c>
      <c r="R1459" s="3" t="str">
        <f>IF(AND(I1459&lt;&gt;"",I1460=""),SUM(I$1:I1460)-SUM(R$1:R1458),"")</f>
        <v/>
      </c>
      <c r="S1459" t="str">
        <f>IF(AND(Q1459&lt;&gt;"",Q1460=""),SUM(Q$1:Q1460)-SUM(S$1:S1458),"")</f>
        <v/>
      </c>
      <c r="T1459" s="74" t="str">
        <f>IF(AND(K1459&lt;&gt;"",K1460=""),SUM(K$1:K1460)-SUM(T$1:T1458),"")</f>
        <v/>
      </c>
      <c r="U1459" s="74" t="str">
        <f>IF(AND(M1459&lt;&gt;"",M1460=""),SUM(M$1:M1460)-SUM(U$1:U1458),"")</f>
        <v/>
      </c>
      <c r="V1459" s="74" t="str">
        <f>IF(AND(O1459&lt;&gt;"",O1460=""),SUM(O$1:O1460)-SUM(V$1:V1458),"")</f>
        <v/>
      </c>
      <c r="X1459" s="3" t="str">
        <f t="shared" si="254"/>
        <v/>
      </c>
      <c r="Y1459" s="21" t="str">
        <f t="shared" si="255"/>
        <v/>
      </c>
      <c r="Z1459" s="74" t="str">
        <f t="shared" si="256"/>
        <v/>
      </c>
      <c r="AA1459" s="74" t="str">
        <f t="shared" si="257"/>
        <v/>
      </c>
      <c r="AB1459" s="74" t="str">
        <f t="shared" si="258"/>
        <v/>
      </c>
    </row>
    <row r="1460" spans="5:28" ht="15.75" customHeight="1" x14ac:dyDescent="0.2">
      <c r="E1460" t="str">
        <f t="shared" si="248"/>
        <v/>
      </c>
      <c r="G1460" s="1" t="str">
        <f>IF(D1460="","",IFERROR(VLOOKUP(D1460,Ingredients!$A:$G,4,FALSE),"ingredient not in list"))</f>
        <v/>
      </c>
      <c r="H1460" t="str">
        <f t="shared" si="249"/>
        <v/>
      </c>
      <c r="I1460" s="3" t="str">
        <f>IF(D1460="", "", IFERROR((VLOOKUP(D1460,Ingredients!$A:$H,8,FALSE)*(F1460/(VLOOKUP(D1460,Ingredients!$A:$H,3,FALSE)))), "ingredient not in list"))</f>
        <v/>
      </c>
      <c r="J1460" t="str">
        <f t="shared" si="250"/>
        <v/>
      </c>
      <c r="K1460" s="77" t="str">
        <f>IF($D1460="", "", IFERROR((VLOOKUP($D1460,Ingredients!$A:$K,9,FALSE)*($F1460/(VLOOKUP($D1460,Ingredients!$A:$K,3,FALSE)))), "ingredient not in list"))</f>
        <v/>
      </c>
      <c r="L1460" t="str">
        <f t="shared" si="251"/>
        <v/>
      </c>
      <c r="M1460" s="77" t="str">
        <f>IF($D1460="", "", IFERROR((VLOOKUP($D1460,Ingredients!$A:$K,10,FALSE)*($F1460/(VLOOKUP($D1460,Ingredients!$A:$K,3,FALSE)))), "ingredient not in list"))</f>
        <v/>
      </c>
      <c r="N1460" t="str">
        <f t="shared" si="252"/>
        <v/>
      </c>
      <c r="O1460" s="77" t="str">
        <f>IF($D1460="", "", IFERROR((VLOOKUP($D1460,Ingredients!$A:$K,11,FALSE)*($F1460/(VLOOKUP($D1460,Ingredients!$A:$K,3,FALSE)))), "ingredient not in list"))</f>
        <v/>
      </c>
      <c r="P1460" t="str">
        <f t="shared" si="253"/>
        <v/>
      </c>
      <c r="Q1460" s="83" t="str">
        <f>IF($D1460="", "", IFERROR((VLOOKUP($D1460,Ingredients!$A:$H,6,FALSE)*($F1460/(VLOOKUP($D1460,Ingredients!$A:$H,3,FALSE)))), "ingredient not in list"))</f>
        <v/>
      </c>
      <c r="R1460" s="3" t="str">
        <f>IF(AND(I1460&lt;&gt;"",I1461=""),SUM(I$1:I1461)-SUM(R$1:R1459),"")</f>
        <v/>
      </c>
      <c r="S1460" t="str">
        <f>IF(AND(Q1460&lt;&gt;"",Q1461=""),SUM(Q$1:Q1461)-SUM(S$1:S1459),"")</f>
        <v/>
      </c>
      <c r="T1460" s="74" t="str">
        <f>IF(AND(K1460&lt;&gt;"",K1461=""),SUM(K$1:K1461)-SUM(T$1:T1459),"")</f>
        <v/>
      </c>
      <c r="U1460" s="74" t="str">
        <f>IF(AND(M1460&lt;&gt;"",M1461=""),SUM(M$1:M1461)-SUM(U$1:U1459),"")</f>
        <v/>
      </c>
      <c r="V1460" s="74" t="str">
        <f>IF(AND(O1460&lt;&gt;"",O1461=""),SUM(O$1:O1461)-SUM(V$1:V1459),"")</f>
        <v/>
      </c>
      <c r="X1460" s="3" t="str">
        <f t="shared" si="254"/>
        <v/>
      </c>
      <c r="Y1460" s="21" t="str">
        <f t="shared" si="255"/>
        <v/>
      </c>
      <c r="Z1460" s="74" t="str">
        <f t="shared" si="256"/>
        <v/>
      </c>
      <c r="AA1460" s="74" t="str">
        <f t="shared" si="257"/>
        <v/>
      </c>
      <c r="AB1460" s="74" t="str">
        <f t="shared" si="258"/>
        <v/>
      </c>
    </row>
    <row r="1461" spans="5:28" ht="15.75" customHeight="1" x14ac:dyDescent="0.2">
      <c r="E1461" t="str">
        <f t="shared" si="248"/>
        <v/>
      </c>
      <c r="G1461" s="1" t="str">
        <f>IF(D1461="","",IFERROR(VLOOKUP(D1461,Ingredients!$A:$G,4,FALSE),"ingredient not in list"))</f>
        <v/>
      </c>
      <c r="H1461" t="str">
        <f t="shared" si="249"/>
        <v/>
      </c>
      <c r="I1461" s="3" t="str">
        <f>IF(D1461="", "", IFERROR((VLOOKUP(D1461,Ingredients!$A:$H,8,FALSE)*(F1461/(VLOOKUP(D1461,Ingredients!$A:$H,3,FALSE)))), "ingredient not in list"))</f>
        <v/>
      </c>
      <c r="J1461" t="str">
        <f t="shared" si="250"/>
        <v/>
      </c>
      <c r="K1461" s="77" t="str">
        <f>IF($D1461="", "", IFERROR((VLOOKUP($D1461,Ingredients!$A:$K,9,FALSE)*($F1461/(VLOOKUP($D1461,Ingredients!$A:$K,3,FALSE)))), "ingredient not in list"))</f>
        <v/>
      </c>
      <c r="L1461" t="str">
        <f t="shared" si="251"/>
        <v/>
      </c>
      <c r="M1461" s="77" t="str">
        <f>IF($D1461="", "", IFERROR((VLOOKUP($D1461,Ingredients!$A:$K,10,FALSE)*($F1461/(VLOOKUP($D1461,Ingredients!$A:$K,3,FALSE)))), "ingredient not in list"))</f>
        <v/>
      </c>
      <c r="N1461" t="str">
        <f t="shared" si="252"/>
        <v/>
      </c>
      <c r="O1461" s="77" t="str">
        <f>IF($D1461="", "", IFERROR((VLOOKUP($D1461,Ingredients!$A:$K,11,FALSE)*($F1461/(VLOOKUP($D1461,Ingredients!$A:$K,3,FALSE)))), "ingredient not in list"))</f>
        <v/>
      </c>
      <c r="P1461" t="str">
        <f t="shared" si="253"/>
        <v/>
      </c>
      <c r="Q1461" s="83" t="str">
        <f>IF($D1461="", "", IFERROR((VLOOKUP($D1461,Ingredients!$A:$H,6,FALSE)*($F1461/(VLOOKUP($D1461,Ingredients!$A:$H,3,FALSE)))), "ingredient not in list"))</f>
        <v/>
      </c>
      <c r="R1461" s="3" t="str">
        <f>IF(AND(I1461&lt;&gt;"",I1462=""),SUM(I$1:I1462)-SUM(R$1:R1460),"")</f>
        <v/>
      </c>
      <c r="S1461" t="str">
        <f>IF(AND(Q1461&lt;&gt;"",Q1462=""),SUM(Q$1:Q1462)-SUM(S$1:S1460),"")</f>
        <v/>
      </c>
      <c r="T1461" s="74" t="str">
        <f>IF(AND(K1461&lt;&gt;"",K1462=""),SUM(K$1:K1462)-SUM(T$1:T1460),"")</f>
        <v/>
      </c>
      <c r="U1461" s="74" t="str">
        <f>IF(AND(M1461&lt;&gt;"",M1462=""),SUM(M$1:M1462)-SUM(U$1:U1460),"")</f>
        <v/>
      </c>
      <c r="V1461" s="74" t="str">
        <f>IF(AND(O1461&lt;&gt;"",O1462=""),SUM(O$1:O1462)-SUM(V$1:V1460),"")</f>
        <v/>
      </c>
      <c r="X1461" s="3" t="str">
        <f t="shared" si="254"/>
        <v/>
      </c>
      <c r="Y1461" s="21" t="str">
        <f t="shared" si="255"/>
        <v/>
      </c>
      <c r="Z1461" s="74" t="str">
        <f t="shared" si="256"/>
        <v/>
      </c>
      <c r="AA1461" s="74" t="str">
        <f t="shared" si="257"/>
        <v/>
      </c>
      <c r="AB1461" s="74" t="str">
        <f t="shared" si="258"/>
        <v/>
      </c>
    </row>
    <row r="1462" spans="5:28" ht="15.75" customHeight="1" x14ac:dyDescent="0.2">
      <c r="E1462" t="str">
        <f t="shared" si="248"/>
        <v/>
      </c>
      <c r="G1462" s="1" t="str">
        <f>IF(D1462="","",IFERROR(VLOOKUP(D1462,Ingredients!$A:$G,4,FALSE),"ingredient not in list"))</f>
        <v/>
      </c>
      <c r="H1462" t="str">
        <f t="shared" si="249"/>
        <v/>
      </c>
      <c r="I1462" s="3" t="str">
        <f>IF(D1462="", "", IFERROR((VLOOKUP(D1462,Ingredients!$A:$H,8,FALSE)*(F1462/(VLOOKUP(D1462,Ingredients!$A:$H,3,FALSE)))), "ingredient not in list"))</f>
        <v/>
      </c>
      <c r="J1462" t="str">
        <f t="shared" si="250"/>
        <v/>
      </c>
      <c r="K1462" s="77" t="str">
        <f>IF($D1462="", "", IFERROR((VLOOKUP($D1462,Ingredients!$A:$K,9,FALSE)*($F1462/(VLOOKUP($D1462,Ingredients!$A:$K,3,FALSE)))), "ingredient not in list"))</f>
        <v/>
      </c>
      <c r="L1462" t="str">
        <f t="shared" si="251"/>
        <v/>
      </c>
      <c r="M1462" s="77" t="str">
        <f>IF($D1462="", "", IFERROR((VLOOKUP($D1462,Ingredients!$A:$K,10,FALSE)*($F1462/(VLOOKUP($D1462,Ingredients!$A:$K,3,FALSE)))), "ingredient not in list"))</f>
        <v/>
      </c>
      <c r="N1462" t="str">
        <f t="shared" si="252"/>
        <v/>
      </c>
      <c r="O1462" s="77" t="str">
        <f>IF($D1462="", "", IFERROR((VLOOKUP($D1462,Ingredients!$A:$K,11,FALSE)*($F1462/(VLOOKUP($D1462,Ingredients!$A:$K,3,FALSE)))), "ingredient not in list"))</f>
        <v/>
      </c>
      <c r="P1462" t="str">
        <f t="shared" si="253"/>
        <v/>
      </c>
      <c r="Q1462" s="83" t="str">
        <f>IF($D1462="", "", IFERROR((VLOOKUP($D1462,Ingredients!$A:$H,6,FALSE)*($F1462/(VLOOKUP($D1462,Ingredients!$A:$H,3,FALSE)))), "ingredient not in list"))</f>
        <v/>
      </c>
      <c r="R1462" s="3" t="str">
        <f>IF(AND(I1462&lt;&gt;"",I1463=""),SUM(I$1:I1463)-SUM(R$1:R1461),"")</f>
        <v/>
      </c>
      <c r="S1462" t="str">
        <f>IF(AND(Q1462&lt;&gt;"",Q1463=""),SUM(Q$1:Q1463)-SUM(S$1:S1461),"")</f>
        <v/>
      </c>
      <c r="T1462" s="74" t="str">
        <f>IF(AND(K1462&lt;&gt;"",K1463=""),SUM(K$1:K1463)-SUM(T$1:T1461),"")</f>
        <v/>
      </c>
      <c r="U1462" s="74" t="str">
        <f>IF(AND(M1462&lt;&gt;"",M1463=""),SUM(M$1:M1463)-SUM(U$1:U1461),"")</f>
        <v/>
      </c>
      <c r="V1462" s="74" t="str">
        <f>IF(AND(O1462&lt;&gt;"",O1463=""),SUM(O$1:O1463)-SUM(V$1:V1461),"")</f>
        <v/>
      </c>
      <c r="X1462" s="3" t="str">
        <f t="shared" si="254"/>
        <v/>
      </c>
      <c r="Y1462" s="21" t="str">
        <f t="shared" si="255"/>
        <v/>
      </c>
      <c r="Z1462" s="74" t="str">
        <f t="shared" si="256"/>
        <v/>
      </c>
      <c r="AA1462" s="74" t="str">
        <f t="shared" si="257"/>
        <v/>
      </c>
      <c r="AB1462" s="74" t="str">
        <f t="shared" si="258"/>
        <v/>
      </c>
    </row>
    <row r="1463" spans="5:28" ht="15.75" customHeight="1" x14ac:dyDescent="0.2">
      <c r="E1463" t="str">
        <f t="shared" si="248"/>
        <v/>
      </c>
      <c r="G1463" s="1" t="str">
        <f>IF(D1463="","",IFERROR(VLOOKUP(D1463,Ingredients!$A:$G,4,FALSE),"ingredient not in list"))</f>
        <v/>
      </c>
      <c r="H1463" t="str">
        <f t="shared" si="249"/>
        <v/>
      </c>
      <c r="I1463" s="3" t="str">
        <f>IF(D1463="", "", IFERROR((VLOOKUP(D1463,Ingredients!$A:$H,8,FALSE)*(F1463/(VLOOKUP(D1463,Ingredients!$A:$H,3,FALSE)))), "ingredient not in list"))</f>
        <v/>
      </c>
      <c r="J1463" t="str">
        <f t="shared" si="250"/>
        <v/>
      </c>
      <c r="K1463" s="77" t="str">
        <f>IF($D1463="", "", IFERROR((VLOOKUP($D1463,Ingredients!$A:$K,9,FALSE)*($F1463/(VLOOKUP($D1463,Ingredients!$A:$K,3,FALSE)))), "ingredient not in list"))</f>
        <v/>
      </c>
      <c r="L1463" t="str">
        <f t="shared" si="251"/>
        <v/>
      </c>
      <c r="M1463" s="77" t="str">
        <f>IF($D1463="", "", IFERROR((VLOOKUP($D1463,Ingredients!$A:$K,10,FALSE)*($F1463/(VLOOKUP($D1463,Ingredients!$A:$K,3,FALSE)))), "ingredient not in list"))</f>
        <v/>
      </c>
      <c r="N1463" t="str">
        <f t="shared" si="252"/>
        <v/>
      </c>
      <c r="O1463" s="77" t="str">
        <f>IF($D1463="", "", IFERROR((VLOOKUP($D1463,Ingredients!$A:$K,11,FALSE)*($F1463/(VLOOKUP($D1463,Ingredients!$A:$K,3,FALSE)))), "ingredient not in list"))</f>
        <v/>
      </c>
      <c r="P1463" t="str">
        <f t="shared" si="253"/>
        <v/>
      </c>
      <c r="Q1463" s="83" t="str">
        <f>IF($D1463="", "", IFERROR((VLOOKUP($D1463,Ingredients!$A:$H,6,FALSE)*($F1463/(VLOOKUP($D1463,Ingredients!$A:$H,3,FALSE)))), "ingredient not in list"))</f>
        <v/>
      </c>
      <c r="R1463" s="3" t="str">
        <f>IF(AND(I1463&lt;&gt;"",I1464=""),SUM(I$1:I1464)-SUM(R$1:R1462),"")</f>
        <v/>
      </c>
      <c r="S1463" t="str">
        <f>IF(AND(Q1463&lt;&gt;"",Q1464=""),SUM(Q$1:Q1464)-SUM(S$1:S1462),"")</f>
        <v/>
      </c>
      <c r="T1463" s="74" t="str">
        <f>IF(AND(K1463&lt;&gt;"",K1464=""),SUM(K$1:K1464)-SUM(T$1:T1462),"")</f>
        <v/>
      </c>
      <c r="U1463" s="74" t="str">
        <f>IF(AND(M1463&lt;&gt;"",M1464=""),SUM(M$1:M1464)-SUM(U$1:U1462),"")</f>
        <v/>
      </c>
      <c r="V1463" s="74" t="str">
        <f>IF(AND(O1463&lt;&gt;"",O1464=""),SUM(O$1:O1464)-SUM(V$1:V1462),"")</f>
        <v/>
      </c>
      <c r="X1463" s="3" t="str">
        <f t="shared" si="254"/>
        <v/>
      </c>
      <c r="Y1463" s="21" t="str">
        <f t="shared" si="255"/>
        <v/>
      </c>
      <c r="Z1463" s="74" t="str">
        <f t="shared" si="256"/>
        <v/>
      </c>
      <c r="AA1463" s="74" t="str">
        <f t="shared" si="257"/>
        <v/>
      </c>
      <c r="AB1463" s="74" t="str">
        <f t="shared" si="258"/>
        <v/>
      </c>
    </row>
    <row r="1464" spans="5:28" ht="15.75" customHeight="1" x14ac:dyDescent="0.2">
      <c r="E1464" t="str">
        <f t="shared" si="248"/>
        <v/>
      </c>
      <c r="G1464" s="1" t="str">
        <f>IF(D1464="","",IFERROR(VLOOKUP(D1464,Ingredients!$A:$G,4,FALSE),"ingredient not in list"))</f>
        <v/>
      </c>
      <c r="H1464" t="str">
        <f t="shared" si="249"/>
        <v/>
      </c>
      <c r="I1464" s="3" t="str">
        <f>IF(D1464="", "", IFERROR((VLOOKUP(D1464,Ingredients!$A:$H,8,FALSE)*(F1464/(VLOOKUP(D1464,Ingredients!$A:$H,3,FALSE)))), "ingredient not in list"))</f>
        <v/>
      </c>
      <c r="J1464" t="str">
        <f t="shared" si="250"/>
        <v/>
      </c>
      <c r="K1464" s="77" t="str">
        <f>IF($D1464="", "", IFERROR((VLOOKUP($D1464,Ingredients!$A:$K,9,FALSE)*($F1464/(VLOOKUP($D1464,Ingredients!$A:$K,3,FALSE)))), "ingredient not in list"))</f>
        <v/>
      </c>
      <c r="L1464" t="str">
        <f t="shared" si="251"/>
        <v/>
      </c>
      <c r="M1464" s="77" t="str">
        <f>IF($D1464="", "", IFERROR((VLOOKUP($D1464,Ingredients!$A:$K,10,FALSE)*($F1464/(VLOOKUP($D1464,Ingredients!$A:$K,3,FALSE)))), "ingredient not in list"))</f>
        <v/>
      </c>
      <c r="N1464" t="str">
        <f t="shared" si="252"/>
        <v/>
      </c>
      <c r="O1464" s="77" t="str">
        <f>IF($D1464="", "", IFERROR((VLOOKUP($D1464,Ingredients!$A:$K,11,FALSE)*($F1464/(VLOOKUP($D1464,Ingredients!$A:$K,3,FALSE)))), "ingredient not in list"))</f>
        <v/>
      </c>
      <c r="P1464" t="str">
        <f t="shared" si="253"/>
        <v/>
      </c>
      <c r="Q1464" s="83" t="str">
        <f>IF($D1464="", "", IFERROR((VLOOKUP($D1464,Ingredients!$A:$H,6,FALSE)*($F1464/(VLOOKUP($D1464,Ingredients!$A:$H,3,FALSE)))), "ingredient not in list"))</f>
        <v/>
      </c>
      <c r="R1464" s="3" t="str">
        <f>IF(AND(I1464&lt;&gt;"",I1465=""),SUM(I$1:I1465)-SUM(R$1:R1463),"")</f>
        <v/>
      </c>
      <c r="S1464" t="str">
        <f>IF(AND(Q1464&lt;&gt;"",Q1465=""),SUM(Q$1:Q1465)-SUM(S$1:S1463),"")</f>
        <v/>
      </c>
      <c r="T1464" s="74" t="str">
        <f>IF(AND(K1464&lt;&gt;"",K1465=""),SUM(K$1:K1465)-SUM(T$1:T1463),"")</f>
        <v/>
      </c>
      <c r="U1464" s="74" t="str">
        <f>IF(AND(M1464&lt;&gt;"",M1465=""),SUM(M$1:M1465)-SUM(U$1:U1463),"")</f>
        <v/>
      </c>
      <c r="V1464" s="74" t="str">
        <f>IF(AND(O1464&lt;&gt;"",O1465=""),SUM(O$1:O1465)-SUM(V$1:V1463),"")</f>
        <v/>
      </c>
      <c r="X1464" s="3" t="str">
        <f t="shared" si="254"/>
        <v/>
      </c>
      <c r="Y1464" s="21" t="str">
        <f t="shared" si="255"/>
        <v/>
      </c>
      <c r="Z1464" s="74" t="str">
        <f t="shared" si="256"/>
        <v/>
      </c>
      <c r="AA1464" s="74" t="str">
        <f t="shared" si="257"/>
        <v/>
      </c>
      <c r="AB1464" s="74" t="str">
        <f t="shared" si="258"/>
        <v/>
      </c>
    </row>
    <row r="1465" spans="5:28" ht="15.75" customHeight="1" x14ac:dyDescent="0.2">
      <c r="E1465" t="str">
        <f t="shared" si="248"/>
        <v/>
      </c>
      <c r="G1465" s="1" t="str">
        <f>IF(D1465="","",IFERROR(VLOOKUP(D1465,Ingredients!$A:$G,4,FALSE),"ingredient not in list"))</f>
        <v/>
      </c>
      <c r="H1465" t="str">
        <f t="shared" si="249"/>
        <v/>
      </c>
      <c r="I1465" s="3" t="str">
        <f>IF(D1465="", "", IFERROR((VLOOKUP(D1465,Ingredients!$A:$H,8,FALSE)*(F1465/(VLOOKUP(D1465,Ingredients!$A:$H,3,FALSE)))), "ingredient not in list"))</f>
        <v/>
      </c>
      <c r="J1465" t="str">
        <f t="shared" si="250"/>
        <v/>
      </c>
      <c r="K1465" s="77" t="str">
        <f>IF($D1465="", "", IFERROR((VLOOKUP($D1465,Ingredients!$A:$K,9,FALSE)*($F1465/(VLOOKUP($D1465,Ingredients!$A:$K,3,FALSE)))), "ingredient not in list"))</f>
        <v/>
      </c>
      <c r="L1465" t="str">
        <f t="shared" si="251"/>
        <v/>
      </c>
      <c r="M1465" s="77" t="str">
        <f>IF($D1465="", "", IFERROR((VLOOKUP($D1465,Ingredients!$A:$K,10,FALSE)*($F1465/(VLOOKUP($D1465,Ingredients!$A:$K,3,FALSE)))), "ingredient not in list"))</f>
        <v/>
      </c>
      <c r="N1465" t="str">
        <f t="shared" si="252"/>
        <v/>
      </c>
      <c r="O1465" s="77" t="str">
        <f>IF($D1465="", "", IFERROR((VLOOKUP($D1465,Ingredients!$A:$K,11,FALSE)*($F1465/(VLOOKUP($D1465,Ingredients!$A:$K,3,FALSE)))), "ingredient not in list"))</f>
        <v/>
      </c>
      <c r="P1465" t="str">
        <f t="shared" si="253"/>
        <v/>
      </c>
      <c r="Q1465" s="83" t="str">
        <f>IF($D1465="", "", IFERROR((VLOOKUP($D1465,Ingredients!$A:$H,6,FALSE)*($F1465/(VLOOKUP($D1465,Ingredients!$A:$H,3,FALSE)))), "ingredient not in list"))</f>
        <v/>
      </c>
      <c r="R1465" s="3" t="str">
        <f>IF(AND(I1465&lt;&gt;"",I1466=""),SUM(I$1:I1466)-SUM(R$1:R1464),"")</f>
        <v/>
      </c>
      <c r="S1465" t="str">
        <f>IF(AND(Q1465&lt;&gt;"",Q1466=""),SUM(Q$1:Q1466)-SUM(S$1:S1464),"")</f>
        <v/>
      </c>
      <c r="T1465" s="74" t="str">
        <f>IF(AND(K1465&lt;&gt;"",K1466=""),SUM(K$1:K1466)-SUM(T$1:T1464),"")</f>
        <v/>
      </c>
      <c r="U1465" s="74" t="str">
        <f>IF(AND(M1465&lt;&gt;"",M1466=""),SUM(M$1:M1466)-SUM(U$1:U1464),"")</f>
        <v/>
      </c>
      <c r="V1465" s="74" t="str">
        <f>IF(AND(O1465&lt;&gt;"",O1466=""),SUM(O$1:O1466)-SUM(V$1:V1464),"")</f>
        <v/>
      </c>
      <c r="X1465" s="3" t="str">
        <f t="shared" si="254"/>
        <v/>
      </c>
      <c r="Y1465" s="21" t="str">
        <f t="shared" si="255"/>
        <v/>
      </c>
      <c r="Z1465" s="74" t="str">
        <f t="shared" si="256"/>
        <v/>
      </c>
      <c r="AA1465" s="74" t="str">
        <f t="shared" si="257"/>
        <v/>
      </c>
      <c r="AB1465" s="74" t="str">
        <f t="shared" si="258"/>
        <v/>
      </c>
    </row>
    <row r="1466" spans="5:28" ht="15.75" customHeight="1" x14ac:dyDescent="0.2">
      <c r="E1466" t="str">
        <f t="shared" si="248"/>
        <v/>
      </c>
      <c r="G1466" s="1" t="str">
        <f>IF(D1466="","",IFERROR(VLOOKUP(D1466,Ingredients!$A:$G,4,FALSE),"ingredient not in list"))</f>
        <v/>
      </c>
      <c r="H1466" t="str">
        <f t="shared" si="249"/>
        <v/>
      </c>
      <c r="I1466" s="3" t="str">
        <f>IF(D1466="", "", IFERROR((VLOOKUP(D1466,Ingredients!$A:$H,8,FALSE)*(F1466/(VLOOKUP(D1466,Ingredients!$A:$H,3,FALSE)))), "ingredient not in list"))</f>
        <v/>
      </c>
      <c r="J1466" t="str">
        <f t="shared" si="250"/>
        <v/>
      </c>
      <c r="K1466" s="77" t="str">
        <f>IF($D1466="", "", IFERROR((VLOOKUP($D1466,Ingredients!$A:$K,9,FALSE)*($F1466/(VLOOKUP($D1466,Ingredients!$A:$K,3,FALSE)))), "ingredient not in list"))</f>
        <v/>
      </c>
      <c r="L1466" t="str">
        <f t="shared" si="251"/>
        <v/>
      </c>
      <c r="M1466" s="77" t="str">
        <f>IF($D1466="", "", IFERROR((VLOOKUP($D1466,Ingredients!$A:$K,10,FALSE)*($F1466/(VLOOKUP($D1466,Ingredients!$A:$K,3,FALSE)))), "ingredient not in list"))</f>
        <v/>
      </c>
      <c r="N1466" t="str">
        <f t="shared" si="252"/>
        <v/>
      </c>
      <c r="O1466" s="77" t="str">
        <f>IF($D1466="", "", IFERROR((VLOOKUP($D1466,Ingredients!$A:$K,11,FALSE)*($F1466/(VLOOKUP($D1466,Ingredients!$A:$K,3,FALSE)))), "ingredient not in list"))</f>
        <v/>
      </c>
      <c r="P1466" t="str">
        <f t="shared" si="253"/>
        <v/>
      </c>
      <c r="Q1466" s="83" t="str">
        <f>IF($D1466="", "", IFERROR((VLOOKUP($D1466,Ingredients!$A:$H,6,FALSE)*($F1466/(VLOOKUP($D1466,Ingredients!$A:$H,3,FALSE)))), "ingredient not in list"))</f>
        <v/>
      </c>
      <c r="R1466" s="3" t="str">
        <f>IF(AND(I1466&lt;&gt;"",I1467=""),SUM(I$1:I1467)-SUM(R$1:R1465),"")</f>
        <v/>
      </c>
      <c r="S1466" t="str">
        <f>IF(AND(Q1466&lt;&gt;"",Q1467=""),SUM(Q$1:Q1467)-SUM(S$1:S1465),"")</f>
        <v/>
      </c>
      <c r="T1466" s="74" t="str">
        <f>IF(AND(K1466&lt;&gt;"",K1467=""),SUM(K$1:K1467)-SUM(T$1:T1465),"")</f>
        <v/>
      </c>
      <c r="U1466" s="74" t="str">
        <f>IF(AND(M1466&lt;&gt;"",M1467=""),SUM(M$1:M1467)-SUM(U$1:U1465),"")</f>
        <v/>
      </c>
      <c r="V1466" s="74" t="str">
        <f>IF(AND(O1466&lt;&gt;"",O1467=""),SUM(O$1:O1467)-SUM(V$1:V1465),"")</f>
        <v/>
      </c>
      <c r="X1466" s="3" t="str">
        <f t="shared" si="254"/>
        <v/>
      </c>
      <c r="Y1466" s="21" t="str">
        <f t="shared" si="255"/>
        <v/>
      </c>
      <c r="Z1466" s="74" t="str">
        <f t="shared" si="256"/>
        <v/>
      </c>
      <c r="AA1466" s="74" t="str">
        <f t="shared" si="257"/>
        <v/>
      </c>
      <c r="AB1466" s="74" t="str">
        <f t="shared" si="258"/>
        <v/>
      </c>
    </row>
    <row r="1467" spans="5:28" ht="15.75" customHeight="1" x14ac:dyDescent="0.2">
      <c r="E1467" t="str">
        <f t="shared" si="248"/>
        <v/>
      </c>
      <c r="G1467" s="1" t="str">
        <f>IF(D1467="","",IFERROR(VLOOKUP(D1467,Ingredients!$A:$G,4,FALSE),"ingredient not in list"))</f>
        <v/>
      </c>
      <c r="H1467" t="str">
        <f t="shared" si="249"/>
        <v/>
      </c>
      <c r="I1467" s="3" t="str">
        <f>IF(D1467="", "", IFERROR((VLOOKUP(D1467,Ingredients!$A:$H,8,FALSE)*(F1467/(VLOOKUP(D1467,Ingredients!$A:$H,3,FALSE)))), "ingredient not in list"))</f>
        <v/>
      </c>
      <c r="J1467" t="str">
        <f t="shared" si="250"/>
        <v/>
      </c>
      <c r="K1467" s="77" t="str">
        <f>IF($D1467="", "", IFERROR((VLOOKUP($D1467,Ingredients!$A:$K,9,FALSE)*($F1467/(VLOOKUP($D1467,Ingredients!$A:$K,3,FALSE)))), "ingredient not in list"))</f>
        <v/>
      </c>
      <c r="L1467" t="str">
        <f t="shared" si="251"/>
        <v/>
      </c>
      <c r="M1467" s="77" t="str">
        <f>IF($D1467="", "", IFERROR((VLOOKUP($D1467,Ingredients!$A:$K,10,FALSE)*($F1467/(VLOOKUP($D1467,Ingredients!$A:$K,3,FALSE)))), "ingredient not in list"))</f>
        <v/>
      </c>
      <c r="N1467" t="str">
        <f t="shared" si="252"/>
        <v/>
      </c>
      <c r="O1467" s="77" t="str">
        <f>IF($D1467="", "", IFERROR((VLOOKUP($D1467,Ingredients!$A:$K,11,FALSE)*($F1467/(VLOOKUP($D1467,Ingredients!$A:$K,3,FALSE)))), "ingredient not in list"))</f>
        <v/>
      </c>
      <c r="P1467" t="str">
        <f t="shared" si="253"/>
        <v/>
      </c>
      <c r="Q1467" s="83" t="str">
        <f>IF($D1467="", "", IFERROR((VLOOKUP($D1467,Ingredients!$A:$H,6,FALSE)*($F1467/(VLOOKUP($D1467,Ingredients!$A:$H,3,FALSE)))), "ingredient not in list"))</f>
        <v/>
      </c>
      <c r="R1467" s="3" t="str">
        <f>IF(AND(I1467&lt;&gt;"",I1468=""),SUM(I$1:I1468)-SUM(R$1:R1466),"")</f>
        <v/>
      </c>
      <c r="S1467" t="str">
        <f>IF(AND(Q1467&lt;&gt;"",Q1468=""),SUM(Q$1:Q1468)-SUM(S$1:S1466),"")</f>
        <v/>
      </c>
      <c r="T1467" s="74" t="str">
        <f>IF(AND(K1467&lt;&gt;"",K1468=""),SUM(K$1:K1468)-SUM(T$1:T1466),"")</f>
        <v/>
      </c>
      <c r="U1467" s="74" t="str">
        <f>IF(AND(M1467&lt;&gt;"",M1468=""),SUM(M$1:M1468)-SUM(U$1:U1466),"")</f>
        <v/>
      </c>
      <c r="V1467" s="74" t="str">
        <f>IF(AND(O1467&lt;&gt;"",O1468=""),SUM(O$1:O1468)-SUM(V$1:V1466),"")</f>
        <v/>
      </c>
      <c r="X1467" s="3" t="str">
        <f t="shared" si="254"/>
        <v/>
      </c>
      <c r="Y1467" s="21" t="str">
        <f t="shared" si="255"/>
        <v/>
      </c>
      <c r="Z1467" s="74" t="str">
        <f t="shared" si="256"/>
        <v/>
      </c>
      <c r="AA1467" s="74" t="str">
        <f t="shared" si="257"/>
        <v/>
      </c>
      <c r="AB1467" s="74" t="str">
        <f t="shared" si="258"/>
        <v/>
      </c>
    </row>
    <row r="1468" spans="5:28" ht="15.75" customHeight="1" x14ac:dyDescent="0.2">
      <c r="E1468" t="str">
        <f t="shared" si="248"/>
        <v/>
      </c>
      <c r="G1468" s="1" t="str">
        <f>IF(D1468="","",IFERROR(VLOOKUP(D1468,Ingredients!$A:$G,4,FALSE),"ingredient not in list"))</f>
        <v/>
      </c>
      <c r="H1468" t="str">
        <f t="shared" si="249"/>
        <v/>
      </c>
      <c r="I1468" s="3" t="str">
        <f>IF(D1468="", "", IFERROR((VLOOKUP(D1468,Ingredients!$A:$H,8,FALSE)*(F1468/(VLOOKUP(D1468,Ingredients!$A:$H,3,FALSE)))), "ingredient not in list"))</f>
        <v/>
      </c>
      <c r="J1468" t="str">
        <f t="shared" si="250"/>
        <v/>
      </c>
      <c r="K1468" s="77" t="str">
        <f>IF($D1468="", "", IFERROR((VLOOKUP($D1468,Ingredients!$A:$K,9,FALSE)*($F1468/(VLOOKUP($D1468,Ingredients!$A:$K,3,FALSE)))), "ingredient not in list"))</f>
        <v/>
      </c>
      <c r="L1468" t="str">
        <f t="shared" si="251"/>
        <v/>
      </c>
      <c r="M1468" s="77" t="str">
        <f>IF($D1468="", "", IFERROR((VLOOKUP($D1468,Ingredients!$A:$K,10,FALSE)*($F1468/(VLOOKUP($D1468,Ingredients!$A:$K,3,FALSE)))), "ingredient not in list"))</f>
        <v/>
      </c>
      <c r="N1468" t="str">
        <f t="shared" si="252"/>
        <v/>
      </c>
      <c r="O1468" s="77" t="str">
        <f>IF($D1468="", "", IFERROR((VLOOKUP($D1468,Ingredients!$A:$K,11,FALSE)*($F1468/(VLOOKUP($D1468,Ingredients!$A:$K,3,FALSE)))), "ingredient not in list"))</f>
        <v/>
      </c>
      <c r="P1468" t="str">
        <f t="shared" si="253"/>
        <v/>
      </c>
      <c r="Q1468" s="83" t="str">
        <f>IF($D1468="", "", IFERROR((VLOOKUP($D1468,Ingredients!$A:$H,6,FALSE)*($F1468/(VLOOKUP($D1468,Ingredients!$A:$H,3,FALSE)))), "ingredient not in list"))</f>
        <v/>
      </c>
      <c r="R1468" s="3" t="str">
        <f>IF(AND(I1468&lt;&gt;"",I1469=""),SUM(I$1:I1469)-SUM(R$1:R1467),"")</f>
        <v/>
      </c>
      <c r="S1468" t="str">
        <f>IF(AND(Q1468&lt;&gt;"",Q1469=""),SUM(Q$1:Q1469)-SUM(S$1:S1467),"")</f>
        <v/>
      </c>
      <c r="T1468" s="74" t="str">
        <f>IF(AND(K1468&lt;&gt;"",K1469=""),SUM(K$1:K1469)-SUM(T$1:T1467),"")</f>
        <v/>
      </c>
      <c r="U1468" s="74" t="str">
        <f>IF(AND(M1468&lt;&gt;"",M1469=""),SUM(M$1:M1469)-SUM(U$1:U1467),"")</f>
        <v/>
      </c>
      <c r="V1468" s="74" t="str">
        <f>IF(AND(O1468&lt;&gt;"",O1469=""),SUM(O$1:O1469)-SUM(V$1:V1467),"")</f>
        <v/>
      </c>
      <c r="X1468" s="3" t="str">
        <f t="shared" si="254"/>
        <v/>
      </c>
      <c r="Y1468" s="21" t="str">
        <f t="shared" si="255"/>
        <v/>
      </c>
      <c r="Z1468" s="74" t="str">
        <f t="shared" si="256"/>
        <v/>
      </c>
      <c r="AA1468" s="74" t="str">
        <f t="shared" si="257"/>
        <v/>
      </c>
      <c r="AB1468" s="74" t="str">
        <f t="shared" si="258"/>
        <v/>
      </c>
    </row>
    <row r="1469" spans="5:28" ht="15.75" customHeight="1" x14ac:dyDescent="0.2">
      <c r="E1469" t="str">
        <f t="shared" si="248"/>
        <v/>
      </c>
      <c r="G1469" s="1" t="str">
        <f>IF(D1469="","",IFERROR(VLOOKUP(D1469,Ingredients!$A:$G,4,FALSE),"ingredient not in list"))</f>
        <v/>
      </c>
      <c r="H1469" t="str">
        <f t="shared" si="249"/>
        <v/>
      </c>
      <c r="I1469" s="3" t="str">
        <f>IF(D1469="", "", IFERROR((VLOOKUP(D1469,Ingredients!$A:$H,8,FALSE)*(F1469/(VLOOKUP(D1469,Ingredients!$A:$H,3,FALSE)))), "ingredient not in list"))</f>
        <v/>
      </c>
      <c r="J1469" t="str">
        <f t="shared" si="250"/>
        <v/>
      </c>
      <c r="K1469" s="77" t="str">
        <f>IF($D1469="", "", IFERROR((VLOOKUP($D1469,Ingredients!$A:$K,9,FALSE)*($F1469/(VLOOKUP($D1469,Ingredients!$A:$K,3,FALSE)))), "ingredient not in list"))</f>
        <v/>
      </c>
      <c r="L1469" t="str">
        <f t="shared" si="251"/>
        <v/>
      </c>
      <c r="M1469" s="77" t="str">
        <f>IF($D1469="", "", IFERROR((VLOOKUP($D1469,Ingredients!$A:$K,10,FALSE)*($F1469/(VLOOKUP($D1469,Ingredients!$A:$K,3,FALSE)))), "ingredient not in list"))</f>
        <v/>
      </c>
      <c r="N1469" t="str">
        <f t="shared" si="252"/>
        <v/>
      </c>
      <c r="O1469" s="77" t="str">
        <f>IF($D1469="", "", IFERROR((VLOOKUP($D1469,Ingredients!$A:$K,11,FALSE)*($F1469/(VLOOKUP($D1469,Ingredients!$A:$K,3,FALSE)))), "ingredient not in list"))</f>
        <v/>
      </c>
      <c r="P1469" t="str">
        <f t="shared" si="253"/>
        <v/>
      </c>
      <c r="Q1469" s="83" t="str">
        <f>IF($D1469="", "", IFERROR((VLOOKUP($D1469,Ingredients!$A:$H,6,FALSE)*($F1469/(VLOOKUP($D1469,Ingredients!$A:$H,3,FALSE)))), "ingredient not in list"))</f>
        <v/>
      </c>
      <c r="R1469" s="3" t="str">
        <f>IF(AND(I1469&lt;&gt;"",I1470=""),SUM(I$1:I1470)-SUM(R$1:R1468),"")</f>
        <v/>
      </c>
      <c r="S1469" t="str">
        <f>IF(AND(Q1469&lt;&gt;"",Q1470=""),SUM(Q$1:Q1470)-SUM(S$1:S1468),"")</f>
        <v/>
      </c>
      <c r="T1469" s="74" t="str">
        <f>IF(AND(K1469&lt;&gt;"",K1470=""),SUM(K$1:K1470)-SUM(T$1:T1468),"")</f>
        <v/>
      </c>
      <c r="U1469" s="74" t="str">
        <f>IF(AND(M1469&lt;&gt;"",M1470=""),SUM(M$1:M1470)-SUM(U$1:U1468),"")</f>
        <v/>
      </c>
      <c r="V1469" s="74" t="str">
        <f>IF(AND(O1469&lt;&gt;"",O1470=""),SUM(O$1:O1470)-SUM(V$1:V1468),"")</f>
        <v/>
      </c>
      <c r="X1469" s="3" t="str">
        <f t="shared" si="254"/>
        <v/>
      </c>
      <c r="Y1469" s="21" t="str">
        <f t="shared" si="255"/>
        <v/>
      </c>
      <c r="Z1469" s="74" t="str">
        <f t="shared" si="256"/>
        <v/>
      </c>
      <c r="AA1469" s="74" t="str">
        <f t="shared" si="257"/>
        <v/>
      </c>
      <c r="AB1469" s="74" t="str">
        <f t="shared" si="258"/>
        <v/>
      </c>
    </row>
    <row r="1470" spans="5:28" ht="15.75" customHeight="1" x14ac:dyDescent="0.2">
      <c r="E1470" t="str">
        <f t="shared" si="248"/>
        <v/>
      </c>
      <c r="G1470" s="1" t="str">
        <f>IF(D1470="","",IFERROR(VLOOKUP(D1470,Ingredients!$A:$G,4,FALSE),"ingredient not in list"))</f>
        <v/>
      </c>
      <c r="H1470" t="str">
        <f t="shared" si="249"/>
        <v/>
      </c>
      <c r="I1470" s="3" t="str">
        <f>IF(D1470="", "", IFERROR((VLOOKUP(D1470,Ingredients!$A:$H,8,FALSE)*(F1470/(VLOOKUP(D1470,Ingredients!$A:$H,3,FALSE)))), "ingredient not in list"))</f>
        <v/>
      </c>
      <c r="J1470" t="str">
        <f t="shared" si="250"/>
        <v/>
      </c>
      <c r="K1470" s="77" t="str">
        <f>IF($D1470="", "", IFERROR((VLOOKUP($D1470,Ingredients!$A:$K,9,FALSE)*($F1470/(VLOOKUP($D1470,Ingredients!$A:$K,3,FALSE)))), "ingredient not in list"))</f>
        <v/>
      </c>
      <c r="L1470" t="str">
        <f t="shared" si="251"/>
        <v/>
      </c>
      <c r="M1470" s="77" t="str">
        <f>IF($D1470="", "", IFERROR((VLOOKUP($D1470,Ingredients!$A:$K,10,FALSE)*($F1470/(VLOOKUP($D1470,Ingredients!$A:$K,3,FALSE)))), "ingredient not in list"))</f>
        <v/>
      </c>
      <c r="N1470" t="str">
        <f t="shared" si="252"/>
        <v/>
      </c>
      <c r="O1470" s="77" t="str">
        <f>IF($D1470="", "", IFERROR((VLOOKUP($D1470,Ingredients!$A:$K,11,FALSE)*($F1470/(VLOOKUP($D1470,Ingredients!$A:$K,3,FALSE)))), "ingredient not in list"))</f>
        <v/>
      </c>
      <c r="P1470" t="str">
        <f t="shared" si="253"/>
        <v/>
      </c>
      <c r="Q1470" s="83" t="str">
        <f>IF($D1470="", "", IFERROR((VLOOKUP($D1470,Ingredients!$A:$H,6,FALSE)*($F1470/(VLOOKUP($D1470,Ingredients!$A:$H,3,FALSE)))), "ingredient not in list"))</f>
        <v/>
      </c>
      <c r="R1470" s="3" t="str">
        <f>IF(AND(I1470&lt;&gt;"",I1471=""),SUM(I$1:I1471)-SUM(R$1:R1469),"")</f>
        <v/>
      </c>
      <c r="S1470" t="str">
        <f>IF(AND(Q1470&lt;&gt;"",Q1471=""),SUM(Q$1:Q1471)-SUM(S$1:S1469),"")</f>
        <v/>
      </c>
      <c r="T1470" s="74" t="str">
        <f>IF(AND(K1470&lt;&gt;"",K1471=""),SUM(K$1:K1471)-SUM(T$1:T1469),"")</f>
        <v/>
      </c>
      <c r="U1470" s="74" t="str">
        <f>IF(AND(M1470&lt;&gt;"",M1471=""),SUM(M$1:M1471)-SUM(U$1:U1469),"")</f>
        <v/>
      </c>
      <c r="V1470" s="74" t="str">
        <f>IF(AND(O1470&lt;&gt;"",O1471=""),SUM(O$1:O1471)-SUM(V$1:V1469),"")</f>
        <v/>
      </c>
      <c r="X1470" s="3" t="str">
        <f t="shared" si="254"/>
        <v/>
      </c>
      <c r="Y1470" s="21" t="str">
        <f t="shared" si="255"/>
        <v/>
      </c>
      <c r="Z1470" s="74" t="str">
        <f t="shared" si="256"/>
        <v/>
      </c>
      <c r="AA1470" s="74" t="str">
        <f t="shared" si="257"/>
        <v/>
      </c>
      <c r="AB1470" s="74" t="str">
        <f t="shared" si="258"/>
        <v/>
      </c>
    </row>
    <row r="1471" spans="5:28" ht="15.75" customHeight="1" x14ac:dyDescent="0.2">
      <c r="E1471" t="str">
        <f t="shared" si="248"/>
        <v/>
      </c>
      <c r="G1471" s="1" t="str">
        <f>IF(D1471="","",IFERROR(VLOOKUP(D1471,Ingredients!$A:$G,4,FALSE),"ingredient not in list"))</f>
        <v/>
      </c>
      <c r="H1471" t="str">
        <f t="shared" si="249"/>
        <v/>
      </c>
      <c r="I1471" s="3" t="str">
        <f>IF(D1471="", "", IFERROR((VLOOKUP(D1471,Ingredients!$A:$H,8,FALSE)*(F1471/(VLOOKUP(D1471,Ingredients!$A:$H,3,FALSE)))), "ingredient not in list"))</f>
        <v/>
      </c>
      <c r="J1471" t="str">
        <f t="shared" si="250"/>
        <v/>
      </c>
      <c r="K1471" s="77" t="str">
        <f>IF($D1471="", "", IFERROR((VLOOKUP($D1471,Ingredients!$A:$K,9,FALSE)*($F1471/(VLOOKUP($D1471,Ingredients!$A:$K,3,FALSE)))), "ingredient not in list"))</f>
        <v/>
      </c>
      <c r="L1471" t="str">
        <f t="shared" si="251"/>
        <v/>
      </c>
      <c r="M1471" s="77" t="str">
        <f>IF($D1471="", "", IFERROR((VLOOKUP($D1471,Ingredients!$A:$K,10,FALSE)*($F1471/(VLOOKUP($D1471,Ingredients!$A:$K,3,FALSE)))), "ingredient not in list"))</f>
        <v/>
      </c>
      <c r="N1471" t="str">
        <f t="shared" si="252"/>
        <v/>
      </c>
      <c r="O1471" s="77" t="str">
        <f>IF($D1471="", "", IFERROR((VLOOKUP($D1471,Ingredients!$A:$K,11,FALSE)*($F1471/(VLOOKUP($D1471,Ingredients!$A:$K,3,FALSE)))), "ingredient not in list"))</f>
        <v/>
      </c>
      <c r="P1471" t="str">
        <f t="shared" si="253"/>
        <v/>
      </c>
      <c r="Q1471" s="83" t="str">
        <f>IF($D1471="", "", IFERROR((VLOOKUP($D1471,Ingredients!$A:$H,6,FALSE)*($F1471/(VLOOKUP($D1471,Ingredients!$A:$H,3,FALSE)))), "ingredient not in list"))</f>
        <v/>
      </c>
      <c r="R1471" s="3" t="str">
        <f>IF(AND(I1471&lt;&gt;"",I1472=""),SUM(I$1:I1472)-SUM(R$1:R1470),"")</f>
        <v/>
      </c>
      <c r="S1471" t="str">
        <f>IF(AND(Q1471&lt;&gt;"",Q1472=""),SUM(Q$1:Q1472)-SUM(S$1:S1470),"")</f>
        <v/>
      </c>
      <c r="T1471" s="74" t="str">
        <f>IF(AND(K1471&lt;&gt;"",K1472=""),SUM(K$1:K1472)-SUM(T$1:T1470),"")</f>
        <v/>
      </c>
      <c r="U1471" s="74" t="str">
        <f>IF(AND(M1471&lt;&gt;"",M1472=""),SUM(M$1:M1472)-SUM(U$1:U1470),"")</f>
        <v/>
      </c>
      <c r="V1471" s="74" t="str">
        <f>IF(AND(O1471&lt;&gt;"",O1472=""),SUM(O$1:O1472)-SUM(V$1:V1470),"")</f>
        <v/>
      </c>
      <c r="X1471" s="3" t="str">
        <f t="shared" si="254"/>
        <v/>
      </c>
      <c r="Y1471" s="21" t="str">
        <f t="shared" si="255"/>
        <v/>
      </c>
      <c r="Z1471" s="74" t="str">
        <f t="shared" si="256"/>
        <v/>
      </c>
      <c r="AA1471" s="74" t="str">
        <f t="shared" si="257"/>
        <v/>
      </c>
      <c r="AB1471" s="74" t="str">
        <f t="shared" si="258"/>
        <v/>
      </c>
    </row>
    <row r="1472" spans="5:28" ht="15.75" customHeight="1" x14ac:dyDescent="0.2">
      <c r="E1472" t="str">
        <f t="shared" si="248"/>
        <v/>
      </c>
      <c r="G1472" s="1" t="str">
        <f>IF(D1472="","",IFERROR(VLOOKUP(D1472,Ingredients!$A:$G,4,FALSE),"ingredient not in list"))</f>
        <v/>
      </c>
      <c r="H1472" t="str">
        <f t="shared" si="249"/>
        <v/>
      </c>
      <c r="I1472" s="3" t="str">
        <f>IF(D1472="", "", IFERROR((VLOOKUP(D1472,Ingredients!$A:$H,8,FALSE)*(F1472/(VLOOKUP(D1472,Ingredients!$A:$H,3,FALSE)))), "ingredient not in list"))</f>
        <v/>
      </c>
      <c r="J1472" t="str">
        <f t="shared" si="250"/>
        <v/>
      </c>
      <c r="K1472" s="77" t="str">
        <f>IF($D1472="", "", IFERROR((VLOOKUP($D1472,Ingredients!$A:$K,9,FALSE)*($F1472/(VLOOKUP($D1472,Ingredients!$A:$K,3,FALSE)))), "ingredient not in list"))</f>
        <v/>
      </c>
      <c r="L1472" t="str">
        <f t="shared" si="251"/>
        <v/>
      </c>
      <c r="M1472" s="77" t="str">
        <f>IF($D1472="", "", IFERROR((VLOOKUP($D1472,Ingredients!$A:$K,10,FALSE)*($F1472/(VLOOKUP($D1472,Ingredients!$A:$K,3,FALSE)))), "ingredient not in list"))</f>
        <v/>
      </c>
      <c r="N1472" t="str">
        <f t="shared" si="252"/>
        <v/>
      </c>
      <c r="O1472" s="77" t="str">
        <f>IF($D1472="", "", IFERROR((VLOOKUP($D1472,Ingredients!$A:$K,11,FALSE)*($F1472/(VLOOKUP($D1472,Ingredients!$A:$K,3,FALSE)))), "ingredient not in list"))</f>
        <v/>
      </c>
      <c r="P1472" t="str">
        <f t="shared" si="253"/>
        <v/>
      </c>
      <c r="Q1472" s="83" t="str">
        <f>IF($D1472="", "", IFERROR((VLOOKUP($D1472,Ingredients!$A:$H,6,FALSE)*($F1472/(VLOOKUP($D1472,Ingredients!$A:$H,3,FALSE)))), "ingredient not in list"))</f>
        <v/>
      </c>
      <c r="R1472" s="3" t="str">
        <f>IF(AND(I1472&lt;&gt;"",I1473=""),SUM(I$1:I1473)-SUM(R$1:R1471),"")</f>
        <v/>
      </c>
      <c r="S1472" t="str">
        <f>IF(AND(Q1472&lt;&gt;"",Q1473=""),SUM(Q$1:Q1473)-SUM(S$1:S1471),"")</f>
        <v/>
      </c>
      <c r="T1472" s="74" t="str">
        <f>IF(AND(K1472&lt;&gt;"",K1473=""),SUM(K$1:K1473)-SUM(T$1:T1471),"")</f>
        <v/>
      </c>
      <c r="U1472" s="74" t="str">
        <f>IF(AND(M1472&lt;&gt;"",M1473=""),SUM(M$1:M1473)-SUM(U$1:U1471),"")</f>
        <v/>
      </c>
      <c r="V1472" s="74" t="str">
        <f>IF(AND(O1472&lt;&gt;"",O1473=""),SUM(O$1:O1473)-SUM(V$1:V1471),"")</f>
        <v/>
      </c>
      <c r="X1472" s="3" t="str">
        <f t="shared" si="254"/>
        <v/>
      </c>
      <c r="Y1472" s="21" t="str">
        <f t="shared" si="255"/>
        <v/>
      </c>
      <c r="Z1472" s="74" t="str">
        <f t="shared" si="256"/>
        <v/>
      </c>
      <c r="AA1472" s="74" t="str">
        <f t="shared" si="257"/>
        <v/>
      </c>
      <c r="AB1472" s="74" t="str">
        <f t="shared" si="258"/>
        <v/>
      </c>
    </row>
    <row r="1473" spans="5:28" ht="15.75" customHeight="1" x14ac:dyDescent="0.2">
      <c r="E1473" t="str">
        <f t="shared" si="248"/>
        <v/>
      </c>
      <c r="G1473" s="1" t="str">
        <f>IF(D1473="","",IFERROR(VLOOKUP(D1473,Ingredients!$A:$G,4,FALSE),"ingredient not in list"))</f>
        <v/>
      </c>
      <c r="H1473" t="str">
        <f t="shared" si="249"/>
        <v/>
      </c>
      <c r="I1473" s="3" t="str">
        <f>IF(D1473="", "", IFERROR((VLOOKUP(D1473,Ingredients!$A:$H,8,FALSE)*(F1473/(VLOOKUP(D1473,Ingredients!$A:$H,3,FALSE)))), "ingredient not in list"))</f>
        <v/>
      </c>
      <c r="J1473" t="str">
        <f t="shared" si="250"/>
        <v/>
      </c>
      <c r="K1473" s="77" t="str">
        <f>IF($D1473="", "", IFERROR((VLOOKUP($D1473,Ingredients!$A:$K,9,FALSE)*($F1473/(VLOOKUP($D1473,Ingredients!$A:$K,3,FALSE)))), "ingredient not in list"))</f>
        <v/>
      </c>
      <c r="L1473" t="str">
        <f t="shared" si="251"/>
        <v/>
      </c>
      <c r="M1473" s="77" t="str">
        <f>IF($D1473="", "", IFERROR((VLOOKUP($D1473,Ingredients!$A:$K,10,FALSE)*($F1473/(VLOOKUP($D1473,Ingredients!$A:$K,3,FALSE)))), "ingredient not in list"))</f>
        <v/>
      </c>
      <c r="N1473" t="str">
        <f t="shared" si="252"/>
        <v/>
      </c>
      <c r="O1473" s="77" t="str">
        <f>IF($D1473="", "", IFERROR((VLOOKUP($D1473,Ingredients!$A:$K,11,FALSE)*($F1473/(VLOOKUP($D1473,Ingredients!$A:$K,3,FALSE)))), "ingredient not in list"))</f>
        <v/>
      </c>
      <c r="P1473" t="str">
        <f t="shared" si="253"/>
        <v/>
      </c>
      <c r="Q1473" s="83" t="str">
        <f>IF($D1473="", "", IFERROR((VLOOKUP($D1473,Ingredients!$A:$H,6,FALSE)*($F1473/(VLOOKUP($D1473,Ingredients!$A:$H,3,FALSE)))), "ingredient not in list"))</f>
        <v/>
      </c>
      <c r="R1473" s="3" t="str">
        <f>IF(AND(I1473&lt;&gt;"",I1474=""),SUM(I$1:I1474)-SUM(R$1:R1472),"")</f>
        <v/>
      </c>
      <c r="S1473" t="str">
        <f>IF(AND(Q1473&lt;&gt;"",Q1474=""),SUM(Q$1:Q1474)-SUM(S$1:S1472),"")</f>
        <v/>
      </c>
      <c r="T1473" s="74" t="str">
        <f>IF(AND(K1473&lt;&gt;"",K1474=""),SUM(K$1:K1474)-SUM(T$1:T1472),"")</f>
        <v/>
      </c>
      <c r="U1473" s="74" t="str">
        <f>IF(AND(M1473&lt;&gt;"",M1474=""),SUM(M$1:M1474)-SUM(U$1:U1472),"")</f>
        <v/>
      </c>
      <c r="V1473" s="74" t="str">
        <f>IF(AND(O1473&lt;&gt;"",O1474=""),SUM(O$1:O1474)-SUM(V$1:V1472),"")</f>
        <v/>
      </c>
      <c r="X1473" s="3" t="str">
        <f t="shared" si="254"/>
        <v/>
      </c>
      <c r="Y1473" s="21" t="str">
        <f t="shared" si="255"/>
        <v/>
      </c>
      <c r="Z1473" s="74" t="str">
        <f t="shared" si="256"/>
        <v/>
      </c>
      <c r="AA1473" s="74" t="str">
        <f t="shared" si="257"/>
        <v/>
      </c>
      <c r="AB1473" s="74" t="str">
        <f t="shared" si="258"/>
        <v/>
      </c>
    </row>
    <row r="1474" spans="5:28" ht="15.75" customHeight="1" x14ac:dyDescent="0.2">
      <c r="E1474" t="str">
        <f t="shared" si="248"/>
        <v/>
      </c>
      <c r="G1474" s="1" t="str">
        <f>IF(D1474="","",IFERROR(VLOOKUP(D1474,Ingredients!$A:$G,4,FALSE),"ingredient not in list"))</f>
        <v/>
      </c>
      <c r="H1474" t="str">
        <f t="shared" si="249"/>
        <v/>
      </c>
      <c r="I1474" s="3" t="str">
        <f>IF(D1474="", "", IFERROR((VLOOKUP(D1474,Ingredients!$A:$H,8,FALSE)*(F1474/(VLOOKUP(D1474,Ingredients!$A:$H,3,FALSE)))), "ingredient not in list"))</f>
        <v/>
      </c>
      <c r="J1474" t="str">
        <f t="shared" si="250"/>
        <v/>
      </c>
      <c r="K1474" s="77" t="str">
        <f>IF($D1474="", "", IFERROR((VLOOKUP($D1474,Ingredients!$A:$K,9,FALSE)*($F1474/(VLOOKUP($D1474,Ingredients!$A:$K,3,FALSE)))), "ingredient not in list"))</f>
        <v/>
      </c>
      <c r="L1474" t="str">
        <f t="shared" si="251"/>
        <v/>
      </c>
      <c r="M1474" s="77" t="str">
        <f>IF($D1474="", "", IFERROR((VLOOKUP($D1474,Ingredients!$A:$K,10,FALSE)*($F1474/(VLOOKUP($D1474,Ingredients!$A:$K,3,FALSE)))), "ingredient not in list"))</f>
        <v/>
      </c>
      <c r="N1474" t="str">
        <f t="shared" si="252"/>
        <v/>
      </c>
      <c r="O1474" s="77" t="str">
        <f>IF($D1474="", "", IFERROR((VLOOKUP($D1474,Ingredients!$A:$K,11,FALSE)*($F1474/(VLOOKUP($D1474,Ingredients!$A:$K,3,FALSE)))), "ingredient not in list"))</f>
        <v/>
      </c>
      <c r="P1474" t="str">
        <f t="shared" si="253"/>
        <v/>
      </c>
      <c r="Q1474" s="83" t="str">
        <f>IF($D1474="", "", IFERROR((VLOOKUP($D1474,Ingredients!$A:$H,6,FALSE)*($F1474/(VLOOKUP($D1474,Ingredients!$A:$H,3,FALSE)))), "ingredient not in list"))</f>
        <v/>
      </c>
      <c r="R1474" s="3" t="str">
        <f>IF(AND(I1474&lt;&gt;"",I1475=""),SUM(I$1:I1475)-SUM(R$1:R1473),"")</f>
        <v/>
      </c>
      <c r="S1474" t="str">
        <f>IF(AND(Q1474&lt;&gt;"",Q1475=""),SUM(Q$1:Q1475)-SUM(S$1:S1473),"")</f>
        <v/>
      </c>
      <c r="T1474" s="74" t="str">
        <f>IF(AND(K1474&lt;&gt;"",K1475=""),SUM(K$1:K1475)-SUM(T$1:T1473),"")</f>
        <v/>
      </c>
      <c r="U1474" s="74" t="str">
        <f>IF(AND(M1474&lt;&gt;"",M1475=""),SUM(M$1:M1475)-SUM(U$1:U1473),"")</f>
        <v/>
      </c>
      <c r="V1474" s="74" t="str">
        <f>IF(AND(O1474&lt;&gt;"",O1475=""),SUM(O$1:O1475)-SUM(V$1:V1473),"")</f>
        <v/>
      </c>
      <c r="X1474" s="3" t="str">
        <f t="shared" si="254"/>
        <v/>
      </c>
      <c r="Y1474" s="21" t="str">
        <f t="shared" si="255"/>
        <v/>
      </c>
      <c r="Z1474" s="74" t="str">
        <f t="shared" si="256"/>
        <v/>
      </c>
      <c r="AA1474" s="74" t="str">
        <f t="shared" si="257"/>
        <v/>
      </c>
      <c r="AB1474" s="74" t="str">
        <f t="shared" si="258"/>
        <v/>
      </c>
    </row>
    <row r="1475" spans="5:28" ht="15.75" customHeight="1" x14ac:dyDescent="0.2">
      <c r="E1475" t="str">
        <f t="shared" si="248"/>
        <v/>
      </c>
      <c r="G1475" s="1" t="str">
        <f>IF(D1475="","",IFERROR(VLOOKUP(D1475,Ingredients!$A:$G,4,FALSE),"ingredient not in list"))</f>
        <v/>
      </c>
      <c r="H1475" t="str">
        <f t="shared" si="249"/>
        <v/>
      </c>
      <c r="I1475" s="3" t="str">
        <f>IF(D1475="", "", IFERROR((VLOOKUP(D1475,Ingredients!$A:$H,8,FALSE)*(F1475/(VLOOKUP(D1475,Ingredients!$A:$H,3,FALSE)))), "ingredient not in list"))</f>
        <v/>
      </c>
      <c r="J1475" t="str">
        <f t="shared" si="250"/>
        <v/>
      </c>
      <c r="K1475" s="77" t="str">
        <f>IF($D1475="", "", IFERROR((VLOOKUP($D1475,Ingredients!$A:$K,9,FALSE)*($F1475/(VLOOKUP($D1475,Ingredients!$A:$K,3,FALSE)))), "ingredient not in list"))</f>
        <v/>
      </c>
      <c r="L1475" t="str">
        <f t="shared" si="251"/>
        <v/>
      </c>
      <c r="M1475" s="77" t="str">
        <f>IF($D1475="", "", IFERROR((VLOOKUP($D1475,Ingredients!$A:$K,10,FALSE)*($F1475/(VLOOKUP($D1475,Ingredients!$A:$K,3,FALSE)))), "ingredient not in list"))</f>
        <v/>
      </c>
      <c r="N1475" t="str">
        <f t="shared" si="252"/>
        <v/>
      </c>
      <c r="O1475" s="77" t="str">
        <f>IF($D1475="", "", IFERROR((VLOOKUP($D1475,Ingredients!$A:$K,11,FALSE)*($F1475/(VLOOKUP($D1475,Ingredients!$A:$K,3,FALSE)))), "ingredient not in list"))</f>
        <v/>
      </c>
      <c r="P1475" t="str">
        <f t="shared" si="253"/>
        <v/>
      </c>
      <c r="Q1475" s="83" t="str">
        <f>IF($D1475="", "", IFERROR((VLOOKUP($D1475,Ingredients!$A:$H,6,FALSE)*($F1475/(VLOOKUP($D1475,Ingredients!$A:$H,3,FALSE)))), "ingredient not in list"))</f>
        <v/>
      </c>
      <c r="R1475" s="3" t="str">
        <f>IF(AND(I1475&lt;&gt;"",I1476=""),SUM(I$1:I1476)-SUM(R$1:R1474),"")</f>
        <v/>
      </c>
      <c r="S1475" t="str">
        <f>IF(AND(Q1475&lt;&gt;"",Q1476=""),SUM(Q$1:Q1476)-SUM(S$1:S1474),"")</f>
        <v/>
      </c>
      <c r="T1475" s="74" t="str">
        <f>IF(AND(K1475&lt;&gt;"",K1476=""),SUM(K$1:K1476)-SUM(T$1:T1474),"")</f>
        <v/>
      </c>
      <c r="U1475" s="74" t="str">
        <f>IF(AND(M1475&lt;&gt;"",M1476=""),SUM(M$1:M1476)-SUM(U$1:U1474),"")</f>
        <v/>
      </c>
      <c r="V1475" s="74" t="str">
        <f>IF(AND(O1475&lt;&gt;"",O1476=""),SUM(O$1:O1476)-SUM(V$1:V1474),"")</f>
        <v/>
      </c>
      <c r="X1475" s="3" t="str">
        <f t="shared" si="254"/>
        <v/>
      </c>
      <c r="Y1475" s="21" t="str">
        <f t="shared" si="255"/>
        <v/>
      </c>
      <c r="Z1475" s="74" t="str">
        <f t="shared" si="256"/>
        <v/>
      </c>
      <c r="AA1475" s="74" t="str">
        <f t="shared" si="257"/>
        <v/>
      </c>
      <c r="AB1475" s="74" t="str">
        <f t="shared" si="258"/>
        <v/>
      </c>
    </row>
    <row r="1476" spans="5:28" ht="15.75" customHeight="1" x14ac:dyDescent="0.2">
      <c r="E1476" t="str">
        <f t="shared" si="248"/>
        <v/>
      </c>
      <c r="G1476" s="1" t="str">
        <f>IF(D1476="","",IFERROR(VLOOKUP(D1476,Ingredients!$A:$G,4,FALSE),"ingredient not in list"))</f>
        <v/>
      </c>
      <c r="H1476" t="str">
        <f t="shared" si="249"/>
        <v/>
      </c>
      <c r="I1476" s="3" t="str">
        <f>IF(D1476="", "", IFERROR((VLOOKUP(D1476,Ingredients!$A:$H,8,FALSE)*(F1476/(VLOOKUP(D1476,Ingredients!$A:$H,3,FALSE)))), "ingredient not in list"))</f>
        <v/>
      </c>
      <c r="J1476" t="str">
        <f t="shared" si="250"/>
        <v/>
      </c>
      <c r="K1476" s="77" t="str">
        <f>IF($D1476="", "", IFERROR((VLOOKUP($D1476,Ingredients!$A:$K,9,FALSE)*($F1476/(VLOOKUP($D1476,Ingredients!$A:$K,3,FALSE)))), "ingredient not in list"))</f>
        <v/>
      </c>
      <c r="L1476" t="str">
        <f t="shared" si="251"/>
        <v/>
      </c>
      <c r="M1476" s="77" t="str">
        <f>IF($D1476="", "", IFERROR((VLOOKUP($D1476,Ingredients!$A:$K,10,FALSE)*($F1476/(VLOOKUP($D1476,Ingredients!$A:$K,3,FALSE)))), "ingredient not in list"))</f>
        <v/>
      </c>
      <c r="N1476" t="str">
        <f t="shared" si="252"/>
        <v/>
      </c>
      <c r="O1476" s="77" t="str">
        <f>IF($D1476="", "", IFERROR((VLOOKUP($D1476,Ingredients!$A:$K,11,FALSE)*($F1476/(VLOOKUP($D1476,Ingredients!$A:$K,3,FALSE)))), "ingredient not in list"))</f>
        <v/>
      </c>
      <c r="P1476" t="str">
        <f t="shared" si="253"/>
        <v/>
      </c>
      <c r="Q1476" s="83" t="str">
        <f>IF($D1476="", "", IFERROR((VLOOKUP($D1476,Ingredients!$A:$H,6,FALSE)*($F1476/(VLOOKUP($D1476,Ingredients!$A:$H,3,FALSE)))), "ingredient not in list"))</f>
        <v/>
      </c>
      <c r="R1476" s="3" t="str">
        <f>IF(AND(I1476&lt;&gt;"",I1477=""),SUM(I$1:I1477)-SUM(R$1:R1475),"")</f>
        <v/>
      </c>
      <c r="S1476" t="str">
        <f>IF(AND(Q1476&lt;&gt;"",Q1477=""),SUM(Q$1:Q1477)-SUM(S$1:S1475),"")</f>
        <v/>
      </c>
      <c r="T1476" s="74" t="str">
        <f>IF(AND(K1476&lt;&gt;"",K1477=""),SUM(K$1:K1477)-SUM(T$1:T1475),"")</f>
        <v/>
      </c>
      <c r="U1476" s="74" t="str">
        <f>IF(AND(M1476&lt;&gt;"",M1477=""),SUM(M$1:M1477)-SUM(U$1:U1475),"")</f>
        <v/>
      </c>
      <c r="V1476" s="74" t="str">
        <f>IF(AND(O1476&lt;&gt;"",O1477=""),SUM(O$1:O1477)-SUM(V$1:V1475),"")</f>
        <v/>
      </c>
      <c r="X1476" s="3" t="str">
        <f t="shared" si="254"/>
        <v/>
      </c>
      <c r="Y1476" s="21" t="str">
        <f t="shared" si="255"/>
        <v/>
      </c>
      <c r="Z1476" s="74" t="str">
        <f t="shared" si="256"/>
        <v/>
      </c>
      <c r="AA1476" s="74" t="str">
        <f t="shared" si="257"/>
        <v/>
      </c>
      <c r="AB1476" s="74" t="str">
        <f t="shared" si="258"/>
        <v/>
      </c>
    </row>
    <row r="1477" spans="5:28" ht="15.75" customHeight="1" x14ac:dyDescent="0.2">
      <c r="E1477" t="str">
        <f t="shared" si="248"/>
        <v/>
      </c>
      <c r="G1477" s="1" t="str">
        <f>IF(D1477="","",IFERROR(VLOOKUP(D1477,Ingredients!$A:$G,4,FALSE),"ingredient not in list"))</f>
        <v/>
      </c>
      <c r="H1477" t="str">
        <f t="shared" si="249"/>
        <v/>
      </c>
      <c r="I1477" s="3" t="str">
        <f>IF(D1477="", "", IFERROR((VLOOKUP(D1477,Ingredients!$A:$H,8,FALSE)*(F1477/(VLOOKUP(D1477,Ingredients!$A:$H,3,FALSE)))), "ingredient not in list"))</f>
        <v/>
      </c>
      <c r="J1477" t="str">
        <f t="shared" si="250"/>
        <v/>
      </c>
      <c r="K1477" s="77" t="str">
        <f>IF($D1477="", "", IFERROR((VLOOKUP($D1477,Ingredients!$A:$K,9,FALSE)*($F1477/(VLOOKUP($D1477,Ingredients!$A:$K,3,FALSE)))), "ingredient not in list"))</f>
        <v/>
      </c>
      <c r="L1477" t="str">
        <f t="shared" si="251"/>
        <v/>
      </c>
      <c r="M1477" s="77" t="str">
        <f>IF($D1477="", "", IFERROR((VLOOKUP($D1477,Ingredients!$A:$K,10,FALSE)*($F1477/(VLOOKUP($D1477,Ingredients!$A:$K,3,FALSE)))), "ingredient not in list"))</f>
        <v/>
      </c>
      <c r="N1477" t="str">
        <f t="shared" si="252"/>
        <v/>
      </c>
      <c r="O1477" s="77" t="str">
        <f>IF($D1477="", "", IFERROR((VLOOKUP($D1477,Ingredients!$A:$K,11,FALSE)*($F1477/(VLOOKUP($D1477,Ingredients!$A:$K,3,FALSE)))), "ingredient not in list"))</f>
        <v/>
      </c>
      <c r="P1477" t="str">
        <f t="shared" si="253"/>
        <v/>
      </c>
      <c r="Q1477" s="83" t="str">
        <f>IF($D1477="", "", IFERROR((VLOOKUP($D1477,Ingredients!$A:$H,6,FALSE)*($F1477/(VLOOKUP($D1477,Ingredients!$A:$H,3,FALSE)))), "ingredient not in list"))</f>
        <v/>
      </c>
      <c r="R1477" s="3" t="str">
        <f>IF(AND(I1477&lt;&gt;"",I1478=""),SUM(I$1:I1478)-SUM(R$1:R1476),"")</f>
        <v/>
      </c>
      <c r="S1477" t="str">
        <f>IF(AND(Q1477&lt;&gt;"",Q1478=""),SUM(Q$1:Q1478)-SUM(S$1:S1476),"")</f>
        <v/>
      </c>
      <c r="T1477" s="74" t="str">
        <f>IF(AND(K1477&lt;&gt;"",K1478=""),SUM(K$1:K1478)-SUM(T$1:T1476),"")</f>
        <v/>
      </c>
      <c r="U1477" s="74" t="str">
        <f>IF(AND(M1477&lt;&gt;"",M1478=""),SUM(M$1:M1478)-SUM(U$1:U1476),"")</f>
        <v/>
      </c>
      <c r="V1477" s="74" t="str">
        <f>IF(AND(O1477&lt;&gt;"",O1478=""),SUM(O$1:O1478)-SUM(V$1:V1476),"")</f>
        <v/>
      </c>
      <c r="X1477" s="3" t="str">
        <f t="shared" si="254"/>
        <v/>
      </c>
      <c r="Y1477" s="21" t="str">
        <f t="shared" si="255"/>
        <v/>
      </c>
      <c r="Z1477" s="74" t="str">
        <f t="shared" si="256"/>
        <v/>
      </c>
      <c r="AA1477" s="74" t="str">
        <f t="shared" si="257"/>
        <v/>
      </c>
      <c r="AB1477" s="74" t="str">
        <f t="shared" si="258"/>
        <v/>
      </c>
    </row>
    <row r="1478" spans="5:28" ht="15.75" customHeight="1" x14ac:dyDescent="0.2">
      <c r="E1478" t="str">
        <f t="shared" si="248"/>
        <v/>
      </c>
      <c r="G1478" s="1" t="str">
        <f>IF(D1478="","",IFERROR(VLOOKUP(D1478,Ingredients!$A:$G,4,FALSE),"ingredient not in list"))</f>
        <v/>
      </c>
      <c r="H1478" t="str">
        <f t="shared" si="249"/>
        <v/>
      </c>
      <c r="I1478" s="3" t="str">
        <f>IF(D1478="", "", IFERROR((VLOOKUP(D1478,Ingredients!$A:$H,8,FALSE)*(F1478/(VLOOKUP(D1478,Ingredients!$A:$H,3,FALSE)))), "ingredient not in list"))</f>
        <v/>
      </c>
      <c r="J1478" t="str">
        <f t="shared" si="250"/>
        <v/>
      </c>
      <c r="K1478" s="77" t="str">
        <f>IF($D1478="", "", IFERROR((VLOOKUP($D1478,Ingredients!$A:$K,9,FALSE)*($F1478/(VLOOKUP($D1478,Ingredients!$A:$K,3,FALSE)))), "ingredient not in list"))</f>
        <v/>
      </c>
      <c r="L1478" t="str">
        <f t="shared" si="251"/>
        <v/>
      </c>
      <c r="M1478" s="77" t="str">
        <f>IF($D1478="", "", IFERROR((VLOOKUP($D1478,Ingredients!$A:$K,10,FALSE)*($F1478/(VLOOKUP($D1478,Ingredients!$A:$K,3,FALSE)))), "ingredient not in list"))</f>
        <v/>
      </c>
      <c r="N1478" t="str">
        <f t="shared" si="252"/>
        <v/>
      </c>
      <c r="O1478" s="77" t="str">
        <f>IF($D1478="", "", IFERROR((VLOOKUP($D1478,Ingredients!$A:$K,11,FALSE)*($F1478/(VLOOKUP($D1478,Ingredients!$A:$K,3,FALSE)))), "ingredient not in list"))</f>
        <v/>
      </c>
      <c r="P1478" t="str">
        <f t="shared" si="253"/>
        <v/>
      </c>
      <c r="Q1478" s="83" t="str">
        <f>IF($D1478="", "", IFERROR((VLOOKUP($D1478,Ingredients!$A:$H,6,FALSE)*($F1478/(VLOOKUP($D1478,Ingredients!$A:$H,3,FALSE)))), "ingredient not in list"))</f>
        <v/>
      </c>
      <c r="R1478" s="3" t="str">
        <f>IF(AND(I1478&lt;&gt;"",I1479=""),SUM(I$1:I1479)-SUM(R$1:R1477),"")</f>
        <v/>
      </c>
      <c r="S1478" t="str">
        <f>IF(AND(Q1478&lt;&gt;"",Q1479=""),SUM(Q$1:Q1479)-SUM(S$1:S1477),"")</f>
        <v/>
      </c>
      <c r="T1478" s="74" t="str">
        <f>IF(AND(K1478&lt;&gt;"",K1479=""),SUM(K$1:K1479)-SUM(T$1:T1477),"")</f>
        <v/>
      </c>
      <c r="U1478" s="74" t="str">
        <f>IF(AND(M1478&lt;&gt;"",M1479=""),SUM(M$1:M1479)-SUM(U$1:U1477),"")</f>
        <v/>
      </c>
      <c r="V1478" s="74" t="str">
        <f>IF(AND(O1478&lt;&gt;"",O1479=""),SUM(O$1:O1479)-SUM(V$1:V1477),"")</f>
        <v/>
      </c>
      <c r="X1478" s="3" t="str">
        <f t="shared" si="254"/>
        <v/>
      </c>
      <c r="Y1478" s="21" t="str">
        <f t="shared" si="255"/>
        <v/>
      </c>
      <c r="Z1478" s="74" t="str">
        <f t="shared" si="256"/>
        <v/>
      </c>
      <c r="AA1478" s="74" t="str">
        <f t="shared" si="257"/>
        <v/>
      </c>
      <c r="AB1478" s="74" t="str">
        <f t="shared" si="258"/>
        <v/>
      </c>
    </row>
    <row r="1479" spans="5:28" ht="15.75" customHeight="1" x14ac:dyDescent="0.2">
      <c r="E1479" t="str">
        <f t="shared" si="248"/>
        <v/>
      </c>
      <c r="G1479" s="1" t="str">
        <f>IF(D1479="","",IFERROR(VLOOKUP(D1479,Ingredients!$A:$G,4,FALSE),"ingredient not in list"))</f>
        <v/>
      </c>
      <c r="H1479" t="str">
        <f t="shared" si="249"/>
        <v/>
      </c>
      <c r="I1479" s="3" t="str">
        <f>IF(D1479="", "", IFERROR((VLOOKUP(D1479,Ingredients!$A:$H,8,FALSE)*(F1479/(VLOOKUP(D1479,Ingredients!$A:$H,3,FALSE)))), "ingredient not in list"))</f>
        <v/>
      </c>
      <c r="J1479" t="str">
        <f t="shared" si="250"/>
        <v/>
      </c>
      <c r="K1479" s="77" t="str">
        <f>IF($D1479="", "", IFERROR((VLOOKUP($D1479,Ingredients!$A:$K,9,FALSE)*($F1479/(VLOOKUP($D1479,Ingredients!$A:$K,3,FALSE)))), "ingredient not in list"))</f>
        <v/>
      </c>
      <c r="L1479" t="str">
        <f t="shared" si="251"/>
        <v/>
      </c>
      <c r="M1479" s="77" t="str">
        <f>IF($D1479="", "", IFERROR((VLOOKUP($D1479,Ingredients!$A:$K,10,FALSE)*($F1479/(VLOOKUP($D1479,Ingredients!$A:$K,3,FALSE)))), "ingredient not in list"))</f>
        <v/>
      </c>
      <c r="N1479" t="str">
        <f t="shared" si="252"/>
        <v/>
      </c>
      <c r="O1479" s="77" t="str">
        <f>IF($D1479="", "", IFERROR((VLOOKUP($D1479,Ingredients!$A:$K,11,FALSE)*($F1479/(VLOOKUP($D1479,Ingredients!$A:$K,3,FALSE)))), "ingredient not in list"))</f>
        <v/>
      </c>
      <c r="P1479" t="str">
        <f t="shared" si="253"/>
        <v/>
      </c>
      <c r="Q1479" s="83" t="str">
        <f>IF($D1479="", "", IFERROR((VLOOKUP($D1479,Ingredients!$A:$H,6,FALSE)*($F1479/(VLOOKUP($D1479,Ingredients!$A:$H,3,FALSE)))), "ingredient not in list"))</f>
        <v/>
      </c>
      <c r="R1479" s="3" t="str">
        <f>IF(AND(I1479&lt;&gt;"",I1480=""),SUM(I$1:I1480)-SUM(R$1:R1478),"")</f>
        <v/>
      </c>
      <c r="S1479" t="str">
        <f>IF(AND(Q1479&lt;&gt;"",Q1480=""),SUM(Q$1:Q1480)-SUM(S$1:S1478),"")</f>
        <v/>
      </c>
      <c r="T1479" s="74" t="str">
        <f>IF(AND(K1479&lt;&gt;"",K1480=""),SUM(K$1:K1480)-SUM(T$1:T1478),"")</f>
        <v/>
      </c>
      <c r="U1479" s="74" t="str">
        <f>IF(AND(M1479&lt;&gt;"",M1480=""),SUM(M$1:M1480)-SUM(U$1:U1478),"")</f>
        <v/>
      </c>
      <c r="V1479" s="74" t="str">
        <f>IF(AND(O1479&lt;&gt;"",O1480=""),SUM(O$1:O1480)-SUM(V$1:V1478),"")</f>
        <v/>
      </c>
      <c r="X1479" s="3" t="str">
        <f t="shared" si="254"/>
        <v/>
      </c>
      <c r="Y1479" s="21" t="str">
        <f t="shared" si="255"/>
        <v/>
      </c>
      <c r="Z1479" s="74" t="str">
        <f t="shared" si="256"/>
        <v/>
      </c>
      <c r="AA1479" s="74" t="str">
        <f t="shared" si="257"/>
        <v/>
      </c>
      <c r="AB1479" s="74" t="str">
        <f t="shared" si="258"/>
        <v/>
      </c>
    </row>
    <row r="1480" spans="5:28" ht="15.75" customHeight="1" x14ac:dyDescent="0.2">
      <c r="E1480" t="str">
        <f t="shared" si="248"/>
        <v/>
      </c>
      <c r="G1480" s="1" t="str">
        <f>IF(D1480="","",IFERROR(VLOOKUP(D1480,Ingredients!$A:$G,4,FALSE),"ingredient not in list"))</f>
        <v/>
      </c>
      <c r="H1480" t="str">
        <f t="shared" si="249"/>
        <v/>
      </c>
      <c r="I1480" s="3" t="str">
        <f>IF(D1480="", "", IFERROR((VLOOKUP(D1480,Ingredients!$A:$H,8,FALSE)*(F1480/(VLOOKUP(D1480,Ingredients!$A:$H,3,FALSE)))), "ingredient not in list"))</f>
        <v/>
      </c>
      <c r="J1480" t="str">
        <f t="shared" si="250"/>
        <v/>
      </c>
      <c r="K1480" s="77" t="str">
        <f>IF($D1480="", "", IFERROR((VLOOKUP($D1480,Ingredients!$A:$K,9,FALSE)*($F1480/(VLOOKUP($D1480,Ingredients!$A:$K,3,FALSE)))), "ingredient not in list"))</f>
        <v/>
      </c>
      <c r="L1480" t="str">
        <f t="shared" si="251"/>
        <v/>
      </c>
      <c r="M1480" s="77" t="str">
        <f>IF($D1480="", "", IFERROR((VLOOKUP($D1480,Ingredients!$A:$K,10,FALSE)*($F1480/(VLOOKUP($D1480,Ingredients!$A:$K,3,FALSE)))), "ingredient not in list"))</f>
        <v/>
      </c>
      <c r="N1480" t="str">
        <f t="shared" si="252"/>
        <v/>
      </c>
      <c r="O1480" s="77" t="str">
        <f>IF($D1480="", "", IFERROR((VLOOKUP($D1480,Ingredients!$A:$K,11,FALSE)*($F1480/(VLOOKUP($D1480,Ingredients!$A:$K,3,FALSE)))), "ingredient not in list"))</f>
        <v/>
      </c>
      <c r="P1480" t="str">
        <f t="shared" si="253"/>
        <v/>
      </c>
      <c r="Q1480" s="83" t="str">
        <f>IF($D1480="", "", IFERROR((VLOOKUP($D1480,Ingredients!$A:$H,6,FALSE)*($F1480/(VLOOKUP($D1480,Ingredients!$A:$H,3,FALSE)))), "ingredient not in list"))</f>
        <v/>
      </c>
      <c r="R1480" s="3" t="str">
        <f>IF(AND(I1480&lt;&gt;"",I1481=""),SUM(I$1:I1481)-SUM(R$1:R1479),"")</f>
        <v/>
      </c>
      <c r="S1480" t="str">
        <f>IF(AND(Q1480&lt;&gt;"",Q1481=""),SUM(Q$1:Q1481)-SUM(S$1:S1479),"")</f>
        <v/>
      </c>
      <c r="T1480" s="74" t="str">
        <f>IF(AND(K1480&lt;&gt;"",K1481=""),SUM(K$1:K1481)-SUM(T$1:T1479),"")</f>
        <v/>
      </c>
      <c r="U1480" s="74" t="str">
        <f>IF(AND(M1480&lt;&gt;"",M1481=""),SUM(M$1:M1481)-SUM(U$1:U1479),"")</f>
        <v/>
      </c>
      <c r="V1480" s="74" t="str">
        <f>IF(AND(O1480&lt;&gt;"",O1481=""),SUM(O$1:O1481)-SUM(V$1:V1479),"")</f>
        <v/>
      </c>
      <c r="X1480" s="3" t="str">
        <f t="shared" si="254"/>
        <v/>
      </c>
      <c r="Y1480" s="21" t="str">
        <f t="shared" si="255"/>
        <v/>
      </c>
      <c r="Z1480" s="74" t="str">
        <f t="shared" si="256"/>
        <v/>
      </c>
      <c r="AA1480" s="74" t="str">
        <f t="shared" si="257"/>
        <v/>
      </c>
      <c r="AB1480" s="74" t="str">
        <f t="shared" si="258"/>
        <v/>
      </c>
    </row>
    <row r="1481" spans="5:28" ht="15.75" customHeight="1" x14ac:dyDescent="0.2">
      <c r="E1481" t="str">
        <f t="shared" ref="E1481:E1502" si="259">IF($D1481="","", "|")</f>
        <v/>
      </c>
      <c r="G1481" s="1" t="str">
        <f>IF(D1481="","",IFERROR(VLOOKUP(D1481,Ingredients!$A:$G,4,FALSE),"ingredient not in list"))</f>
        <v/>
      </c>
      <c r="H1481" t="str">
        <f t="shared" ref="H1481:H1502" si="260">IF($D1481="","", "|")</f>
        <v/>
      </c>
      <c r="I1481" s="3" t="str">
        <f>IF(D1481="", "", IFERROR((VLOOKUP(D1481,Ingredients!$A:$H,8,FALSE)*(F1481/(VLOOKUP(D1481,Ingredients!$A:$H,3,FALSE)))), "ingredient not in list"))</f>
        <v/>
      </c>
      <c r="J1481" t="str">
        <f t="shared" ref="J1481:J1502" si="261">IF($D1481="","", "|")</f>
        <v/>
      </c>
      <c r="K1481" s="77" t="str">
        <f>IF($D1481="", "", IFERROR((VLOOKUP($D1481,Ingredients!$A:$K,9,FALSE)*($F1481/(VLOOKUP($D1481,Ingredients!$A:$K,3,FALSE)))), "ingredient not in list"))</f>
        <v/>
      </c>
      <c r="L1481" t="str">
        <f t="shared" ref="L1481:L1502" si="262">IF($D1481="","", "|")</f>
        <v/>
      </c>
      <c r="M1481" s="77" t="str">
        <f>IF($D1481="", "", IFERROR((VLOOKUP($D1481,Ingredients!$A:$K,10,FALSE)*($F1481/(VLOOKUP($D1481,Ingredients!$A:$K,3,FALSE)))), "ingredient not in list"))</f>
        <v/>
      </c>
      <c r="N1481" t="str">
        <f t="shared" ref="N1481:N1502" si="263">IF($D1481="","", "|")</f>
        <v/>
      </c>
      <c r="O1481" s="77" t="str">
        <f>IF($D1481="", "", IFERROR((VLOOKUP($D1481,Ingredients!$A:$K,11,FALSE)*($F1481/(VLOOKUP($D1481,Ingredients!$A:$K,3,FALSE)))), "ingredient not in list"))</f>
        <v/>
      </c>
      <c r="P1481" t="str">
        <f t="shared" ref="P1481:P1502" si="264">IF($D1481="","", "|")</f>
        <v/>
      </c>
      <c r="Q1481" s="83" t="str">
        <f>IF($D1481="", "", IFERROR((VLOOKUP($D1481,Ingredients!$A:$H,6,FALSE)*($F1481/(VLOOKUP($D1481,Ingredients!$A:$H,3,FALSE)))), "ingredient not in list"))</f>
        <v/>
      </c>
      <c r="R1481" s="3" t="str">
        <f>IF(AND(I1481&lt;&gt;"",I1482=""),SUM(I$1:I1482)-SUM(R$1:R1480),"")</f>
        <v/>
      </c>
      <c r="S1481" t="str">
        <f>IF(AND(Q1481&lt;&gt;"",Q1482=""),SUM(Q$1:Q1482)-SUM(S$1:S1480),"")</f>
        <v/>
      </c>
      <c r="T1481" s="74" t="str">
        <f>IF(AND(K1481&lt;&gt;"",K1482=""),SUM(K$1:K1482)-SUM(T$1:T1480),"")</f>
        <v/>
      </c>
      <c r="U1481" s="74" t="str">
        <f>IF(AND(M1481&lt;&gt;"",M1482=""),SUM(M$1:M1482)-SUM(U$1:U1480),"")</f>
        <v/>
      </c>
      <c r="V1481" s="74" t="str">
        <f>IF(AND(O1481&lt;&gt;"",O1482=""),SUM(O$1:O1482)-SUM(V$1:V1480),"")</f>
        <v/>
      </c>
      <c r="X1481" s="3" t="str">
        <f t="shared" si="254"/>
        <v/>
      </c>
      <c r="Y1481" s="21" t="str">
        <f t="shared" si="255"/>
        <v/>
      </c>
      <c r="Z1481" s="74" t="str">
        <f t="shared" si="256"/>
        <v/>
      </c>
      <c r="AA1481" s="74" t="str">
        <f t="shared" si="257"/>
        <v/>
      </c>
      <c r="AB1481" s="74" t="str">
        <f t="shared" si="258"/>
        <v/>
      </c>
    </row>
    <row r="1482" spans="5:28" ht="15.75" customHeight="1" x14ac:dyDescent="0.2">
      <c r="E1482" t="str">
        <f t="shared" si="259"/>
        <v/>
      </c>
      <c r="G1482" s="1" t="str">
        <f>IF(D1482="","",IFERROR(VLOOKUP(D1482,Ingredients!$A:$G,4,FALSE),"ingredient not in list"))</f>
        <v/>
      </c>
      <c r="H1482" t="str">
        <f t="shared" si="260"/>
        <v/>
      </c>
      <c r="I1482" s="3" t="str">
        <f>IF(D1482="", "", IFERROR((VLOOKUP(D1482,Ingredients!$A:$H,8,FALSE)*(F1482/(VLOOKUP(D1482,Ingredients!$A:$H,3,FALSE)))), "ingredient not in list"))</f>
        <v/>
      </c>
      <c r="J1482" t="str">
        <f t="shared" si="261"/>
        <v/>
      </c>
      <c r="K1482" s="77" t="str">
        <f>IF($D1482="", "", IFERROR((VLOOKUP($D1482,Ingredients!$A:$K,9,FALSE)*($F1482/(VLOOKUP($D1482,Ingredients!$A:$K,3,FALSE)))), "ingredient not in list"))</f>
        <v/>
      </c>
      <c r="L1482" t="str">
        <f t="shared" si="262"/>
        <v/>
      </c>
      <c r="M1482" s="77" t="str">
        <f>IF($D1482="", "", IFERROR((VLOOKUP($D1482,Ingredients!$A:$K,10,FALSE)*($F1482/(VLOOKUP($D1482,Ingredients!$A:$K,3,FALSE)))), "ingredient not in list"))</f>
        <v/>
      </c>
      <c r="N1482" t="str">
        <f t="shared" si="263"/>
        <v/>
      </c>
      <c r="O1482" s="77" t="str">
        <f>IF($D1482="", "", IFERROR((VLOOKUP($D1482,Ingredients!$A:$K,11,FALSE)*($F1482/(VLOOKUP($D1482,Ingredients!$A:$K,3,FALSE)))), "ingredient not in list"))</f>
        <v/>
      </c>
      <c r="P1482" t="str">
        <f t="shared" si="264"/>
        <v/>
      </c>
      <c r="Q1482" s="83" t="str">
        <f>IF($D1482="", "", IFERROR((VLOOKUP($D1482,Ingredients!$A:$H,6,FALSE)*($F1482/(VLOOKUP($D1482,Ingredients!$A:$H,3,FALSE)))), "ingredient not in list"))</f>
        <v/>
      </c>
      <c r="R1482" s="3" t="str">
        <f>IF(AND(I1482&lt;&gt;"",I1483=""),SUM(I$1:I1483)-SUM(R$1:R1481),"")</f>
        <v/>
      </c>
      <c r="S1482" t="str">
        <f>IF(AND(Q1482&lt;&gt;"",Q1483=""),SUM(Q$1:Q1483)-SUM(S$1:S1481),"")</f>
        <v/>
      </c>
      <c r="T1482" s="74" t="str">
        <f>IF(AND(K1482&lt;&gt;"",K1483=""),SUM(K$1:K1483)-SUM(T$1:T1481),"")</f>
        <v/>
      </c>
      <c r="U1482" s="74" t="str">
        <f>IF(AND(M1482&lt;&gt;"",M1483=""),SUM(M$1:M1483)-SUM(U$1:U1481),"")</f>
        <v/>
      </c>
      <c r="V1482" s="74" t="str">
        <f>IF(AND(O1482&lt;&gt;"",O1483=""),SUM(O$1:O1483)-SUM(V$1:V1481),"")</f>
        <v/>
      </c>
      <c r="X1482" s="3" t="str">
        <f t="shared" ref="X1482:X1502" si="265">IF(W1482="","",R1482/W1482)</f>
        <v/>
      </c>
      <c r="Y1482" s="21" t="str">
        <f t="shared" ref="Y1482:Y1502" si="266">IF(W1482="","", S1482/W1482)</f>
        <v/>
      </c>
      <c r="Z1482" s="74" t="str">
        <f t="shared" ref="Z1482:Z1502" si="267">IF(T1482="","", T1482/W1482)</f>
        <v/>
      </c>
      <c r="AA1482" s="74" t="str">
        <f t="shared" ref="AA1482:AA1502" si="268">IF(U1482="","", U1482/W1482)</f>
        <v/>
      </c>
      <c r="AB1482" s="74" t="str">
        <f t="shared" ref="AB1482:AB1502" si="269">IF(V1482="","", V1482/W1482)</f>
        <v/>
      </c>
    </row>
    <row r="1483" spans="5:28" ht="15.75" customHeight="1" x14ac:dyDescent="0.2">
      <c r="E1483" t="str">
        <f t="shared" si="259"/>
        <v/>
      </c>
      <c r="G1483" s="1" t="str">
        <f>IF(D1483="","",IFERROR(VLOOKUP(D1483,Ingredients!$A:$G,4,FALSE),"ingredient not in list"))</f>
        <v/>
      </c>
      <c r="H1483" t="str">
        <f t="shared" si="260"/>
        <v/>
      </c>
      <c r="I1483" s="3" t="str">
        <f>IF(D1483="", "", IFERROR((VLOOKUP(D1483,Ingredients!$A:$H,8,FALSE)*(F1483/(VLOOKUP(D1483,Ingredients!$A:$H,3,FALSE)))), "ingredient not in list"))</f>
        <v/>
      </c>
      <c r="J1483" t="str">
        <f t="shared" si="261"/>
        <v/>
      </c>
      <c r="K1483" s="77" t="str">
        <f>IF($D1483="", "", IFERROR((VLOOKUP($D1483,Ingredients!$A:$K,9,FALSE)*($F1483/(VLOOKUP($D1483,Ingredients!$A:$K,3,FALSE)))), "ingredient not in list"))</f>
        <v/>
      </c>
      <c r="L1483" t="str">
        <f t="shared" si="262"/>
        <v/>
      </c>
      <c r="M1483" s="77" t="str">
        <f>IF($D1483="", "", IFERROR((VLOOKUP($D1483,Ingredients!$A:$K,10,FALSE)*($F1483/(VLOOKUP($D1483,Ingredients!$A:$K,3,FALSE)))), "ingredient not in list"))</f>
        <v/>
      </c>
      <c r="N1483" t="str">
        <f t="shared" si="263"/>
        <v/>
      </c>
      <c r="O1483" s="77" t="str">
        <f>IF($D1483="", "", IFERROR((VLOOKUP($D1483,Ingredients!$A:$K,11,FALSE)*($F1483/(VLOOKUP($D1483,Ingredients!$A:$K,3,FALSE)))), "ingredient not in list"))</f>
        <v/>
      </c>
      <c r="P1483" t="str">
        <f t="shared" si="264"/>
        <v/>
      </c>
      <c r="Q1483" s="83" t="str">
        <f>IF($D1483="", "", IFERROR((VLOOKUP($D1483,Ingredients!$A:$H,6,FALSE)*($F1483/(VLOOKUP($D1483,Ingredients!$A:$H,3,FALSE)))), "ingredient not in list"))</f>
        <v/>
      </c>
      <c r="R1483" s="3" t="str">
        <f>IF(AND(I1483&lt;&gt;"",I1484=""),SUM(I$1:I1484)-SUM(R$1:R1482),"")</f>
        <v/>
      </c>
      <c r="S1483" t="str">
        <f>IF(AND(Q1483&lt;&gt;"",Q1484=""),SUM(Q$1:Q1484)-SUM(S$1:S1482),"")</f>
        <v/>
      </c>
      <c r="T1483" s="74" t="str">
        <f>IF(AND(K1483&lt;&gt;"",K1484=""),SUM(K$1:K1484)-SUM(T$1:T1482),"")</f>
        <v/>
      </c>
      <c r="U1483" s="74" t="str">
        <f>IF(AND(M1483&lt;&gt;"",M1484=""),SUM(M$1:M1484)-SUM(U$1:U1482),"")</f>
        <v/>
      </c>
      <c r="V1483" s="74" t="str">
        <f>IF(AND(O1483&lt;&gt;"",O1484=""),SUM(O$1:O1484)-SUM(V$1:V1482),"")</f>
        <v/>
      </c>
      <c r="X1483" s="3" t="str">
        <f t="shared" si="265"/>
        <v/>
      </c>
      <c r="Y1483" s="21" t="str">
        <f t="shared" si="266"/>
        <v/>
      </c>
      <c r="Z1483" s="74" t="str">
        <f t="shared" si="267"/>
        <v/>
      </c>
      <c r="AA1483" s="74" t="str">
        <f t="shared" si="268"/>
        <v/>
      </c>
      <c r="AB1483" s="74" t="str">
        <f t="shared" si="269"/>
        <v/>
      </c>
    </row>
    <row r="1484" spans="5:28" ht="15.75" customHeight="1" x14ac:dyDescent="0.2">
      <c r="E1484" t="str">
        <f t="shared" si="259"/>
        <v/>
      </c>
      <c r="G1484" s="1" t="str">
        <f>IF(D1484="","",IFERROR(VLOOKUP(D1484,Ingredients!$A:$G,4,FALSE),"ingredient not in list"))</f>
        <v/>
      </c>
      <c r="H1484" t="str">
        <f t="shared" si="260"/>
        <v/>
      </c>
      <c r="I1484" s="3" t="str">
        <f>IF(D1484="", "", IFERROR((VLOOKUP(D1484,Ingredients!$A:$H,8,FALSE)*(F1484/(VLOOKUP(D1484,Ingredients!$A:$H,3,FALSE)))), "ingredient not in list"))</f>
        <v/>
      </c>
      <c r="J1484" t="str">
        <f t="shared" si="261"/>
        <v/>
      </c>
      <c r="K1484" s="77" t="str">
        <f>IF($D1484="", "", IFERROR((VLOOKUP($D1484,Ingredients!$A:$K,9,FALSE)*($F1484/(VLOOKUP($D1484,Ingredients!$A:$K,3,FALSE)))), "ingredient not in list"))</f>
        <v/>
      </c>
      <c r="L1484" t="str">
        <f t="shared" si="262"/>
        <v/>
      </c>
      <c r="M1484" s="77" t="str">
        <f>IF($D1484="", "", IFERROR((VLOOKUP($D1484,Ingredients!$A:$K,10,FALSE)*($F1484/(VLOOKUP($D1484,Ingredients!$A:$K,3,FALSE)))), "ingredient not in list"))</f>
        <v/>
      </c>
      <c r="N1484" t="str">
        <f t="shared" si="263"/>
        <v/>
      </c>
      <c r="O1484" s="77" t="str">
        <f>IF($D1484="", "", IFERROR((VLOOKUP($D1484,Ingredients!$A:$K,11,FALSE)*($F1484/(VLOOKUP($D1484,Ingredients!$A:$K,3,FALSE)))), "ingredient not in list"))</f>
        <v/>
      </c>
      <c r="P1484" t="str">
        <f t="shared" si="264"/>
        <v/>
      </c>
      <c r="Q1484" s="83" t="str">
        <f>IF($D1484="", "", IFERROR((VLOOKUP($D1484,Ingredients!$A:$H,6,FALSE)*($F1484/(VLOOKUP($D1484,Ingredients!$A:$H,3,FALSE)))), "ingredient not in list"))</f>
        <v/>
      </c>
      <c r="R1484" s="3" t="str">
        <f>IF(AND(I1484&lt;&gt;"",I1485=""),SUM(I$1:I1485)-SUM(R$1:R1483),"")</f>
        <v/>
      </c>
      <c r="S1484" t="str">
        <f>IF(AND(Q1484&lt;&gt;"",Q1485=""),SUM(Q$1:Q1485)-SUM(S$1:S1483),"")</f>
        <v/>
      </c>
      <c r="T1484" s="74" t="str">
        <f>IF(AND(K1484&lt;&gt;"",K1485=""),SUM(K$1:K1485)-SUM(T$1:T1483),"")</f>
        <v/>
      </c>
      <c r="U1484" s="74" t="str">
        <f>IF(AND(M1484&lt;&gt;"",M1485=""),SUM(M$1:M1485)-SUM(U$1:U1483),"")</f>
        <v/>
      </c>
      <c r="V1484" s="74" t="str">
        <f>IF(AND(O1484&lt;&gt;"",O1485=""),SUM(O$1:O1485)-SUM(V$1:V1483),"")</f>
        <v/>
      </c>
      <c r="X1484" s="3" t="str">
        <f t="shared" si="265"/>
        <v/>
      </c>
      <c r="Y1484" s="21" t="str">
        <f t="shared" si="266"/>
        <v/>
      </c>
      <c r="Z1484" s="74" t="str">
        <f t="shared" si="267"/>
        <v/>
      </c>
      <c r="AA1484" s="74" t="str">
        <f t="shared" si="268"/>
        <v/>
      </c>
      <c r="AB1484" s="74" t="str">
        <f t="shared" si="269"/>
        <v/>
      </c>
    </row>
    <row r="1485" spans="5:28" ht="15.75" customHeight="1" x14ac:dyDescent="0.2">
      <c r="E1485" t="str">
        <f t="shared" si="259"/>
        <v/>
      </c>
      <c r="G1485" s="1" t="str">
        <f>IF(D1485="","",IFERROR(VLOOKUP(D1485,Ingredients!$A:$G,4,FALSE),"ingredient not in list"))</f>
        <v/>
      </c>
      <c r="H1485" t="str">
        <f t="shared" si="260"/>
        <v/>
      </c>
      <c r="I1485" s="3" t="str">
        <f>IF(D1485="", "", IFERROR((VLOOKUP(D1485,Ingredients!$A:$H,8,FALSE)*(F1485/(VLOOKUP(D1485,Ingredients!$A:$H,3,FALSE)))), "ingredient not in list"))</f>
        <v/>
      </c>
      <c r="J1485" t="str">
        <f t="shared" si="261"/>
        <v/>
      </c>
      <c r="K1485" s="77" t="str">
        <f>IF($D1485="", "", IFERROR((VLOOKUP($D1485,Ingredients!$A:$K,9,FALSE)*($F1485/(VLOOKUP($D1485,Ingredients!$A:$K,3,FALSE)))), "ingredient not in list"))</f>
        <v/>
      </c>
      <c r="L1485" t="str">
        <f t="shared" si="262"/>
        <v/>
      </c>
      <c r="M1485" s="77" t="str">
        <f>IF($D1485="", "", IFERROR((VLOOKUP($D1485,Ingredients!$A:$K,10,FALSE)*($F1485/(VLOOKUP($D1485,Ingredients!$A:$K,3,FALSE)))), "ingredient not in list"))</f>
        <v/>
      </c>
      <c r="N1485" t="str">
        <f t="shared" si="263"/>
        <v/>
      </c>
      <c r="O1485" s="77" t="str">
        <f>IF($D1485="", "", IFERROR((VLOOKUP($D1485,Ingredients!$A:$K,11,FALSE)*($F1485/(VLOOKUP($D1485,Ingredients!$A:$K,3,FALSE)))), "ingredient not in list"))</f>
        <v/>
      </c>
      <c r="P1485" t="str">
        <f t="shared" si="264"/>
        <v/>
      </c>
      <c r="Q1485" s="83" t="str">
        <f>IF($D1485="", "", IFERROR((VLOOKUP($D1485,Ingredients!$A:$H,6,FALSE)*($F1485/(VLOOKUP($D1485,Ingredients!$A:$H,3,FALSE)))), "ingredient not in list"))</f>
        <v/>
      </c>
      <c r="R1485" s="3" t="str">
        <f>IF(AND(I1485&lt;&gt;"",I1486=""),SUM(I$1:I1486)-SUM(R$1:R1484),"")</f>
        <v/>
      </c>
      <c r="S1485" t="str">
        <f>IF(AND(Q1485&lt;&gt;"",Q1486=""),SUM(Q$1:Q1486)-SUM(S$1:S1484),"")</f>
        <v/>
      </c>
      <c r="T1485" s="74" t="str">
        <f>IF(AND(K1485&lt;&gt;"",K1486=""),SUM(K$1:K1486)-SUM(T$1:T1484),"")</f>
        <v/>
      </c>
      <c r="U1485" s="74" t="str">
        <f>IF(AND(M1485&lt;&gt;"",M1486=""),SUM(M$1:M1486)-SUM(U$1:U1484),"")</f>
        <v/>
      </c>
      <c r="V1485" s="74" t="str">
        <f>IF(AND(O1485&lt;&gt;"",O1486=""),SUM(O$1:O1486)-SUM(V$1:V1484),"")</f>
        <v/>
      </c>
      <c r="X1485" s="3" t="str">
        <f t="shared" si="265"/>
        <v/>
      </c>
      <c r="Y1485" s="21" t="str">
        <f t="shared" si="266"/>
        <v/>
      </c>
      <c r="Z1485" s="74" t="str">
        <f t="shared" si="267"/>
        <v/>
      </c>
      <c r="AA1485" s="74" t="str">
        <f t="shared" si="268"/>
        <v/>
      </c>
      <c r="AB1485" s="74" t="str">
        <f t="shared" si="269"/>
        <v/>
      </c>
    </row>
    <row r="1486" spans="5:28" ht="15.75" customHeight="1" x14ac:dyDescent="0.2">
      <c r="E1486" t="str">
        <f t="shared" si="259"/>
        <v/>
      </c>
      <c r="G1486" s="1" t="str">
        <f>IF(D1486="","",IFERROR(VLOOKUP(D1486,Ingredients!$A:$G,4,FALSE),"ingredient not in list"))</f>
        <v/>
      </c>
      <c r="H1486" t="str">
        <f t="shared" si="260"/>
        <v/>
      </c>
      <c r="I1486" s="3" t="str">
        <f>IF(D1486="", "", IFERROR((VLOOKUP(D1486,Ingredients!$A:$H,8,FALSE)*(F1486/(VLOOKUP(D1486,Ingredients!$A:$H,3,FALSE)))), "ingredient not in list"))</f>
        <v/>
      </c>
      <c r="J1486" t="str">
        <f t="shared" si="261"/>
        <v/>
      </c>
      <c r="K1486" s="77" t="str">
        <f>IF($D1486="", "", IFERROR((VLOOKUP($D1486,Ingredients!$A:$K,9,FALSE)*($F1486/(VLOOKUP($D1486,Ingredients!$A:$K,3,FALSE)))), "ingredient not in list"))</f>
        <v/>
      </c>
      <c r="L1486" t="str">
        <f t="shared" si="262"/>
        <v/>
      </c>
      <c r="M1486" s="77" t="str">
        <f>IF($D1486="", "", IFERROR((VLOOKUP($D1486,Ingredients!$A:$K,10,FALSE)*($F1486/(VLOOKUP($D1486,Ingredients!$A:$K,3,FALSE)))), "ingredient not in list"))</f>
        <v/>
      </c>
      <c r="N1486" t="str">
        <f t="shared" si="263"/>
        <v/>
      </c>
      <c r="O1486" s="77" t="str">
        <f>IF($D1486="", "", IFERROR((VLOOKUP($D1486,Ingredients!$A:$K,11,FALSE)*($F1486/(VLOOKUP($D1486,Ingredients!$A:$K,3,FALSE)))), "ingredient not in list"))</f>
        <v/>
      </c>
      <c r="P1486" t="str">
        <f t="shared" si="264"/>
        <v/>
      </c>
      <c r="Q1486" s="83" t="str">
        <f>IF($D1486="", "", IFERROR((VLOOKUP($D1486,Ingredients!$A:$H,6,FALSE)*($F1486/(VLOOKUP($D1486,Ingredients!$A:$H,3,FALSE)))), "ingredient not in list"))</f>
        <v/>
      </c>
      <c r="R1486" s="3" t="str">
        <f>IF(AND(I1486&lt;&gt;"",I1487=""),SUM(I$1:I1487)-SUM(R$1:R1485),"")</f>
        <v/>
      </c>
      <c r="S1486" t="str">
        <f>IF(AND(Q1486&lt;&gt;"",Q1487=""),SUM(Q$1:Q1487)-SUM(S$1:S1485),"")</f>
        <v/>
      </c>
      <c r="T1486" s="74" t="str">
        <f>IF(AND(K1486&lt;&gt;"",K1487=""),SUM(K$1:K1487)-SUM(T$1:T1485),"")</f>
        <v/>
      </c>
      <c r="U1486" s="74" t="str">
        <f>IF(AND(M1486&lt;&gt;"",M1487=""),SUM(M$1:M1487)-SUM(U$1:U1485),"")</f>
        <v/>
      </c>
      <c r="V1486" s="74" t="str">
        <f>IF(AND(O1486&lt;&gt;"",O1487=""),SUM(O$1:O1487)-SUM(V$1:V1485),"")</f>
        <v/>
      </c>
      <c r="X1486" s="3" t="str">
        <f t="shared" si="265"/>
        <v/>
      </c>
      <c r="Y1486" s="21" t="str">
        <f t="shared" si="266"/>
        <v/>
      </c>
      <c r="Z1486" s="74" t="str">
        <f t="shared" si="267"/>
        <v/>
      </c>
      <c r="AA1486" s="74" t="str">
        <f t="shared" si="268"/>
        <v/>
      </c>
      <c r="AB1486" s="74" t="str">
        <f t="shared" si="269"/>
        <v/>
      </c>
    </row>
    <row r="1487" spans="5:28" ht="15.75" customHeight="1" x14ac:dyDescent="0.2">
      <c r="E1487" t="str">
        <f t="shared" si="259"/>
        <v/>
      </c>
      <c r="G1487" s="1" t="str">
        <f>IF(D1487="","",IFERROR(VLOOKUP(D1487,Ingredients!$A:$G,4,FALSE),"ingredient not in list"))</f>
        <v/>
      </c>
      <c r="H1487" t="str">
        <f t="shared" si="260"/>
        <v/>
      </c>
      <c r="I1487" s="3" t="str">
        <f>IF(D1487="", "", IFERROR((VLOOKUP(D1487,Ingredients!$A:$H,8,FALSE)*(F1487/(VLOOKUP(D1487,Ingredients!$A:$H,3,FALSE)))), "ingredient not in list"))</f>
        <v/>
      </c>
      <c r="J1487" t="str">
        <f t="shared" si="261"/>
        <v/>
      </c>
      <c r="K1487" s="77" t="str">
        <f>IF($D1487="", "", IFERROR((VLOOKUP($D1487,Ingredients!$A:$K,9,FALSE)*($F1487/(VLOOKUP($D1487,Ingredients!$A:$K,3,FALSE)))), "ingredient not in list"))</f>
        <v/>
      </c>
      <c r="L1487" t="str">
        <f t="shared" si="262"/>
        <v/>
      </c>
      <c r="M1487" s="77" t="str">
        <f>IF($D1487="", "", IFERROR((VLOOKUP($D1487,Ingredients!$A:$K,10,FALSE)*($F1487/(VLOOKUP($D1487,Ingredients!$A:$K,3,FALSE)))), "ingredient not in list"))</f>
        <v/>
      </c>
      <c r="N1487" t="str">
        <f t="shared" si="263"/>
        <v/>
      </c>
      <c r="O1487" s="77" t="str">
        <f>IF($D1487="", "", IFERROR((VLOOKUP($D1487,Ingredients!$A:$K,11,FALSE)*($F1487/(VLOOKUP($D1487,Ingredients!$A:$K,3,FALSE)))), "ingredient not in list"))</f>
        <v/>
      </c>
      <c r="P1487" t="str">
        <f t="shared" si="264"/>
        <v/>
      </c>
      <c r="Q1487" s="83" t="str">
        <f>IF($D1487="", "", IFERROR((VLOOKUP($D1487,Ingredients!$A:$H,6,FALSE)*($F1487/(VLOOKUP($D1487,Ingredients!$A:$H,3,FALSE)))), "ingredient not in list"))</f>
        <v/>
      </c>
      <c r="R1487" s="3" t="str">
        <f>IF(AND(I1487&lt;&gt;"",I1488=""),SUM(I$1:I1488)-SUM(R$1:R1486),"")</f>
        <v/>
      </c>
      <c r="S1487" t="str">
        <f>IF(AND(Q1487&lt;&gt;"",Q1488=""),SUM(Q$1:Q1488)-SUM(S$1:S1486),"")</f>
        <v/>
      </c>
      <c r="T1487" s="74" t="str">
        <f>IF(AND(K1487&lt;&gt;"",K1488=""),SUM(K$1:K1488)-SUM(T$1:T1486),"")</f>
        <v/>
      </c>
      <c r="U1487" s="74" t="str">
        <f>IF(AND(M1487&lt;&gt;"",M1488=""),SUM(M$1:M1488)-SUM(U$1:U1486),"")</f>
        <v/>
      </c>
      <c r="V1487" s="74" t="str">
        <f>IF(AND(O1487&lt;&gt;"",O1488=""),SUM(O$1:O1488)-SUM(V$1:V1486),"")</f>
        <v/>
      </c>
      <c r="X1487" s="3" t="str">
        <f t="shared" si="265"/>
        <v/>
      </c>
      <c r="Y1487" s="21" t="str">
        <f t="shared" si="266"/>
        <v/>
      </c>
      <c r="Z1487" s="74" t="str">
        <f t="shared" si="267"/>
        <v/>
      </c>
      <c r="AA1487" s="74" t="str">
        <f t="shared" si="268"/>
        <v/>
      </c>
      <c r="AB1487" s="74" t="str">
        <f t="shared" si="269"/>
        <v/>
      </c>
    </row>
    <row r="1488" spans="5:28" ht="15.75" customHeight="1" x14ac:dyDescent="0.2">
      <c r="E1488" t="str">
        <f t="shared" si="259"/>
        <v/>
      </c>
      <c r="G1488" s="1" t="str">
        <f>IF(D1488="","",IFERROR(VLOOKUP(D1488,Ingredients!$A:$G,4,FALSE),"ingredient not in list"))</f>
        <v/>
      </c>
      <c r="H1488" t="str">
        <f t="shared" si="260"/>
        <v/>
      </c>
      <c r="I1488" s="3" t="str">
        <f>IF(D1488="", "", IFERROR((VLOOKUP(D1488,Ingredients!$A:$H,8,FALSE)*(F1488/(VLOOKUP(D1488,Ingredients!$A:$H,3,FALSE)))), "ingredient not in list"))</f>
        <v/>
      </c>
      <c r="J1488" t="str">
        <f t="shared" si="261"/>
        <v/>
      </c>
      <c r="K1488" s="77" t="str">
        <f>IF($D1488="", "", IFERROR((VLOOKUP($D1488,Ingredients!$A:$K,9,FALSE)*($F1488/(VLOOKUP($D1488,Ingredients!$A:$K,3,FALSE)))), "ingredient not in list"))</f>
        <v/>
      </c>
      <c r="L1488" t="str">
        <f t="shared" si="262"/>
        <v/>
      </c>
      <c r="M1488" s="77" t="str">
        <f>IF($D1488="", "", IFERROR((VLOOKUP($D1488,Ingredients!$A:$K,10,FALSE)*($F1488/(VLOOKUP($D1488,Ingredients!$A:$K,3,FALSE)))), "ingredient not in list"))</f>
        <v/>
      </c>
      <c r="N1488" t="str">
        <f t="shared" si="263"/>
        <v/>
      </c>
      <c r="O1488" s="77" t="str">
        <f>IF($D1488="", "", IFERROR((VLOOKUP($D1488,Ingredients!$A:$K,11,FALSE)*($F1488/(VLOOKUP($D1488,Ingredients!$A:$K,3,FALSE)))), "ingredient not in list"))</f>
        <v/>
      </c>
      <c r="P1488" t="str">
        <f t="shared" si="264"/>
        <v/>
      </c>
      <c r="Q1488" s="83" t="str">
        <f>IF($D1488="", "", IFERROR((VLOOKUP($D1488,Ingredients!$A:$H,6,FALSE)*($F1488/(VLOOKUP($D1488,Ingredients!$A:$H,3,FALSE)))), "ingredient not in list"))</f>
        <v/>
      </c>
      <c r="R1488" s="3" t="str">
        <f>IF(AND(I1488&lt;&gt;"",I1489=""),SUM(I$1:I1489)-SUM(R$1:R1487),"")</f>
        <v/>
      </c>
      <c r="S1488" t="str">
        <f>IF(AND(Q1488&lt;&gt;"",Q1489=""),SUM(Q$1:Q1489)-SUM(S$1:S1487),"")</f>
        <v/>
      </c>
      <c r="T1488" s="74" t="str">
        <f>IF(AND(K1488&lt;&gt;"",K1489=""),SUM(K$1:K1489)-SUM(T$1:T1487),"")</f>
        <v/>
      </c>
      <c r="U1488" s="74" t="str">
        <f>IF(AND(M1488&lt;&gt;"",M1489=""),SUM(M$1:M1489)-SUM(U$1:U1487),"")</f>
        <v/>
      </c>
      <c r="V1488" s="74" t="str">
        <f>IF(AND(O1488&lt;&gt;"",O1489=""),SUM(O$1:O1489)-SUM(V$1:V1487),"")</f>
        <v/>
      </c>
      <c r="X1488" s="3" t="str">
        <f t="shared" si="265"/>
        <v/>
      </c>
      <c r="Y1488" s="21" t="str">
        <f t="shared" si="266"/>
        <v/>
      </c>
      <c r="Z1488" s="74" t="str">
        <f t="shared" si="267"/>
        <v/>
      </c>
      <c r="AA1488" s="74" t="str">
        <f t="shared" si="268"/>
        <v/>
      </c>
      <c r="AB1488" s="74" t="str">
        <f t="shared" si="269"/>
        <v/>
      </c>
    </row>
    <row r="1489" spans="4:31" ht="15.75" customHeight="1" x14ac:dyDescent="0.2">
      <c r="E1489" t="str">
        <f t="shared" si="259"/>
        <v/>
      </c>
      <c r="G1489" s="1" t="str">
        <f>IF(D1489="","",IFERROR(VLOOKUP(D1489,Ingredients!$A:$G,4,FALSE),"ingredient not in list"))</f>
        <v/>
      </c>
      <c r="H1489" t="str">
        <f t="shared" si="260"/>
        <v/>
      </c>
      <c r="I1489" s="3" t="str">
        <f>IF(D1489="", "", IFERROR((VLOOKUP(D1489,Ingredients!$A:$H,8,FALSE)*(F1489/(VLOOKUP(D1489,Ingredients!$A:$H,3,FALSE)))), "ingredient not in list"))</f>
        <v/>
      </c>
      <c r="J1489" t="str">
        <f t="shared" si="261"/>
        <v/>
      </c>
      <c r="K1489" s="77" t="str">
        <f>IF($D1489="", "", IFERROR((VLOOKUP($D1489,Ingredients!$A:$K,9,FALSE)*($F1489/(VLOOKUP($D1489,Ingredients!$A:$K,3,FALSE)))), "ingredient not in list"))</f>
        <v/>
      </c>
      <c r="L1489" t="str">
        <f t="shared" si="262"/>
        <v/>
      </c>
      <c r="M1489" s="77" t="str">
        <f>IF($D1489="", "", IFERROR((VLOOKUP($D1489,Ingredients!$A:$K,10,FALSE)*($F1489/(VLOOKUP($D1489,Ingredients!$A:$K,3,FALSE)))), "ingredient not in list"))</f>
        <v/>
      </c>
      <c r="N1489" t="str">
        <f t="shared" si="263"/>
        <v/>
      </c>
      <c r="O1489" s="77" t="str">
        <f>IF($D1489="", "", IFERROR((VLOOKUP($D1489,Ingredients!$A:$K,11,FALSE)*($F1489/(VLOOKUP($D1489,Ingredients!$A:$K,3,FALSE)))), "ingredient not in list"))</f>
        <v/>
      </c>
      <c r="P1489" t="str">
        <f t="shared" si="264"/>
        <v/>
      </c>
      <c r="Q1489" s="83" t="str">
        <f>IF($D1489="", "", IFERROR((VLOOKUP($D1489,Ingredients!$A:$H,6,FALSE)*($F1489/(VLOOKUP($D1489,Ingredients!$A:$H,3,FALSE)))), "ingredient not in list"))</f>
        <v/>
      </c>
      <c r="R1489" s="3" t="str">
        <f>IF(AND(I1489&lt;&gt;"",I1490=""),SUM(I$1:I1490)-SUM(R$1:R1488),"")</f>
        <v/>
      </c>
      <c r="S1489" t="str">
        <f>IF(AND(Q1489&lt;&gt;"",Q1490=""),SUM(Q$1:Q1490)-SUM(S$1:S1488),"")</f>
        <v/>
      </c>
      <c r="T1489" s="74" t="str">
        <f>IF(AND(K1489&lt;&gt;"",K1490=""),SUM(K$1:K1490)-SUM(T$1:T1488),"")</f>
        <v/>
      </c>
      <c r="U1489" s="74" t="str">
        <f>IF(AND(M1489&lt;&gt;"",M1490=""),SUM(M$1:M1490)-SUM(U$1:U1488),"")</f>
        <v/>
      </c>
      <c r="V1489" s="74" t="str">
        <f>IF(AND(O1489&lt;&gt;"",O1490=""),SUM(O$1:O1490)-SUM(V$1:V1488),"")</f>
        <v/>
      </c>
      <c r="X1489" s="3" t="str">
        <f t="shared" si="265"/>
        <v/>
      </c>
      <c r="Y1489" s="21" t="str">
        <f t="shared" si="266"/>
        <v/>
      </c>
      <c r="Z1489" s="74" t="str">
        <f t="shared" si="267"/>
        <v/>
      </c>
      <c r="AA1489" s="74" t="str">
        <f t="shared" si="268"/>
        <v/>
      </c>
      <c r="AB1489" s="74" t="str">
        <f t="shared" si="269"/>
        <v/>
      </c>
    </row>
    <row r="1490" spans="4:31" ht="15.75" customHeight="1" x14ac:dyDescent="0.2">
      <c r="E1490" t="str">
        <f t="shared" si="259"/>
        <v/>
      </c>
      <c r="G1490" s="1" t="str">
        <f>IF(D1490="","",IFERROR(VLOOKUP(D1490,Ingredients!$A:$G,4,FALSE),"ingredient not in list"))</f>
        <v/>
      </c>
      <c r="H1490" t="str">
        <f t="shared" si="260"/>
        <v/>
      </c>
      <c r="I1490" s="3" t="str">
        <f>IF(D1490="", "", IFERROR((VLOOKUP(D1490,Ingredients!$A:$H,8,FALSE)*(F1490/(VLOOKUP(D1490,Ingredients!$A:$H,3,FALSE)))), "ingredient not in list"))</f>
        <v/>
      </c>
      <c r="J1490" t="str">
        <f t="shared" si="261"/>
        <v/>
      </c>
      <c r="K1490" s="77" t="str">
        <f>IF($D1490="", "", IFERROR((VLOOKUP($D1490,Ingredients!$A:$K,9,FALSE)*($F1490/(VLOOKUP($D1490,Ingredients!$A:$K,3,FALSE)))), "ingredient not in list"))</f>
        <v/>
      </c>
      <c r="L1490" t="str">
        <f t="shared" si="262"/>
        <v/>
      </c>
      <c r="M1490" s="77" t="str">
        <f>IF($D1490="", "", IFERROR((VLOOKUP($D1490,Ingredients!$A:$K,10,FALSE)*($F1490/(VLOOKUP($D1490,Ingredients!$A:$K,3,FALSE)))), "ingredient not in list"))</f>
        <v/>
      </c>
      <c r="N1490" t="str">
        <f t="shared" si="263"/>
        <v/>
      </c>
      <c r="O1490" s="77" t="str">
        <f>IF($D1490="", "", IFERROR((VLOOKUP($D1490,Ingredients!$A:$K,11,FALSE)*($F1490/(VLOOKUP($D1490,Ingredients!$A:$K,3,FALSE)))), "ingredient not in list"))</f>
        <v/>
      </c>
      <c r="P1490" t="str">
        <f t="shared" si="264"/>
        <v/>
      </c>
      <c r="Q1490" s="83" t="str">
        <f>IF($D1490="", "", IFERROR((VLOOKUP($D1490,Ingredients!$A:$H,6,FALSE)*($F1490/(VLOOKUP($D1490,Ingredients!$A:$H,3,FALSE)))), "ingredient not in list"))</f>
        <v/>
      </c>
      <c r="R1490" s="3" t="str">
        <f>IF(AND(I1490&lt;&gt;"",I1491=""),SUM(I$1:I1491)-SUM(R$1:R1489),"")</f>
        <v/>
      </c>
      <c r="S1490" t="str">
        <f>IF(AND(Q1490&lt;&gt;"",Q1491=""),SUM(Q$1:Q1491)-SUM(S$1:S1489),"")</f>
        <v/>
      </c>
      <c r="T1490" s="74" t="str">
        <f>IF(AND(K1490&lt;&gt;"",K1491=""),SUM(K$1:K1491)-SUM(T$1:T1489),"")</f>
        <v/>
      </c>
      <c r="U1490" s="74" t="str">
        <f>IF(AND(M1490&lt;&gt;"",M1491=""),SUM(M$1:M1491)-SUM(U$1:U1489),"")</f>
        <v/>
      </c>
      <c r="V1490" s="74" t="str">
        <f>IF(AND(O1490&lt;&gt;"",O1491=""),SUM(O$1:O1491)-SUM(V$1:V1489),"")</f>
        <v/>
      </c>
      <c r="X1490" s="3" t="str">
        <f t="shared" si="265"/>
        <v/>
      </c>
      <c r="Y1490" s="21" t="str">
        <f t="shared" si="266"/>
        <v/>
      </c>
      <c r="Z1490" s="74" t="str">
        <f t="shared" si="267"/>
        <v/>
      </c>
      <c r="AA1490" s="74" t="str">
        <f t="shared" si="268"/>
        <v/>
      </c>
      <c r="AB1490" s="74" t="str">
        <f t="shared" si="269"/>
        <v/>
      </c>
    </row>
    <row r="1491" spans="4:31" ht="15.75" customHeight="1" x14ac:dyDescent="0.2">
      <c r="E1491" t="str">
        <f t="shared" si="259"/>
        <v/>
      </c>
      <c r="G1491" s="1" t="str">
        <f>IF(D1491="","",IFERROR(VLOOKUP(D1491,Ingredients!$A:$G,4,FALSE),"ingredient not in list"))</f>
        <v/>
      </c>
      <c r="H1491" t="str">
        <f t="shared" si="260"/>
        <v/>
      </c>
      <c r="I1491" s="3" t="str">
        <f>IF(D1491="", "", IFERROR((VLOOKUP(D1491,Ingredients!$A:$H,8,FALSE)*(F1491/(VLOOKUP(D1491,Ingredients!$A:$H,3,FALSE)))), "ingredient not in list"))</f>
        <v/>
      </c>
      <c r="J1491" t="str">
        <f t="shared" si="261"/>
        <v/>
      </c>
      <c r="K1491" s="77" t="str">
        <f>IF($D1491="", "", IFERROR((VLOOKUP($D1491,Ingredients!$A:$K,9,FALSE)*($F1491/(VLOOKUP($D1491,Ingredients!$A:$K,3,FALSE)))), "ingredient not in list"))</f>
        <v/>
      </c>
      <c r="L1491" t="str">
        <f t="shared" si="262"/>
        <v/>
      </c>
      <c r="M1491" s="77" t="str">
        <f>IF($D1491="", "", IFERROR((VLOOKUP($D1491,Ingredients!$A:$K,10,FALSE)*($F1491/(VLOOKUP($D1491,Ingredients!$A:$K,3,FALSE)))), "ingredient not in list"))</f>
        <v/>
      </c>
      <c r="N1491" t="str">
        <f t="shared" si="263"/>
        <v/>
      </c>
      <c r="O1491" s="77" t="str">
        <f>IF($D1491="", "", IFERROR((VLOOKUP($D1491,Ingredients!$A:$K,11,FALSE)*($F1491/(VLOOKUP($D1491,Ingredients!$A:$K,3,FALSE)))), "ingredient not in list"))</f>
        <v/>
      </c>
      <c r="P1491" t="str">
        <f t="shared" si="264"/>
        <v/>
      </c>
      <c r="Q1491" s="83" t="str">
        <f>IF($D1491="", "", IFERROR((VLOOKUP($D1491,Ingredients!$A:$H,6,FALSE)*($F1491/(VLOOKUP($D1491,Ingredients!$A:$H,3,FALSE)))), "ingredient not in list"))</f>
        <v/>
      </c>
      <c r="R1491" s="3" t="str">
        <f>IF(AND(I1491&lt;&gt;"",I1492=""),SUM(I$1:I1492)-SUM(R$1:R1490),"")</f>
        <v/>
      </c>
      <c r="S1491" t="str">
        <f>IF(AND(Q1491&lt;&gt;"",Q1492=""),SUM(Q$1:Q1492)-SUM(S$1:S1490),"")</f>
        <v/>
      </c>
      <c r="T1491" s="74" t="str">
        <f>IF(AND(K1491&lt;&gt;"",K1492=""),SUM(K$1:K1492)-SUM(T$1:T1490),"")</f>
        <v/>
      </c>
      <c r="U1491" s="74" t="str">
        <f>IF(AND(M1491&lt;&gt;"",M1492=""),SUM(M$1:M1492)-SUM(U$1:U1490),"")</f>
        <v/>
      </c>
      <c r="V1491" s="74" t="str">
        <f>IF(AND(O1491&lt;&gt;"",O1492=""),SUM(O$1:O1492)-SUM(V$1:V1490),"")</f>
        <v/>
      </c>
      <c r="X1491" s="3" t="str">
        <f t="shared" si="265"/>
        <v/>
      </c>
      <c r="Y1491" s="21" t="str">
        <f t="shared" si="266"/>
        <v/>
      </c>
      <c r="Z1491" s="74" t="str">
        <f t="shared" si="267"/>
        <v/>
      </c>
      <c r="AA1491" s="74" t="str">
        <f t="shared" si="268"/>
        <v/>
      </c>
      <c r="AB1491" s="74" t="str">
        <f t="shared" si="269"/>
        <v/>
      </c>
    </row>
    <row r="1492" spans="4:31" ht="15.75" customHeight="1" x14ac:dyDescent="0.2">
      <c r="E1492" t="str">
        <f t="shared" si="259"/>
        <v/>
      </c>
      <c r="G1492" s="1" t="str">
        <f>IF(D1492="","",IFERROR(VLOOKUP(D1492,Ingredients!$A:$G,4,FALSE),"ingredient not in list"))</f>
        <v/>
      </c>
      <c r="H1492" t="str">
        <f t="shared" si="260"/>
        <v/>
      </c>
      <c r="I1492" s="3" t="str">
        <f>IF(D1492="", "", IFERROR((VLOOKUP(D1492,Ingredients!$A:$H,8,FALSE)*(F1492/(VLOOKUP(D1492,Ingredients!$A:$H,3,FALSE)))), "ingredient not in list"))</f>
        <v/>
      </c>
      <c r="J1492" t="str">
        <f t="shared" si="261"/>
        <v/>
      </c>
      <c r="K1492" s="77" t="str">
        <f>IF($D1492="", "", IFERROR((VLOOKUP($D1492,Ingredients!$A:$K,9,FALSE)*($F1492/(VLOOKUP($D1492,Ingredients!$A:$K,3,FALSE)))), "ingredient not in list"))</f>
        <v/>
      </c>
      <c r="L1492" t="str">
        <f t="shared" si="262"/>
        <v/>
      </c>
      <c r="M1492" s="77" t="str">
        <f>IF($D1492="", "", IFERROR((VLOOKUP($D1492,Ingredients!$A:$K,10,FALSE)*($F1492/(VLOOKUP($D1492,Ingredients!$A:$K,3,FALSE)))), "ingredient not in list"))</f>
        <v/>
      </c>
      <c r="N1492" t="str">
        <f t="shared" si="263"/>
        <v/>
      </c>
      <c r="O1492" s="77" t="str">
        <f>IF($D1492="", "", IFERROR((VLOOKUP($D1492,Ingredients!$A:$K,11,FALSE)*($F1492/(VLOOKUP($D1492,Ingredients!$A:$K,3,FALSE)))), "ingredient not in list"))</f>
        <v/>
      </c>
      <c r="P1492" t="str">
        <f t="shared" si="264"/>
        <v/>
      </c>
      <c r="Q1492" s="83" t="str">
        <f>IF($D1492="", "", IFERROR((VLOOKUP($D1492,Ingredients!$A:$H,6,FALSE)*($F1492/(VLOOKUP($D1492,Ingredients!$A:$H,3,FALSE)))), "ingredient not in list"))</f>
        <v/>
      </c>
      <c r="R1492" s="3" t="str">
        <f>IF(AND(I1492&lt;&gt;"",I1493=""),SUM(I$1:I1493)-SUM(R$1:R1491),"")</f>
        <v/>
      </c>
      <c r="S1492" t="str">
        <f>IF(AND(Q1492&lt;&gt;"",Q1493=""),SUM(Q$1:Q1493)-SUM(S$1:S1491),"")</f>
        <v/>
      </c>
      <c r="T1492" s="74" t="str">
        <f>IF(AND(K1492&lt;&gt;"",K1493=""),SUM(K$1:K1493)-SUM(T$1:T1491),"")</f>
        <v/>
      </c>
      <c r="U1492" s="74" t="str">
        <f>IF(AND(M1492&lt;&gt;"",M1493=""),SUM(M$1:M1493)-SUM(U$1:U1491),"")</f>
        <v/>
      </c>
      <c r="V1492" s="74" t="str">
        <f>IF(AND(O1492&lt;&gt;"",O1493=""),SUM(O$1:O1493)-SUM(V$1:V1491),"")</f>
        <v/>
      </c>
      <c r="X1492" s="3" t="str">
        <f t="shared" si="265"/>
        <v/>
      </c>
      <c r="Y1492" s="21" t="str">
        <f t="shared" si="266"/>
        <v/>
      </c>
      <c r="Z1492" s="74" t="str">
        <f t="shared" si="267"/>
        <v/>
      </c>
      <c r="AA1492" s="74" t="str">
        <f t="shared" si="268"/>
        <v/>
      </c>
      <c r="AB1492" s="74" t="str">
        <f t="shared" si="269"/>
        <v/>
      </c>
    </row>
    <row r="1493" spans="4:31" ht="15.75" customHeight="1" x14ac:dyDescent="0.2">
      <c r="E1493" t="str">
        <f t="shared" si="259"/>
        <v/>
      </c>
      <c r="G1493" s="1" t="str">
        <f>IF(D1493="","",IFERROR(VLOOKUP(D1493,Ingredients!$A:$G,4,FALSE),"ingredient not in list"))</f>
        <v/>
      </c>
      <c r="H1493" t="str">
        <f t="shared" si="260"/>
        <v/>
      </c>
      <c r="I1493" s="3" t="str">
        <f>IF(D1493="", "", IFERROR((VLOOKUP(D1493,Ingredients!$A:$H,8,FALSE)*(F1493/(VLOOKUP(D1493,Ingredients!$A:$H,3,FALSE)))), "ingredient not in list"))</f>
        <v/>
      </c>
      <c r="J1493" t="str">
        <f t="shared" si="261"/>
        <v/>
      </c>
      <c r="K1493" s="77" t="str">
        <f>IF($D1493="", "", IFERROR((VLOOKUP($D1493,Ingredients!$A:$K,9,FALSE)*($F1493/(VLOOKUP($D1493,Ingredients!$A:$K,3,FALSE)))), "ingredient not in list"))</f>
        <v/>
      </c>
      <c r="L1493" t="str">
        <f t="shared" si="262"/>
        <v/>
      </c>
      <c r="M1493" s="77" t="str">
        <f>IF($D1493="", "", IFERROR((VLOOKUP($D1493,Ingredients!$A:$K,10,FALSE)*($F1493/(VLOOKUP($D1493,Ingredients!$A:$K,3,FALSE)))), "ingredient not in list"))</f>
        <v/>
      </c>
      <c r="N1493" t="str">
        <f t="shared" si="263"/>
        <v/>
      </c>
      <c r="O1493" s="77" t="str">
        <f>IF($D1493="", "", IFERROR((VLOOKUP($D1493,Ingredients!$A:$K,11,FALSE)*($F1493/(VLOOKUP($D1493,Ingredients!$A:$K,3,FALSE)))), "ingredient not in list"))</f>
        <v/>
      </c>
      <c r="P1493" t="str">
        <f t="shared" si="264"/>
        <v/>
      </c>
      <c r="Q1493" s="83" t="str">
        <f>IF($D1493="", "", IFERROR((VLOOKUP($D1493,Ingredients!$A:$H,6,FALSE)*($F1493/(VLOOKUP($D1493,Ingredients!$A:$H,3,FALSE)))), "ingredient not in list"))</f>
        <v/>
      </c>
      <c r="R1493" s="3" t="str">
        <f>IF(AND(I1493&lt;&gt;"",I1494=""),SUM(I$1:I1494)-SUM(R$1:R1492),"")</f>
        <v/>
      </c>
      <c r="S1493" t="str">
        <f>IF(AND(Q1493&lt;&gt;"",Q1494=""),SUM(Q$1:Q1494)-SUM(S$1:S1492),"")</f>
        <v/>
      </c>
      <c r="T1493" s="74" t="str">
        <f>IF(AND(K1493&lt;&gt;"",K1494=""),SUM(K$1:K1494)-SUM(T$1:T1492),"")</f>
        <v/>
      </c>
      <c r="U1493" s="74" t="str">
        <f>IF(AND(M1493&lt;&gt;"",M1494=""),SUM(M$1:M1494)-SUM(U$1:U1492),"")</f>
        <v/>
      </c>
      <c r="V1493" s="74" t="str">
        <f>IF(AND(O1493&lt;&gt;"",O1494=""),SUM(O$1:O1494)-SUM(V$1:V1492),"")</f>
        <v/>
      </c>
      <c r="X1493" s="3" t="str">
        <f t="shared" si="265"/>
        <v/>
      </c>
      <c r="Y1493" s="21" t="str">
        <f t="shared" si="266"/>
        <v/>
      </c>
      <c r="Z1493" s="74" t="str">
        <f t="shared" si="267"/>
        <v/>
      </c>
      <c r="AA1493" s="74" t="str">
        <f t="shared" si="268"/>
        <v/>
      </c>
      <c r="AB1493" s="74" t="str">
        <f t="shared" si="269"/>
        <v/>
      </c>
    </row>
    <row r="1494" spans="4:31" ht="15.75" customHeight="1" x14ac:dyDescent="0.2">
      <c r="E1494" t="str">
        <f t="shared" si="259"/>
        <v/>
      </c>
      <c r="G1494" s="1" t="str">
        <f>IF(D1494="","",IFERROR(VLOOKUP(D1494,Ingredients!$A:$G,4,FALSE),"ingredient not in list"))</f>
        <v/>
      </c>
      <c r="H1494" t="str">
        <f t="shared" si="260"/>
        <v/>
      </c>
      <c r="I1494" s="3" t="str">
        <f>IF(D1494="", "", IFERROR((VLOOKUP(D1494,Ingredients!$A:$H,8,FALSE)*(F1494/(VLOOKUP(D1494,Ingredients!$A:$H,3,FALSE)))), "ingredient not in list"))</f>
        <v/>
      </c>
      <c r="J1494" t="str">
        <f t="shared" si="261"/>
        <v/>
      </c>
      <c r="K1494" s="77" t="str">
        <f>IF($D1494="", "", IFERROR((VLOOKUP($D1494,Ingredients!$A:$K,9,FALSE)*($F1494/(VLOOKUP($D1494,Ingredients!$A:$K,3,FALSE)))), "ingredient not in list"))</f>
        <v/>
      </c>
      <c r="L1494" t="str">
        <f t="shared" si="262"/>
        <v/>
      </c>
      <c r="M1494" s="77" t="str">
        <f>IF($D1494="", "", IFERROR((VLOOKUP($D1494,Ingredients!$A:$K,10,FALSE)*($F1494/(VLOOKUP($D1494,Ingredients!$A:$K,3,FALSE)))), "ingredient not in list"))</f>
        <v/>
      </c>
      <c r="N1494" t="str">
        <f t="shared" si="263"/>
        <v/>
      </c>
      <c r="O1494" s="77" t="str">
        <f>IF($D1494="", "", IFERROR((VLOOKUP($D1494,Ingredients!$A:$K,11,FALSE)*($F1494/(VLOOKUP($D1494,Ingredients!$A:$K,3,FALSE)))), "ingredient not in list"))</f>
        <v/>
      </c>
      <c r="P1494" t="str">
        <f t="shared" si="264"/>
        <v/>
      </c>
      <c r="Q1494" s="83" t="str">
        <f>IF($D1494="", "", IFERROR((VLOOKUP($D1494,Ingredients!$A:$H,6,FALSE)*($F1494/(VLOOKUP($D1494,Ingredients!$A:$H,3,FALSE)))), "ingredient not in list"))</f>
        <v/>
      </c>
      <c r="R1494" s="3" t="str">
        <f>IF(AND(I1494&lt;&gt;"",I1495=""),SUM(I$1:I1495)-SUM(R$1:R1493),"")</f>
        <v/>
      </c>
      <c r="S1494" t="str">
        <f>IF(AND(Q1494&lt;&gt;"",Q1495=""),SUM(Q$1:Q1495)-SUM(S$1:S1493),"")</f>
        <v/>
      </c>
      <c r="T1494" s="74" t="str">
        <f>IF(AND(K1494&lt;&gt;"",K1495=""),SUM(K$1:K1495)-SUM(T$1:T1493),"")</f>
        <v/>
      </c>
      <c r="U1494" s="74" t="str">
        <f>IF(AND(M1494&lt;&gt;"",M1495=""),SUM(M$1:M1495)-SUM(U$1:U1493),"")</f>
        <v/>
      </c>
      <c r="V1494" s="74" t="str">
        <f>IF(AND(O1494&lt;&gt;"",O1495=""),SUM(O$1:O1495)-SUM(V$1:V1493),"")</f>
        <v/>
      </c>
      <c r="X1494" s="3" t="str">
        <f t="shared" si="265"/>
        <v/>
      </c>
      <c r="Y1494" s="21" t="str">
        <f t="shared" si="266"/>
        <v/>
      </c>
      <c r="Z1494" s="74" t="str">
        <f t="shared" si="267"/>
        <v/>
      </c>
      <c r="AA1494" s="74" t="str">
        <f t="shared" si="268"/>
        <v/>
      </c>
      <c r="AB1494" s="74" t="str">
        <f t="shared" si="269"/>
        <v/>
      </c>
    </row>
    <row r="1495" spans="4:31" ht="15.75" customHeight="1" x14ac:dyDescent="0.2">
      <c r="E1495" t="str">
        <f t="shared" si="259"/>
        <v/>
      </c>
      <c r="G1495" s="1" t="str">
        <f>IF(D1495="","",IFERROR(VLOOKUP(D1495,Ingredients!$A:$G,4,FALSE),"ingredient not in list"))</f>
        <v/>
      </c>
      <c r="H1495" t="str">
        <f t="shared" si="260"/>
        <v/>
      </c>
      <c r="I1495" s="3" t="str">
        <f>IF(D1495="", "", IFERROR((VLOOKUP(D1495,Ingredients!$A:$H,8,FALSE)*(F1495/(VLOOKUP(D1495,Ingredients!$A:$H,3,FALSE)))), "ingredient not in list"))</f>
        <v/>
      </c>
      <c r="J1495" t="str">
        <f t="shared" si="261"/>
        <v/>
      </c>
      <c r="K1495" s="77" t="str">
        <f>IF($D1495="", "", IFERROR((VLOOKUP($D1495,Ingredients!$A:$K,9,FALSE)*($F1495/(VLOOKUP($D1495,Ingredients!$A:$K,3,FALSE)))), "ingredient not in list"))</f>
        <v/>
      </c>
      <c r="L1495" t="str">
        <f t="shared" si="262"/>
        <v/>
      </c>
      <c r="M1495" s="77" t="str">
        <f>IF($D1495="", "", IFERROR((VLOOKUP($D1495,Ingredients!$A:$K,10,FALSE)*($F1495/(VLOOKUP($D1495,Ingredients!$A:$K,3,FALSE)))), "ingredient not in list"))</f>
        <v/>
      </c>
      <c r="N1495" t="str">
        <f t="shared" si="263"/>
        <v/>
      </c>
      <c r="O1495" s="77" t="str">
        <f>IF($D1495="", "", IFERROR((VLOOKUP($D1495,Ingredients!$A:$K,11,FALSE)*($F1495/(VLOOKUP($D1495,Ingredients!$A:$K,3,FALSE)))), "ingredient not in list"))</f>
        <v/>
      </c>
      <c r="P1495" t="str">
        <f t="shared" si="264"/>
        <v/>
      </c>
      <c r="Q1495" s="83" t="str">
        <f>IF($D1495="", "", IFERROR((VLOOKUP($D1495,Ingredients!$A:$H,6,FALSE)*($F1495/(VLOOKUP($D1495,Ingredients!$A:$H,3,FALSE)))), "ingredient not in list"))</f>
        <v/>
      </c>
      <c r="R1495" s="3" t="str">
        <f>IF(AND(I1495&lt;&gt;"",I1496=""),SUM(I$1:I1496)-SUM(R$1:R1494),"")</f>
        <v/>
      </c>
      <c r="S1495" t="str">
        <f>IF(AND(Q1495&lt;&gt;"",Q1496=""),SUM(Q$1:Q1496)-SUM(S$1:S1494),"")</f>
        <v/>
      </c>
      <c r="T1495" s="74" t="str">
        <f>IF(AND(K1495&lt;&gt;"",K1496=""),SUM(K$1:K1496)-SUM(T$1:T1494),"")</f>
        <v/>
      </c>
      <c r="U1495" s="74" t="str">
        <f>IF(AND(M1495&lt;&gt;"",M1496=""),SUM(M$1:M1496)-SUM(U$1:U1494),"")</f>
        <v/>
      </c>
      <c r="V1495" s="74" t="str">
        <f>IF(AND(O1495&lt;&gt;"",O1496=""),SUM(O$1:O1496)-SUM(V$1:V1494),"")</f>
        <v/>
      </c>
      <c r="X1495" s="3" t="str">
        <f t="shared" si="265"/>
        <v/>
      </c>
      <c r="Y1495" s="21" t="str">
        <f t="shared" si="266"/>
        <v/>
      </c>
      <c r="Z1495" s="74" t="str">
        <f t="shared" si="267"/>
        <v/>
      </c>
      <c r="AA1495" s="74" t="str">
        <f t="shared" si="268"/>
        <v/>
      </c>
      <c r="AB1495" s="74" t="str">
        <f t="shared" si="269"/>
        <v/>
      </c>
    </row>
    <row r="1496" spans="4:31" ht="15.75" customHeight="1" x14ac:dyDescent="0.2">
      <c r="E1496" t="str">
        <f t="shared" si="259"/>
        <v/>
      </c>
      <c r="G1496" s="1" t="str">
        <f>IF(D1496="","",IFERROR(VLOOKUP(D1496,Ingredients!$A:$G,4,FALSE),"ingredient not in list"))</f>
        <v/>
      </c>
      <c r="H1496" t="str">
        <f t="shared" si="260"/>
        <v/>
      </c>
      <c r="I1496" s="3" t="str">
        <f>IF(D1496="", "", IFERROR((VLOOKUP(D1496,Ingredients!$A:$H,8,FALSE)*(F1496/(VLOOKUP(D1496,Ingredients!$A:$H,3,FALSE)))), "ingredient not in list"))</f>
        <v/>
      </c>
      <c r="J1496" t="str">
        <f t="shared" si="261"/>
        <v/>
      </c>
      <c r="K1496" s="77" t="str">
        <f>IF($D1496="", "", IFERROR((VLOOKUP($D1496,Ingredients!$A:$K,9,FALSE)*($F1496/(VLOOKUP($D1496,Ingredients!$A:$K,3,FALSE)))), "ingredient not in list"))</f>
        <v/>
      </c>
      <c r="L1496" t="str">
        <f t="shared" si="262"/>
        <v/>
      </c>
      <c r="M1496" s="77" t="str">
        <f>IF($D1496="", "", IFERROR((VLOOKUP($D1496,Ingredients!$A:$K,10,FALSE)*($F1496/(VLOOKUP($D1496,Ingredients!$A:$K,3,FALSE)))), "ingredient not in list"))</f>
        <v/>
      </c>
      <c r="N1496" t="str">
        <f t="shared" si="263"/>
        <v/>
      </c>
      <c r="O1496" s="77" t="str">
        <f>IF($D1496="", "", IFERROR((VLOOKUP($D1496,Ingredients!$A:$K,11,FALSE)*($F1496/(VLOOKUP($D1496,Ingredients!$A:$K,3,FALSE)))), "ingredient not in list"))</f>
        <v/>
      </c>
      <c r="P1496" t="str">
        <f t="shared" si="264"/>
        <v/>
      </c>
      <c r="Q1496" s="83" t="str">
        <f>IF($D1496="", "", IFERROR((VLOOKUP($D1496,Ingredients!$A:$H,6,FALSE)*($F1496/(VLOOKUP($D1496,Ingredients!$A:$H,3,FALSE)))), "ingredient not in list"))</f>
        <v/>
      </c>
      <c r="R1496" s="3" t="str">
        <f>IF(AND(I1496&lt;&gt;"",I1497=""),SUM(I$1:I1497)-SUM(R$1:R1495),"")</f>
        <v/>
      </c>
      <c r="S1496" t="str">
        <f>IF(AND(Q1496&lt;&gt;"",Q1497=""),SUM(Q$1:Q1497)-SUM(S$1:S1495),"")</f>
        <v/>
      </c>
      <c r="T1496" s="74" t="str">
        <f>IF(AND(K1496&lt;&gt;"",K1497=""),SUM(K$1:K1497)-SUM(T$1:T1495),"")</f>
        <v/>
      </c>
      <c r="U1496" s="74" t="str">
        <f>IF(AND(M1496&lt;&gt;"",M1497=""),SUM(M$1:M1497)-SUM(U$1:U1495),"")</f>
        <v/>
      </c>
      <c r="V1496" s="74" t="str">
        <f>IF(AND(O1496&lt;&gt;"",O1497=""),SUM(O$1:O1497)-SUM(V$1:V1495),"")</f>
        <v/>
      </c>
      <c r="X1496" s="3" t="str">
        <f t="shared" si="265"/>
        <v/>
      </c>
      <c r="Y1496" s="21" t="str">
        <f t="shared" si="266"/>
        <v/>
      </c>
      <c r="Z1496" s="74" t="str">
        <f t="shared" si="267"/>
        <v/>
      </c>
      <c r="AA1496" s="74" t="str">
        <f t="shared" si="268"/>
        <v/>
      </c>
      <c r="AB1496" s="74" t="str">
        <f t="shared" si="269"/>
        <v/>
      </c>
    </row>
    <row r="1497" spans="4:31" ht="15.75" customHeight="1" x14ac:dyDescent="0.2">
      <c r="E1497" t="str">
        <f t="shared" si="259"/>
        <v/>
      </c>
      <c r="G1497" s="1" t="str">
        <f>IF(D1497="","",IFERROR(VLOOKUP(D1497,Ingredients!$A:$G,4,FALSE),"ingredient not in list"))</f>
        <v/>
      </c>
      <c r="H1497" t="str">
        <f t="shared" si="260"/>
        <v/>
      </c>
      <c r="I1497" s="3" t="str">
        <f>IF(D1497="", "", IFERROR((VLOOKUP(D1497,Ingredients!$A:$H,8,FALSE)*(F1497/(VLOOKUP(D1497,Ingredients!$A:$H,3,FALSE)))), "ingredient not in list"))</f>
        <v/>
      </c>
      <c r="J1497" t="str">
        <f t="shared" si="261"/>
        <v/>
      </c>
      <c r="K1497" s="77" t="str">
        <f>IF($D1497="", "", IFERROR((VLOOKUP($D1497,Ingredients!$A:$K,9,FALSE)*($F1497/(VLOOKUP($D1497,Ingredients!$A:$K,3,FALSE)))), "ingredient not in list"))</f>
        <v/>
      </c>
      <c r="L1497" t="str">
        <f t="shared" si="262"/>
        <v/>
      </c>
      <c r="M1497" s="77" t="str">
        <f>IF($D1497="", "", IFERROR((VLOOKUP($D1497,Ingredients!$A:$K,10,FALSE)*($F1497/(VLOOKUP($D1497,Ingredients!$A:$K,3,FALSE)))), "ingredient not in list"))</f>
        <v/>
      </c>
      <c r="N1497" t="str">
        <f t="shared" si="263"/>
        <v/>
      </c>
      <c r="O1497" s="77" t="str">
        <f>IF($D1497="", "", IFERROR((VLOOKUP($D1497,Ingredients!$A:$K,11,FALSE)*($F1497/(VLOOKUP($D1497,Ingredients!$A:$K,3,FALSE)))), "ingredient not in list"))</f>
        <v/>
      </c>
      <c r="P1497" t="str">
        <f t="shared" si="264"/>
        <v/>
      </c>
      <c r="Q1497" s="83" t="str">
        <f>IF($D1497="", "", IFERROR((VLOOKUP($D1497,Ingredients!$A:$H,6,FALSE)*($F1497/(VLOOKUP($D1497,Ingredients!$A:$H,3,FALSE)))), "ingredient not in list"))</f>
        <v/>
      </c>
      <c r="R1497" s="3" t="str">
        <f>IF(AND(I1497&lt;&gt;"",I1498=""),SUM(I$1:I1498)-SUM(R$1:R1496),"")</f>
        <v/>
      </c>
      <c r="S1497" t="str">
        <f>IF(AND(Q1497&lt;&gt;"",Q1498=""),SUM(Q$1:Q1498)-SUM(S$1:S1496),"")</f>
        <v/>
      </c>
      <c r="T1497" s="74" t="str">
        <f>IF(AND(K1497&lt;&gt;"",K1498=""),SUM(K$1:K1498)-SUM(T$1:T1496),"")</f>
        <v/>
      </c>
      <c r="U1497" s="74" t="str">
        <f>IF(AND(M1497&lt;&gt;"",M1498=""),SUM(M$1:M1498)-SUM(U$1:U1496),"")</f>
        <v/>
      </c>
      <c r="V1497" s="74" t="str">
        <f>IF(AND(O1497&lt;&gt;"",O1498=""),SUM(O$1:O1498)-SUM(V$1:V1496),"")</f>
        <v/>
      </c>
      <c r="X1497" s="3" t="str">
        <f t="shared" si="265"/>
        <v/>
      </c>
      <c r="Y1497" s="21" t="str">
        <f t="shared" si="266"/>
        <v/>
      </c>
      <c r="Z1497" s="74" t="str">
        <f t="shared" si="267"/>
        <v/>
      </c>
      <c r="AA1497" s="74" t="str">
        <f t="shared" si="268"/>
        <v/>
      </c>
      <c r="AB1497" s="74" t="str">
        <f t="shared" si="269"/>
        <v/>
      </c>
    </row>
    <row r="1498" spans="4:31" ht="15.75" customHeight="1" x14ac:dyDescent="0.2">
      <c r="E1498" t="str">
        <f t="shared" si="259"/>
        <v/>
      </c>
      <c r="G1498" s="1" t="str">
        <f>IF(D1498="","",IFERROR(VLOOKUP(D1498,Ingredients!$A:$G,4,FALSE),"ingredient not in list"))</f>
        <v/>
      </c>
      <c r="H1498" t="str">
        <f t="shared" si="260"/>
        <v/>
      </c>
      <c r="I1498" s="3" t="str">
        <f>IF(D1498="", "", IFERROR((VLOOKUP(D1498,Ingredients!$A:$H,8,FALSE)*(F1498/(VLOOKUP(D1498,Ingredients!$A:$H,3,FALSE)))), "ingredient not in list"))</f>
        <v/>
      </c>
      <c r="J1498" t="str">
        <f t="shared" si="261"/>
        <v/>
      </c>
      <c r="K1498" s="77" t="str">
        <f>IF($D1498="", "", IFERROR((VLOOKUP($D1498,Ingredients!$A:$K,9,FALSE)*($F1498/(VLOOKUP($D1498,Ingredients!$A:$K,3,FALSE)))), "ingredient not in list"))</f>
        <v/>
      </c>
      <c r="L1498" t="str">
        <f t="shared" si="262"/>
        <v/>
      </c>
      <c r="M1498" s="77" t="str">
        <f>IF($D1498="", "", IFERROR((VLOOKUP($D1498,Ingredients!$A:$K,10,FALSE)*($F1498/(VLOOKUP($D1498,Ingredients!$A:$K,3,FALSE)))), "ingredient not in list"))</f>
        <v/>
      </c>
      <c r="N1498" t="str">
        <f t="shared" si="263"/>
        <v/>
      </c>
      <c r="O1498" s="77" t="str">
        <f>IF($D1498="", "", IFERROR((VLOOKUP($D1498,Ingredients!$A:$K,11,FALSE)*($F1498/(VLOOKUP($D1498,Ingredients!$A:$K,3,FALSE)))), "ingredient not in list"))</f>
        <v/>
      </c>
      <c r="P1498" t="str">
        <f t="shared" si="264"/>
        <v/>
      </c>
      <c r="Q1498" s="83" t="str">
        <f>IF($D1498="", "", IFERROR((VLOOKUP($D1498,Ingredients!$A:$H,6,FALSE)*($F1498/(VLOOKUP($D1498,Ingredients!$A:$H,3,FALSE)))), "ingredient not in list"))</f>
        <v/>
      </c>
      <c r="R1498" s="3" t="str">
        <f>IF(AND(I1498&lt;&gt;"",I1499=""),SUM(I$1:I1499)-SUM(R$1:R1497),"")</f>
        <v/>
      </c>
      <c r="S1498" t="str">
        <f>IF(AND(Q1498&lt;&gt;"",Q1499=""),SUM(Q$1:Q1499)-SUM(S$1:S1497),"")</f>
        <v/>
      </c>
      <c r="T1498" s="74" t="str">
        <f>IF(AND(K1498&lt;&gt;"",K1499=""),SUM(K$1:K1499)-SUM(T$1:T1497),"")</f>
        <v/>
      </c>
      <c r="U1498" s="74" t="str">
        <f>IF(AND(M1498&lt;&gt;"",M1499=""),SUM(M$1:M1499)-SUM(U$1:U1497),"")</f>
        <v/>
      </c>
      <c r="V1498" s="74" t="str">
        <f>IF(AND(O1498&lt;&gt;"",O1499=""),SUM(O$1:O1499)-SUM(V$1:V1497),"")</f>
        <v/>
      </c>
      <c r="X1498" s="3" t="str">
        <f t="shared" si="265"/>
        <v/>
      </c>
      <c r="Y1498" s="21" t="str">
        <f t="shared" si="266"/>
        <v/>
      </c>
      <c r="Z1498" s="74" t="str">
        <f t="shared" si="267"/>
        <v/>
      </c>
      <c r="AA1498" s="74" t="str">
        <f t="shared" si="268"/>
        <v/>
      </c>
      <c r="AB1498" s="74" t="str">
        <f t="shared" si="269"/>
        <v/>
      </c>
    </row>
    <row r="1499" spans="4:31" ht="15.75" customHeight="1" x14ac:dyDescent="0.2">
      <c r="E1499" t="str">
        <f t="shared" si="259"/>
        <v/>
      </c>
      <c r="G1499" s="1" t="str">
        <f>IF(D1499="","",IFERROR(VLOOKUP(D1499,Ingredients!$A:$G,4,FALSE),"ingredient not in list"))</f>
        <v/>
      </c>
      <c r="H1499" t="str">
        <f t="shared" si="260"/>
        <v/>
      </c>
      <c r="I1499" s="3" t="str">
        <f>IF(D1499="", "", IFERROR((VLOOKUP(D1499,Ingredients!$A:$H,8,FALSE)*(F1499/(VLOOKUP(D1499,Ingredients!$A:$H,3,FALSE)))), "ingredient not in list"))</f>
        <v/>
      </c>
      <c r="J1499" t="str">
        <f t="shared" si="261"/>
        <v/>
      </c>
      <c r="K1499" s="77" t="str">
        <f>IF($D1499="", "", IFERROR((VLOOKUP($D1499,Ingredients!$A:$K,9,FALSE)*($F1499/(VLOOKUP($D1499,Ingredients!$A:$K,3,FALSE)))), "ingredient not in list"))</f>
        <v/>
      </c>
      <c r="L1499" t="str">
        <f t="shared" si="262"/>
        <v/>
      </c>
      <c r="M1499" s="77" t="str">
        <f>IF($D1499="", "", IFERROR((VLOOKUP($D1499,Ingredients!$A:$K,10,FALSE)*($F1499/(VLOOKUP($D1499,Ingredients!$A:$K,3,FALSE)))), "ingredient not in list"))</f>
        <v/>
      </c>
      <c r="N1499" t="str">
        <f t="shared" si="263"/>
        <v/>
      </c>
      <c r="O1499" s="77" t="str">
        <f>IF($D1499="", "", IFERROR((VLOOKUP($D1499,Ingredients!$A:$K,11,FALSE)*($F1499/(VLOOKUP($D1499,Ingredients!$A:$K,3,FALSE)))), "ingredient not in list"))</f>
        <v/>
      </c>
      <c r="P1499" t="str">
        <f t="shared" si="264"/>
        <v/>
      </c>
      <c r="Q1499" s="83" t="str">
        <f>IF($D1499="", "", IFERROR((VLOOKUP($D1499,Ingredients!$A:$H,6,FALSE)*($F1499/(VLOOKUP($D1499,Ingredients!$A:$H,3,FALSE)))), "ingredient not in list"))</f>
        <v/>
      </c>
      <c r="R1499" s="3" t="str">
        <f>IF(AND(I1499&lt;&gt;"",I1500=""),SUM(I$1:I1500)-SUM(R$1:R1498),"")</f>
        <v/>
      </c>
      <c r="S1499" t="str">
        <f>IF(AND(Q1499&lt;&gt;"",Q1500=""),SUM(Q$1:Q1500)-SUM(S$1:S1498),"")</f>
        <v/>
      </c>
      <c r="T1499" s="74" t="str">
        <f>IF(AND(K1499&lt;&gt;"",K1500=""),SUM(K$1:K1500)-SUM(T$1:T1498),"")</f>
        <v/>
      </c>
      <c r="U1499" s="74" t="str">
        <f>IF(AND(M1499&lt;&gt;"",M1500=""),SUM(M$1:M1500)-SUM(U$1:U1498),"")</f>
        <v/>
      </c>
      <c r="V1499" s="74" t="str">
        <f>IF(AND(O1499&lt;&gt;"",O1500=""),SUM(O$1:O1500)-SUM(V$1:V1498),"")</f>
        <v/>
      </c>
      <c r="X1499" s="3" t="str">
        <f t="shared" si="265"/>
        <v/>
      </c>
      <c r="Y1499" s="21" t="str">
        <f t="shared" si="266"/>
        <v/>
      </c>
      <c r="Z1499" s="74" t="str">
        <f t="shared" si="267"/>
        <v/>
      </c>
      <c r="AA1499" s="74" t="str">
        <f t="shared" si="268"/>
        <v/>
      </c>
      <c r="AB1499" s="74" t="str">
        <f t="shared" si="269"/>
        <v/>
      </c>
    </row>
    <row r="1500" spans="4:31" ht="15.75" customHeight="1" x14ac:dyDescent="0.2">
      <c r="E1500" t="str">
        <f t="shared" si="259"/>
        <v/>
      </c>
      <c r="G1500" s="1" t="str">
        <f>IF(D1500="","",IFERROR(VLOOKUP(D1500,Ingredients!$A:$G,4,FALSE),"ingredient not in list"))</f>
        <v/>
      </c>
      <c r="H1500" t="str">
        <f t="shared" si="260"/>
        <v/>
      </c>
      <c r="I1500" s="3" t="str">
        <f>IF(D1500="", "", IFERROR((VLOOKUP(D1500,Ingredients!$A:$H,8,FALSE)*(F1500/(VLOOKUP(D1500,Ingredients!$A:$H,3,FALSE)))), "ingredient not in list"))</f>
        <v/>
      </c>
      <c r="J1500" t="str">
        <f t="shared" si="261"/>
        <v/>
      </c>
      <c r="K1500" s="77" t="str">
        <f>IF($D1500="", "", IFERROR((VLOOKUP($D1500,Ingredients!$A:$K,9,FALSE)*($F1500/(VLOOKUP($D1500,Ingredients!$A:$K,3,FALSE)))), "ingredient not in list"))</f>
        <v/>
      </c>
      <c r="L1500" t="str">
        <f t="shared" si="262"/>
        <v/>
      </c>
      <c r="M1500" s="77" t="str">
        <f>IF($D1500="", "", IFERROR((VLOOKUP($D1500,Ingredients!$A:$K,10,FALSE)*($F1500/(VLOOKUP($D1500,Ingredients!$A:$K,3,FALSE)))), "ingredient not in list"))</f>
        <v/>
      </c>
      <c r="N1500" t="str">
        <f t="shared" si="263"/>
        <v/>
      </c>
      <c r="O1500" s="77" t="str">
        <f>IF($D1500="", "", IFERROR((VLOOKUP($D1500,Ingredients!$A:$K,11,FALSE)*($F1500/(VLOOKUP($D1500,Ingredients!$A:$K,3,FALSE)))), "ingredient not in list"))</f>
        <v/>
      </c>
      <c r="P1500" t="str">
        <f t="shared" si="264"/>
        <v/>
      </c>
      <c r="Q1500" s="83" t="str">
        <f>IF($D1500="", "", IFERROR((VLOOKUP($D1500,Ingredients!$A:$H,6,FALSE)*($F1500/(VLOOKUP($D1500,Ingredients!$A:$H,3,FALSE)))), "ingredient not in list"))</f>
        <v/>
      </c>
      <c r="R1500" s="3" t="str">
        <f>IF(AND(I1500&lt;&gt;"",I1501=""),SUM(I$1:I1501)-SUM(R$1:R1499),"")</f>
        <v/>
      </c>
      <c r="S1500" t="str">
        <f>IF(AND(Q1500&lt;&gt;"",Q1501=""),SUM(Q$1:Q1501)-SUM(S$1:S1499),"")</f>
        <v/>
      </c>
      <c r="T1500" s="74" t="str">
        <f>IF(AND(K1500&lt;&gt;"",K1501=""),SUM(K$1:K1501)-SUM(T$1:T1499),"")</f>
        <v/>
      </c>
      <c r="U1500" s="74" t="str">
        <f>IF(AND(M1500&lt;&gt;"",M1501=""),SUM(M$1:M1501)-SUM(U$1:U1499),"")</f>
        <v/>
      </c>
      <c r="V1500" s="74" t="str">
        <f>IF(AND(O1500&lt;&gt;"",O1501=""),SUM(O$1:O1501)-SUM(V$1:V1499),"")</f>
        <v/>
      </c>
      <c r="X1500" s="3" t="str">
        <f t="shared" si="265"/>
        <v/>
      </c>
      <c r="Y1500" s="21" t="str">
        <f t="shared" si="266"/>
        <v/>
      </c>
      <c r="Z1500" s="74" t="str">
        <f t="shared" si="267"/>
        <v/>
      </c>
      <c r="AA1500" s="74" t="str">
        <f t="shared" si="268"/>
        <v/>
      </c>
      <c r="AB1500" s="74" t="str">
        <f t="shared" si="269"/>
        <v/>
      </c>
    </row>
    <row r="1501" spans="4:31" ht="15.75" customHeight="1" x14ac:dyDescent="0.2">
      <c r="E1501" t="str">
        <f t="shared" si="259"/>
        <v/>
      </c>
      <c r="G1501" s="1" t="str">
        <f>IF(D1501="","",IFERROR(VLOOKUP(D1501,Ingredients!$A:$G,4,FALSE),"ingredient not in list"))</f>
        <v/>
      </c>
      <c r="H1501" t="str">
        <f t="shared" si="260"/>
        <v/>
      </c>
      <c r="I1501" s="3" t="str">
        <f>IF(D1501="", "", IFERROR((VLOOKUP(D1501,Ingredients!$A:$H,8,FALSE)*(F1501/(VLOOKUP(D1501,Ingredients!$A:$H,3,FALSE)))), "ingredient not in list"))</f>
        <v/>
      </c>
      <c r="J1501" t="str">
        <f t="shared" si="261"/>
        <v/>
      </c>
      <c r="K1501" s="77" t="str">
        <f>IF($D1501="", "", IFERROR((VLOOKUP($D1501,Ingredients!$A:$K,9,FALSE)*($F1501/(VLOOKUP($D1501,Ingredients!$A:$K,3,FALSE)))), "ingredient not in list"))</f>
        <v/>
      </c>
      <c r="L1501" t="str">
        <f t="shared" si="262"/>
        <v/>
      </c>
      <c r="M1501" s="77" t="str">
        <f>IF($D1501="", "", IFERROR((VLOOKUP($D1501,Ingredients!$A:$K,10,FALSE)*($F1501/(VLOOKUP($D1501,Ingredients!$A:$K,3,FALSE)))), "ingredient not in list"))</f>
        <v/>
      </c>
      <c r="N1501" t="str">
        <f t="shared" si="263"/>
        <v/>
      </c>
      <c r="O1501" s="77" t="str">
        <f>IF($D1501="", "", IFERROR((VLOOKUP($D1501,Ingredients!$A:$K,11,FALSE)*($F1501/(VLOOKUP($D1501,Ingredients!$A:$K,3,FALSE)))), "ingredient not in list"))</f>
        <v/>
      </c>
      <c r="P1501" t="str">
        <f t="shared" si="264"/>
        <v/>
      </c>
      <c r="Q1501" s="83" t="str">
        <f>IF($D1501="", "", IFERROR((VLOOKUP($D1501,Ingredients!$A:$H,6,FALSE)*($F1501/(VLOOKUP($D1501,Ingredients!$A:$H,3,FALSE)))), "ingredient not in list"))</f>
        <v/>
      </c>
      <c r="R1501" s="3" t="str">
        <f>IF(AND(I1501&lt;&gt;"",I1502=""),SUM(I$1:I1502)-SUM(R$1:R1500),"")</f>
        <v/>
      </c>
      <c r="S1501" t="str">
        <f>IF(AND(Q1501&lt;&gt;"",Q1502=""),SUM(Q$1:Q1502)-SUM(S$1:S1500),"")</f>
        <v/>
      </c>
      <c r="T1501" s="74" t="str">
        <f>IF(AND(K1501&lt;&gt;"",K1502=""),SUM(K$1:K1502)-SUM(T$1:T1500),"")</f>
        <v/>
      </c>
      <c r="U1501" s="74" t="str">
        <f>IF(AND(M1501&lt;&gt;"",M1502=""),SUM(M$1:M1502)-SUM(U$1:U1500),"")</f>
        <v/>
      </c>
      <c r="V1501" s="74" t="str">
        <f>IF(AND(O1501&lt;&gt;"",O1502=""),SUM(O$1:O1502)-SUM(V$1:V1500),"")</f>
        <v/>
      </c>
      <c r="X1501" s="3" t="str">
        <f t="shared" si="265"/>
        <v/>
      </c>
      <c r="Y1501" s="21" t="str">
        <f t="shared" si="266"/>
        <v/>
      </c>
      <c r="Z1501" s="74" t="str">
        <f t="shared" si="267"/>
        <v/>
      </c>
      <c r="AA1501" s="74" t="str">
        <f t="shared" si="268"/>
        <v/>
      </c>
      <c r="AB1501" s="74" t="str">
        <f t="shared" si="269"/>
        <v/>
      </c>
    </row>
    <row r="1502" spans="4:31" ht="15.75" customHeight="1" x14ac:dyDescent="0.2">
      <c r="E1502" t="str">
        <f t="shared" si="259"/>
        <v/>
      </c>
      <c r="G1502" s="1" t="str">
        <f>IF(D1502="","",IFERROR(VLOOKUP(D1502,Ingredients!$A:$G,4,FALSE),"ingredient not in list"))</f>
        <v/>
      </c>
      <c r="H1502" t="str">
        <f t="shared" si="260"/>
        <v/>
      </c>
      <c r="I1502" s="3" t="str">
        <f>IF(D1502="", "", IFERROR((VLOOKUP(D1502,Ingredients!$A:$H,8,FALSE)*(F1502/(VLOOKUP(D1502,Ingredients!$A:$H,3,FALSE)))), "ingredient not in list"))</f>
        <v/>
      </c>
      <c r="J1502" t="str">
        <f t="shared" si="261"/>
        <v/>
      </c>
      <c r="K1502" s="77" t="str">
        <f>IF($D1502="", "", IFERROR((VLOOKUP($D1502,Ingredients!$A:$K,9,FALSE)*($F1502/(VLOOKUP($D1502,Ingredients!$A:$K,3,FALSE)))), "ingredient not in list"))</f>
        <v/>
      </c>
      <c r="L1502" t="str">
        <f t="shared" si="262"/>
        <v/>
      </c>
      <c r="M1502" s="77" t="str">
        <f>IF($D1502="", "", IFERROR((VLOOKUP($D1502,Ingredients!$A:$K,10,FALSE)*($F1502/(VLOOKUP($D1502,Ingredients!$A:$K,3,FALSE)))), "ingredient not in list"))</f>
        <v/>
      </c>
      <c r="N1502" t="str">
        <f t="shared" si="263"/>
        <v/>
      </c>
      <c r="O1502" s="77" t="str">
        <f>IF($D1502="", "", IFERROR((VLOOKUP($D1502,Ingredients!$A:$K,11,FALSE)*($F1502/(VLOOKUP($D1502,Ingredients!$A:$K,3,FALSE)))), "ingredient not in list"))</f>
        <v/>
      </c>
      <c r="P1502" t="str">
        <f t="shared" si="264"/>
        <v/>
      </c>
      <c r="Q1502" s="83" t="str">
        <f>IF($D1502="", "", IFERROR((VLOOKUP($D1502,Ingredients!$A:$H,6,FALSE)*($F1502/(VLOOKUP($D1502,Ingredients!$A:$H,3,FALSE)))), "ingredient not in list"))</f>
        <v/>
      </c>
      <c r="R1502" s="3" t="str">
        <f>IF(AND(I1502&lt;&gt;"",I1503=""),SUM(I$1:I1503)-SUM(R$1:R1501),"")</f>
        <v/>
      </c>
      <c r="S1502" t="str">
        <f>IF(AND(Q1502&lt;&gt;"",Q1503=""),SUM(Q$1:Q1503)-SUM(S$1:S1501),"")</f>
        <v/>
      </c>
      <c r="T1502" s="74" t="str">
        <f>IF(AND(K1502&lt;&gt;"",K1503=""),SUM(K$1:K1503)-SUM(T$1:T1501),"")</f>
        <v/>
      </c>
      <c r="U1502" s="74" t="str">
        <f>IF(AND(M1502&lt;&gt;"",M1503=""),SUM(M$1:M1503)-SUM(U$1:U1501),"")</f>
        <v/>
      </c>
      <c r="V1502" s="74" t="str">
        <f>IF(AND(O1502&lt;&gt;"",O1503=""),SUM(O$1:O1503)-SUM(V$1:V1501),"")</f>
        <v/>
      </c>
      <c r="X1502" s="3" t="str">
        <f t="shared" si="265"/>
        <v/>
      </c>
      <c r="Y1502" s="21" t="str">
        <f t="shared" si="266"/>
        <v/>
      </c>
      <c r="Z1502" s="74" t="str">
        <f t="shared" si="267"/>
        <v/>
      </c>
      <c r="AA1502" s="74" t="str">
        <f t="shared" si="268"/>
        <v/>
      </c>
      <c r="AB1502" s="74" t="str">
        <f t="shared" si="269"/>
        <v/>
      </c>
    </row>
    <row r="1503" spans="4:31" ht="15.75" customHeight="1" x14ac:dyDescent="0.2">
      <c r="D1503" s="8" t="s">
        <v>99</v>
      </c>
      <c r="E1503" s="22" t="s">
        <v>99</v>
      </c>
      <c r="F1503" s="8" t="s">
        <v>99</v>
      </c>
      <c r="G1503" t="s">
        <v>99</v>
      </c>
      <c r="H1503" s="22" t="s">
        <v>99</v>
      </c>
      <c r="I1503" s="3" t="s">
        <v>99</v>
      </c>
      <c r="J1503" s="22" t="s">
        <v>99</v>
      </c>
      <c r="K1503" s="77" t="s">
        <v>99</v>
      </c>
      <c r="L1503" s="22" t="s">
        <v>99</v>
      </c>
      <c r="M1503" s="77" t="s">
        <v>99</v>
      </c>
      <c r="N1503" s="22" t="s">
        <v>99</v>
      </c>
      <c r="O1503" s="77" t="s">
        <v>99</v>
      </c>
      <c r="P1503" s="22" t="s">
        <v>99</v>
      </c>
      <c r="Q1503" s="88" t="s">
        <v>99</v>
      </c>
      <c r="R1503" t="s">
        <v>99</v>
      </c>
      <c r="S1503" t="s">
        <v>99</v>
      </c>
      <c r="T1503" s="74" t="s">
        <v>99</v>
      </c>
      <c r="U1503" s="74" t="s">
        <v>99</v>
      </c>
      <c r="V1503" s="74" t="s">
        <v>99</v>
      </c>
      <c r="W1503" s="8" t="s">
        <v>99</v>
      </c>
      <c r="X1503" s="3" t="s">
        <v>99</v>
      </c>
      <c r="Y1503" s="21" t="s">
        <v>99</v>
      </c>
      <c r="Z1503" s="74" t="s">
        <v>99</v>
      </c>
      <c r="AA1503" s="74" t="s">
        <v>99</v>
      </c>
      <c r="AB1503" s="74" t="s">
        <v>99</v>
      </c>
      <c r="AC1503" t="s">
        <v>99</v>
      </c>
      <c r="AE1503" t="s">
        <v>99</v>
      </c>
    </row>
  </sheetData>
  <mergeCells count="29">
    <mergeCell ref="AC16:AC24"/>
    <mergeCell ref="AC26:AC34"/>
    <mergeCell ref="AC6:AC14"/>
    <mergeCell ref="AC140:AC151"/>
    <mergeCell ref="AC153:AC167"/>
    <mergeCell ref="AC36:AC43"/>
    <mergeCell ref="AC45:AC58"/>
    <mergeCell ref="AC60:AC66"/>
    <mergeCell ref="AC68:AC79"/>
    <mergeCell ref="AC81:AC83"/>
    <mergeCell ref="AC85:AC103"/>
    <mergeCell ref="AC105:AC113"/>
    <mergeCell ref="AC128:AC135"/>
    <mergeCell ref="AC115:AC126"/>
    <mergeCell ref="AC299:AC304"/>
    <mergeCell ref="AC287:AC297"/>
    <mergeCell ref="AC264:AC285"/>
    <mergeCell ref="AC169:AC176"/>
    <mergeCell ref="AC178:AC189"/>
    <mergeCell ref="AC191:AC204"/>
    <mergeCell ref="AC206:AC214"/>
    <mergeCell ref="AC346:AC358"/>
    <mergeCell ref="AC360:AC369"/>
    <mergeCell ref="AC371:AC384"/>
    <mergeCell ref="AC386:AC397"/>
    <mergeCell ref="AC306:AC309"/>
    <mergeCell ref="AC311:AC323"/>
    <mergeCell ref="AC325:AC332"/>
    <mergeCell ref="AC334:AC344"/>
  </mergeCells>
  <conditionalFormatting sqref="R2:R1048576">
    <cfRule type="notContainsBlanks" dxfId="1" priority="2">
      <formula>LEN(TRIM(R2))&gt;0</formula>
    </cfRule>
  </conditionalFormatting>
  <conditionalFormatting sqref="W2:W1048576">
    <cfRule type="notContainsBlanks" dxfId="0" priority="1">
      <formula>LEN(TRIM(W2))&gt;0</formula>
    </cfRule>
  </conditionalFormatting>
  <hyperlinks>
    <hyperlink ref="AD436" r:id="rId1"/>
    <hyperlink ref="AD448" r:id="rId2"/>
  </hyperlinks>
  <pageMargins left="0.7" right="0.7" top="0.75" bottom="0.75" header="0.3" footer="0.3"/>
  <pageSetup orientation="portrait" r:id="rId3"/>
  <legacy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00"/>
  <sheetViews>
    <sheetView workbookViewId="0">
      <pane xSplit="2" ySplit="1" topLeftCell="C29" activePane="bottomRight" state="frozen"/>
      <selection pane="topRight" activeCell="C1" sqref="C1"/>
      <selection pane="bottomLeft" activeCell="A2" sqref="A2"/>
      <selection pane="bottomRight" activeCell="F32" sqref="F32"/>
    </sheetView>
  </sheetViews>
  <sheetFormatPr defaultRowHeight="12.75" x14ac:dyDescent="0.2"/>
  <cols>
    <col min="1" max="1" width="31.140625" style="8" bestFit="1" customWidth="1"/>
    <col min="2" max="2" width="13.7109375" hidden="1" customWidth="1"/>
    <col min="3" max="4" width="13.7109375" style="8" customWidth="1"/>
    <col min="5" max="5" width="18.5703125" style="24" bestFit="1" customWidth="1"/>
    <col min="6" max="6" width="16.140625" style="24" bestFit="1" customWidth="1"/>
    <col min="7" max="7" width="9.140625" style="18"/>
    <col min="8" max="8" width="17.28515625" style="3" bestFit="1" customWidth="1"/>
    <col min="9" max="9" width="19.140625" style="36" bestFit="1" customWidth="1"/>
    <col min="10" max="10" width="17.7109375" style="36" bestFit="1" customWidth="1"/>
    <col min="11" max="11" width="15.28515625" style="36" bestFit="1" customWidth="1"/>
    <col min="12" max="12" width="8.5703125" style="36" customWidth="1"/>
  </cols>
  <sheetData>
    <row r="1" spans="1:19" x14ac:dyDescent="0.2">
      <c r="A1" s="19" t="s">
        <v>63</v>
      </c>
      <c r="B1" s="19" t="s">
        <v>64</v>
      </c>
      <c r="C1" s="19" t="s">
        <v>72</v>
      </c>
      <c r="D1" s="19" t="s">
        <v>54</v>
      </c>
      <c r="E1" s="23" t="s">
        <v>97</v>
      </c>
      <c r="F1" s="23" t="s">
        <v>10</v>
      </c>
      <c r="G1" s="20" t="s">
        <v>2</v>
      </c>
      <c r="H1" s="20" t="s">
        <v>101</v>
      </c>
      <c r="I1" s="35" t="s">
        <v>248</v>
      </c>
      <c r="J1" s="35" t="s">
        <v>249</v>
      </c>
      <c r="K1" s="35" t="s">
        <v>250</v>
      </c>
      <c r="L1" s="35"/>
      <c r="O1" s="7"/>
      <c r="P1" s="7"/>
      <c r="Q1" s="7"/>
      <c r="R1" s="7"/>
      <c r="S1" s="7"/>
    </row>
    <row r="2" spans="1:19" x14ac:dyDescent="0.2">
      <c r="A2" s="8" t="s">
        <v>55</v>
      </c>
      <c r="B2">
        <v>0</v>
      </c>
      <c r="C2" s="8">
        <v>1</v>
      </c>
      <c r="D2" s="8" t="s">
        <v>73</v>
      </c>
      <c r="E2" s="24">
        <v>1</v>
      </c>
      <c r="F2" s="24">
        <v>0</v>
      </c>
      <c r="G2" s="18">
        <v>0</v>
      </c>
      <c r="H2" s="3">
        <f>IF(A2="", "", G2/E2)</f>
        <v>0</v>
      </c>
      <c r="I2" s="36">
        <v>0</v>
      </c>
      <c r="J2" s="36">
        <v>0</v>
      </c>
      <c r="K2" s="36">
        <v>0</v>
      </c>
    </row>
    <row r="3" spans="1:19" x14ac:dyDescent="0.2">
      <c r="A3" s="9" t="s">
        <v>56</v>
      </c>
      <c r="B3" s="4" t="s">
        <v>65</v>
      </c>
      <c r="C3" s="8">
        <v>1</v>
      </c>
      <c r="D3" s="8" t="s">
        <v>74</v>
      </c>
      <c r="E3" s="24">
        <v>3</v>
      </c>
      <c r="F3" s="24">
        <v>21</v>
      </c>
      <c r="G3" s="18">
        <v>0.99</v>
      </c>
      <c r="H3" s="3">
        <f t="shared" ref="H3:H66" si="0">IF(A3="", "", G3/E3)</f>
        <v>0.33</v>
      </c>
      <c r="I3" s="36">
        <v>2.68</v>
      </c>
      <c r="J3" s="36">
        <v>2.67</v>
      </c>
      <c r="K3" s="36">
        <v>0.32</v>
      </c>
    </row>
    <row r="4" spans="1:19" x14ac:dyDescent="0.2">
      <c r="A4" s="9" t="s">
        <v>23</v>
      </c>
      <c r="B4" s="4" t="s">
        <v>66</v>
      </c>
      <c r="C4" s="8">
        <v>1</v>
      </c>
      <c r="D4" s="8" t="s">
        <v>70</v>
      </c>
      <c r="E4" s="24">
        <v>16</v>
      </c>
      <c r="F4" s="24">
        <v>60</v>
      </c>
      <c r="G4" s="18">
        <v>3.49</v>
      </c>
      <c r="H4" s="3">
        <f t="shared" si="0"/>
        <v>0.21812500000000001</v>
      </c>
      <c r="I4" s="38">
        <v>0.06</v>
      </c>
      <c r="J4" s="36">
        <v>17.3</v>
      </c>
      <c r="K4" s="36">
        <v>0</v>
      </c>
    </row>
    <row r="5" spans="1:19" s="5" customFormat="1" x14ac:dyDescent="0.2">
      <c r="A5" s="26" t="s">
        <v>57</v>
      </c>
      <c r="B5" s="27" t="s">
        <v>67</v>
      </c>
      <c r="C5" s="16">
        <v>1</v>
      </c>
      <c r="D5" s="16" t="s">
        <v>70</v>
      </c>
      <c r="E5" s="16">
        <v>48</v>
      </c>
      <c r="F5" s="16">
        <v>130</v>
      </c>
      <c r="G5" s="17">
        <v>2.5</v>
      </c>
      <c r="H5" s="14">
        <f t="shared" si="0"/>
        <v>5.2083333333333336E-2</v>
      </c>
      <c r="I5" s="37">
        <v>0</v>
      </c>
      <c r="J5" s="37">
        <v>0</v>
      </c>
      <c r="K5" s="37">
        <v>13.6</v>
      </c>
      <c r="L5" s="37"/>
    </row>
    <row r="6" spans="1:19" x14ac:dyDescent="0.2">
      <c r="A6" s="9" t="s">
        <v>58</v>
      </c>
      <c r="B6" s="4" t="s">
        <v>68</v>
      </c>
      <c r="C6" s="8">
        <v>1</v>
      </c>
      <c r="D6" s="8" t="s">
        <v>75</v>
      </c>
      <c r="E6" s="24">
        <v>12</v>
      </c>
      <c r="F6" s="24">
        <v>72</v>
      </c>
      <c r="G6" s="18">
        <v>1.29</v>
      </c>
      <c r="H6" s="3">
        <f t="shared" si="0"/>
        <v>0.1075</v>
      </c>
      <c r="I6" s="36">
        <v>6.29</v>
      </c>
      <c r="J6" s="36">
        <v>0.38</v>
      </c>
      <c r="K6" s="36">
        <v>4.97</v>
      </c>
    </row>
    <row r="7" spans="1:19" x14ac:dyDescent="0.2">
      <c r="A7" s="9" t="s">
        <v>59</v>
      </c>
      <c r="B7" s="4" t="s">
        <v>71</v>
      </c>
      <c r="C7" s="8">
        <v>0.25</v>
      </c>
      <c r="D7" s="8" t="s">
        <v>69</v>
      </c>
      <c r="E7" s="24">
        <v>491</v>
      </c>
      <c r="F7" s="24">
        <v>0</v>
      </c>
      <c r="G7" s="17">
        <v>1.5</v>
      </c>
      <c r="H7" s="3">
        <f t="shared" si="0"/>
        <v>3.0549898167006109E-3</v>
      </c>
      <c r="I7" s="36">
        <v>0</v>
      </c>
      <c r="J7" s="36">
        <v>0</v>
      </c>
      <c r="K7" s="36">
        <v>0</v>
      </c>
    </row>
    <row r="8" spans="1:19" x14ac:dyDescent="0.2">
      <c r="A8" s="9" t="s">
        <v>52</v>
      </c>
      <c r="B8" s="4" t="s">
        <v>71</v>
      </c>
      <c r="C8" s="8">
        <v>0.25</v>
      </c>
      <c r="D8" s="8" t="s">
        <v>73</v>
      </c>
      <c r="E8" s="24">
        <v>151</v>
      </c>
      <c r="F8" s="24">
        <v>110</v>
      </c>
      <c r="G8" s="18">
        <v>3.49</v>
      </c>
      <c r="H8" s="3">
        <f t="shared" si="0"/>
        <v>2.3112582781456954E-2</v>
      </c>
      <c r="I8" s="36">
        <v>3</v>
      </c>
      <c r="J8" s="36">
        <v>22</v>
      </c>
      <c r="K8" s="36">
        <v>0</v>
      </c>
    </row>
    <row r="9" spans="1:19" x14ac:dyDescent="0.2">
      <c r="A9" s="8" t="s">
        <v>60</v>
      </c>
      <c r="B9" s="4" t="s">
        <v>76</v>
      </c>
      <c r="C9" s="8">
        <v>4</v>
      </c>
      <c r="D9" s="8" t="s">
        <v>77</v>
      </c>
      <c r="E9" s="24">
        <v>3</v>
      </c>
      <c r="F9" s="16">
        <v>170</v>
      </c>
      <c r="G9" s="18">
        <v>3.99</v>
      </c>
      <c r="H9" s="3">
        <f t="shared" si="0"/>
        <v>1.33</v>
      </c>
      <c r="I9" s="36">
        <v>22</v>
      </c>
      <c r="J9" s="36">
        <v>1</v>
      </c>
      <c r="K9" s="36">
        <v>9</v>
      </c>
    </row>
    <row r="10" spans="1:19" x14ac:dyDescent="0.2">
      <c r="A10" s="8" t="s">
        <v>34</v>
      </c>
      <c r="B10" s="4" t="s">
        <v>78</v>
      </c>
      <c r="C10" s="8">
        <v>1</v>
      </c>
      <c r="D10" s="8" t="s">
        <v>82</v>
      </c>
      <c r="E10" s="24">
        <v>1</v>
      </c>
      <c r="F10" s="24">
        <v>33</v>
      </c>
      <c r="G10" s="18">
        <v>0.89</v>
      </c>
      <c r="H10" s="3">
        <f t="shared" si="0"/>
        <v>0.89</v>
      </c>
      <c r="I10" s="36">
        <v>1</v>
      </c>
      <c r="J10" s="36">
        <v>7</v>
      </c>
      <c r="K10" s="36">
        <v>0</v>
      </c>
    </row>
    <row r="11" spans="1:19" x14ac:dyDescent="0.2">
      <c r="A11" s="8" t="s">
        <v>33</v>
      </c>
      <c r="B11" s="4" t="s">
        <v>79</v>
      </c>
      <c r="C11" s="8">
        <v>1</v>
      </c>
      <c r="D11" s="8" t="s">
        <v>83</v>
      </c>
      <c r="E11" s="24">
        <v>1</v>
      </c>
      <c r="F11" s="24">
        <v>44</v>
      </c>
      <c r="G11" s="18">
        <v>0.69</v>
      </c>
      <c r="H11" s="3">
        <f t="shared" si="0"/>
        <v>0.69</v>
      </c>
      <c r="I11" s="36">
        <v>2</v>
      </c>
      <c r="J11" s="36">
        <v>14</v>
      </c>
      <c r="K11" s="36">
        <v>0</v>
      </c>
    </row>
    <row r="12" spans="1:19" x14ac:dyDescent="0.2">
      <c r="A12" s="8" t="s">
        <v>61</v>
      </c>
      <c r="B12" s="4" t="s">
        <v>90</v>
      </c>
      <c r="C12" s="8">
        <v>1</v>
      </c>
      <c r="D12" s="8" t="s">
        <v>84</v>
      </c>
      <c r="E12" s="24">
        <v>1</v>
      </c>
      <c r="F12" s="24">
        <v>35</v>
      </c>
      <c r="G12" s="18">
        <v>0.28999999999999998</v>
      </c>
      <c r="H12" s="3">
        <f t="shared" si="0"/>
        <v>0.28999999999999998</v>
      </c>
      <c r="I12" s="36">
        <v>1</v>
      </c>
      <c r="J12" s="36">
        <v>2</v>
      </c>
      <c r="K12" s="36">
        <v>1</v>
      </c>
    </row>
    <row r="13" spans="1:19" x14ac:dyDescent="0.2">
      <c r="A13" s="8" t="s">
        <v>50</v>
      </c>
      <c r="B13" s="4" t="s">
        <v>91</v>
      </c>
      <c r="C13" s="8">
        <v>1</v>
      </c>
      <c r="D13" s="8" t="s">
        <v>92</v>
      </c>
      <c r="E13" s="24">
        <v>1</v>
      </c>
      <c r="F13" s="24">
        <v>100</v>
      </c>
      <c r="G13" s="18">
        <v>1.99</v>
      </c>
      <c r="H13" s="3">
        <f t="shared" si="0"/>
        <v>1.99</v>
      </c>
      <c r="I13" s="36">
        <f>0.5*4</f>
        <v>2</v>
      </c>
      <c r="J13" s="36">
        <f>1.63*4</f>
        <v>6.52</v>
      </c>
      <c r="K13" s="36">
        <f>0.08*4</f>
        <v>0.32</v>
      </c>
    </row>
    <row r="14" spans="1:19" x14ac:dyDescent="0.2">
      <c r="A14" s="8" t="s">
        <v>20</v>
      </c>
      <c r="B14" s="4" t="s">
        <v>80</v>
      </c>
      <c r="C14" s="8">
        <v>1</v>
      </c>
      <c r="D14" s="8" t="s">
        <v>85</v>
      </c>
      <c r="E14" s="24">
        <v>1</v>
      </c>
      <c r="F14" s="24">
        <v>20</v>
      </c>
      <c r="G14" s="18">
        <v>0.28999999999999998</v>
      </c>
      <c r="H14" s="3">
        <f t="shared" si="0"/>
        <v>0.28999999999999998</v>
      </c>
      <c r="I14" s="36">
        <v>0.47</v>
      </c>
      <c r="J14" s="36">
        <v>7.06</v>
      </c>
      <c r="K14" s="36">
        <v>0.13</v>
      </c>
    </row>
    <row r="15" spans="1:19" ht="13.5" customHeight="1" x14ac:dyDescent="0.2">
      <c r="A15" s="8" t="s">
        <v>42</v>
      </c>
      <c r="B15" s="4" t="s">
        <v>81</v>
      </c>
      <c r="C15" s="8">
        <v>1</v>
      </c>
      <c r="D15" s="8" t="s">
        <v>86</v>
      </c>
      <c r="E15" s="24">
        <v>1</v>
      </c>
      <c r="F15" s="24">
        <v>170</v>
      </c>
      <c r="G15" s="18">
        <v>0.8</v>
      </c>
      <c r="H15" s="3">
        <f t="shared" si="0"/>
        <v>0.8</v>
      </c>
      <c r="I15" s="36">
        <v>3</v>
      </c>
      <c r="J15" s="36">
        <v>26</v>
      </c>
      <c r="K15" s="36">
        <v>0</v>
      </c>
    </row>
    <row r="16" spans="1:19" x14ac:dyDescent="0.2">
      <c r="A16" s="8" t="s">
        <v>44</v>
      </c>
      <c r="B16" s="4" t="s">
        <v>93</v>
      </c>
      <c r="C16" s="8">
        <v>0.5</v>
      </c>
      <c r="D16" s="8" t="s">
        <v>73</v>
      </c>
      <c r="E16" s="24">
        <v>30</v>
      </c>
      <c r="F16" s="24">
        <v>150</v>
      </c>
      <c r="G16" s="17">
        <v>4</v>
      </c>
      <c r="H16" s="3">
        <f t="shared" si="0"/>
        <v>0.13333333333333333</v>
      </c>
      <c r="I16" s="36">
        <v>5</v>
      </c>
      <c r="J16" s="36">
        <v>27</v>
      </c>
      <c r="K16" s="36">
        <v>3</v>
      </c>
    </row>
    <row r="17" spans="1:11" x14ac:dyDescent="0.2">
      <c r="A17" s="8" t="s">
        <v>45</v>
      </c>
      <c r="C17" s="8">
        <f>1/8</f>
        <v>0.125</v>
      </c>
      <c r="D17" s="8" t="s">
        <v>69</v>
      </c>
      <c r="E17" s="24">
        <v>383</v>
      </c>
      <c r="F17" s="24">
        <v>0</v>
      </c>
      <c r="G17" s="18">
        <v>1.5</v>
      </c>
      <c r="H17" s="3">
        <f t="shared" si="0"/>
        <v>3.9164490861618795E-3</v>
      </c>
      <c r="I17" s="36">
        <v>0</v>
      </c>
      <c r="J17" s="36">
        <v>0</v>
      </c>
      <c r="K17" s="36">
        <v>0</v>
      </c>
    </row>
    <row r="18" spans="1:11" x14ac:dyDescent="0.2">
      <c r="A18" s="8" t="s">
        <v>46</v>
      </c>
      <c r="C18" s="8">
        <v>0.25</v>
      </c>
      <c r="D18" s="8" t="s">
        <v>69</v>
      </c>
      <c r="E18" s="24">
        <v>71</v>
      </c>
      <c r="F18" s="24">
        <f>6/4</f>
        <v>1.5</v>
      </c>
      <c r="G18" s="17">
        <v>2</v>
      </c>
      <c r="H18" s="3">
        <f t="shared" si="0"/>
        <v>2.8169014084507043E-2</v>
      </c>
      <c r="I18" s="36">
        <f>0.09/4</f>
        <v>2.2499999999999999E-2</v>
      </c>
      <c r="J18" s="36">
        <f>1.84/4</f>
        <v>0.46</v>
      </c>
      <c r="K18" s="36">
        <f>0.07/4</f>
        <v>1.7500000000000002E-2</v>
      </c>
    </row>
    <row r="19" spans="1:11" x14ac:dyDescent="0.2">
      <c r="A19" s="8" t="s">
        <v>47</v>
      </c>
      <c r="C19" s="8">
        <v>1</v>
      </c>
      <c r="D19" s="8" t="s">
        <v>94</v>
      </c>
      <c r="E19" s="24">
        <v>1</v>
      </c>
      <c r="F19" s="24">
        <v>105</v>
      </c>
      <c r="G19" s="18">
        <v>0.19</v>
      </c>
      <c r="H19" s="3">
        <f t="shared" si="0"/>
        <v>0.19</v>
      </c>
      <c r="I19" s="36">
        <v>1.29</v>
      </c>
      <c r="J19" s="36">
        <v>26.95</v>
      </c>
      <c r="K19" s="36">
        <v>0.39</v>
      </c>
    </row>
    <row r="20" spans="1:11" x14ac:dyDescent="0.2">
      <c r="A20" s="8" t="s">
        <v>48</v>
      </c>
      <c r="C20" s="8">
        <v>1</v>
      </c>
      <c r="D20" s="8" t="s">
        <v>73</v>
      </c>
      <c r="E20" s="24">
        <v>8</v>
      </c>
      <c r="F20" s="24">
        <v>30</v>
      </c>
      <c r="G20" s="18">
        <v>2.99</v>
      </c>
      <c r="H20" s="3">
        <f t="shared" si="0"/>
        <v>0.37375000000000003</v>
      </c>
      <c r="I20" s="36">
        <v>1</v>
      </c>
      <c r="J20" s="36">
        <v>2</v>
      </c>
      <c r="K20" s="36">
        <v>3</v>
      </c>
    </row>
    <row r="21" spans="1:11" x14ac:dyDescent="0.2">
      <c r="A21" s="8" t="s">
        <v>49</v>
      </c>
      <c r="C21" s="8">
        <v>0.25</v>
      </c>
      <c r="D21" s="8" t="s">
        <v>73</v>
      </c>
      <c r="E21" s="24">
        <v>14</v>
      </c>
      <c r="F21" s="24">
        <v>120</v>
      </c>
      <c r="G21" s="18">
        <v>3.99</v>
      </c>
      <c r="H21" s="3">
        <f t="shared" si="0"/>
        <v>0.28500000000000003</v>
      </c>
      <c r="I21" s="36">
        <v>1</v>
      </c>
      <c r="J21" s="36">
        <v>32</v>
      </c>
      <c r="K21" s="36">
        <v>0</v>
      </c>
    </row>
    <row r="22" spans="1:11" x14ac:dyDescent="0.2">
      <c r="A22" s="8" t="s">
        <v>38</v>
      </c>
      <c r="C22" s="8">
        <v>1</v>
      </c>
      <c r="D22" s="8" t="s">
        <v>69</v>
      </c>
      <c r="E22" s="24">
        <v>113</v>
      </c>
      <c r="F22" s="24">
        <v>15</v>
      </c>
      <c r="G22" s="17">
        <v>3</v>
      </c>
      <c r="H22" s="3">
        <f t="shared" si="0"/>
        <v>2.6548672566371681E-2</v>
      </c>
      <c r="I22" s="36">
        <v>0</v>
      </c>
      <c r="J22" s="36">
        <v>3</v>
      </c>
      <c r="K22" s="36">
        <v>0</v>
      </c>
    </row>
    <row r="23" spans="1:11" x14ac:dyDescent="0.2">
      <c r="A23" s="8" t="s">
        <v>62</v>
      </c>
      <c r="C23" s="8">
        <v>1</v>
      </c>
      <c r="D23" s="8" t="s">
        <v>77</v>
      </c>
      <c r="E23" s="24">
        <v>8</v>
      </c>
      <c r="F23" s="24">
        <v>35</v>
      </c>
      <c r="G23" s="18">
        <v>1.99</v>
      </c>
      <c r="H23" s="3">
        <f t="shared" si="0"/>
        <v>0.24875</v>
      </c>
      <c r="I23" s="36">
        <v>1</v>
      </c>
      <c r="J23" s="36">
        <v>8</v>
      </c>
      <c r="K23" s="36">
        <v>0</v>
      </c>
    </row>
    <row r="24" spans="1:11" x14ac:dyDescent="0.2">
      <c r="A24" s="8" t="s">
        <v>37</v>
      </c>
      <c r="C24" s="8">
        <v>2</v>
      </c>
      <c r="D24" s="8" t="s">
        <v>77</v>
      </c>
      <c r="E24" s="24">
        <v>7</v>
      </c>
      <c r="F24" s="24">
        <v>210</v>
      </c>
      <c r="G24" s="18">
        <v>2.69</v>
      </c>
      <c r="H24" s="3">
        <f t="shared" si="0"/>
        <v>0.38428571428571429</v>
      </c>
      <c r="I24" s="36">
        <v>4</v>
      </c>
      <c r="J24" s="36">
        <v>46</v>
      </c>
      <c r="K24" s="36">
        <v>1</v>
      </c>
    </row>
    <row r="25" spans="1:11" x14ac:dyDescent="0.2">
      <c r="A25" s="8" t="s">
        <v>39</v>
      </c>
      <c r="C25" s="8">
        <v>1</v>
      </c>
      <c r="D25" s="8" t="s">
        <v>69</v>
      </c>
      <c r="E25" s="24">
        <v>41</v>
      </c>
      <c r="F25" s="24">
        <v>5</v>
      </c>
      <c r="G25" s="17">
        <v>4</v>
      </c>
      <c r="H25" s="3">
        <f t="shared" si="0"/>
        <v>9.7560975609756101E-2</v>
      </c>
      <c r="I25" s="36">
        <f>0.91/3</f>
        <v>0.30333333333333334</v>
      </c>
      <c r="J25" s="36">
        <f>1/3</f>
        <v>0.33333333333333331</v>
      </c>
      <c r="K25" s="36">
        <v>0</v>
      </c>
    </row>
    <row r="26" spans="1:11" x14ac:dyDescent="0.2">
      <c r="A26" s="8" t="s">
        <v>24</v>
      </c>
      <c r="C26" s="8">
        <v>2</v>
      </c>
      <c r="D26" s="8" t="s">
        <v>70</v>
      </c>
      <c r="E26" s="24">
        <v>14</v>
      </c>
      <c r="F26" s="24">
        <v>190</v>
      </c>
      <c r="G26" s="18">
        <v>2.29</v>
      </c>
      <c r="H26" s="3">
        <f t="shared" si="0"/>
        <v>0.16357142857142856</v>
      </c>
      <c r="I26" s="36">
        <v>7</v>
      </c>
      <c r="J26" s="36">
        <v>8</v>
      </c>
      <c r="K26" s="36">
        <v>16</v>
      </c>
    </row>
    <row r="27" spans="1:11" x14ac:dyDescent="0.2">
      <c r="A27" s="8" t="s">
        <v>40</v>
      </c>
      <c r="C27" s="8">
        <v>1</v>
      </c>
      <c r="D27" s="8" t="s">
        <v>70</v>
      </c>
      <c r="E27" s="24">
        <v>24</v>
      </c>
      <c r="F27" s="24">
        <v>0</v>
      </c>
      <c r="G27" s="17">
        <v>4</v>
      </c>
      <c r="H27" s="3">
        <f t="shared" si="0"/>
        <v>0.16666666666666666</v>
      </c>
      <c r="I27" s="36">
        <v>0</v>
      </c>
      <c r="J27" s="36">
        <v>0</v>
      </c>
      <c r="K27" s="36">
        <v>0</v>
      </c>
    </row>
    <row r="28" spans="1:11" x14ac:dyDescent="0.2">
      <c r="A28" s="8" t="s">
        <v>21</v>
      </c>
      <c r="C28" s="8">
        <v>1</v>
      </c>
      <c r="D28" s="8" t="s">
        <v>70</v>
      </c>
      <c r="E28" s="24">
        <v>20</v>
      </c>
      <c r="F28" s="24">
        <v>15</v>
      </c>
      <c r="G28" s="17">
        <v>4</v>
      </c>
      <c r="H28" s="3">
        <f t="shared" si="0"/>
        <v>0.2</v>
      </c>
      <c r="I28" s="36">
        <v>1</v>
      </c>
      <c r="J28" s="36">
        <v>1</v>
      </c>
      <c r="K28" s="36">
        <v>0</v>
      </c>
    </row>
    <row r="29" spans="1:11" x14ac:dyDescent="0.2">
      <c r="A29" s="8" t="s">
        <v>41</v>
      </c>
      <c r="C29" s="8">
        <v>0.25</v>
      </c>
      <c r="D29" s="8" t="s">
        <v>73</v>
      </c>
      <c r="E29" s="24">
        <v>16</v>
      </c>
      <c r="F29" s="24">
        <v>160</v>
      </c>
      <c r="G29" s="18">
        <v>2.69</v>
      </c>
      <c r="H29" s="3">
        <f t="shared" si="0"/>
        <v>0.168125</v>
      </c>
      <c r="I29" s="36">
        <v>7</v>
      </c>
      <c r="J29" s="36">
        <v>5</v>
      </c>
      <c r="K29" s="36">
        <v>14</v>
      </c>
    </row>
    <row r="30" spans="1:11" x14ac:dyDescent="0.2">
      <c r="A30" s="8" t="s">
        <v>35</v>
      </c>
      <c r="C30" s="8">
        <v>1</v>
      </c>
      <c r="D30" s="8" t="s">
        <v>82</v>
      </c>
      <c r="E30" s="24">
        <v>1</v>
      </c>
      <c r="F30" s="24">
        <v>37</v>
      </c>
      <c r="G30" s="18">
        <v>0.99</v>
      </c>
      <c r="H30" s="3">
        <f t="shared" si="0"/>
        <v>0.99</v>
      </c>
      <c r="I30" s="36">
        <v>1</v>
      </c>
      <c r="J30" s="36">
        <v>8</v>
      </c>
      <c r="K30" s="36">
        <v>0</v>
      </c>
    </row>
    <row r="31" spans="1:11" x14ac:dyDescent="0.2">
      <c r="A31" s="8" t="s">
        <v>28</v>
      </c>
      <c r="C31" s="8">
        <v>0.25</v>
      </c>
      <c r="D31" s="8" t="s">
        <v>302</v>
      </c>
      <c r="E31" s="24">
        <v>50</v>
      </c>
      <c r="F31" s="24">
        <v>170</v>
      </c>
      <c r="G31" s="17">
        <v>5</v>
      </c>
      <c r="H31" s="3">
        <f t="shared" si="0"/>
        <v>0.1</v>
      </c>
      <c r="I31" s="36">
        <v>3</v>
      </c>
      <c r="J31" s="36">
        <v>36</v>
      </c>
      <c r="K31" s="36">
        <v>0.04</v>
      </c>
    </row>
    <row r="32" spans="1:11" x14ac:dyDescent="0.2">
      <c r="A32" s="8" t="s">
        <v>29</v>
      </c>
      <c r="C32" s="8">
        <v>0.5</v>
      </c>
      <c r="D32" s="8" t="s">
        <v>73</v>
      </c>
      <c r="E32" s="24">
        <v>3.5</v>
      </c>
      <c r="F32" s="24">
        <v>110</v>
      </c>
      <c r="G32" s="18">
        <v>0.79</v>
      </c>
      <c r="H32" s="3">
        <f>IF(A32="", "", G32/E32)</f>
        <v>0.22571428571428573</v>
      </c>
      <c r="I32" s="36">
        <v>7</v>
      </c>
      <c r="J32" s="36">
        <v>19</v>
      </c>
      <c r="K32" s="36">
        <v>1</v>
      </c>
    </row>
    <row r="33" spans="1:12" x14ac:dyDescent="0.2">
      <c r="A33" s="8" t="s">
        <v>30</v>
      </c>
      <c r="C33" s="8">
        <v>0.5</v>
      </c>
      <c r="D33" s="8" t="s">
        <v>73</v>
      </c>
      <c r="E33" s="24">
        <v>3.5</v>
      </c>
      <c r="F33" s="24">
        <v>60</v>
      </c>
      <c r="G33" s="18">
        <v>0.79</v>
      </c>
      <c r="H33" s="3">
        <f t="shared" si="0"/>
        <v>0.22571428571428573</v>
      </c>
      <c r="I33" s="36">
        <v>2</v>
      </c>
      <c r="J33" s="36">
        <v>11</v>
      </c>
      <c r="K33" s="36">
        <v>0.5</v>
      </c>
    </row>
    <row r="34" spans="1:12" x14ac:dyDescent="0.2">
      <c r="A34" s="8" t="s">
        <v>31</v>
      </c>
      <c r="C34" s="8">
        <v>1</v>
      </c>
      <c r="D34" s="8" t="s">
        <v>96</v>
      </c>
      <c r="E34" s="24">
        <v>20</v>
      </c>
      <c r="F34" s="24">
        <v>1</v>
      </c>
      <c r="G34" s="18">
        <v>1.99</v>
      </c>
      <c r="H34" s="3">
        <f t="shared" si="0"/>
        <v>9.9500000000000005E-2</v>
      </c>
      <c r="I34" s="36">
        <v>0.02</v>
      </c>
      <c r="J34" s="36">
        <v>0.04</v>
      </c>
      <c r="K34" s="36">
        <v>0.01</v>
      </c>
    </row>
    <row r="35" spans="1:12" x14ac:dyDescent="0.2">
      <c r="A35" s="8" t="s">
        <v>32</v>
      </c>
      <c r="C35" s="8">
        <v>2</v>
      </c>
      <c r="D35" s="8" t="s">
        <v>70</v>
      </c>
      <c r="E35" s="24">
        <v>10</v>
      </c>
      <c r="F35" s="24">
        <v>10</v>
      </c>
      <c r="G35" s="18">
        <v>2.99</v>
      </c>
      <c r="H35" s="3">
        <f t="shared" si="0"/>
        <v>0.29900000000000004</v>
      </c>
      <c r="I35" s="36">
        <v>0</v>
      </c>
      <c r="J35" s="36">
        <v>4</v>
      </c>
      <c r="K35" s="36">
        <v>0</v>
      </c>
    </row>
    <row r="36" spans="1:12" x14ac:dyDescent="0.2">
      <c r="A36" s="8" t="s">
        <v>26</v>
      </c>
      <c r="C36" s="8">
        <v>1</v>
      </c>
      <c r="D36" s="8" t="s">
        <v>87</v>
      </c>
      <c r="E36" s="24">
        <v>10</v>
      </c>
      <c r="F36" s="24">
        <v>3</v>
      </c>
      <c r="G36" s="18">
        <v>0.79</v>
      </c>
      <c r="H36" s="3">
        <f t="shared" si="0"/>
        <v>7.9000000000000001E-2</v>
      </c>
      <c r="I36" s="36">
        <v>1</v>
      </c>
      <c r="J36" s="36">
        <v>4</v>
      </c>
      <c r="K36" s="36">
        <v>0</v>
      </c>
    </row>
    <row r="37" spans="1:12" x14ac:dyDescent="0.2">
      <c r="A37" s="8" t="s">
        <v>27</v>
      </c>
      <c r="C37" s="8">
        <v>1</v>
      </c>
      <c r="D37" s="8" t="s">
        <v>88</v>
      </c>
      <c r="E37" s="24">
        <v>1</v>
      </c>
      <c r="F37" s="24">
        <v>150</v>
      </c>
      <c r="G37" s="18">
        <v>1</v>
      </c>
      <c r="H37" s="3">
        <f t="shared" si="0"/>
        <v>1</v>
      </c>
      <c r="I37" s="36">
        <v>2.04</v>
      </c>
      <c r="J37" s="36">
        <v>26.16</v>
      </c>
      <c r="K37" s="36">
        <v>0.06</v>
      </c>
    </row>
    <row r="38" spans="1:12" x14ac:dyDescent="0.2">
      <c r="A38" s="8" t="s">
        <v>98</v>
      </c>
      <c r="C38" s="8">
        <v>2</v>
      </c>
      <c r="D38" s="8" t="s">
        <v>77</v>
      </c>
      <c r="E38" s="24">
        <v>8</v>
      </c>
      <c r="F38" s="24">
        <v>180</v>
      </c>
      <c r="G38" s="18">
        <v>1.79</v>
      </c>
      <c r="H38" s="3">
        <f t="shared" si="0"/>
        <v>0.22375</v>
      </c>
      <c r="I38" s="36">
        <v>9</v>
      </c>
      <c r="J38" s="36">
        <v>39</v>
      </c>
      <c r="K38" s="36">
        <v>1.5</v>
      </c>
    </row>
    <row r="39" spans="1:12" x14ac:dyDescent="0.2">
      <c r="A39" s="8" t="s">
        <v>100</v>
      </c>
      <c r="C39" s="8">
        <v>0.2</v>
      </c>
      <c r="D39" s="8" t="s">
        <v>95</v>
      </c>
      <c r="E39" s="24">
        <v>5</v>
      </c>
      <c r="F39" s="24">
        <v>3</v>
      </c>
      <c r="G39" s="18">
        <v>1.99</v>
      </c>
      <c r="H39" s="3">
        <f t="shared" si="0"/>
        <v>0.39800000000000002</v>
      </c>
      <c r="I39" s="36">
        <v>1</v>
      </c>
      <c r="J39" s="36">
        <v>6</v>
      </c>
      <c r="K39" s="36">
        <v>0</v>
      </c>
    </row>
    <row r="40" spans="1:12" x14ac:dyDescent="0.2">
      <c r="A40" s="8" t="s">
        <v>22</v>
      </c>
      <c r="C40" s="8">
        <v>1</v>
      </c>
      <c r="D40" s="8" t="s">
        <v>69</v>
      </c>
      <c r="E40" s="24">
        <v>158</v>
      </c>
      <c r="F40" s="24">
        <v>5</v>
      </c>
      <c r="G40" s="17">
        <v>4</v>
      </c>
      <c r="H40" s="3">
        <f t="shared" si="0"/>
        <v>2.5316455696202531E-2</v>
      </c>
      <c r="I40" s="36">
        <v>0</v>
      </c>
      <c r="J40" s="36">
        <v>2</v>
      </c>
      <c r="K40" s="36">
        <v>0</v>
      </c>
    </row>
    <row r="41" spans="1:12" x14ac:dyDescent="0.2">
      <c r="A41" s="8" t="s">
        <v>25</v>
      </c>
      <c r="C41" s="8">
        <v>1</v>
      </c>
      <c r="D41" s="8" t="s">
        <v>89</v>
      </c>
      <c r="E41" s="24">
        <v>15</v>
      </c>
      <c r="F41" s="24">
        <v>5</v>
      </c>
      <c r="G41" s="18">
        <v>1.29</v>
      </c>
      <c r="H41" s="3">
        <f t="shared" si="0"/>
        <v>8.6000000000000007E-2</v>
      </c>
      <c r="I41" s="36">
        <v>1</v>
      </c>
      <c r="J41" s="36">
        <v>2</v>
      </c>
      <c r="K41" s="36">
        <v>0</v>
      </c>
    </row>
    <row r="42" spans="1:12" x14ac:dyDescent="0.2">
      <c r="A42" s="8" t="s">
        <v>12</v>
      </c>
      <c r="C42" s="8">
        <v>1</v>
      </c>
      <c r="D42" s="8" t="s">
        <v>73</v>
      </c>
      <c r="E42" s="24">
        <v>1</v>
      </c>
      <c r="F42" s="24">
        <v>5</v>
      </c>
      <c r="G42" s="18">
        <v>0</v>
      </c>
      <c r="H42" s="3">
        <f t="shared" si="0"/>
        <v>0</v>
      </c>
      <c r="I42" s="36">
        <v>0.28000000000000003</v>
      </c>
      <c r="J42" s="36">
        <v>0.09</v>
      </c>
      <c r="K42" s="36">
        <v>0.05</v>
      </c>
    </row>
    <row r="43" spans="1:12" x14ac:dyDescent="0.2">
      <c r="A43" s="8" t="s">
        <v>102</v>
      </c>
      <c r="C43" s="8">
        <v>0.25</v>
      </c>
      <c r="D43" s="8" t="s">
        <v>69</v>
      </c>
      <c r="E43" s="24">
        <v>71</v>
      </c>
      <c r="F43" s="24">
        <v>1</v>
      </c>
      <c r="G43" s="18">
        <v>1.89</v>
      </c>
      <c r="H43" s="3">
        <f t="shared" si="0"/>
        <v>2.6619718309859153E-2</v>
      </c>
      <c r="I43" s="36">
        <f>0.04/4</f>
        <v>0.01</v>
      </c>
      <c r="J43" s="36">
        <f>0.36/4</f>
        <v>0.09</v>
      </c>
      <c r="K43" s="36">
        <f>0.02/4</f>
        <v>5.0000000000000001E-3</v>
      </c>
    </row>
    <row r="44" spans="1:12" x14ac:dyDescent="0.2">
      <c r="A44" s="8" t="s">
        <v>103</v>
      </c>
      <c r="C44" s="8">
        <v>0.25</v>
      </c>
      <c r="D44" s="8" t="s">
        <v>69</v>
      </c>
      <c r="E44" s="24">
        <v>71</v>
      </c>
      <c r="F44" s="24">
        <f>12/4</f>
        <v>3</v>
      </c>
      <c r="G44" s="18">
        <v>1.89</v>
      </c>
      <c r="H44" s="3">
        <f t="shared" si="0"/>
        <v>2.6619718309859153E-2</v>
      </c>
      <c r="I44" s="36">
        <f>0.13/4</f>
        <v>3.2500000000000001E-2</v>
      </c>
      <c r="J44" s="36">
        <f>1.08/4</f>
        <v>0.27</v>
      </c>
      <c r="K44" s="36">
        <f>0.8/4</f>
        <v>0.2</v>
      </c>
    </row>
    <row r="45" spans="1:12" x14ac:dyDescent="0.2">
      <c r="A45" s="8" t="s">
        <v>104</v>
      </c>
      <c r="C45" s="8">
        <v>0.25</v>
      </c>
      <c r="D45" s="8" t="s">
        <v>69</v>
      </c>
      <c r="E45" s="24">
        <v>71</v>
      </c>
      <c r="F45" s="24">
        <f>5/4</f>
        <v>1.25</v>
      </c>
      <c r="G45" s="18">
        <v>1.89</v>
      </c>
      <c r="H45" s="3">
        <f t="shared" si="0"/>
        <v>2.6619718309859153E-2</v>
      </c>
      <c r="I45" s="36">
        <f>0.12/4</f>
        <v>0.03</v>
      </c>
      <c r="J45" s="36">
        <f>-1.37/4</f>
        <v>-0.34250000000000003</v>
      </c>
      <c r="K45" s="36">
        <f>0.17/4</f>
        <v>4.2500000000000003E-2</v>
      </c>
    </row>
    <row r="46" spans="1:12" x14ac:dyDescent="0.2">
      <c r="A46" s="8" t="s">
        <v>105</v>
      </c>
      <c r="C46" s="8">
        <v>0.25</v>
      </c>
      <c r="D46" s="8" t="s">
        <v>69</v>
      </c>
      <c r="E46" s="24">
        <v>71</v>
      </c>
      <c r="F46" s="24">
        <f>7/4</f>
        <v>1.75</v>
      </c>
      <c r="G46" s="18">
        <v>1.89</v>
      </c>
      <c r="H46" s="3">
        <f t="shared" si="0"/>
        <v>2.6619718309859153E-2</v>
      </c>
      <c r="I46" s="36">
        <f>0.13/4</f>
        <v>3.2500000000000001E-2</v>
      </c>
      <c r="J46" s="36">
        <f>1.29/4</f>
        <v>0.32250000000000001</v>
      </c>
      <c r="K46" s="36">
        <f>0.42/4</f>
        <v>0.105</v>
      </c>
    </row>
    <row r="47" spans="1:12" x14ac:dyDescent="0.2">
      <c r="A47" s="8" t="s">
        <v>107</v>
      </c>
      <c r="C47" s="8">
        <v>1</v>
      </c>
      <c r="D47" s="8" t="s">
        <v>73</v>
      </c>
      <c r="E47" s="24">
        <v>4</v>
      </c>
      <c r="F47" s="24">
        <v>190</v>
      </c>
      <c r="G47" s="17">
        <v>4.5</v>
      </c>
      <c r="H47" s="3">
        <f t="shared" si="0"/>
        <v>1.125</v>
      </c>
      <c r="I47" s="36">
        <v>19</v>
      </c>
      <c r="J47" s="36">
        <v>25</v>
      </c>
      <c r="K47" s="36">
        <v>0</v>
      </c>
    </row>
    <row r="48" spans="1:12" s="6" customFormat="1" x14ac:dyDescent="0.2">
      <c r="A48" s="24" t="s">
        <v>109</v>
      </c>
      <c r="C48" s="24">
        <v>1</v>
      </c>
      <c r="D48" s="24" t="s">
        <v>110</v>
      </c>
      <c r="E48" s="24">
        <v>24</v>
      </c>
      <c r="F48" s="24">
        <v>45</v>
      </c>
      <c r="G48" s="18">
        <v>1.49</v>
      </c>
      <c r="H48" s="15">
        <f t="shared" si="0"/>
        <v>6.2083333333333331E-2</v>
      </c>
      <c r="I48" s="36">
        <v>1</v>
      </c>
      <c r="J48" s="36">
        <v>10</v>
      </c>
      <c r="K48" s="36">
        <v>0.75</v>
      </c>
      <c r="L48" s="36"/>
    </row>
    <row r="49" spans="1:12" x14ac:dyDescent="0.2">
      <c r="A49" s="8" t="s">
        <v>111</v>
      </c>
      <c r="C49" s="8">
        <v>0.25</v>
      </c>
      <c r="D49" s="8" t="s">
        <v>73</v>
      </c>
      <c r="E49" s="24">
        <v>8</v>
      </c>
      <c r="F49" s="24">
        <v>70</v>
      </c>
      <c r="G49" s="18">
        <v>2.19</v>
      </c>
      <c r="H49" s="15">
        <f t="shared" si="0"/>
        <v>0.27374999999999999</v>
      </c>
      <c r="I49" s="36">
        <v>8</v>
      </c>
      <c r="J49" s="36">
        <v>1</v>
      </c>
      <c r="K49" s="36">
        <v>4.5</v>
      </c>
    </row>
    <row r="50" spans="1:12" x14ac:dyDescent="0.2">
      <c r="A50" s="8" t="s">
        <v>112</v>
      </c>
      <c r="C50" s="8">
        <v>1</v>
      </c>
      <c r="D50" s="8" t="s">
        <v>113</v>
      </c>
      <c r="E50" s="24">
        <v>3</v>
      </c>
      <c r="F50" s="24">
        <v>40</v>
      </c>
      <c r="G50" s="18">
        <v>2.99</v>
      </c>
      <c r="H50" s="15">
        <f t="shared" si="0"/>
        <v>0.9966666666666667</v>
      </c>
      <c r="I50" s="36">
        <v>2.4</v>
      </c>
      <c r="J50" s="36">
        <v>6</v>
      </c>
      <c r="K50" s="36">
        <v>0.6</v>
      </c>
    </row>
    <row r="51" spans="1:12" x14ac:dyDescent="0.2">
      <c r="A51" s="8" t="s">
        <v>114</v>
      </c>
      <c r="C51" s="8">
        <v>2</v>
      </c>
      <c r="D51" s="8" t="s">
        <v>70</v>
      </c>
      <c r="E51" s="24">
        <v>4</v>
      </c>
      <c r="F51" s="24">
        <v>10</v>
      </c>
      <c r="G51" s="18">
        <v>0.89</v>
      </c>
      <c r="H51" s="15">
        <f t="shared" si="0"/>
        <v>0.2225</v>
      </c>
      <c r="I51" s="36">
        <v>0</v>
      </c>
      <c r="J51" s="36">
        <v>1</v>
      </c>
      <c r="K51" s="36">
        <v>0</v>
      </c>
    </row>
    <row r="52" spans="1:12" x14ac:dyDescent="0.2">
      <c r="A52" s="8" t="s">
        <v>115</v>
      </c>
      <c r="C52" s="8">
        <v>0.25</v>
      </c>
      <c r="D52" s="8" t="s">
        <v>69</v>
      </c>
      <c r="E52" s="24">
        <v>71</v>
      </c>
      <c r="F52" s="24">
        <f>8/4</f>
        <v>2</v>
      </c>
      <c r="G52" s="18">
        <v>1.89</v>
      </c>
      <c r="H52" s="15">
        <f t="shared" si="0"/>
        <v>2.6619718309859153E-2</v>
      </c>
      <c r="I52" s="36">
        <f>0.32/4</f>
        <v>0.08</v>
      </c>
      <c r="J52" s="36">
        <f>1.42/4</f>
        <v>0.35499999999999998</v>
      </c>
      <c r="K52" s="36">
        <f>0.44/4</f>
        <v>0.11</v>
      </c>
    </row>
    <row r="53" spans="1:12" x14ac:dyDescent="0.2">
      <c r="A53" s="8" t="s">
        <v>116</v>
      </c>
      <c r="C53" s="8">
        <v>2</v>
      </c>
      <c r="D53" s="8" t="s">
        <v>70</v>
      </c>
      <c r="E53" s="24">
        <v>5</v>
      </c>
      <c r="F53" s="24">
        <v>30</v>
      </c>
      <c r="G53" s="18">
        <v>0.79</v>
      </c>
      <c r="H53" s="15">
        <f t="shared" si="0"/>
        <v>0.158</v>
      </c>
      <c r="I53" s="36">
        <f>0.69*2</f>
        <v>1.38</v>
      </c>
      <c r="J53" s="36">
        <f>3.03*2</f>
        <v>6.06</v>
      </c>
      <c r="K53" s="36">
        <f>0.08*2</f>
        <v>0.16</v>
      </c>
    </row>
    <row r="54" spans="1:12" x14ac:dyDescent="0.2">
      <c r="A54" s="8" t="s">
        <v>117</v>
      </c>
      <c r="C54" s="8">
        <v>0.25</v>
      </c>
      <c r="D54" s="8" t="s">
        <v>69</v>
      </c>
      <c r="E54" s="24">
        <v>71</v>
      </c>
      <c r="F54" s="24">
        <f>8/4</f>
        <v>2</v>
      </c>
      <c r="G54" s="18">
        <v>1.89</v>
      </c>
      <c r="H54" s="15">
        <f t="shared" si="0"/>
        <v>2.6619718309859153E-2</v>
      </c>
      <c r="I54" s="36">
        <f>0.37/4</f>
        <v>9.2499999999999999E-2</v>
      </c>
      <c r="J54" s="36">
        <f>0.93/4</f>
        <v>0.23250000000000001</v>
      </c>
      <c r="K54" s="36">
        <f>0.47/4</f>
        <v>0.11749999999999999</v>
      </c>
    </row>
    <row r="55" spans="1:12" x14ac:dyDescent="0.2">
      <c r="A55" s="8" t="s">
        <v>118</v>
      </c>
      <c r="C55" s="8">
        <v>0.25</v>
      </c>
      <c r="D55" s="8" t="s">
        <v>69</v>
      </c>
      <c r="E55" s="24">
        <v>71</v>
      </c>
      <c r="F55" s="24">
        <f>9/4</f>
        <v>2.25</v>
      </c>
      <c r="G55" s="18">
        <v>1.89</v>
      </c>
      <c r="H55" s="15">
        <f t="shared" si="0"/>
        <v>2.6619718309859153E-2</v>
      </c>
      <c r="I55" s="36">
        <f>0.47/4</f>
        <v>0.11749999999999999</v>
      </c>
      <c r="J55" s="36">
        <f>2.04/4</f>
        <v>0.51</v>
      </c>
      <c r="K55" s="36">
        <f>0.02/4</f>
        <v>5.0000000000000001E-3</v>
      </c>
    </row>
    <row r="56" spans="1:12" x14ac:dyDescent="0.2">
      <c r="A56" s="8" t="s">
        <v>119</v>
      </c>
      <c r="C56" s="8">
        <v>0.25</v>
      </c>
      <c r="D56" s="8" t="s">
        <v>69</v>
      </c>
      <c r="E56" s="24">
        <v>71</v>
      </c>
      <c r="F56" s="24">
        <v>2</v>
      </c>
      <c r="G56" s="18">
        <v>1.89</v>
      </c>
      <c r="H56" s="15">
        <f t="shared" si="0"/>
        <v>2.6619718309859153E-2</v>
      </c>
      <c r="I56" s="36">
        <v>0</v>
      </c>
      <c r="J56" s="36">
        <v>0</v>
      </c>
      <c r="K56" s="36">
        <v>0</v>
      </c>
    </row>
    <row r="57" spans="1:12" x14ac:dyDescent="0.2">
      <c r="A57" s="8" t="s">
        <v>120</v>
      </c>
      <c r="C57" s="8">
        <v>2</v>
      </c>
      <c r="D57" s="8" t="s">
        <v>70</v>
      </c>
      <c r="E57" s="24">
        <v>8</v>
      </c>
      <c r="F57" s="24">
        <v>40</v>
      </c>
      <c r="G57" s="18">
        <v>1.69</v>
      </c>
      <c r="H57" s="15">
        <f t="shared" si="0"/>
        <v>0.21124999999999999</v>
      </c>
      <c r="I57" s="36">
        <v>2</v>
      </c>
      <c r="J57" s="36">
        <v>2</v>
      </c>
      <c r="K57" s="36">
        <v>2.5</v>
      </c>
    </row>
    <row r="58" spans="1:12" x14ac:dyDescent="0.2">
      <c r="A58" s="8" t="s">
        <v>122</v>
      </c>
      <c r="C58" s="8">
        <v>1</v>
      </c>
      <c r="D58" s="8" t="s">
        <v>123</v>
      </c>
      <c r="E58" s="24">
        <v>50</v>
      </c>
      <c r="F58" s="24">
        <v>10</v>
      </c>
      <c r="G58" s="18">
        <v>2.99</v>
      </c>
      <c r="H58" s="15">
        <f t="shared" si="0"/>
        <v>5.9800000000000006E-2</v>
      </c>
      <c r="I58" s="36">
        <v>0</v>
      </c>
      <c r="J58" s="36">
        <v>0</v>
      </c>
      <c r="K58" s="36">
        <v>1.5</v>
      </c>
    </row>
    <row r="59" spans="1:12" s="5" customFormat="1" x14ac:dyDescent="0.2">
      <c r="A59" s="16" t="s">
        <v>124</v>
      </c>
      <c r="C59" s="16">
        <v>2</v>
      </c>
      <c r="D59" s="16" t="s">
        <v>70</v>
      </c>
      <c r="E59" s="16">
        <v>6</v>
      </c>
      <c r="F59" s="16">
        <v>25</v>
      </c>
      <c r="G59" s="17">
        <v>2.5</v>
      </c>
      <c r="H59" s="14">
        <f t="shared" si="0"/>
        <v>0.41666666666666669</v>
      </c>
      <c r="I59" s="37">
        <v>0</v>
      </c>
      <c r="J59" s="37">
        <v>0</v>
      </c>
      <c r="K59" s="37">
        <v>0</v>
      </c>
      <c r="L59" s="36"/>
    </row>
    <row r="60" spans="1:12" s="5" customFormat="1" x14ac:dyDescent="0.2">
      <c r="A60" s="16" t="s">
        <v>125</v>
      </c>
      <c r="C60" s="16">
        <v>1</v>
      </c>
      <c r="D60" s="16" t="s">
        <v>73</v>
      </c>
      <c r="E60" s="16">
        <v>4</v>
      </c>
      <c r="F60" s="16">
        <v>15</v>
      </c>
      <c r="G60" s="17">
        <v>2.5</v>
      </c>
      <c r="H60" s="14">
        <f t="shared" si="0"/>
        <v>0.625</v>
      </c>
      <c r="I60" s="37">
        <v>0</v>
      </c>
      <c r="J60" s="37">
        <v>0</v>
      </c>
      <c r="K60" s="37">
        <v>0</v>
      </c>
      <c r="L60" s="36"/>
    </row>
    <row r="61" spans="1:12" s="6" customFormat="1" x14ac:dyDescent="0.2">
      <c r="A61" s="24" t="s">
        <v>126</v>
      </c>
      <c r="C61" s="24">
        <v>1</v>
      </c>
      <c r="D61" s="24" t="s">
        <v>189</v>
      </c>
      <c r="E61" s="24">
        <v>25</v>
      </c>
      <c r="F61" s="24">
        <v>5</v>
      </c>
      <c r="G61" s="18">
        <v>1.99</v>
      </c>
      <c r="H61" s="15">
        <f t="shared" si="0"/>
        <v>7.9600000000000004E-2</v>
      </c>
      <c r="I61" s="36">
        <v>0</v>
      </c>
      <c r="J61" s="36">
        <v>1</v>
      </c>
      <c r="K61" s="36">
        <v>0</v>
      </c>
      <c r="L61" s="36"/>
    </row>
    <row r="62" spans="1:12" x14ac:dyDescent="0.2">
      <c r="A62" s="8" t="s">
        <v>131</v>
      </c>
      <c r="C62" s="8">
        <v>1</v>
      </c>
      <c r="D62" s="8" t="s">
        <v>132</v>
      </c>
      <c r="E62" s="24">
        <v>5</v>
      </c>
      <c r="F62" s="24">
        <v>15</v>
      </c>
      <c r="G62" s="18">
        <v>1</v>
      </c>
      <c r="H62" s="3">
        <f t="shared" si="0"/>
        <v>0.2</v>
      </c>
      <c r="I62" s="36">
        <v>0</v>
      </c>
      <c r="J62" s="36">
        <v>0</v>
      </c>
      <c r="K62" s="36">
        <v>0</v>
      </c>
    </row>
    <row r="63" spans="1:12" x14ac:dyDescent="0.2">
      <c r="A63" s="8" t="s">
        <v>133</v>
      </c>
      <c r="C63" s="8">
        <v>1</v>
      </c>
      <c r="D63" s="8" t="s">
        <v>167</v>
      </c>
      <c r="E63" s="24">
        <v>20</v>
      </c>
      <c r="F63" s="24">
        <v>4</v>
      </c>
      <c r="G63" s="18">
        <v>0.69</v>
      </c>
      <c r="H63" s="3">
        <f t="shared" si="0"/>
        <v>3.4499999999999996E-2</v>
      </c>
      <c r="I63" s="36">
        <v>0.19</v>
      </c>
      <c r="J63" s="36">
        <v>0.99</v>
      </c>
      <c r="K63" s="36">
        <v>0.02</v>
      </c>
    </row>
    <row r="64" spans="1:12" x14ac:dyDescent="0.2">
      <c r="A64" s="8" t="s">
        <v>134</v>
      </c>
      <c r="C64" s="8">
        <v>1</v>
      </c>
      <c r="D64" s="8" t="s">
        <v>70</v>
      </c>
      <c r="E64" s="24">
        <v>15</v>
      </c>
      <c r="F64" s="24">
        <v>18</v>
      </c>
      <c r="G64" s="18">
        <v>1.89</v>
      </c>
      <c r="H64" s="3">
        <f t="shared" si="0"/>
        <v>0.126</v>
      </c>
      <c r="I64" s="36">
        <f>0.25*3</f>
        <v>0.75</v>
      </c>
      <c r="J64" s="36">
        <f>1.16*3</f>
        <v>3.4799999999999995</v>
      </c>
      <c r="K64" s="36">
        <f>0.28*3</f>
        <v>0.84000000000000008</v>
      </c>
    </row>
    <row r="65" spans="1:12" x14ac:dyDescent="0.2">
      <c r="A65" s="8" t="s">
        <v>135</v>
      </c>
      <c r="C65" s="8">
        <v>1</v>
      </c>
      <c r="D65" s="8" t="s">
        <v>73</v>
      </c>
      <c r="E65" s="24">
        <v>6</v>
      </c>
      <c r="F65" s="24">
        <v>20</v>
      </c>
      <c r="G65" s="18">
        <v>1.49</v>
      </c>
      <c r="H65" s="3">
        <f t="shared" si="0"/>
        <v>0.24833333333333332</v>
      </c>
      <c r="I65" s="36">
        <v>2</v>
      </c>
      <c r="J65" s="36">
        <v>3</v>
      </c>
      <c r="K65" s="36">
        <v>0</v>
      </c>
    </row>
    <row r="66" spans="1:12" x14ac:dyDescent="0.2">
      <c r="A66" s="8" t="s">
        <v>136</v>
      </c>
      <c r="C66" s="8">
        <v>0.5</v>
      </c>
      <c r="D66" s="8" t="s">
        <v>73</v>
      </c>
      <c r="E66" s="24">
        <v>6</v>
      </c>
      <c r="F66" s="24">
        <v>110</v>
      </c>
      <c r="G66" s="18">
        <v>1.39</v>
      </c>
      <c r="H66" s="3">
        <f t="shared" si="0"/>
        <v>0.23166666666666666</v>
      </c>
      <c r="I66" s="36">
        <v>6</v>
      </c>
      <c r="J66" s="36">
        <v>18</v>
      </c>
      <c r="K66" s="36">
        <v>2</v>
      </c>
    </row>
    <row r="67" spans="1:12" x14ac:dyDescent="0.2">
      <c r="A67" s="8" t="s">
        <v>137</v>
      </c>
      <c r="C67" s="8">
        <v>0.25</v>
      </c>
      <c r="D67" s="8" t="s">
        <v>73</v>
      </c>
      <c r="E67" s="24">
        <v>6</v>
      </c>
      <c r="F67" s="24">
        <v>110</v>
      </c>
      <c r="G67" s="18">
        <v>1.69</v>
      </c>
      <c r="H67" s="3">
        <f t="shared" ref="H67:H130" si="1">IF(A67="", "", G67/E67)</f>
        <v>0.28166666666666668</v>
      </c>
      <c r="I67" s="36">
        <v>1</v>
      </c>
      <c r="J67" s="36">
        <v>1</v>
      </c>
      <c r="K67" s="36">
        <v>11</v>
      </c>
    </row>
    <row r="68" spans="1:12" s="6" customFormat="1" x14ac:dyDescent="0.2">
      <c r="A68" s="24" t="s">
        <v>138</v>
      </c>
      <c r="C68" s="24">
        <v>1</v>
      </c>
      <c r="D68" s="24" t="s">
        <v>69</v>
      </c>
      <c r="E68" s="24">
        <v>454</v>
      </c>
      <c r="F68" s="24">
        <v>15</v>
      </c>
      <c r="G68" s="18">
        <v>1.99</v>
      </c>
      <c r="H68" s="15">
        <f t="shared" si="1"/>
        <v>4.3832599118942732E-3</v>
      </c>
      <c r="I68" s="36">
        <v>0</v>
      </c>
      <c r="J68" s="36">
        <v>4.2</v>
      </c>
      <c r="K68" s="36">
        <v>0</v>
      </c>
      <c r="L68" s="36"/>
    </row>
    <row r="69" spans="1:12" x14ac:dyDescent="0.2">
      <c r="A69" s="8" t="s">
        <v>139</v>
      </c>
      <c r="C69" s="8">
        <v>1</v>
      </c>
      <c r="D69" s="8" t="s">
        <v>73</v>
      </c>
      <c r="E69" s="24">
        <v>2</v>
      </c>
      <c r="F69" s="24">
        <v>120</v>
      </c>
      <c r="G69" s="18">
        <v>2.99</v>
      </c>
      <c r="H69" s="3">
        <f t="shared" si="1"/>
        <v>1.4950000000000001</v>
      </c>
      <c r="I69" s="36">
        <v>11</v>
      </c>
      <c r="J69" s="36">
        <v>17</v>
      </c>
      <c r="K69" s="36">
        <v>0</v>
      </c>
    </row>
    <row r="70" spans="1:12" x14ac:dyDescent="0.2">
      <c r="A70" s="8" t="s">
        <v>140</v>
      </c>
      <c r="C70" s="8">
        <v>1</v>
      </c>
      <c r="D70" s="8" t="s">
        <v>70</v>
      </c>
      <c r="E70" s="24">
        <v>25</v>
      </c>
      <c r="F70" s="24">
        <v>120</v>
      </c>
      <c r="G70" s="18">
        <v>2.5</v>
      </c>
      <c r="H70" s="3">
        <f t="shared" si="1"/>
        <v>0.1</v>
      </c>
      <c r="I70" s="36">
        <v>0</v>
      </c>
      <c r="J70" s="36">
        <v>0</v>
      </c>
      <c r="K70" s="36">
        <v>13.5</v>
      </c>
    </row>
    <row r="71" spans="1:12" x14ac:dyDescent="0.2">
      <c r="A71" s="8" t="s">
        <v>145</v>
      </c>
      <c r="C71" s="8">
        <v>1</v>
      </c>
      <c r="D71" s="8" t="s">
        <v>70</v>
      </c>
      <c r="E71" s="24">
        <v>53</v>
      </c>
      <c r="F71" s="24">
        <v>20</v>
      </c>
      <c r="G71" s="17">
        <v>3</v>
      </c>
      <c r="H71" s="3">
        <f t="shared" si="1"/>
        <v>5.6603773584905662E-2</v>
      </c>
      <c r="I71" s="36">
        <v>0.26</v>
      </c>
      <c r="J71" s="36">
        <v>3.76</v>
      </c>
      <c r="K71" s="36">
        <v>0.06</v>
      </c>
    </row>
    <row r="72" spans="1:12" x14ac:dyDescent="0.2">
      <c r="A72" s="8" t="s">
        <v>146</v>
      </c>
      <c r="C72" s="8">
        <v>2</v>
      </c>
      <c r="D72" s="8" t="s">
        <v>70</v>
      </c>
      <c r="E72" s="24">
        <v>21</v>
      </c>
      <c r="F72" s="24">
        <v>70</v>
      </c>
      <c r="G72" s="17">
        <v>3</v>
      </c>
      <c r="H72" s="3">
        <f t="shared" si="1"/>
        <v>0.14285714285714285</v>
      </c>
      <c r="I72" s="36">
        <v>0</v>
      </c>
      <c r="J72" s="36">
        <v>13</v>
      </c>
      <c r="K72" s="36">
        <v>0</v>
      </c>
    </row>
    <row r="73" spans="1:12" x14ac:dyDescent="0.2">
      <c r="A73" s="8" t="s">
        <v>147</v>
      </c>
      <c r="C73" s="8">
        <v>0.5</v>
      </c>
      <c r="D73" s="8" t="s">
        <v>73</v>
      </c>
      <c r="E73" s="24">
        <v>3</v>
      </c>
      <c r="F73" s="24">
        <v>70</v>
      </c>
      <c r="G73" s="17">
        <v>3</v>
      </c>
      <c r="H73" s="3">
        <f t="shared" si="1"/>
        <v>1</v>
      </c>
      <c r="I73" s="36">
        <f>4.88/2</f>
        <v>2.44</v>
      </c>
      <c r="J73" s="36">
        <f>28.18/2</f>
        <v>14.09</v>
      </c>
      <c r="K73" s="36">
        <f>5.95/2</f>
        <v>2.9750000000000001</v>
      </c>
    </row>
    <row r="74" spans="1:12" x14ac:dyDescent="0.2">
      <c r="A74" s="8" t="s">
        <v>148</v>
      </c>
      <c r="C74" s="8">
        <v>1</v>
      </c>
      <c r="D74" s="8" t="s">
        <v>70</v>
      </c>
      <c r="E74" s="24">
        <v>22</v>
      </c>
      <c r="F74" s="24">
        <v>10</v>
      </c>
      <c r="G74" s="17">
        <v>2.5</v>
      </c>
      <c r="H74" s="3">
        <f t="shared" si="1"/>
        <v>0.11363636363636363</v>
      </c>
      <c r="I74" s="36">
        <v>0</v>
      </c>
      <c r="J74" s="36">
        <v>5</v>
      </c>
      <c r="K74" s="36">
        <v>0</v>
      </c>
    </row>
    <row r="75" spans="1:12" x14ac:dyDescent="0.2">
      <c r="A75" s="8" t="s">
        <v>149</v>
      </c>
      <c r="C75" s="8">
        <v>6</v>
      </c>
      <c r="D75" s="8" t="s">
        <v>150</v>
      </c>
      <c r="E75" s="24">
        <v>4.5</v>
      </c>
      <c r="F75" s="24">
        <v>80</v>
      </c>
      <c r="G75" s="17">
        <v>2.5</v>
      </c>
      <c r="H75" s="3">
        <f t="shared" si="1"/>
        <v>0.55555555555555558</v>
      </c>
      <c r="I75" s="36">
        <v>9</v>
      </c>
      <c r="J75" s="36">
        <v>2</v>
      </c>
      <c r="K75" s="36">
        <v>1</v>
      </c>
    </row>
    <row r="76" spans="1:12" x14ac:dyDescent="0.2">
      <c r="A76" s="8" t="s">
        <v>151</v>
      </c>
      <c r="C76" s="8">
        <v>2</v>
      </c>
      <c r="D76" s="8" t="s">
        <v>77</v>
      </c>
      <c r="E76" s="24">
        <v>8</v>
      </c>
      <c r="F76" s="24">
        <v>180</v>
      </c>
      <c r="G76" s="17">
        <v>2</v>
      </c>
      <c r="H76" s="3">
        <f t="shared" si="1"/>
        <v>0.25</v>
      </c>
      <c r="I76" s="36">
        <f>4.61*2</f>
        <v>9.2200000000000006</v>
      </c>
      <c r="J76" s="36">
        <f>24.54*2</f>
        <v>49.08</v>
      </c>
      <c r="K76" s="36">
        <f>0.74*2</f>
        <v>1.48</v>
      </c>
    </row>
    <row r="77" spans="1:12" x14ac:dyDescent="0.2">
      <c r="A77" s="8" t="s">
        <v>152</v>
      </c>
      <c r="C77" s="8">
        <v>1</v>
      </c>
      <c r="D77" s="8" t="s">
        <v>69</v>
      </c>
      <c r="E77" s="24">
        <v>113</v>
      </c>
      <c r="F77" s="24">
        <v>3</v>
      </c>
      <c r="G77" s="17">
        <v>2</v>
      </c>
      <c r="H77" s="3">
        <f t="shared" si="1"/>
        <v>1.7699115044247787E-2</v>
      </c>
      <c r="I77" s="36">
        <v>0.2</v>
      </c>
      <c r="J77" s="36">
        <v>0.39</v>
      </c>
      <c r="K77" s="36">
        <v>0.16</v>
      </c>
    </row>
    <row r="78" spans="1:12" x14ac:dyDescent="0.2">
      <c r="A78" s="8" t="s">
        <v>11</v>
      </c>
      <c r="C78" s="8">
        <v>1</v>
      </c>
      <c r="D78" s="8" t="s">
        <v>73</v>
      </c>
      <c r="E78" s="24">
        <v>1</v>
      </c>
      <c r="F78" s="24">
        <v>0</v>
      </c>
      <c r="G78" s="18">
        <v>0</v>
      </c>
      <c r="H78" s="3">
        <f t="shared" si="1"/>
        <v>0</v>
      </c>
      <c r="I78" s="36">
        <v>0</v>
      </c>
      <c r="J78" s="36">
        <v>0</v>
      </c>
      <c r="K78" s="36">
        <v>0</v>
      </c>
    </row>
    <row r="79" spans="1:12" s="5" customFormat="1" x14ac:dyDescent="0.2">
      <c r="A79" s="16" t="s">
        <v>154</v>
      </c>
      <c r="C79" s="16">
        <v>1</v>
      </c>
      <c r="D79" s="16" t="s">
        <v>70</v>
      </c>
      <c r="E79" s="16">
        <v>8</v>
      </c>
      <c r="F79" s="16">
        <v>51</v>
      </c>
      <c r="G79" s="17">
        <v>2</v>
      </c>
      <c r="H79" s="14">
        <f t="shared" si="1"/>
        <v>0.25</v>
      </c>
      <c r="I79" s="36">
        <v>1.0900000000000001</v>
      </c>
      <c r="J79" s="36">
        <v>0.39</v>
      </c>
      <c r="K79" s="36">
        <v>5.0599999999999996</v>
      </c>
      <c r="L79" s="36"/>
    </row>
    <row r="80" spans="1:12" s="5" customFormat="1" x14ac:dyDescent="0.2">
      <c r="A80" s="16" t="s">
        <v>155</v>
      </c>
      <c r="C80" s="16">
        <v>1</v>
      </c>
      <c r="D80" s="16" t="s">
        <v>110</v>
      </c>
      <c r="E80" s="16">
        <v>12</v>
      </c>
      <c r="F80" s="16">
        <v>120</v>
      </c>
      <c r="G80" s="17">
        <v>3</v>
      </c>
      <c r="H80" s="14">
        <f t="shared" si="1"/>
        <v>0.25</v>
      </c>
      <c r="I80" s="36">
        <v>2.4500000000000002</v>
      </c>
      <c r="J80" s="36">
        <v>19.2</v>
      </c>
      <c r="K80" s="36">
        <v>1.23</v>
      </c>
      <c r="L80" s="36"/>
    </row>
    <row r="81" spans="1:12" s="6" customFormat="1" x14ac:dyDescent="0.2">
      <c r="A81" s="24" t="s">
        <v>156</v>
      </c>
      <c r="C81" s="24">
        <v>1</v>
      </c>
      <c r="D81" s="24" t="s">
        <v>70</v>
      </c>
      <c r="E81" s="24">
        <v>30</v>
      </c>
      <c r="F81" s="24">
        <v>20</v>
      </c>
      <c r="G81" s="18">
        <v>3.49</v>
      </c>
      <c r="H81" s="15">
        <f t="shared" si="1"/>
        <v>0.11633333333333334</v>
      </c>
      <c r="I81" s="36">
        <v>0</v>
      </c>
      <c r="J81" s="36">
        <v>2</v>
      </c>
      <c r="K81" s="36">
        <v>1.5</v>
      </c>
      <c r="L81" s="36"/>
    </row>
    <row r="82" spans="1:12" s="6" customFormat="1" x14ac:dyDescent="0.2">
      <c r="A82" s="24" t="s">
        <v>157</v>
      </c>
      <c r="C82" s="24">
        <v>1</v>
      </c>
      <c r="D82" s="24" t="s">
        <v>158</v>
      </c>
      <c r="E82" s="24">
        <v>1</v>
      </c>
      <c r="F82" s="24">
        <v>17</v>
      </c>
      <c r="G82" s="18">
        <v>0.49</v>
      </c>
      <c r="H82" s="15">
        <f t="shared" si="1"/>
        <v>0.49</v>
      </c>
      <c r="I82" s="36">
        <v>0.64</v>
      </c>
      <c r="J82" s="36">
        <v>5.41</v>
      </c>
      <c r="K82" s="36">
        <v>0.17</v>
      </c>
      <c r="L82" s="36"/>
    </row>
    <row r="83" spans="1:12" s="6" customFormat="1" x14ac:dyDescent="0.2">
      <c r="A83" s="24" t="s">
        <v>159</v>
      </c>
      <c r="C83" s="24">
        <v>1</v>
      </c>
      <c r="D83" s="24" t="s">
        <v>160</v>
      </c>
      <c r="E83" s="24">
        <v>8</v>
      </c>
      <c r="F83" s="24">
        <v>7.5</v>
      </c>
      <c r="G83" s="18">
        <v>2.5</v>
      </c>
      <c r="H83" s="15">
        <f t="shared" si="1"/>
        <v>0.3125</v>
      </c>
      <c r="I83" s="36">
        <v>0.28000000000000003</v>
      </c>
      <c r="J83" s="36">
        <v>1.19</v>
      </c>
      <c r="K83" s="36">
        <v>7.0000000000000007E-2</v>
      </c>
      <c r="L83" s="36"/>
    </row>
    <row r="84" spans="1:12" s="6" customFormat="1" x14ac:dyDescent="0.2">
      <c r="A84" s="24" t="s">
        <v>161</v>
      </c>
      <c r="C84" s="24">
        <v>4</v>
      </c>
      <c r="D84" s="24" t="s">
        <v>77</v>
      </c>
      <c r="E84" s="24">
        <v>8</v>
      </c>
      <c r="F84" s="24">
        <v>110</v>
      </c>
      <c r="G84" s="18">
        <v>5.86</v>
      </c>
      <c r="H84" s="15">
        <f t="shared" si="1"/>
        <v>0.73250000000000004</v>
      </c>
      <c r="I84" s="36">
        <v>22</v>
      </c>
      <c r="J84" s="36">
        <v>0</v>
      </c>
      <c r="K84" s="36">
        <v>2.5</v>
      </c>
      <c r="L84" s="36"/>
    </row>
    <row r="85" spans="1:12" s="5" customFormat="1" x14ac:dyDescent="0.2">
      <c r="A85" s="16" t="s">
        <v>162</v>
      </c>
      <c r="C85" s="16">
        <v>1</v>
      </c>
      <c r="D85" s="16" t="s">
        <v>77</v>
      </c>
      <c r="E85" s="16">
        <v>16</v>
      </c>
      <c r="F85" s="16">
        <v>164</v>
      </c>
      <c r="G85" s="17">
        <v>4</v>
      </c>
      <c r="H85" s="14">
        <f t="shared" si="1"/>
        <v>0.25</v>
      </c>
      <c r="I85" s="36">
        <v>6.03</v>
      </c>
      <c r="J85" s="36">
        <v>5.6</v>
      </c>
      <c r="K85" s="36">
        <v>14.36</v>
      </c>
      <c r="L85" s="36"/>
    </row>
    <row r="86" spans="1:12" s="5" customFormat="1" x14ac:dyDescent="0.2">
      <c r="A86" s="16" t="s">
        <v>163</v>
      </c>
      <c r="C86" s="16">
        <v>1</v>
      </c>
      <c r="D86" s="16" t="s">
        <v>69</v>
      </c>
      <c r="E86" s="16">
        <v>71</v>
      </c>
      <c r="F86" s="16">
        <v>1</v>
      </c>
      <c r="G86" s="17">
        <v>2</v>
      </c>
      <c r="H86" s="14">
        <f t="shared" si="1"/>
        <v>2.8169014084507043E-2</v>
      </c>
      <c r="I86" s="36">
        <v>0</v>
      </c>
      <c r="J86" s="36">
        <v>0.06</v>
      </c>
      <c r="K86" s="36">
        <v>0</v>
      </c>
      <c r="L86" s="36"/>
    </row>
    <row r="87" spans="1:12" s="6" customFormat="1" x14ac:dyDescent="0.2">
      <c r="A87" s="24" t="s">
        <v>166</v>
      </c>
      <c r="C87" s="24">
        <v>0.25</v>
      </c>
      <c r="D87" s="24" t="s">
        <v>73</v>
      </c>
      <c r="E87" s="24">
        <v>9</v>
      </c>
      <c r="F87" s="24">
        <v>180</v>
      </c>
      <c r="G87" s="18">
        <v>0.99</v>
      </c>
      <c r="H87" s="15">
        <f t="shared" si="1"/>
        <v>0.11</v>
      </c>
      <c r="I87" s="36">
        <f>16.44/4</f>
        <v>4.1100000000000003</v>
      </c>
      <c r="J87" s="36">
        <f>36.71/4</f>
        <v>9.1775000000000002</v>
      </c>
      <c r="K87" s="36">
        <f>13.25/4</f>
        <v>3.3125</v>
      </c>
      <c r="L87" s="36"/>
    </row>
    <row r="88" spans="1:12" s="5" customFormat="1" x14ac:dyDescent="0.2">
      <c r="A88" s="16" t="s">
        <v>168</v>
      </c>
      <c r="C88" s="16">
        <v>1</v>
      </c>
      <c r="D88" s="16" t="s">
        <v>69</v>
      </c>
      <c r="E88" s="16">
        <v>71</v>
      </c>
      <c r="F88" s="16">
        <v>6</v>
      </c>
      <c r="G88" s="17">
        <v>2</v>
      </c>
      <c r="H88" s="14">
        <f t="shared" si="1"/>
        <v>2.8169014084507043E-2</v>
      </c>
      <c r="I88" s="36">
        <v>0.31</v>
      </c>
      <c r="J88" s="36">
        <v>1.17</v>
      </c>
      <c r="K88" s="36">
        <v>0.27</v>
      </c>
      <c r="L88" s="36"/>
    </row>
    <row r="89" spans="1:12" s="5" customFormat="1" x14ac:dyDescent="0.2">
      <c r="A89" s="16" t="s">
        <v>169</v>
      </c>
      <c r="C89" s="16">
        <v>1</v>
      </c>
      <c r="D89" s="16" t="s">
        <v>69</v>
      </c>
      <c r="E89" s="16">
        <v>40</v>
      </c>
      <c r="F89" s="16">
        <v>1</v>
      </c>
      <c r="G89" s="17">
        <v>2</v>
      </c>
      <c r="H89" s="14">
        <f t="shared" si="1"/>
        <v>0.05</v>
      </c>
      <c r="I89" s="36">
        <v>0.04</v>
      </c>
      <c r="J89" s="36">
        <v>0.2</v>
      </c>
      <c r="K89" s="36">
        <v>0.01</v>
      </c>
      <c r="L89" s="36"/>
    </row>
    <row r="90" spans="1:12" s="6" customFormat="1" x14ac:dyDescent="0.2">
      <c r="A90" s="24" t="s">
        <v>174</v>
      </c>
      <c r="C90" s="24">
        <v>1</v>
      </c>
      <c r="D90" s="24" t="s">
        <v>175</v>
      </c>
      <c r="E90" s="24">
        <v>8</v>
      </c>
      <c r="F90" s="24">
        <v>25</v>
      </c>
      <c r="G90" s="18">
        <v>0.89</v>
      </c>
      <c r="H90" s="15">
        <f t="shared" si="1"/>
        <v>0.11125</v>
      </c>
      <c r="I90" s="36">
        <v>0.56999999999999995</v>
      </c>
      <c r="J90" s="36">
        <v>5.84</v>
      </c>
      <c r="K90" s="36">
        <v>0.15</v>
      </c>
      <c r="L90" s="36"/>
    </row>
    <row r="91" spans="1:12" s="5" customFormat="1" x14ac:dyDescent="0.2">
      <c r="A91" s="16" t="s">
        <v>176</v>
      </c>
      <c r="C91" s="16">
        <v>1</v>
      </c>
      <c r="D91" s="16" t="s">
        <v>177</v>
      </c>
      <c r="E91" s="16">
        <v>3</v>
      </c>
      <c r="F91" s="16">
        <v>1</v>
      </c>
      <c r="G91" s="17">
        <v>2</v>
      </c>
      <c r="H91" s="14">
        <f t="shared" si="1"/>
        <v>0.66666666666666663</v>
      </c>
      <c r="I91" s="36">
        <v>0.11</v>
      </c>
      <c r="J91" s="36">
        <v>0.24</v>
      </c>
      <c r="K91" s="36">
        <v>0.03</v>
      </c>
      <c r="L91" s="36"/>
    </row>
    <row r="92" spans="1:12" s="5" customFormat="1" x14ac:dyDescent="0.2">
      <c r="A92" s="16" t="s">
        <v>178</v>
      </c>
      <c r="C92" s="16">
        <v>1</v>
      </c>
      <c r="D92" s="16" t="s">
        <v>70</v>
      </c>
      <c r="E92" s="16">
        <v>16</v>
      </c>
      <c r="F92" s="16">
        <v>100</v>
      </c>
      <c r="G92" s="17">
        <v>2</v>
      </c>
      <c r="H92" s="14">
        <f t="shared" si="1"/>
        <v>0.125</v>
      </c>
      <c r="I92" s="36">
        <v>0.12</v>
      </c>
      <c r="J92" s="36">
        <v>0.01</v>
      </c>
      <c r="K92" s="36">
        <v>11.52</v>
      </c>
      <c r="L92" s="36"/>
    </row>
    <row r="93" spans="1:12" s="5" customFormat="1" x14ac:dyDescent="0.2">
      <c r="A93" s="16" t="s">
        <v>179</v>
      </c>
      <c r="C93" s="16">
        <v>1</v>
      </c>
      <c r="D93" s="16" t="s">
        <v>69</v>
      </c>
      <c r="E93" s="16">
        <v>40</v>
      </c>
      <c r="F93" s="16">
        <v>2</v>
      </c>
      <c r="G93" s="17">
        <v>2</v>
      </c>
      <c r="H93" s="14">
        <f t="shared" si="1"/>
        <v>0.05</v>
      </c>
      <c r="I93" s="36">
        <v>7.0000000000000007E-2</v>
      </c>
      <c r="J93" s="36">
        <v>0.43</v>
      </c>
      <c r="K93" s="36">
        <v>0.09</v>
      </c>
      <c r="L93" s="36"/>
    </row>
    <row r="94" spans="1:12" s="5" customFormat="1" x14ac:dyDescent="0.2">
      <c r="A94" s="16" t="s">
        <v>180</v>
      </c>
      <c r="C94" s="16">
        <v>1</v>
      </c>
      <c r="D94" s="16" t="s">
        <v>150</v>
      </c>
      <c r="E94" s="16">
        <v>10</v>
      </c>
      <c r="F94" s="16">
        <v>120</v>
      </c>
      <c r="G94" s="17">
        <v>1.5</v>
      </c>
      <c r="H94" s="14">
        <f t="shared" si="1"/>
        <v>0.15</v>
      </c>
      <c r="I94" s="36">
        <v>4</v>
      </c>
      <c r="J94" s="36">
        <v>24</v>
      </c>
      <c r="K94" s="36">
        <v>0</v>
      </c>
      <c r="L94" s="36"/>
    </row>
    <row r="95" spans="1:12" s="5" customFormat="1" x14ac:dyDescent="0.2">
      <c r="A95" s="16" t="s">
        <v>183</v>
      </c>
      <c r="C95" s="16">
        <v>0.25</v>
      </c>
      <c r="D95" s="16" t="s">
        <v>73</v>
      </c>
      <c r="E95" s="16">
        <v>8</v>
      </c>
      <c r="F95" s="16">
        <v>70</v>
      </c>
      <c r="G95" s="17">
        <v>2</v>
      </c>
      <c r="H95" s="14">
        <f t="shared" si="1"/>
        <v>0.25</v>
      </c>
      <c r="I95" s="36">
        <f>16.44/4</f>
        <v>4.1100000000000003</v>
      </c>
      <c r="J95" s="36">
        <f>36.71/4</f>
        <v>9.1775000000000002</v>
      </c>
      <c r="K95" s="36">
        <f>13.25/4</f>
        <v>3.3125</v>
      </c>
      <c r="L95" s="36"/>
    </row>
    <row r="96" spans="1:12" s="5" customFormat="1" x14ac:dyDescent="0.2">
      <c r="A96" s="16" t="s">
        <v>186</v>
      </c>
      <c r="C96" s="16">
        <v>1</v>
      </c>
      <c r="D96" s="16" t="s">
        <v>69</v>
      </c>
      <c r="E96" s="16">
        <v>40</v>
      </c>
      <c r="F96" s="16">
        <v>2</v>
      </c>
      <c r="G96" s="17">
        <v>2</v>
      </c>
      <c r="H96" s="14">
        <f t="shared" si="1"/>
        <v>0.05</v>
      </c>
      <c r="I96" s="36">
        <v>0</v>
      </c>
      <c r="J96" s="36">
        <v>1.27</v>
      </c>
      <c r="K96" s="36">
        <v>0</v>
      </c>
      <c r="L96" s="36"/>
    </row>
    <row r="97" spans="1:11" x14ac:dyDescent="0.2">
      <c r="A97" s="8" t="s">
        <v>190</v>
      </c>
      <c r="C97" s="8">
        <v>1</v>
      </c>
      <c r="D97" s="8" t="s">
        <v>191</v>
      </c>
      <c r="E97" s="24">
        <v>1</v>
      </c>
      <c r="F97" s="24">
        <v>100</v>
      </c>
      <c r="G97" s="18">
        <v>1.29</v>
      </c>
      <c r="H97" s="3">
        <f t="shared" si="1"/>
        <v>1.29</v>
      </c>
      <c r="I97" s="36">
        <v>0.36</v>
      </c>
      <c r="J97" s="36">
        <v>19.059999999999999</v>
      </c>
      <c r="K97" s="36">
        <v>0.23</v>
      </c>
    </row>
    <row r="98" spans="1:11" x14ac:dyDescent="0.2">
      <c r="A98" s="8" t="s">
        <v>192</v>
      </c>
      <c r="C98" s="8">
        <v>0.5</v>
      </c>
      <c r="D98" s="8" t="s">
        <v>73</v>
      </c>
      <c r="E98" s="24">
        <v>3.5</v>
      </c>
      <c r="F98" s="24">
        <v>25</v>
      </c>
      <c r="G98" s="18">
        <v>1.69</v>
      </c>
      <c r="H98" s="3">
        <f t="shared" si="1"/>
        <v>0.48285714285714282</v>
      </c>
      <c r="I98" s="36">
        <v>1</v>
      </c>
      <c r="J98" s="36">
        <v>5</v>
      </c>
      <c r="K98" s="36">
        <v>0</v>
      </c>
    </row>
    <row r="99" spans="1:11" x14ac:dyDescent="0.2">
      <c r="A99" s="8" t="s">
        <v>193</v>
      </c>
      <c r="C99" s="8">
        <v>0.25</v>
      </c>
      <c r="D99" s="8" t="s">
        <v>73</v>
      </c>
      <c r="E99" s="24">
        <v>6</v>
      </c>
      <c r="F99" s="24">
        <v>70</v>
      </c>
      <c r="G99" s="18">
        <v>1.29</v>
      </c>
      <c r="H99" s="3">
        <f t="shared" si="1"/>
        <v>0.215</v>
      </c>
      <c r="I99" s="36">
        <v>1</v>
      </c>
      <c r="J99" s="36">
        <v>3</v>
      </c>
      <c r="K99" s="36">
        <v>7</v>
      </c>
    </row>
    <row r="100" spans="1:11" x14ac:dyDescent="0.2">
      <c r="A100" s="8" t="s">
        <v>194</v>
      </c>
      <c r="C100" s="8">
        <v>1</v>
      </c>
      <c r="D100" s="8" t="s">
        <v>70</v>
      </c>
      <c r="E100" s="24">
        <v>32</v>
      </c>
      <c r="F100" s="24">
        <v>100</v>
      </c>
      <c r="G100" s="18">
        <v>0.99</v>
      </c>
      <c r="H100" s="3">
        <f t="shared" si="1"/>
        <v>3.09375E-2</v>
      </c>
      <c r="I100" s="36">
        <v>0.09</v>
      </c>
      <c r="J100" s="36">
        <v>0</v>
      </c>
      <c r="K100" s="36">
        <v>8.4600000000000009</v>
      </c>
    </row>
    <row r="101" spans="1:11" x14ac:dyDescent="0.2">
      <c r="A101" s="8" t="s">
        <v>195</v>
      </c>
      <c r="C101" s="8">
        <v>0.5</v>
      </c>
      <c r="D101" s="8" t="s">
        <v>73</v>
      </c>
      <c r="E101" s="24">
        <v>3.5</v>
      </c>
      <c r="F101" s="24">
        <v>50</v>
      </c>
      <c r="G101" s="18">
        <v>1.69</v>
      </c>
      <c r="H101" s="3">
        <f t="shared" si="1"/>
        <v>0.48285714285714282</v>
      </c>
      <c r="I101" s="36">
        <f>2.7/2</f>
        <v>1.35</v>
      </c>
      <c r="J101" s="36">
        <f>19.85/2</f>
        <v>9.9250000000000007</v>
      </c>
      <c r="K101" s="36">
        <f>4.38/2</f>
        <v>2.19</v>
      </c>
    </row>
    <row r="102" spans="1:11" x14ac:dyDescent="0.2">
      <c r="A102" s="8" t="s">
        <v>196</v>
      </c>
      <c r="C102" s="8">
        <v>2</v>
      </c>
      <c r="D102" s="8" t="s">
        <v>70</v>
      </c>
      <c r="E102" s="24">
        <v>8</v>
      </c>
      <c r="F102" s="24">
        <v>70</v>
      </c>
      <c r="G102" s="18">
        <v>2.99</v>
      </c>
      <c r="H102" s="3">
        <f t="shared" si="1"/>
        <v>0.37375000000000003</v>
      </c>
      <c r="I102" s="36">
        <v>0</v>
      </c>
      <c r="J102" s="36">
        <v>6</v>
      </c>
      <c r="K102" s="36">
        <v>5</v>
      </c>
    </row>
    <row r="103" spans="1:11" x14ac:dyDescent="0.2">
      <c r="A103" s="8" t="s">
        <v>200</v>
      </c>
      <c r="C103" s="8">
        <v>3</v>
      </c>
      <c r="D103" s="8" t="s">
        <v>201</v>
      </c>
      <c r="E103" s="24">
        <v>5</v>
      </c>
      <c r="F103" s="24">
        <v>2</v>
      </c>
      <c r="G103" s="18">
        <v>1.69</v>
      </c>
      <c r="H103" s="3">
        <f t="shared" si="1"/>
        <v>0.33799999999999997</v>
      </c>
      <c r="I103" s="36">
        <v>0.06</v>
      </c>
      <c r="J103" s="36">
        <v>0.35</v>
      </c>
      <c r="K103" s="36">
        <v>0.1</v>
      </c>
    </row>
    <row r="104" spans="1:11" x14ac:dyDescent="0.2">
      <c r="A104" s="8" t="s">
        <v>203</v>
      </c>
      <c r="C104" s="8">
        <v>0.5</v>
      </c>
      <c r="D104" s="8" t="s">
        <v>73</v>
      </c>
      <c r="E104" s="24">
        <v>8</v>
      </c>
      <c r="F104" s="24">
        <v>110</v>
      </c>
      <c r="G104" s="18">
        <v>2.5</v>
      </c>
      <c r="H104" s="3">
        <f t="shared" si="1"/>
        <v>0.3125</v>
      </c>
      <c r="I104" s="36">
        <v>3</v>
      </c>
      <c r="J104" s="36">
        <v>24</v>
      </c>
      <c r="K104" s="36">
        <v>0.5</v>
      </c>
    </row>
    <row r="105" spans="1:11" x14ac:dyDescent="0.2">
      <c r="A105" s="8" t="s">
        <v>205</v>
      </c>
      <c r="C105" s="8">
        <v>1</v>
      </c>
      <c r="D105" s="8" t="s">
        <v>69</v>
      </c>
      <c r="E105" s="24">
        <v>20</v>
      </c>
      <c r="F105" s="24">
        <v>6</v>
      </c>
      <c r="G105" s="18">
        <v>4</v>
      </c>
      <c r="H105" s="3">
        <f t="shared" si="1"/>
        <v>0.2</v>
      </c>
      <c r="I105" s="36">
        <v>0.25</v>
      </c>
      <c r="J105" s="36">
        <v>1.1599999999999999</v>
      </c>
      <c r="K105" s="36">
        <v>0.28000000000000003</v>
      </c>
    </row>
    <row r="106" spans="1:11" x14ac:dyDescent="0.2">
      <c r="A106" s="8" t="s">
        <v>206</v>
      </c>
      <c r="C106" s="8">
        <v>1</v>
      </c>
      <c r="D106" s="8" t="s">
        <v>69</v>
      </c>
      <c r="E106" s="24">
        <v>20</v>
      </c>
      <c r="F106" s="24">
        <v>2</v>
      </c>
      <c r="G106" s="18">
        <v>4</v>
      </c>
      <c r="H106" s="3">
        <f t="shared" si="1"/>
        <v>0.2</v>
      </c>
      <c r="I106" s="36">
        <v>0.13</v>
      </c>
      <c r="J106" s="36">
        <v>0.31</v>
      </c>
      <c r="K106" s="36">
        <v>3.0000000000000001E-3</v>
      </c>
    </row>
    <row r="107" spans="1:11" x14ac:dyDescent="0.2">
      <c r="A107" s="8" t="s">
        <v>208</v>
      </c>
      <c r="C107" s="8">
        <v>1</v>
      </c>
      <c r="D107" s="8" t="s">
        <v>69</v>
      </c>
      <c r="E107" s="24">
        <v>20</v>
      </c>
      <c r="F107" s="24">
        <v>6</v>
      </c>
      <c r="G107" s="18">
        <v>4</v>
      </c>
      <c r="H107" s="3">
        <f t="shared" si="1"/>
        <v>0.2</v>
      </c>
      <c r="I107" s="36">
        <v>0.22</v>
      </c>
      <c r="J107" s="36">
        <v>1.37</v>
      </c>
      <c r="K107" s="36">
        <v>0.13</v>
      </c>
    </row>
    <row r="108" spans="1:11" x14ac:dyDescent="0.2">
      <c r="A108" s="8" t="s">
        <v>210</v>
      </c>
      <c r="C108" s="8">
        <v>1</v>
      </c>
      <c r="D108" s="8" t="s">
        <v>69</v>
      </c>
      <c r="E108" s="24">
        <v>40</v>
      </c>
      <c r="F108" s="24">
        <v>6</v>
      </c>
      <c r="G108" s="18">
        <v>3</v>
      </c>
      <c r="H108" s="3">
        <f t="shared" si="1"/>
        <v>7.4999999999999997E-2</v>
      </c>
      <c r="I108" s="36">
        <v>0.2</v>
      </c>
      <c r="J108" s="36">
        <v>1.1599999999999999</v>
      </c>
      <c r="K108" s="36">
        <v>0.18</v>
      </c>
    </row>
    <row r="109" spans="1:11" x14ac:dyDescent="0.2">
      <c r="A109" s="8" t="s">
        <v>207</v>
      </c>
      <c r="C109" s="8">
        <v>1</v>
      </c>
      <c r="D109" s="8" t="s">
        <v>69</v>
      </c>
      <c r="E109" s="24">
        <v>20</v>
      </c>
      <c r="F109" s="24">
        <v>8</v>
      </c>
      <c r="G109" s="18">
        <v>4</v>
      </c>
      <c r="H109" s="3">
        <f t="shared" si="1"/>
        <v>0.2</v>
      </c>
      <c r="I109" s="36">
        <v>0.17</v>
      </c>
      <c r="J109" s="36">
        <v>1.43</v>
      </c>
      <c r="K109" s="36">
        <v>0.22</v>
      </c>
    </row>
    <row r="110" spans="1:11" x14ac:dyDescent="0.2">
      <c r="A110" s="8" t="s">
        <v>215</v>
      </c>
      <c r="C110" s="8">
        <v>1</v>
      </c>
      <c r="D110" s="8" t="s">
        <v>77</v>
      </c>
      <c r="E110" s="24">
        <v>12</v>
      </c>
      <c r="F110" s="24">
        <v>45</v>
      </c>
      <c r="G110" s="18">
        <v>3.99</v>
      </c>
      <c r="H110" s="3">
        <f t="shared" si="1"/>
        <v>0.33250000000000002</v>
      </c>
      <c r="I110" s="36">
        <v>5</v>
      </c>
      <c r="J110" s="36">
        <v>0</v>
      </c>
      <c r="K110" s="36">
        <v>3</v>
      </c>
    </row>
    <row r="111" spans="1:11" x14ac:dyDescent="0.2">
      <c r="A111" s="8" t="s">
        <v>217</v>
      </c>
      <c r="C111" s="8">
        <v>1</v>
      </c>
      <c r="D111" s="8" t="s">
        <v>70</v>
      </c>
      <c r="E111" s="24">
        <v>20</v>
      </c>
      <c r="F111" s="24">
        <v>35</v>
      </c>
      <c r="G111" s="18">
        <v>3.99</v>
      </c>
      <c r="H111" s="3">
        <f t="shared" si="1"/>
        <v>0.19950000000000001</v>
      </c>
      <c r="I111" s="36">
        <v>0</v>
      </c>
      <c r="J111" s="36">
        <v>9</v>
      </c>
      <c r="K111" s="36">
        <v>0</v>
      </c>
    </row>
    <row r="112" spans="1:11" x14ac:dyDescent="0.2">
      <c r="A112" s="8" t="s">
        <v>218</v>
      </c>
      <c r="C112" s="8">
        <v>1</v>
      </c>
      <c r="D112" s="8" t="s">
        <v>70</v>
      </c>
      <c r="E112" s="24">
        <v>10</v>
      </c>
      <c r="F112" s="24">
        <v>130</v>
      </c>
      <c r="G112" s="18">
        <v>3.74</v>
      </c>
      <c r="H112" s="3">
        <f t="shared" si="1"/>
        <v>0.374</v>
      </c>
      <c r="I112" s="36">
        <v>0</v>
      </c>
      <c r="J112" s="36">
        <v>0</v>
      </c>
      <c r="K112" s="36">
        <v>13.6</v>
      </c>
    </row>
    <row r="113" spans="1:11" x14ac:dyDescent="0.2">
      <c r="A113" s="8" t="s">
        <v>220</v>
      </c>
      <c r="C113" s="8">
        <v>1</v>
      </c>
      <c r="D113" s="8" t="s">
        <v>110</v>
      </c>
      <c r="E113" s="24">
        <v>8</v>
      </c>
      <c r="F113" s="24">
        <v>110</v>
      </c>
      <c r="G113" s="18">
        <v>2.39</v>
      </c>
      <c r="H113" s="3">
        <f t="shared" si="1"/>
        <v>0.29875000000000002</v>
      </c>
      <c r="I113" s="36">
        <v>3</v>
      </c>
      <c r="J113" s="36">
        <v>18</v>
      </c>
      <c r="K113" s="36">
        <v>3</v>
      </c>
    </row>
    <row r="114" spans="1:11" x14ac:dyDescent="0.2">
      <c r="A114" s="8" t="s">
        <v>221</v>
      </c>
      <c r="C114" s="8">
        <v>2</v>
      </c>
      <c r="D114" s="8" t="s">
        <v>70</v>
      </c>
      <c r="E114" s="24">
        <v>16</v>
      </c>
      <c r="F114" s="24">
        <v>80</v>
      </c>
      <c r="G114" s="18">
        <v>3.99</v>
      </c>
      <c r="H114" s="3">
        <f t="shared" si="1"/>
        <v>0.24937500000000001</v>
      </c>
      <c r="I114" s="36">
        <v>2</v>
      </c>
      <c r="J114" s="36">
        <v>6</v>
      </c>
      <c r="K114" s="36">
        <v>5</v>
      </c>
    </row>
    <row r="115" spans="1:11" x14ac:dyDescent="0.2">
      <c r="A115" s="8" t="s">
        <v>222</v>
      </c>
      <c r="C115" s="8">
        <v>2</v>
      </c>
      <c r="D115" s="8" t="s">
        <v>70</v>
      </c>
      <c r="E115" s="24">
        <v>16</v>
      </c>
      <c r="F115" s="24">
        <v>30</v>
      </c>
      <c r="G115" s="18">
        <v>3.99</v>
      </c>
      <c r="H115" s="3">
        <f t="shared" si="1"/>
        <v>0.24937500000000001</v>
      </c>
      <c r="I115" s="36">
        <v>1</v>
      </c>
      <c r="J115" s="36">
        <v>2</v>
      </c>
      <c r="K115" s="36">
        <v>2</v>
      </c>
    </row>
    <row r="116" spans="1:11" x14ac:dyDescent="0.2">
      <c r="A116" s="8" t="s">
        <v>223</v>
      </c>
      <c r="C116" s="8">
        <v>2</v>
      </c>
      <c r="D116" s="8" t="s">
        <v>73</v>
      </c>
      <c r="E116" s="24">
        <v>3</v>
      </c>
      <c r="F116" s="24">
        <v>30</v>
      </c>
      <c r="G116" s="18">
        <v>1.99</v>
      </c>
      <c r="H116" s="3">
        <f t="shared" si="1"/>
        <v>0.66333333333333333</v>
      </c>
      <c r="I116" s="36">
        <v>1</v>
      </c>
      <c r="J116" s="36">
        <v>6</v>
      </c>
      <c r="K116" s="36">
        <v>0</v>
      </c>
    </row>
    <row r="117" spans="1:11" x14ac:dyDescent="0.2">
      <c r="A117" s="8" t="s">
        <v>227</v>
      </c>
      <c r="C117" s="8">
        <v>1</v>
      </c>
      <c r="D117" s="8" t="s">
        <v>96</v>
      </c>
      <c r="E117" s="24">
        <v>5</v>
      </c>
      <c r="F117" s="24">
        <v>5</v>
      </c>
      <c r="G117" s="18">
        <v>2</v>
      </c>
      <c r="H117" s="3">
        <f t="shared" si="1"/>
        <v>0.4</v>
      </c>
      <c r="I117" s="36">
        <v>0.3</v>
      </c>
      <c r="J117" s="36">
        <v>1</v>
      </c>
      <c r="K117" s="36">
        <v>0.05</v>
      </c>
    </row>
    <row r="118" spans="1:11" x14ac:dyDescent="0.2">
      <c r="A118" s="8" t="s">
        <v>229</v>
      </c>
      <c r="C118" s="8">
        <v>0.25</v>
      </c>
      <c r="D118" s="8" t="s">
        <v>230</v>
      </c>
      <c r="E118" s="24">
        <v>4</v>
      </c>
      <c r="F118" s="24">
        <v>175</v>
      </c>
      <c r="G118" s="18">
        <v>4.5</v>
      </c>
      <c r="H118" s="3">
        <f t="shared" si="1"/>
        <v>1.125</v>
      </c>
      <c r="I118" s="36">
        <f>70/4</f>
        <v>17.5</v>
      </c>
      <c r="J118" s="36">
        <v>0</v>
      </c>
      <c r="K118" s="36">
        <v>22.5</v>
      </c>
    </row>
    <row r="119" spans="1:11" x14ac:dyDescent="0.2">
      <c r="A119" s="8" t="s">
        <v>231</v>
      </c>
      <c r="C119" s="8">
        <v>1</v>
      </c>
      <c r="D119" s="8" t="s">
        <v>73</v>
      </c>
      <c r="E119" s="24">
        <v>4</v>
      </c>
      <c r="F119" s="24">
        <v>25</v>
      </c>
      <c r="G119" s="18">
        <v>1.99</v>
      </c>
      <c r="H119" s="3">
        <f t="shared" si="1"/>
        <v>0.4975</v>
      </c>
      <c r="I119" s="36">
        <v>2</v>
      </c>
      <c r="J119" s="36">
        <v>5</v>
      </c>
      <c r="K119" s="36">
        <v>0</v>
      </c>
    </row>
    <row r="120" spans="1:11" x14ac:dyDescent="0.2">
      <c r="A120" s="8" t="s">
        <v>232</v>
      </c>
      <c r="C120" s="8">
        <v>1</v>
      </c>
      <c r="D120" s="8" t="s">
        <v>70</v>
      </c>
      <c r="E120" s="24">
        <v>33</v>
      </c>
      <c r="F120" s="24">
        <v>5</v>
      </c>
      <c r="G120" s="18">
        <v>2.29</v>
      </c>
      <c r="H120" s="3">
        <f t="shared" si="1"/>
        <v>6.9393939393939397E-2</v>
      </c>
      <c r="I120" s="36">
        <v>0</v>
      </c>
      <c r="J120" s="36">
        <v>0</v>
      </c>
      <c r="K120" s="36">
        <v>0</v>
      </c>
    </row>
    <row r="121" spans="1:11" x14ac:dyDescent="0.2">
      <c r="A121" s="8" t="s">
        <v>233</v>
      </c>
      <c r="C121" s="8">
        <v>1</v>
      </c>
      <c r="D121" s="8" t="s">
        <v>69</v>
      </c>
      <c r="E121" s="24">
        <v>20</v>
      </c>
      <c r="F121" s="24">
        <v>8</v>
      </c>
      <c r="G121" s="18">
        <v>5.99</v>
      </c>
      <c r="H121" s="3">
        <f t="shared" si="1"/>
        <v>0.29949999999999999</v>
      </c>
      <c r="I121" s="36">
        <v>0.36</v>
      </c>
      <c r="J121" s="36">
        <v>0.83</v>
      </c>
      <c r="K121" s="36">
        <v>0.51</v>
      </c>
    </row>
    <row r="122" spans="1:11" x14ac:dyDescent="0.2">
      <c r="A122" s="8" t="s">
        <v>234</v>
      </c>
      <c r="C122" s="8">
        <v>0.25</v>
      </c>
      <c r="D122" s="8" t="s">
        <v>73</v>
      </c>
      <c r="E122" s="24">
        <v>18</v>
      </c>
      <c r="F122" s="24">
        <v>170</v>
      </c>
      <c r="G122" s="18">
        <v>2.99</v>
      </c>
      <c r="H122" s="3">
        <f t="shared" si="1"/>
        <v>0.16611111111111113</v>
      </c>
      <c r="I122" s="36">
        <v>4</v>
      </c>
      <c r="J122" s="36">
        <v>37</v>
      </c>
      <c r="K122" s="36">
        <v>1</v>
      </c>
    </row>
    <row r="123" spans="1:11" x14ac:dyDescent="0.2">
      <c r="A123" s="8" t="s">
        <v>235</v>
      </c>
      <c r="C123" s="8">
        <v>0.5</v>
      </c>
      <c r="D123" s="8" t="s">
        <v>73</v>
      </c>
      <c r="E123" s="24">
        <v>4.5</v>
      </c>
      <c r="F123" s="24">
        <v>70</v>
      </c>
      <c r="G123" s="18">
        <v>1.39</v>
      </c>
      <c r="H123" s="3">
        <f t="shared" si="1"/>
        <v>0.30888888888888888</v>
      </c>
      <c r="I123" s="36">
        <v>1</v>
      </c>
      <c r="J123" s="36">
        <v>20</v>
      </c>
      <c r="K123" s="36">
        <v>0</v>
      </c>
    </row>
    <row r="124" spans="1:11" x14ac:dyDescent="0.2">
      <c r="A124" s="8" t="s">
        <v>236</v>
      </c>
      <c r="C124" s="8">
        <v>1</v>
      </c>
      <c r="D124" s="8" t="s">
        <v>237</v>
      </c>
      <c r="E124" s="24">
        <v>2</v>
      </c>
      <c r="F124" s="24">
        <v>70</v>
      </c>
      <c r="G124" s="18">
        <v>2.29</v>
      </c>
      <c r="H124" s="3">
        <f t="shared" si="1"/>
        <v>1.145</v>
      </c>
      <c r="I124" s="36">
        <v>2.37</v>
      </c>
      <c r="J124" s="36">
        <v>6.57</v>
      </c>
      <c r="K124" s="36">
        <v>0.35</v>
      </c>
    </row>
    <row r="125" spans="1:11" x14ac:dyDescent="0.2">
      <c r="A125" s="8" t="s">
        <v>239</v>
      </c>
      <c r="C125" s="8">
        <v>3</v>
      </c>
      <c r="D125" s="8" t="s">
        <v>77</v>
      </c>
      <c r="E125" s="24">
        <v>3</v>
      </c>
      <c r="F125" s="24">
        <v>35</v>
      </c>
      <c r="G125" s="18">
        <v>2.4900000000000002</v>
      </c>
      <c r="H125" s="3">
        <f t="shared" si="1"/>
        <v>0.83000000000000007</v>
      </c>
      <c r="I125" s="36">
        <v>1</v>
      </c>
      <c r="J125" s="36">
        <v>8</v>
      </c>
      <c r="K125" s="36">
        <v>0</v>
      </c>
    </row>
    <row r="126" spans="1:11" x14ac:dyDescent="0.2">
      <c r="A126" s="8" t="s">
        <v>241</v>
      </c>
      <c r="C126" s="8">
        <v>0.5</v>
      </c>
      <c r="D126" s="8" t="s">
        <v>73</v>
      </c>
      <c r="E126" s="24">
        <v>6</v>
      </c>
      <c r="F126" s="24">
        <v>90</v>
      </c>
      <c r="G126" s="18">
        <v>1.99</v>
      </c>
      <c r="H126" s="3">
        <f t="shared" si="1"/>
        <v>0.33166666666666667</v>
      </c>
      <c r="I126" s="36">
        <v>2</v>
      </c>
      <c r="J126" s="36">
        <v>10</v>
      </c>
      <c r="K126" s="36">
        <v>5</v>
      </c>
    </row>
    <row r="127" spans="1:11" x14ac:dyDescent="0.2">
      <c r="A127" s="8" t="s">
        <v>242</v>
      </c>
      <c r="C127" s="8">
        <v>1</v>
      </c>
      <c r="D127" s="8" t="s">
        <v>83</v>
      </c>
      <c r="E127" s="24">
        <v>1</v>
      </c>
      <c r="F127" s="24">
        <v>50</v>
      </c>
      <c r="G127" s="18">
        <v>0.99</v>
      </c>
      <c r="H127" s="3">
        <f t="shared" si="1"/>
        <v>0.99</v>
      </c>
      <c r="I127" s="36">
        <v>1</v>
      </c>
      <c r="J127" s="36">
        <v>11.12</v>
      </c>
      <c r="K127" s="36">
        <v>0.09</v>
      </c>
    </row>
    <row r="128" spans="1:11" x14ac:dyDescent="0.2">
      <c r="A128" s="8" t="s">
        <v>243</v>
      </c>
      <c r="C128" s="8">
        <v>1</v>
      </c>
      <c r="D128" s="8" t="s">
        <v>69</v>
      </c>
      <c r="E128" s="24">
        <v>20</v>
      </c>
      <c r="F128" s="24">
        <v>2</v>
      </c>
      <c r="G128" s="18">
        <v>3.99</v>
      </c>
      <c r="H128" s="3">
        <f t="shared" si="1"/>
        <v>0.19950000000000001</v>
      </c>
      <c r="I128" s="36">
        <v>0.1</v>
      </c>
      <c r="J128" s="36">
        <v>0.43</v>
      </c>
      <c r="K128" s="36">
        <v>0.03</v>
      </c>
    </row>
    <row r="129" spans="1:11" x14ac:dyDescent="0.2">
      <c r="A129" s="8" t="s">
        <v>255</v>
      </c>
      <c r="C129" s="8">
        <v>3</v>
      </c>
      <c r="D129" s="8" t="s">
        <v>256</v>
      </c>
      <c r="E129" s="24">
        <v>8</v>
      </c>
      <c r="F129" s="24">
        <v>210</v>
      </c>
      <c r="G129" s="18">
        <v>2.29</v>
      </c>
      <c r="H129" s="3">
        <f t="shared" si="1"/>
        <v>0.28625</v>
      </c>
      <c r="I129" s="36">
        <v>7</v>
      </c>
      <c r="J129" s="36">
        <v>40</v>
      </c>
      <c r="K129" s="36">
        <v>2</v>
      </c>
    </row>
    <row r="130" spans="1:11" x14ac:dyDescent="0.2">
      <c r="A130" s="8" t="s">
        <v>257</v>
      </c>
      <c r="C130" s="8">
        <v>2</v>
      </c>
      <c r="D130" s="8" t="s">
        <v>70</v>
      </c>
      <c r="E130" s="24">
        <v>15</v>
      </c>
      <c r="F130" s="24">
        <v>45</v>
      </c>
      <c r="G130" s="18">
        <v>2.99</v>
      </c>
      <c r="H130" s="3">
        <f t="shared" si="1"/>
        <v>0.19933333333333333</v>
      </c>
      <c r="I130" s="36">
        <v>4</v>
      </c>
      <c r="J130" s="36">
        <v>1</v>
      </c>
      <c r="K130" s="36">
        <v>3</v>
      </c>
    </row>
    <row r="131" spans="1:11" x14ac:dyDescent="0.2">
      <c r="A131" s="8" t="s">
        <v>260</v>
      </c>
      <c r="C131" s="8">
        <v>100</v>
      </c>
      <c r="D131" s="8" t="s">
        <v>261</v>
      </c>
      <c r="E131" s="24">
        <v>13.61</v>
      </c>
      <c r="F131" s="24">
        <v>74.319999999999993</v>
      </c>
      <c r="G131" s="18">
        <v>2.29</v>
      </c>
      <c r="H131" s="3">
        <f t="shared" ref="H131:H194" si="2">IF(A131="", "", G131/E131)</f>
        <v>0.16825863335782515</v>
      </c>
      <c r="I131" s="36">
        <v>2</v>
      </c>
      <c r="J131" s="36">
        <v>17.3</v>
      </c>
      <c r="K131" s="36">
        <v>0</v>
      </c>
    </row>
    <row r="132" spans="1:11" x14ac:dyDescent="0.2">
      <c r="A132" s="8" t="s">
        <v>262</v>
      </c>
      <c r="C132" s="8">
        <v>0.2</v>
      </c>
      <c r="D132" s="8" t="s">
        <v>92</v>
      </c>
      <c r="E132" s="24">
        <v>5</v>
      </c>
      <c r="F132" s="24">
        <v>20</v>
      </c>
      <c r="G132" s="18">
        <v>2.79</v>
      </c>
      <c r="H132" s="3">
        <f t="shared" si="2"/>
        <v>0.55800000000000005</v>
      </c>
      <c r="I132" s="36">
        <v>2</v>
      </c>
      <c r="J132" s="36">
        <v>5</v>
      </c>
      <c r="K132" s="36">
        <v>0</v>
      </c>
    </row>
    <row r="133" spans="1:11" x14ac:dyDescent="0.2">
      <c r="A133" s="8" t="s">
        <v>263</v>
      </c>
      <c r="C133" s="8">
        <v>1</v>
      </c>
      <c r="D133" s="8" t="s">
        <v>74</v>
      </c>
      <c r="E133" s="24">
        <v>1</v>
      </c>
      <c r="F133" s="24">
        <v>15</v>
      </c>
      <c r="G133" s="18">
        <v>0.99</v>
      </c>
      <c r="H133" s="3">
        <f t="shared" si="2"/>
        <v>0.99</v>
      </c>
      <c r="I133" s="36">
        <v>0</v>
      </c>
      <c r="J133" s="36">
        <v>1</v>
      </c>
      <c r="K133" s="36">
        <v>0</v>
      </c>
    </row>
    <row r="134" spans="1:11" x14ac:dyDescent="0.2">
      <c r="A134" s="8" t="s">
        <v>324</v>
      </c>
      <c r="C134" s="8">
        <v>1</v>
      </c>
      <c r="D134" s="8" t="s">
        <v>70</v>
      </c>
      <c r="E134" s="24">
        <v>30</v>
      </c>
      <c r="F134" s="24">
        <v>19</v>
      </c>
      <c r="G134" s="18">
        <v>8</v>
      </c>
      <c r="H134" s="3">
        <f t="shared" si="2"/>
        <v>0.26666666666666666</v>
      </c>
      <c r="I134" s="36">
        <v>0</v>
      </c>
      <c r="J134" s="36">
        <v>0.7</v>
      </c>
      <c r="K134" s="36">
        <v>0</v>
      </c>
    </row>
    <row r="135" spans="1:11" x14ac:dyDescent="0.2">
      <c r="A135" s="8" t="s">
        <v>325</v>
      </c>
      <c r="C135" s="8">
        <v>3</v>
      </c>
      <c r="D135" s="8" t="s">
        <v>77</v>
      </c>
      <c r="E135" s="24">
        <v>4</v>
      </c>
      <c r="F135" s="24">
        <v>25</v>
      </c>
      <c r="G135" s="18">
        <v>2.69</v>
      </c>
      <c r="H135" s="3">
        <f t="shared" si="2"/>
        <v>0.67249999999999999</v>
      </c>
      <c r="I135" s="36">
        <v>3</v>
      </c>
      <c r="J135" s="36">
        <v>4</v>
      </c>
      <c r="K135" s="36">
        <v>0</v>
      </c>
    </row>
    <row r="136" spans="1:11" x14ac:dyDescent="0.2">
      <c r="A136" s="8" t="s">
        <v>330</v>
      </c>
      <c r="C136" s="8">
        <v>4</v>
      </c>
      <c r="D136" s="8" t="s">
        <v>77</v>
      </c>
      <c r="E136" s="24">
        <v>5.0750000000000002</v>
      </c>
      <c r="F136" s="24">
        <v>120</v>
      </c>
      <c r="G136" s="18">
        <v>3.99</v>
      </c>
      <c r="H136" s="3">
        <f t="shared" si="2"/>
        <v>0.78620689655172415</v>
      </c>
      <c r="I136" s="36">
        <v>28</v>
      </c>
      <c r="J136" s="36">
        <v>0</v>
      </c>
      <c r="K136" s="36">
        <v>1</v>
      </c>
    </row>
    <row r="137" spans="1:11" x14ac:dyDescent="0.2">
      <c r="A137" s="8" t="s">
        <v>338</v>
      </c>
      <c r="C137" s="8">
        <v>1</v>
      </c>
      <c r="D137" s="8" t="s">
        <v>339</v>
      </c>
      <c r="E137" s="24">
        <v>4</v>
      </c>
      <c r="F137" s="24">
        <v>160</v>
      </c>
      <c r="G137" s="18">
        <v>3.99</v>
      </c>
      <c r="H137" s="3">
        <f t="shared" si="2"/>
        <v>0.99750000000000005</v>
      </c>
      <c r="I137" s="36">
        <v>20</v>
      </c>
      <c r="J137" s="36">
        <v>2</v>
      </c>
      <c r="K137" s="36">
        <v>7</v>
      </c>
    </row>
    <row r="138" spans="1:11" x14ac:dyDescent="0.2">
      <c r="A138" s="8" t="s">
        <v>340</v>
      </c>
      <c r="C138" s="8">
        <v>1</v>
      </c>
      <c r="D138" s="8" t="s">
        <v>73</v>
      </c>
      <c r="E138" s="24">
        <v>4</v>
      </c>
      <c r="F138" s="24">
        <v>10</v>
      </c>
      <c r="G138" s="18">
        <v>1.99</v>
      </c>
      <c r="H138" s="3">
        <f t="shared" si="2"/>
        <v>0.4975</v>
      </c>
      <c r="I138" s="36">
        <v>2</v>
      </c>
      <c r="J138" s="36">
        <v>1</v>
      </c>
      <c r="K138" s="36">
        <v>0</v>
      </c>
    </row>
    <row r="139" spans="1:11" x14ac:dyDescent="0.2">
      <c r="A139" s="8" t="s">
        <v>341</v>
      </c>
      <c r="C139" s="8">
        <v>0.5</v>
      </c>
      <c r="D139" s="8" t="s">
        <v>73</v>
      </c>
      <c r="E139" s="24">
        <v>3.5</v>
      </c>
      <c r="F139" s="24">
        <v>25</v>
      </c>
      <c r="G139" s="18">
        <v>1.69</v>
      </c>
      <c r="H139" s="3">
        <f t="shared" si="2"/>
        <v>0.48285714285714282</v>
      </c>
      <c r="I139" s="36">
        <v>1</v>
      </c>
      <c r="J139" s="36">
        <v>5</v>
      </c>
      <c r="K139" s="36">
        <v>0</v>
      </c>
    </row>
    <row r="140" spans="1:11" x14ac:dyDescent="0.2">
      <c r="A140" s="8" t="s">
        <v>342</v>
      </c>
      <c r="C140" s="8">
        <v>0.25</v>
      </c>
      <c r="D140" s="8" t="s">
        <v>69</v>
      </c>
      <c r="E140" s="24">
        <v>206</v>
      </c>
      <c r="F140" s="24">
        <v>0</v>
      </c>
      <c r="G140" s="18">
        <v>2.69</v>
      </c>
      <c r="H140" s="3">
        <f t="shared" si="2"/>
        <v>1.3058252427184466E-2</v>
      </c>
      <c r="I140" s="36">
        <v>0</v>
      </c>
      <c r="J140" s="36">
        <v>0</v>
      </c>
      <c r="K140" s="36">
        <v>0</v>
      </c>
    </row>
    <row r="141" spans="1:11" x14ac:dyDescent="0.2">
      <c r="A141" s="8" t="s">
        <v>343</v>
      </c>
      <c r="C141" s="8">
        <v>16</v>
      </c>
      <c r="D141" s="8" t="s">
        <v>344</v>
      </c>
      <c r="E141" s="24">
        <v>8</v>
      </c>
      <c r="F141" s="24">
        <v>130</v>
      </c>
      <c r="G141" s="18">
        <v>2.09</v>
      </c>
      <c r="H141" s="3">
        <f t="shared" si="2"/>
        <v>0.26124999999999998</v>
      </c>
      <c r="I141" s="36">
        <v>2</v>
      </c>
      <c r="J141" s="36">
        <v>22</v>
      </c>
      <c r="K141" s="36">
        <v>3.5</v>
      </c>
    </row>
    <row r="142" spans="1:11" x14ac:dyDescent="0.2">
      <c r="A142" s="8" t="s">
        <v>345</v>
      </c>
      <c r="C142" s="8">
        <v>6</v>
      </c>
      <c r="D142" s="8" t="s">
        <v>346</v>
      </c>
      <c r="E142" s="24">
        <v>16</v>
      </c>
      <c r="F142" s="24">
        <v>25</v>
      </c>
      <c r="G142" s="18">
        <v>2.5</v>
      </c>
      <c r="H142" s="3">
        <f t="shared" si="2"/>
        <v>0.15625</v>
      </c>
      <c r="I142" s="36">
        <v>0</v>
      </c>
      <c r="J142" s="36">
        <v>6</v>
      </c>
      <c r="K142" s="36">
        <v>0</v>
      </c>
    </row>
    <row r="143" spans="1:11" x14ac:dyDescent="0.2">
      <c r="A143" s="8" t="s">
        <v>347</v>
      </c>
      <c r="C143" s="8">
        <v>4</v>
      </c>
      <c r="D143" s="8" t="s">
        <v>77</v>
      </c>
      <c r="E143" s="24">
        <v>12</v>
      </c>
      <c r="F143" s="24">
        <v>290</v>
      </c>
      <c r="G143" s="18">
        <v>12.05</v>
      </c>
      <c r="H143" s="3">
        <f t="shared" si="2"/>
        <v>1.0041666666666667</v>
      </c>
      <c r="I143" s="36">
        <v>21</v>
      </c>
      <c r="J143" s="36">
        <v>0</v>
      </c>
      <c r="K143" s="36">
        <v>23</v>
      </c>
    </row>
    <row r="144" spans="1:11" x14ac:dyDescent="0.2">
      <c r="A144" s="8" t="s">
        <v>348</v>
      </c>
      <c r="C144" s="8">
        <v>100</v>
      </c>
      <c r="D144" s="8" t="s">
        <v>261</v>
      </c>
      <c r="E144" s="24">
        <v>19</v>
      </c>
      <c r="F144" s="24">
        <v>74.3</v>
      </c>
      <c r="G144" s="18">
        <v>4.49</v>
      </c>
      <c r="H144" s="3">
        <f t="shared" si="2"/>
        <v>0.23631578947368423</v>
      </c>
      <c r="I144" s="36">
        <v>2</v>
      </c>
      <c r="J144" s="36">
        <v>20</v>
      </c>
      <c r="K144" s="36">
        <v>0</v>
      </c>
    </row>
    <row r="145" spans="1:12" x14ac:dyDescent="0.2">
      <c r="A145" s="8" t="s">
        <v>349</v>
      </c>
      <c r="C145" s="8">
        <v>1</v>
      </c>
      <c r="D145" s="8" t="s">
        <v>69</v>
      </c>
      <c r="E145" s="24">
        <v>40</v>
      </c>
      <c r="F145" s="24">
        <v>2</v>
      </c>
      <c r="G145" s="18">
        <v>2</v>
      </c>
      <c r="H145" s="3">
        <f t="shared" si="2"/>
        <v>0.05</v>
      </c>
      <c r="I145" s="36">
        <v>0</v>
      </c>
      <c r="J145" s="36">
        <v>0</v>
      </c>
      <c r="K145" s="36">
        <v>0</v>
      </c>
    </row>
    <row r="146" spans="1:12" s="5" customFormat="1" x14ac:dyDescent="0.2">
      <c r="A146" s="16" t="s">
        <v>353</v>
      </c>
      <c r="C146" s="16">
        <v>1</v>
      </c>
      <c r="D146" s="16" t="s">
        <v>354</v>
      </c>
      <c r="E146" s="16">
        <v>8</v>
      </c>
      <c r="F146" s="16">
        <v>110</v>
      </c>
      <c r="G146" s="17">
        <v>2</v>
      </c>
      <c r="H146" s="14">
        <f t="shared" si="2"/>
        <v>0.25</v>
      </c>
      <c r="I146" s="37">
        <v>5</v>
      </c>
      <c r="J146" s="37">
        <v>55</v>
      </c>
      <c r="K146" s="37">
        <v>2</v>
      </c>
      <c r="L146" s="37"/>
    </row>
    <row r="147" spans="1:12" s="5" customFormat="1" x14ac:dyDescent="0.2">
      <c r="A147" s="16" t="s">
        <v>356</v>
      </c>
      <c r="C147" s="16">
        <f>3/4</f>
        <v>0.75</v>
      </c>
      <c r="D147" s="16" t="s">
        <v>73</v>
      </c>
      <c r="E147" s="16">
        <v>8</v>
      </c>
      <c r="F147" s="16">
        <v>200</v>
      </c>
      <c r="G147" s="17">
        <v>2</v>
      </c>
      <c r="H147" s="14">
        <f t="shared" si="2"/>
        <v>0.25</v>
      </c>
      <c r="I147" s="37">
        <v>7</v>
      </c>
      <c r="J147" s="37">
        <v>42</v>
      </c>
      <c r="K147" s="37">
        <v>1</v>
      </c>
      <c r="L147" s="37"/>
    </row>
    <row r="148" spans="1:12" s="5" customFormat="1" x14ac:dyDescent="0.2">
      <c r="A148" s="24" t="s">
        <v>358</v>
      </c>
      <c r="B148" s="6"/>
      <c r="C148" s="24">
        <v>2</v>
      </c>
      <c r="D148" s="24" t="s">
        <v>373</v>
      </c>
      <c r="E148" s="24">
        <v>18</v>
      </c>
      <c r="F148" s="24">
        <v>180</v>
      </c>
      <c r="G148" s="18">
        <v>2.94</v>
      </c>
      <c r="H148" s="15">
        <f t="shared" si="2"/>
        <v>0.16333333333333333</v>
      </c>
      <c r="I148" s="129">
        <f>11/2</f>
        <v>5.5</v>
      </c>
      <c r="J148" s="129">
        <v>1</v>
      </c>
      <c r="K148" s="129">
        <f>14/2</f>
        <v>7</v>
      </c>
      <c r="L148" s="37"/>
    </row>
    <row r="149" spans="1:12" s="5" customFormat="1" x14ac:dyDescent="0.2">
      <c r="A149" s="16" t="s">
        <v>368</v>
      </c>
      <c r="C149" s="16">
        <v>6</v>
      </c>
      <c r="D149" s="16" t="s">
        <v>77</v>
      </c>
      <c r="E149" s="16">
        <v>2.67</v>
      </c>
      <c r="F149" s="16">
        <v>140</v>
      </c>
      <c r="G149" s="17">
        <v>2.99</v>
      </c>
      <c r="H149" s="14">
        <f t="shared" si="2"/>
        <v>1.1198501872659177</v>
      </c>
      <c r="I149" s="37">
        <v>5</v>
      </c>
      <c r="J149" s="37">
        <v>5</v>
      </c>
      <c r="K149" s="37">
        <v>5</v>
      </c>
      <c r="L149" s="37"/>
    </row>
    <row r="150" spans="1:12" x14ac:dyDescent="0.2">
      <c r="A150" s="8" t="s">
        <v>363</v>
      </c>
      <c r="C150" s="8">
        <v>1</v>
      </c>
      <c r="D150" s="8" t="s">
        <v>364</v>
      </c>
      <c r="E150" s="24">
        <v>1</v>
      </c>
      <c r="F150" s="24">
        <v>0</v>
      </c>
      <c r="G150" s="18">
        <v>0.94</v>
      </c>
      <c r="H150" s="3">
        <f t="shared" si="2"/>
        <v>0.94</v>
      </c>
      <c r="I150" s="36">
        <v>0</v>
      </c>
      <c r="J150" s="36">
        <v>0</v>
      </c>
      <c r="K150" s="36">
        <v>0</v>
      </c>
    </row>
    <row r="151" spans="1:12" x14ac:dyDescent="0.2">
      <c r="A151" s="8" t="s">
        <v>365</v>
      </c>
      <c r="C151" s="8">
        <v>1</v>
      </c>
      <c r="D151" s="8" t="s">
        <v>366</v>
      </c>
      <c r="E151" s="24">
        <v>12</v>
      </c>
      <c r="F151" s="24">
        <v>110</v>
      </c>
      <c r="G151" s="18">
        <v>3.69</v>
      </c>
      <c r="H151" s="3">
        <f t="shared" si="2"/>
        <v>0.3075</v>
      </c>
      <c r="I151" s="36">
        <v>0</v>
      </c>
      <c r="J151" s="36">
        <v>0</v>
      </c>
      <c r="K151" s="36">
        <v>0</v>
      </c>
    </row>
    <row r="152" spans="1:12" x14ac:dyDescent="0.2">
      <c r="A152" s="8" t="s">
        <v>367</v>
      </c>
      <c r="C152" s="8">
        <v>1</v>
      </c>
      <c r="D152" s="8" t="s">
        <v>73</v>
      </c>
      <c r="E152" s="24">
        <v>8</v>
      </c>
      <c r="F152" s="24">
        <v>100</v>
      </c>
      <c r="G152" s="18">
        <v>2.99</v>
      </c>
      <c r="H152" s="3">
        <f t="shared" si="2"/>
        <v>0.37375000000000003</v>
      </c>
      <c r="I152" s="36">
        <v>0</v>
      </c>
      <c r="J152" s="36">
        <v>0</v>
      </c>
      <c r="K152" s="36">
        <v>0</v>
      </c>
    </row>
    <row r="153" spans="1:12" x14ac:dyDescent="0.2">
      <c r="A153" s="8" t="s">
        <v>371</v>
      </c>
      <c r="C153" s="8">
        <v>1</v>
      </c>
      <c r="D153" s="8" t="s">
        <v>95</v>
      </c>
      <c r="E153" s="24">
        <v>1</v>
      </c>
      <c r="F153" s="24">
        <v>110</v>
      </c>
      <c r="G153" s="18">
        <v>2.99</v>
      </c>
      <c r="H153" s="3">
        <f t="shared" si="2"/>
        <v>2.99</v>
      </c>
      <c r="I153" s="36">
        <v>0</v>
      </c>
      <c r="J153" s="36">
        <v>0</v>
      </c>
      <c r="K153" s="36">
        <v>0</v>
      </c>
    </row>
    <row r="154" spans="1:12" x14ac:dyDescent="0.2">
      <c r="A154" s="8" t="s">
        <v>375</v>
      </c>
      <c r="C154" s="8">
        <v>2</v>
      </c>
      <c r="D154" s="8" t="s">
        <v>77</v>
      </c>
      <c r="E154" s="24">
        <v>8</v>
      </c>
      <c r="F154" s="24">
        <v>15</v>
      </c>
      <c r="G154" s="18">
        <v>5</v>
      </c>
      <c r="H154" s="3">
        <f t="shared" si="2"/>
        <v>0.625</v>
      </c>
      <c r="I154" s="36">
        <v>0</v>
      </c>
      <c r="J154" s="36">
        <v>0</v>
      </c>
      <c r="K154" s="36">
        <v>0</v>
      </c>
    </row>
    <row r="155" spans="1:12" x14ac:dyDescent="0.2">
      <c r="A155" s="8" t="s">
        <v>376</v>
      </c>
      <c r="C155" s="8">
        <v>1</v>
      </c>
      <c r="D155" s="8" t="s">
        <v>377</v>
      </c>
      <c r="E155" s="24">
        <v>1</v>
      </c>
      <c r="F155" s="24">
        <v>0</v>
      </c>
      <c r="G155" s="18">
        <v>1</v>
      </c>
      <c r="H155" s="3">
        <f t="shared" si="2"/>
        <v>1</v>
      </c>
      <c r="I155" s="36">
        <v>0</v>
      </c>
      <c r="J155" s="36">
        <v>0</v>
      </c>
      <c r="K155" s="36">
        <v>0</v>
      </c>
    </row>
    <row r="156" spans="1:12" x14ac:dyDescent="0.2">
      <c r="A156" s="8" t="s">
        <v>381</v>
      </c>
      <c r="C156" s="8">
        <v>4</v>
      </c>
      <c r="D156" s="8" t="s">
        <v>382</v>
      </c>
      <c r="E156" s="24">
        <v>5</v>
      </c>
      <c r="F156" s="24">
        <v>40</v>
      </c>
      <c r="G156" s="18">
        <v>2.99</v>
      </c>
      <c r="H156" s="3">
        <f t="shared" si="2"/>
        <v>0.59800000000000009</v>
      </c>
      <c r="I156" s="36">
        <v>2</v>
      </c>
      <c r="J156" s="36">
        <v>3</v>
      </c>
      <c r="K156" s="36">
        <v>1</v>
      </c>
    </row>
    <row r="157" spans="1:12" x14ac:dyDescent="0.2">
      <c r="H157" s="3" t="str">
        <f t="shared" si="2"/>
        <v/>
      </c>
    </row>
    <row r="158" spans="1:12" x14ac:dyDescent="0.2">
      <c r="H158" s="3" t="str">
        <f t="shared" si="2"/>
        <v/>
      </c>
    </row>
    <row r="159" spans="1:12" x14ac:dyDescent="0.2">
      <c r="H159" s="3" t="str">
        <f t="shared" si="2"/>
        <v/>
      </c>
    </row>
    <row r="160" spans="1:12" x14ac:dyDescent="0.2">
      <c r="H160" s="3" t="str">
        <f t="shared" si="2"/>
        <v/>
      </c>
    </row>
    <row r="161" spans="8:8" x14ac:dyDescent="0.2">
      <c r="H161" s="3" t="str">
        <f t="shared" si="2"/>
        <v/>
      </c>
    </row>
    <row r="162" spans="8:8" x14ac:dyDescent="0.2">
      <c r="H162" s="3" t="str">
        <f t="shared" si="2"/>
        <v/>
      </c>
    </row>
    <row r="163" spans="8:8" x14ac:dyDescent="0.2">
      <c r="H163" s="3" t="str">
        <f t="shared" si="2"/>
        <v/>
      </c>
    </row>
    <row r="164" spans="8:8" x14ac:dyDescent="0.2">
      <c r="H164" s="3" t="str">
        <f t="shared" si="2"/>
        <v/>
      </c>
    </row>
    <row r="165" spans="8:8" x14ac:dyDescent="0.2">
      <c r="H165" s="3" t="str">
        <f t="shared" si="2"/>
        <v/>
      </c>
    </row>
    <row r="166" spans="8:8" x14ac:dyDescent="0.2">
      <c r="H166" s="3" t="str">
        <f t="shared" si="2"/>
        <v/>
      </c>
    </row>
    <row r="167" spans="8:8" x14ac:dyDescent="0.2">
      <c r="H167" s="3" t="str">
        <f t="shared" si="2"/>
        <v/>
      </c>
    </row>
    <row r="168" spans="8:8" x14ac:dyDescent="0.2">
      <c r="H168" s="3" t="str">
        <f t="shared" si="2"/>
        <v/>
      </c>
    </row>
    <row r="169" spans="8:8" x14ac:dyDescent="0.2">
      <c r="H169" s="3" t="str">
        <f t="shared" si="2"/>
        <v/>
      </c>
    </row>
    <row r="170" spans="8:8" x14ac:dyDescent="0.2">
      <c r="H170" s="3" t="str">
        <f t="shared" si="2"/>
        <v/>
      </c>
    </row>
    <row r="171" spans="8:8" x14ac:dyDescent="0.2">
      <c r="H171" s="3" t="str">
        <f t="shared" si="2"/>
        <v/>
      </c>
    </row>
    <row r="172" spans="8:8" x14ac:dyDescent="0.2">
      <c r="H172" s="3" t="str">
        <f t="shared" si="2"/>
        <v/>
      </c>
    </row>
    <row r="173" spans="8:8" x14ac:dyDescent="0.2">
      <c r="H173" s="3" t="str">
        <f t="shared" si="2"/>
        <v/>
      </c>
    </row>
    <row r="174" spans="8:8" x14ac:dyDescent="0.2">
      <c r="H174" s="3" t="str">
        <f t="shared" si="2"/>
        <v/>
      </c>
    </row>
    <row r="175" spans="8:8" x14ac:dyDescent="0.2">
      <c r="H175" s="3" t="str">
        <f t="shared" si="2"/>
        <v/>
      </c>
    </row>
    <row r="176" spans="8:8" x14ac:dyDescent="0.2">
      <c r="H176" s="3" t="str">
        <f t="shared" si="2"/>
        <v/>
      </c>
    </row>
    <row r="177" spans="8:8" x14ac:dyDescent="0.2">
      <c r="H177" s="3" t="str">
        <f t="shared" si="2"/>
        <v/>
      </c>
    </row>
    <row r="178" spans="8:8" x14ac:dyDescent="0.2">
      <c r="H178" s="3" t="str">
        <f t="shared" si="2"/>
        <v/>
      </c>
    </row>
    <row r="179" spans="8:8" x14ac:dyDescent="0.2">
      <c r="H179" s="3" t="str">
        <f t="shared" si="2"/>
        <v/>
      </c>
    </row>
    <row r="180" spans="8:8" x14ac:dyDescent="0.2">
      <c r="H180" s="3" t="str">
        <f t="shared" si="2"/>
        <v/>
      </c>
    </row>
    <row r="181" spans="8:8" x14ac:dyDescent="0.2">
      <c r="H181" s="3" t="str">
        <f t="shared" si="2"/>
        <v/>
      </c>
    </row>
    <row r="182" spans="8:8" x14ac:dyDescent="0.2">
      <c r="H182" s="3" t="str">
        <f t="shared" si="2"/>
        <v/>
      </c>
    </row>
    <row r="183" spans="8:8" x14ac:dyDescent="0.2">
      <c r="H183" s="3" t="str">
        <f t="shared" si="2"/>
        <v/>
      </c>
    </row>
    <row r="184" spans="8:8" x14ac:dyDescent="0.2">
      <c r="H184" s="3" t="str">
        <f t="shared" si="2"/>
        <v/>
      </c>
    </row>
    <row r="185" spans="8:8" x14ac:dyDescent="0.2">
      <c r="H185" s="3" t="str">
        <f t="shared" si="2"/>
        <v/>
      </c>
    </row>
    <row r="186" spans="8:8" x14ac:dyDescent="0.2">
      <c r="H186" s="3" t="str">
        <f t="shared" si="2"/>
        <v/>
      </c>
    </row>
    <row r="187" spans="8:8" x14ac:dyDescent="0.2">
      <c r="H187" s="3" t="str">
        <f t="shared" si="2"/>
        <v/>
      </c>
    </row>
    <row r="188" spans="8:8" x14ac:dyDescent="0.2">
      <c r="H188" s="3" t="str">
        <f t="shared" si="2"/>
        <v/>
      </c>
    </row>
    <row r="189" spans="8:8" x14ac:dyDescent="0.2">
      <c r="H189" s="3" t="str">
        <f t="shared" si="2"/>
        <v/>
      </c>
    </row>
    <row r="190" spans="8:8" x14ac:dyDescent="0.2">
      <c r="H190" s="3" t="str">
        <f t="shared" si="2"/>
        <v/>
      </c>
    </row>
    <row r="191" spans="8:8" x14ac:dyDescent="0.2">
      <c r="H191" s="3" t="str">
        <f t="shared" si="2"/>
        <v/>
      </c>
    </row>
    <row r="192" spans="8:8" x14ac:dyDescent="0.2">
      <c r="H192" s="3" t="str">
        <f t="shared" si="2"/>
        <v/>
      </c>
    </row>
    <row r="193" spans="8:8" x14ac:dyDescent="0.2">
      <c r="H193" s="3" t="str">
        <f t="shared" si="2"/>
        <v/>
      </c>
    </row>
    <row r="194" spans="8:8" x14ac:dyDescent="0.2">
      <c r="H194" s="3" t="str">
        <f t="shared" si="2"/>
        <v/>
      </c>
    </row>
    <row r="195" spans="8:8" x14ac:dyDescent="0.2">
      <c r="H195" s="3" t="str">
        <f t="shared" ref="H195:H258" si="3">IF(A195="", "", G195/E195)</f>
        <v/>
      </c>
    </row>
    <row r="196" spans="8:8" x14ac:dyDescent="0.2">
      <c r="H196" s="3" t="str">
        <f t="shared" si="3"/>
        <v/>
      </c>
    </row>
    <row r="197" spans="8:8" x14ac:dyDescent="0.2">
      <c r="H197" s="3" t="str">
        <f t="shared" si="3"/>
        <v/>
      </c>
    </row>
    <row r="198" spans="8:8" x14ac:dyDescent="0.2">
      <c r="H198" s="3" t="str">
        <f t="shared" si="3"/>
        <v/>
      </c>
    </row>
    <row r="199" spans="8:8" x14ac:dyDescent="0.2">
      <c r="H199" s="3" t="str">
        <f t="shared" si="3"/>
        <v/>
      </c>
    </row>
    <row r="200" spans="8:8" x14ac:dyDescent="0.2">
      <c r="H200" s="3" t="str">
        <f t="shared" si="3"/>
        <v/>
      </c>
    </row>
    <row r="201" spans="8:8" x14ac:dyDescent="0.2">
      <c r="H201" s="3" t="str">
        <f t="shared" si="3"/>
        <v/>
      </c>
    </row>
    <row r="202" spans="8:8" x14ac:dyDescent="0.2">
      <c r="H202" s="3" t="str">
        <f t="shared" si="3"/>
        <v/>
      </c>
    </row>
    <row r="203" spans="8:8" x14ac:dyDescent="0.2">
      <c r="H203" s="3" t="str">
        <f t="shared" si="3"/>
        <v/>
      </c>
    </row>
    <row r="204" spans="8:8" x14ac:dyDescent="0.2">
      <c r="H204" s="3" t="str">
        <f t="shared" si="3"/>
        <v/>
      </c>
    </row>
    <row r="205" spans="8:8" x14ac:dyDescent="0.2">
      <c r="H205" s="3" t="str">
        <f t="shared" si="3"/>
        <v/>
      </c>
    </row>
    <row r="206" spans="8:8" x14ac:dyDescent="0.2">
      <c r="H206" s="3" t="str">
        <f t="shared" si="3"/>
        <v/>
      </c>
    </row>
    <row r="207" spans="8:8" x14ac:dyDescent="0.2">
      <c r="H207" s="3" t="str">
        <f t="shared" si="3"/>
        <v/>
      </c>
    </row>
    <row r="208" spans="8:8" x14ac:dyDescent="0.2">
      <c r="H208" s="3" t="str">
        <f t="shared" si="3"/>
        <v/>
      </c>
    </row>
    <row r="209" spans="8:8" x14ac:dyDescent="0.2">
      <c r="H209" s="3" t="str">
        <f t="shared" si="3"/>
        <v/>
      </c>
    </row>
    <row r="210" spans="8:8" x14ac:dyDescent="0.2">
      <c r="H210" s="3" t="str">
        <f t="shared" si="3"/>
        <v/>
      </c>
    </row>
    <row r="211" spans="8:8" x14ac:dyDescent="0.2">
      <c r="H211" s="3" t="str">
        <f t="shared" si="3"/>
        <v/>
      </c>
    </row>
    <row r="212" spans="8:8" x14ac:dyDescent="0.2">
      <c r="H212" s="3" t="str">
        <f t="shared" si="3"/>
        <v/>
      </c>
    </row>
    <row r="213" spans="8:8" x14ac:dyDescent="0.2">
      <c r="H213" s="3" t="str">
        <f t="shared" si="3"/>
        <v/>
      </c>
    </row>
    <row r="214" spans="8:8" x14ac:dyDescent="0.2">
      <c r="H214" s="3" t="str">
        <f t="shared" si="3"/>
        <v/>
      </c>
    </row>
    <row r="215" spans="8:8" x14ac:dyDescent="0.2">
      <c r="H215" s="3" t="str">
        <f t="shared" si="3"/>
        <v/>
      </c>
    </row>
    <row r="216" spans="8:8" x14ac:dyDescent="0.2">
      <c r="H216" s="3" t="str">
        <f t="shared" si="3"/>
        <v/>
      </c>
    </row>
    <row r="217" spans="8:8" x14ac:dyDescent="0.2">
      <c r="H217" s="3" t="str">
        <f t="shared" si="3"/>
        <v/>
      </c>
    </row>
    <row r="218" spans="8:8" x14ac:dyDescent="0.2">
      <c r="H218" s="3" t="str">
        <f t="shared" si="3"/>
        <v/>
      </c>
    </row>
    <row r="219" spans="8:8" x14ac:dyDescent="0.2">
      <c r="H219" s="3" t="str">
        <f t="shared" si="3"/>
        <v/>
      </c>
    </row>
    <row r="220" spans="8:8" x14ac:dyDescent="0.2">
      <c r="H220" s="3" t="str">
        <f t="shared" si="3"/>
        <v/>
      </c>
    </row>
    <row r="221" spans="8:8" x14ac:dyDescent="0.2">
      <c r="H221" s="3" t="str">
        <f t="shared" si="3"/>
        <v/>
      </c>
    </row>
    <row r="222" spans="8:8" x14ac:dyDescent="0.2">
      <c r="H222" s="3" t="str">
        <f t="shared" si="3"/>
        <v/>
      </c>
    </row>
    <row r="223" spans="8:8" x14ac:dyDescent="0.2">
      <c r="H223" s="3" t="str">
        <f t="shared" si="3"/>
        <v/>
      </c>
    </row>
    <row r="224" spans="8:8" x14ac:dyDescent="0.2">
      <c r="H224" s="3" t="str">
        <f t="shared" si="3"/>
        <v/>
      </c>
    </row>
    <row r="225" spans="8:8" x14ac:dyDescent="0.2">
      <c r="H225" s="3" t="str">
        <f t="shared" si="3"/>
        <v/>
      </c>
    </row>
    <row r="226" spans="8:8" x14ac:dyDescent="0.2">
      <c r="H226" s="3" t="str">
        <f t="shared" si="3"/>
        <v/>
      </c>
    </row>
    <row r="227" spans="8:8" x14ac:dyDescent="0.2">
      <c r="H227" s="3" t="str">
        <f t="shared" si="3"/>
        <v/>
      </c>
    </row>
    <row r="228" spans="8:8" x14ac:dyDescent="0.2">
      <c r="H228" s="3" t="str">
        <f t="shared" si="3"/>
        <v/>
      </c>
    </row>
    <row r="229" spans="8:8" x14ac:dyDescent="0.2">
      <c r="H229" s="3" t="str">
        <f t="shared" si="3"/>
        <v/>
      </c>
    </row>
    <row r="230" spans="8:8" x14ac:dyDescent="0.2">
      <c r="H230" s="3" t="str">
        <f t="shared" si="3"/>
        <v/>
      </c>
    </row>
    <row r="231" spans="8:8" x14ac:dyDescent="0.2">
      <c r="H231" s="3" t="str">
        <f t="shared" si="3"/>
        <v/>
      </c>
    </row>
    <row r="232" spans="8:8" x14ac:dyDescent="0.2">
      <c r="H232" s="3" t="str">
        <f t="shared" si="3"/>
        <v/>
      </c>
    </row>
    <row r="233" spans="8:8" x14ac:dyDescent="0.2">
      <c r="H233" s="3" t="str">
        <f t="shared" si="3"/>
        <v/>
      </c>
    </row>
    <row r="234" spans="8:8" x14ac:dyDescent="0.2">
      <c r="H234" s="3" t="str">
        <f t="shared" si="3"/>
        <v/>
      </c>
    </row>
    <row r="235" spans="8:8" x14ac:dyDescent="0.2">
      <c r="H235" s="3" t="str">
        <f t="shared" si="3"/>
        <v/>
      </c>
    </row>
    <row r="236" spans="8:8" x14ac:dyDescent="0.2">
      <c r="H236" s="3" t="str">
        <f t="shared" si="3"/>
        <v/>
      </c>
    </row>
    <row r="237" spans="8:8" x14ac:dyDescent="0.2">
      <c r="H237" s="3" t="str">
        <f t="shared" si="3"/>
        <v/>
      </c>
    </row>
    <row r="238" spans="8:8" x14ac:dyDescent="0.2">
      <c r="H238" s="3" t="str">
        <f t="shared" si="3"/>
        <v/>
      </c>
    </row>
    <row r="239" spans="8:8" x14ac:dyDescent="0.2">
      <c r="H239" s="3" t="str">
        <f t="shared" si="3"/>
        <v/>
      </c>
    </row>
    <row r="240" spans="8:8" x14ac:dyDescent="0.2">
      <c r="H240" s="3" t="str">
        <f t="shared" si="3"/>
        <v/>
      </c>
    </row>
    <row r="241" spans="8:8" x14ac:dyDescent="0.2">
      <c r="H241" s="3" t="str">
        <f t="shared" si="3"/>
        <v/>
      </c>
    </row>
    <row r="242" spans="8:8" x14ac:dyDescent="0.2">
      <c r="H242" s="3" t="str">
        <f t="shared" si="3"/>
        <v/>
      </c>
    </row>
    <row r="243" spans="8:8" x14ac:dyDescent="0.2">
      <c r="H243" s="3" t="str">
        <f t="shared" si="3"/>
        <v/>
      </c>
    </row>
    <row r="244" spans="8:8" x14ac:dyDescent="0.2">
      <c r="H244" s="3" t="str">
        <f t="shared" si="3"/>
        <v/>
      </c>
    </row>
    <row r="245" spans="8:8" x14ac:dyDescent="0.2">
      <c r="H245" s="3" t="str">
        <f t="shared" si="3"/>
        <v/>
      </c>
    </row>
    <row r="246" spans="8:8" x14ac:dyDescent="0.2">
      <c r="H246" s="3" t="str">
        <f t="shared" si="3"/>
        <v/>
      </c>
    </row>
    <row r="247" spans="8:8" x14ac:dyDescent="0.2">
      <c r="H247" s="3" t="str">
        <f t="shared" si="3"/>
        <v/>
      </c>
    </row>
    <row r="248" spans="8:8" x14ac:dyDescent="0.2">
      <c r="H248" s="3" t="str">
        <f t="shared" si="3"/>
        <v/>
      </c>
    </row>
    <row r="249" spans="8:8" x14ac:dyDescent="0.2">
      <c r="H249" s="3" t="str">
        <f t="shared" si="3"/>
        <v/>
      </c>
    </row>
    <row r="250" spans="8:8" x14ac:dyDescent="0.2">
      <c r="H250" s="3" t="str">
        <f t="shared" si="3"/>
        <v/>
      </c>
    </row>
    <row r="251" spans="8:8" x14ac:dyDescent="0.2">
      <c r="H251" s="3" t="str">
        <f t="shared" si="3"/>
        <v/>
      </c>
    </row>
    <row r="252" spans="8:8" x14ac:dyDescent="0.2">
      <c r="H252" s="3" t="str">
        <f t="shared" si="3"/>
        <v/>
      </c>
    </row>
    <row r="253" spans="8:8" x14ac:dyDescent="0.2">
      <c r="H253" s="3" t="str">
        <f t="shared" si="3"/>
        <v/>
      </c>
    </row>
    <row r="254" spans="8:8" x14ac:dyDescent="0.2">
      <c r="H254" s="3" t="str">
        <f t="shared" si="3"/>
        <v/>
      </c>
    </row>
    <row r="255" spans="8:8" x14ac:dyDescent="0.2">
      <c r="H255" s="3" t="str">
        <f t="shared" si="3"/>
        <v/>
      </c>
    </row>
    <row r="256" spans="8:8" x14ac:dyDescent="0.2">
      <c r="H256" s="3" t="str">
        <f t="shared" si="3"/>
        <v/>
      </c>
    </row>
    <row r="257" spans="8:8" x14ac:dyDescent="0.2">
      <c r="H257" s="3" t="str">
        <f t="shared" si="3"/>
        <v/>
      </c>
    </row>
    <row r="258" spans="8:8" x14ac:dyDescent="0.2">
      <c r="H258" s="3" t="str">
        <f t="shared" si="3"/>
        <v/>
      </c>
    </row>
    <row r="259" spans="8:8" x14ac:dyDescent="0.2">
      <c r="H259" s="3" t="str">
        <f t="shared" ref="H259:H322" si="4">IF(A259="", "", G259/E259)</f>
        <v/>
      </c>
    </row>
    <row r="260" spans="8:8" x14ac:dyDescent="0.2">
      <c r="H260" s="3" t="str">
        <f t="shared" si="4"/>
        <v/>
      </c>
    </row>
    <row r="261" spans="8:8" x14ac:dyDescent="0.2">
      <c r="H261" s="3" t="str">
        <f t="shared" si="4"/>
        <v/>
      </c>
    </row>
    <row r="262" spans="8:8" x14ac:dyDescent="0.2">
      <c r="H262" s="3" t="str">
        <f t="shared" si="4"/>
        <v/>
      </c>
    </row>
    <row r="263" spans="8:8" x14ac:dyDescent="0.2">
      <c r="H263" s="3" t="str">
        <f t="shared" si="4"/>
        <v/>
      </c>
    </row>
    <row r="264" spans="8:8" x14ac:dyDescent="0.2">
      <c r="H264" s="3" t="str">
        <f t="shared" si="4"/>
        <v/>
      </c>
    </row>
    <row r="265" spans="8:8" x14ac:dyDescent="0.2">
      <c r="H265" s="3" t="str">
        <f t="shared" si="4"/>
        <v/>
      </c>
    </row>
    <row r="266" spans="8:8" x14ac:dyDescent="0.2">
      <c r="H266" s="3" t="str">
        <f t="shared" si="4"/>
        <v/>
      </c>
    </row>
    <row r="267" spans="8:8" x14ac:dyDescent="0.2">
      <c r="H267" s="3" t="str">
        <f t="shared" si="4"/>
        <v/>
      </c>
    </row>
    <row r="268" spans="8:8" x14ac:dyDescent="0.2">
      <c r="H268" s="3" t="str">
        <f t="shared" si="4"/>
        <v/>
      </c>
    </row>
    <row r="269" spans="8:8" x14ac:dyDescent="0.2">
      <c r="H269" s="3" t="str">
        <f t="shared" si="4"/>
        <v/>
      </c>
    </row>
    <row r="270" spans="8:8" x14ac:dyDescent="0.2">
      <c r="H270" s="3" t="str">
        <f t="shared" si="4"/>
        <v/>
      </c>
    </row>
    <row r="271" spans="8:8" x14ac:dyDescent="0.2">
      <c r="H271" s="3" t="str">
        <f t="shared" si="4"/>
        <v/>
      </c>
    </row>
    <row r="272" spans="8:8" x14ac:dyDescent="0.2">
      <c r="H272" s="3" t="str">
        <f t="shared" si="4"/>
        <v/>
      </c>
    </row>
    <row r="273" spans="8:8" x14ac:dyDescent="0.2">
      <c r="H273" s="3" t="str">
        <f t="shared" si="4"/>
        <v/>
      </c>
    </row>
    <row r="274" spans="8:8" x14ac:dyDescent="0.2">
      <c r="H274" s="3" t="str">
        <f t="shared" si="4"/>
        <v/>
      </c>
    </row>
    <row r="275" spans="8:8" x14ac:dyDescent="0.2">
      <c r="H275" s="3" t="str">
        <f t="shared" si="4"/>
        <v/>
      </c>
    </row>
    <row r="276" spans="8:8" x14ac:dyDescent="0.2">
      <c r="H276" s="3" t="str">
        <f t="shared" si="4"/>
        <v/>
      </c>
    </row>
    <row r="277" spans="8:8" x14ac:dyDescent="0.2">
      <c r="H277" s="3" t="str">
        <f t="shared" si="4"/>
        <v/>
      </c>
    </row>
    <row r="278" spans="8:8" x14ac:dyDescent="0.2">
      <c r="H278" s="3" t="str">
        <f t="shared" si="4"/>
        <v/>
      </c>
    </row>
    <row r="279" spans="8:8" x14ac:dyDescent="0.2">
      <c r="H279" s="3" t="str">
        <f t="shared" si="4"/>
        <v/>
      </c>
    </row>
    <row r="280" spans="8:8" x14ac:dyDescent="0.2">
      <c r="H280" s="3" t="str">
        <f t="shared" si="4"/>
        <v/>
      </c>
    </row>
    <row r="281" spans="8:8" x14ac:dyDescent="0.2">
      <c r="H281" s="3" t="str">
        <f t="shared" si="4"/>
        <v/>
      </c>
    </row>
    <row r="282" spans="8:8" x14ac:dyDescent="0.2">
      <c r="H282" s="3" t="str">
        <f t="shared" si="4"/>
        <v/>
      </c>
    </row>
    <row r="283" spans="8:8" x14ac:dyDescent="0.2">
      <c r="H283" s="3" t="str">
        <f t="shared" si="4"/>
        <v/>
      </c>
    </row>
    <row r="284" spans="8:8" x14ac:dyDescent="0.2">
      <c r="H284" s="3" t="str">
        <f t="shared" si="4"/>
        <v/>
      </c>
    </row>
    <row r="285" spans="8:8" x14ac:dyDescent="0.2">
      <c r="H285" s="3" t="str">
        <f t="shared" si="4"/>
        <v/>
      </c>
    </row>
    <row r="286" spans="8:8" x14ac:dyDescent="0.2">
      <c r="H286" s="3" t="str">
        <f t="shared" si="4"/>
        <v/>
      </c>
    </row>
    <row r="287" spans="8:8" x14ac:dyDescent="0.2">
      <c r="H287" s="3" t="str">
        <f t="shared" si="4"/>
        <v/>
      </c>
    </row>
    <row r="288" spans="8:8" x14ac:dyDescent="0.2">
      <c r="H288" s="3" t="str">
        <f t="shared" si="4"/>
        <v/>
      </c>
    </row>
    <row r="289" spans="8:8" x14ac:dyDescent="0.2">
      <c r="H289" s="3" t="str">
        <f t="shared" si="4"/>
        <v/>
      </c>
    </row>
    <row r="290" spans="8:8" x14ac:dyDescent="0.2">
      <c r="H290" s="3" t="str">
        <f t="shared" si="4"/>
        <v/>
      </c>
    </row>
    <row r="291" spans="8:8" x14ac:dyDescent="0.2">
      <c r="H291" s="3" t="str">
        <f t="shared" si="4"/>
        <v/>
      </c>
    </row>
    <row r="292" spans="8:8" x14ac:dyDescent="0.2">
      <c r="H292" s="3" t="str">
        <f t="shared" si="4"/>
        <v/>
      </c>
    </row>
    <row r="293" spans="8:8" x14ac:dyDescent="0.2">
      <c r="H293" s="3" t="str">
        <f t="shared" si="4"/>
        <v/>
      </c>
    </row>
    <row r="294" spans="8:8" x14ac:dyDescent="0.2">
      <c r="H294" s="3" t="str">
        <f t="shared" si="4"/>
        <v/>
      </c>
    </row>
    <row r="295" spans="8:8" x14ac:dyDescent="0.2">
      <c r="H295" s="3" t="str">
        <f t="shared" si="4"/>
        <v/>
      </c>
    </row>
    <row r="296" spans="8:8" x14ac:dyDescent="0.2">
      <c r="H296" s="3" t="str">
        <f t="shared" si="4"/>
        <v/>
      </c>
    </row>
    <row r="297" spans="8:8" x14ac:dyDescent="0.2">
      <c r="H297" s="3" t="str">
        <f t="shared" si="4"/>
        <v/>
      </c>
    </row>
    <row r="298" spans="8:8" x14ac:dyDescent="0.2">
      <c r="H298" s="3" t="str">
        <f t="shared" si="4"/>
        <v/>
      </c>
    </row>
    <row r="299" spans="8:8" x14ac:dyDescent="0.2">
      <c r="H299" s="3" t="str">
        <f t="shared" si="4"/>
        <v/>
      </c>
    </row>
    <row r="300" spans="8:8" x14ac:dyDescent="0.2">
      <c r="H300" s="3" t="str">
        <f t="shared" si="4"/>
        <v/>
      </c>
    </row>
    <row r="301" spans="8:8" x14ac:dyDescent="0.2">
      <c r="H301" s="3" t="str">
        <f t="shared" si="4"/>
        <v/>
      </c>
    </row>
    <row r="302" spans="8:8" x14ac:dyDescent="0.2">
      <c r="H302" s="3" t="str">
        <f t="shared" si="4"/>
        <v/>
      </c>
    </row>
    <row r="303" spans="8:8" x14ac:dyDescent="0.2">
      <c r="H303" s="3" t="str">
        <f t="shared" si="4"/>
        <v/>
      </c>
    </row>
    <row r="304" spans="8:8" x14ac:dyDescent="0.2">
      <c r="H304" s="3" t="str">
        <f t="shared" si="4"/>
        <v/>
      </c>
    </row>
    <row r="305" spans="8:8" x14ac:dyDescent="0.2">
      <c r="H305" s="3" t="str">
        <f t="shared" si="4"/>
        <v/>
      </c>
    </row>
    <row r="306" spans="8:8" x14ac:dyDescent="0.2">
      <c r="H306" s="3" t="str">
        <f t="shared" si="4"/>
        <v/>
      </c>
    </row>
    <row r="307" spans="8:8" x14ac:dyDescent="0.2">
      <c r="H307" s="3" t="str">
        <f t="shared" si="4"/>
        <v/>
      </c>
    </row>
    <row r="308" spans="8:8" x14ac:dyDescent="0.2">
      <c r="H308" s="3" t="str">
        <f t="shared" si="4"/>
        <v/>
      </c>
    </row>
    <row r="309" spans="8:8" x14ac:dyDescent="0.2">
      <c r="H309" s="3" t="str">
        <f t="shared" si="4"/>
        <v/>
      </c>
    </row>
    <row r="310" spans="8:8" x14ac:dyDescent="0.2">
      <c r="H310" s="3" t="str">
        <f t="shared" si="4"/>
        <v/>
      </c>
    </row>
    <row r="311" spans="8:8" x14ac:dyDescent="0.2">
      <c r="H311" s="3" t="str">
        <f t="shared" si="4"/>
        <v/>
      </c>
    </row>
    <row r="312" spans="8:8" x14ac:dyDescent="0.2">
      <c r="H312" s="3" t="str">
        <f t="shared" si="4"/>
        <v/>
      </c>
    </row>
    <row r="313" spans="8:8" x14ac:dyDescent="0.2">
      <c r="H313" s="3" t="str">
        <f t="shared" si="4"/>
        <v/>
      </c>
    </row>
    <row r="314" spans="8:8" x14ac:dyDescent="0.2">
      <c r="H314" s="3" t="str">
        <f t="shared" si="4"/>
        <v/>
      </c>
    </row>
    <row r="315" spans="8:8" x14ac:dyDescent="0.2">
      <c r="H315" s="3" t="str">
        <f t="shared" si="4"/>
        <v/>
      </c>
    </row>
    <row r="316" spans="8:8" x14ac:dyDescent="0.2">
      <c r="H316" s="3" t="str">
        <f t="shared" si="4"/>
        <v/>
      </c>
    </row>
    <row r="317" spans="8:8" x14ac:dyDescent="0.2">
      <c r="H317" s="3" t="str">
        <f t="shared" si="4"/>
        <v/>
      </c>
    </row>
    <row r="318" spans="8:8" x14ac:dyDescent="0.2">
      <c r="H318" s="3" t="str">
        <f t="shared" si="4"/>
        <v/>
      </c>
    </row>
    <row r="319" spans="8:8" x14ac:dyDescent="0.2">
      <c r="H319" s="3" t="str">
        <f t="shared" si="4"/>
        <v/>
      </c>
    </row>
    <row r="320" spans="8:8" x14ac:dyDescent="0.2">
      <c r="H320" s="3" t="str">
        <f t="shared" si="4"/>
        <v/>
      </c>
    </row>
    <row r="321" spans="8:8" x14ac:dyDescent="0.2">
      <c r="H321" s="3" t="str">
        <f t="shared" si="4"/>
        <v/>
      </c>
    </row>
    <row r="322" spans="8:8" x14ac:dyDescent="0.2">
      <c r="H322" s="3" t="str">
        <f t="shared" si="4"/>
        <v/>
      </c>
    </row>
    <row r="323" spans="8:8" x14ac:dyDescent="0.2">
      <c r="H323" s="3" t="str">
        <f t="shared" ref="H323:H386" si="5">IF(A323="", "", G323/E323)</f>
        <v/>
      </c>
    </row>
    <row r="324" spans="8:8" x14ac:dyDescent="0.2">
      <c r="H324" s="3" t="str">
        <f t="shared" si="5"/>
        <v/>
      </c>
    </row>
    <row r="325" spans="8:8" x14ac:dyDescent="0.2">
      <c r="H325" s="3" t="str">
        <f t="shared" si="5"/>
        <v/>
      </c>
    </row>
    <row r="326" spans="8:8" x14ac:dyDescent="0.2">
      <c r="H326" s="3" t="str">
        <f t="shared" si="5"/>
        <v/>
      </c>
    </row>
    <row r="327" spans="8:8" x14ac:dyDescent="0.2">
      <c r="H327" s="3" t="str">
        <f t="shared" si="5"/>
        <v/>
      </c>
    </row>
    <row r="328" spans="8:8" x14ac:dyDescent="0.2">
      <c r="H328" s="3" t="str">
        <f t="shared" si="5"/>
        <v/>
      </c>
    </row>
    <row r="329" spans="8:8" x14ac:dyDescent="0.2">
      <c r="H329" s="3" t="str">
        <f t="shared" si="5"/>
        <v/>
      </c>
    </row>
    <row r="330" spans="8:8" x14ac:dyDescent="0.2">
      <c r="H330" s="3" t="str">
        <f t="shared" si="5"/>
        <v/>
      </c>
    </row>
    <row r="331" spans="8:8" x14ac:dyDescent="0.2">
      <c r="H331" s="3" t="str">
        <f t="shared" si="5"/>
        <v/>
      </c>
    </row>
    <row r="332" spans="8:8" x14ac:dyDescent="0.2">
      <c r="H332" s="3" t="str">
        <f t="shared" si="5"/>
        <v/>
      </c>
    </row>
    <row r="333" spans="8:8" x14ac:dyDescent="0.2">
      <c r="H333" s="3" t="str">
        <f t="shared" si="5"/>
        <v/>
      </c>
    </row>
    <row r="334" spans="8:8" x14ac:dyDescent="0.2">
      <c r="H334" s="3" t="str">
        <f t="shared" si="5"/>
        <v/>
      </c>
    </row>
    <row r="335" spans="8:8" x14ac:dyDescent="0.2">
      <c r="H335" s="3" t="str">
        <f t="shared" si="5"/>
        <v/>
      </c>
    </row>
    <row r="336" spans="8:8" x14ac:dyDescent="0.2">
      <c r="H336" s="3" t="str">
        <f t="shared" si="5"/>
        <v/>
      </c>
    </row>
    <row r="337" spans="8:8" x14ac:dyDescent="0.2">
      <c r="H337" s="3" t="str">
        <f t="shared" si="5"/>
        <v/>
      </c>
    </row>
    <row r="338" spans="8:8" x14ac:dyDescent="0.2">
      <c r="H338" s="3" t="str">
        <f t="shared" si="5"/>
        <v/>
      </c>
    </row>
    <row r="339" spans="8:8" x14ac:dyDescent="0.2">
      <c r="H339" s="3" t="str">
        <f t="shared" si="5"/>
        <v/>
      </c>
    </row>
    <row r="340" spans="8:8" x14ac:dyDescent="0.2">
      <c r="H340" s="3" t="str">
        <f t="shared" si="5"/>
        <v/>
      </c>
    </row>
    <row r="341" spans="8:8" x14ac:dyDescent="0.2">
      <c r="H341" s="3" t="str">
        <f t="shared" si="5"/>
        <v/>
      </c>
    </row>
    <row r="342" spans="8:8" x14ac:dyDescent="0.2">
      <c r="H342" s="3" t="str">
        <f t="shared" si="5"/>
        <v/>
      </c>
    </row>
    <row r="343" spans="8:8" x14ac:dyDescent="0.2">
      <c r="H343" s="3" t="str">
        <f t="shared" si="5"/>
        <v/>
      </c>
    </row>
    <row r="344" spans="8:8" x14ac:dyDescent="0.2">
      <c r="H344" s="3" t="str">
        <f t="shared" si="5"/>
        <v/>
      </c>
    </row>
    <row r="345" spans="8:8" x14ac:dyDescent="0.2">
      <c r="H345" s="3" t="str">
        <f t="shared" si="5"/>
        <v/>
      </c>
    </row>
    <row r="346" spans="8:8" x14ac:dyDescent="0.2">
      <c r="H346" s="3" t="str">
        <f t="shared" si="5"/>
        <v/>
      </c>
    </row>
    <row r="347" spans="8:8" x14ac:dyDescent="0.2">
      <c r="H347" s="3" t="str">
        <f t="shared" si="5"/>
        <v/>
      </c>
    </row>
    <row r="348" spans="8:8" x14ac:dyDescent="0.2">
      <c r="H348" s="3" t="str">
        <f t="shared" si="5"/>
        <v/>
      </c>
    </row>
    <row r="349" spans="8:8" x14ac:dyDescent="0.2">
      <c r="H349" s="3" t="str">
        <f t="shared" si="5"/>
        <v/>
      </c>
    </row>
    <row r="350" spans="8:8" x14ac:dyDescent="0.2">
      <c r="H350" s="3" t="str">
        <f t="shared" si="5"/>
        <v/>
      </c>
    </row>
    <row r="351" spans="8:8" x14ac:dyDescent="0.2">
      <c r="H351" s="3" t="str">
        <f t="shared" si="5"/>
        <v/>
      </c>
    </row>
    <row r="352" spans="8:8" x14ac:dyDescent="0.2">
      <c r="H352" s="3" t="str">
        <f t="shared" si="5"/>
        <v/>
      </c>
    </row>
    <row r="353" spans="8:8" x14ac:dyDescent="0.2">
      <c r="H353" s="3" t="str">
        <f t="shared" si="5"/>
        <v/>
      </c>
    </row>
    <row r="354" spans="8:8" x14ac:dyDescent="0.2">
      <c r="H354" s="3" t="str">
        <f t="shared" si="5"/>
        <v/>
      </c>
    </row>
    <row r="355" spans="8:8" x14ac:dyDescent="0.2">
      <c r="H355" s="3" t="str">
        <f t="shared" si="5"/>
        <v/>
      </c>
    </row>
    <row r="356" spans="8:8" x14ac:dyDescent="0.2">
      <c r="H356" s="3" t="str">
        <f t="shared" si="5"/>
        <v/>
      </c>
    </row>
    <row r="357" spans="8:8" x14ac:dyDescent="0.2">
      <c r="H357" s="3" t="str">
        <f t="shared" si="5"/>
        <v/>
      </c>
    </row>
    <row r="358" spans="8:8" x14ac:dyDescent="0.2">
      <c r="H358" s="3" t="str">
        <f t="shared" si="5"/>
        <v/>
      </c>
    </row>
    <row r="359" spans="8:8" x14ac:dyDescent="0.2">
      <c r="H359" s="3" t="str">
        <f t="shared" si="5"/>
        <v/>
      </c>
    </row>
    <row r="360" spans="8:8" x14ac:dyDescent="0.2">
      <c r="H360" s="3" t="str">
        <f t="shared" si="5"/>
        <v/>
      </c>
    </row>
    <row r="361" spans="8:8" x14ac:dyDescent="0.2">
      <c r="H361" s="3" t="str">
        <f t="shared" si="5"/>
        <v/>
      </c>
    </row>
    <row r="362" spans="8:8" x14ac:dyDescent="0.2">
      <c r="H362" s="3" t="str">
        <f t="shared" si="5"/>
        <v/>
      </c>
    </row>
    <row r="363" spans="8:8" x14ac:dyDescent="0.2">
      <c r="H363" s="3" t="str">
        <f t="shared" si="5"/>
        <v/>
      </c>
    </row>
    <row r="364" spans="8:8" x14ac:dyDescent="0.2">
      <c r="H364" s="3" t="str">
        <f t="shared" si="5"/>
        <v/>
      </c>
    </row>
    <row r="365" spans="8:8" x14ac:dyDescent="0.2">
      <c r="H365" s="3" t="str">
        <f t="shared" si="5"/>
        <v/>
      </c>
    </row>
    <row r="366" spans="8:8" x14ac:dyDescent="0.2">
      <c r="H366" s="3" t="str">
        <f t="shared" si="5"/>
        <v/>
      </c>
    </row>
    <row r="367" spans="8:8" x14ac:dyDescent="0.2">
      <c r="H367" s="3" t="str">
        <f t="shared" si="5"/>
        <v/>
      </c>
    </row>
    <row r="368" spans="8:8" x14ac:dyDescent="0.2">
      <c r="H368" s="3" t="str">
        <f t="shared" si="5"/>
        <v/>
      </c>
    </row>
    <row r="369" spans="8:8" x14ac:dyDescent="0.2">
      <c r="H369" s="3" t="str">
        <f t="shared" si="5"/>
        <v/>
      </c>
    </row>
    <row r="370" spans="8:8" x14ac:dyDescent="0.2">
      <c r="H370" s="3" t="str">
        <f t="shared" si="5"/>
        <v/>
      </c>
    </row>
    <row r="371" spans="8:8" x14ac:dyDescent="0.2">
      <c r="H371" s="3" t="str">
        <f t="shared" si="5"/>
        <v/>
      </c>
    </row>
    <row r="372" spans="8:8" x14ac:dyDescent="0.2">
      <c r="H372" s="3" t="str">
        <f t="shared" si="5"/>
        <v/>
      </c>
    </row>
    <row r="373" spans="8:8" x14ac:dyDescent="0.2">
      <c r="H373" s="3" t="str">
        <f t="shared" si="5"/>
        <v/>
      </c>
    </row>
    <row r="374" spans="8:8" x14ac:dyDescent="0.2">
      <c r="H374" s="3" t="str">
        <f t="shared" si="5"/>
        <v/>
      </c>
    </row>
    <row r="375" spans="8:8" x14ac:dyDescent="0.2">
      <c r="H375" s="3" t="str">
        <f t="shared" si="5"/>
        <v/>
      </c>
    </row>
    <row r="376" spans="8:8" x14ac:dyDescent="0.2">
      <c r="H376" s="3" t="str">
        <f t="shared" si="5"/>
        <v/>
      </c>
    </row>
    <row r="377" spans="8:8" x14ac:dyDescent="0.2">
      <c r="H377" s="3" t="str">
        <f t="shared" si="5"/>
        <v/>
      </c>
    </row>
    <row r="378" spans="8:8" x14ac:dyDescent="0.2">
      <c r="H378" s="3" t="str">
        <f t="shared" si="5"/>
        <v/>
      </c>
    </row>
    <row r="379" spans="8:8" x14ac:dyDescent="0.2">
      <c r="H379" s="3" t="str">
        <f t="shared" si="5"/>
        <v/>
      </c>
    </row>
    <row r="380" spans="8:8" x14ac:dyDescent="0.2">
      <c r="H380" s="3" t="str">
        <f t="shared" si="5"/>
        <v/>
      </c>
    </row>
    <row r="381" spans="8:8" x14ac:dyDescent="0.2">
      <c r="H381" s="3" t="str">
        <f t="shared" si="5"/>
        <v/>
      </c>
    </row>
    <row r="382" spans="8:8" x14ac:dyDescent="0.2">
      <c r="H382" s="3" t="str">
        <f t="shared" si="5"/>
        <v/>
      </c>
    </row>
    <row r="383" spans="8:8" x14ac:dyDescent="0.2">
      <c r="H383" s="3" t="str">
        <f t="shared" si="5"/>
        <v/>
      </c>
    </row>
    <row r="384" spans="8:8" x14ac:dyDescent="0.2">
      <c r="H384" s="3" t="str">
        <f t="shared" si="5"/>
        <v/>
      </c>
    </row>
    <row r="385" spans="8:8" x14ac:dyDescent="0.2">
      <c r="H385" s="3" t="str">
        <f t="shared" si="5"/>
        <v/>
      </c>
    </row>
    <row r="386" spans="8:8" x14ac:dyDescent="0.2">
      <c r="H386" s="3" t="str">
        <f t="shared" si="5"/>
        <v/>
      </c>
    </row>
    <row r="387" spans="8:8" x14ac:dyDescent="0.2">
      <c r="H387" s="3" t="str">
        <f t="shared" ref="H387:H450" si="6">IF(A387="", "", G387/E387)</f>
        <v/>
      </c>
    </row>
    <row r="388" spans="8:8" x14ac:dyDescent="0.2">
      <c r="H388" s="3" t="str">
        <f t="shared" si="6"/>
        <v/>
      </c>
    </row>
    <row r="389" spans="8:8" x14ac:dyDescent="0.2">
      <c r="H389" s="3" t="str">
        <f t="shared" si="6"/>
        <v/>
      </c>
    </row>
    <row r="390" spans="8:8" x14ac:dyDescent="0.2">
      <c r="H390" s="3" t="str">
        <f t="shared" si="6"/>
        <v/>
      </c>
    </row>
    <row r="391" spans="8:8" x14ac:dyDescent="0.2">
      <c r="H391" s="3" t="str">
        <f t="shared" si="6"/>
        <v/>
      </c>
    </row>
    <row r="392" spans="8:8" x14ac:dyDescent="0.2">
      <c r="H392" s="3" t="str">
        <f t="shared" si="6"/>
        <v/>
      </c>
    </row>
    <row r="393" spans="8:8" x14ac:dyDescent="0.2">
      <c r="H393" s="3" t="str">
        <f t="shared" si="6"/>
        <v/>
      </c>
    </row>
    <row r="394" spans="8:8" x14ac:dyDescent="0.2">
      <c r="H394" s="3" t="str">
        <f t="shared" si="6"/>
        <v/>
      </c>
    </row>
    <row r="395" spans="8:8" x14ac:dyDescent="0.2">
      <c r="H395" s="3" t="str">
        <f t="shared" si="6"/>
        <v/>
      </c>
    </row>
    <row r="396" spans="8:8" x14ac:dyDescent="0.2">
      <c r="H396" s="3" t="str">
        <f t="shared" si="6"/>
        <v/>
      </c>
    </row>
    <row r="397" spans="8:8" x14ac:dyDescent="0.2">
      <c r="H397" s="3" t="str">
        <f t="shared" si="6"/>
        <v/>
      </c>
    </row>
    <row r="398" spans="8:8" x14ac:dyDescent="0.2">
      <c r="H398" s="3" t="str">
        <f t="shared" si="6"/>
        <v/>
      </c>
    </row>
    <row r="399" spans="8:8" x14ac:dyDescent="0.2">
      <c r="H399" s="3" t="str">
        <f t="shared" si="6"/>
        <v/>
      </c>
    </row>
    <row r="400" spans="8:8" x14ac:dyDescent="0.2">
      <c r="H400" s="3" t="str">
        <f t="shared" si="6"/>
        <v/>
      </c>
    </row>
    <row r="401" spans="8:8" x14ac:dyDescent="0.2">
      <c r="H401" s="3" t="str">
        <f t="shared" si="6"/>
        <v/>
      </c>
    </row>
    <row r="402" spans="8:8" x14ac:dyDescent="0.2">
      <c r="H402" s="3" t="str">
        <f t="shared" si="6"/>
        <v/>
      </c>
    </row>
    <row r="403" spans="8:8" x14ac:dyDescent="0.2">
      <c r="H403" s="3" t="str">
        <f t="shared" si="6"/>
        <v/>
      </c>
    </row>
    <row r="404" spans="8:8" x14ac:dyDescent="0.2">
      <c r="H404" s="3" t="str">
        <f t="shared" si="6"/>
        <v/>
      </c>
    </row>
    <row r="405" spans="8:8" x14ac:dyDescent="0.2">
      <c r="H405" s="3" t="str">
        <f t="shared" si="6"/>
        <v/>
      </c>
    </row>
    <row r="406" spans="8:8" x14ac:dyDescent="0.2">
      <c r="H406" s="3" t="str">
        <f t="shared" si="6"/>
        <v/>
      </c>
    </row>
    <row r="407" spans="8:8" x14ac:dyDescent="0.2">
      <c r="H407" s="3" t="str">
        <f t="shared" si="6"/>
        <v/>
      </c>
    </row>
    <row r="408" spans="8:8" x14ac:dyDescent="0.2">
      <c r="H408" s="3" t="str">
        <f t="shared" si="6"/>
        <v/>
      </c>
    </row>
    <row r="409" spans="8:8" x14ac:dyDescent="0.2">
      <c r="H409" s="3" t="str">
        <f t="shared" si="6"/>
        <v/>
      </c>
    </row>
    <row r="410" spans="8:8" x14ac:dyDescent="0.2">
      <c r="H410" s="3" t="str">
        <f t="shared" si="6"/>
        <v/>
      </c>
    </row>
    <row r="411" spans="8:8" x14ac:dyDescent="0.2">
      <c r="H411" s="3" t="str">
        <f t="shared" si="6"/>
        <v/>
      </c>
    </row>
    <row r="412" spans="8:8" x14ac:dyDescent="0.2">
      <c r="H412" s="3" t="str">
        <f t="shared" si="6"/>
        <v/>
      </c>
    </row>
    <row r="413" spans="8:8" x14ac:dyDescent="0.2">
      <c r="H413" s="3" t="str">
        <f t="shared" si="6"/>
        <v/>
      </c>
    </row>
    <row r="414" spans="8:8" x14ac:dyDescent="0.2">
      <c r="H414" s="3" t="str">
        <f t="shared" si="6"/>
        <v/>
      </c>
    </row>
    <row r="415" spans="8:8" x14ac:dyDescent="0.2">
      <c r="H415" s="3" t="str">
        <f t="shared" si="6"/>
        <v/>
      </c>
    </row>
    <row r="416" spans="8:8" x14ac:dyDescent="0.2">
      <c r="H416" s="3" t="str">
        <f t="shared" si="6"/>
        <v/>
      </c>
    </row>
    <row r="417" spans="8:8" x14ac:dyDescent="0.2">
      <c r="H417" s="3" t="str">
        <f t="shared" si="6"/>
        <v/>
      </c>
    </row>
    <row r="418" spans="8:8" x14ac:dyDescent="0.2">
      <c r="H418" s="3" t="str">
        <f t="shared" si="6"/>
        <v/>
      </c>
    </row>
    <row r="419" spans="8:8" x14ac:dyDescent="0.2">
      <c r="H419" s="3" t="str">
        <f t="shared" si="6"/>
        <v/>
      </c>
    </row>
    <row r="420" spans="8:8" x14ac:dyDescent="0.2">
      <c r="H420" s="3" t="str">
        <f t="shared" si="6"/>
        <v/>
      </c>
    </row>
    <row r="421" spans="8:8" x14ac:dyDescent="0.2">
      <c r="H421" s="3" t="str">
        <f t="shared" si="6"/>
        <v/>
      </c>
    </row>
    <row r="422" spans="8:8" x14ac:dyDescent="0.2">
      <c r="H422" s="3" t="str">
        <f t="shared" si="6"/>
        <v/>
      </c>
    </row>
    <row r="423" spans="8:8" x14ac:dyDescent="0.2">
      <c r="H423" s="3" t="str">
        <f t="shared" si="6"/>
        <v/>
      </c>
    </row>
    <row r="424" spans="8:8" x14ac:dyDescent="0.2">
      <c r="H424" s="3" t="str">
        <f t="shared" si="6"/>
        <v/>
      </c>
    </row>
    <row r="425" spans="8:8" x14ac:dyDescent="0.2">
      <c r="H425" s="3" t="str">
        <f t="shared" si="6"/>
        <v/>
      </c>
    </row>
    <row r="426" spans="8:8" x14ac:dyDescent="0.2">
      <c r="H426" s="3" t="str">
        <f t="shared" si="6"/>
        <v/>
      </c>
    </row>
    <row r="427" spans="8:8" x14ac:dyDescent="0.2">
      <c r="H427" s="3" t="str">
        <f t="shared" si="6"/>
        <v/>
      </c>
    </row>
    <row r="428" spans="8:8" x14ac:dyDescent="0.2">
      <c r="H428" s="3" t="str">
        <f t="shared" si="6"/>
        <v/>
      </c>
    </row>
    <row r="429" spans="8:8" x14ac:dyDescent="0.2">
      <c r="H429" s="3" t="str">
        <f t="shared" si="6"/>
        <v/>
      </c>
    </row>
    <row r="430" spans="8:8" x14ac:dyDescent="0.2">
      <c r="H430" s="3" t="str">
        <f t="shared" si="6"/>
        <v/>
      </c>
    </row>
    <row r="431" spans="8:8" x14ac:dyDescent="0.2">
      <c r="H431" s="3" t="str">
        <f t="shared" si="6"/>
        <v/>
      </c>
    </row>
    <row r="432" spans="8:8" x14ac:dyDescent="0.2">
      <c r="H432" s="3" t="str">
        <f t="shared" si="6"/>
        <v/>
      </c>
    </row>
    <row r="433" spans="8:8" x14ac:dyDescent="0.2">
      <c r="H433" s="3" t="str">
        <f t="shared" si="6"/>
        <v/>
      </c>
    </row>
    <row r="434" spans="8:8" x14ac:dyDescent="0.2">
      <c r="H434" s="3" t="str">
        <f t="shared" si="6"/>
        <v/>
      </c>
    </row>
    <row r="435" spans="8:8" x14ac:dyDescent="0.2">
      <c r="H435" s="3" t="str">
        <f t="shared" si="6"/>
        <v/>
      </c>
    </row>
    <row r="436" spans="8:8" x14ac:dyDescent="0.2">
      <c r="H436" s="3" t="str">
        <f t="shared" si="6"/>
        <v/>
      </c>
    </row>
    <row r="437" spans="8:8" x14ac:dyDescent="0.2">
      <c r="H437" s="3" t="str">
        <f t="shared" si="6"/>
        <v/>
      </c>
    </row>
    <row r="438" spans="8:8" x14ac:dyDescent="0.2">
      <c r="H438" s="3" t="str">
        <f t="shared" si="6"/>
        <v/>
      </c>
    </row>
    <row r="439" spans="8:8" x14ac:dyDescent="0.2">
      <c r="H439" s="3" t="str">
        <f t="shared" si="6"/>
        <v/>
      </c>
    </row>
    <row r="440" spans="8:8" x14ac:dyDescent="0.2">
      <c r="H440" s="3" t="str">
        <f t="shared" si="6"/>
        <v/>
      </c>
    </row>
    <row r="441" spans="8:8" x14ac:dyDescent="0.2">
      <c r="H441" s="3" t="str">
        <f t="shared" si="6"/>
        <v/>
      </c>
    </row>
    <row r="442" spans="8:8" x14ac:dyDescent="0.2">
      <c r="H442" s="3" t="str">
        <f t="shared" si="6"/>
        <v/>
      </c>
    </row>
    <row r="443" spans="8:8" x14ac:dyDescent="0.2">
      <c r="H443" s="3" t="str">
        <f t="shared" si="6"/>
        <v/>
      </c>
    </row>
    <row r="444" spans="8:8" x14ac:dyDescent="0.2">
      <c r="H444" s="3" t="str">
        <f t="shared" si="6"/>
        <v/>
      </c>
    </row>
    <row r="445" spans="8:8" x14ac:dyDescent="0.2">
      <c r="H445" s="3" t="str">
        <f t="shared" si="6"/>
        <v/>
      </c>
    </row>
    <row r="446" spans="8:8" x14ac:dyDescent="0.2">
      <c r="H446" s="3" t="str">
        <f t="shared" si="6"/>
        <v/>
      </c>
    </row>
    <row r="447" spans="8:8" x14ac:dyDescent="0.2">
      <c r="H447" s="3" t="str">
        <f t="shared" si="6"/>
        <v/>
      </c>
    </row>
    <row r="448" spans="8:8" x14ac:dyDescent="0.2">
      <c r="H448" s="3" t="str">
        <f t="shared" si="6"/>
        <v/>
      </c>
    </row>
    <row r="449" spans="8:8" x14ac:dyDescent="0.2">
      <c r="H449" s="3" t="str">
        <f t="shared" si="6"/>
        <v/>
      </c>
    </row>
    <row r="450" spans="8:8" x14ac:dyDescent="0.2">
      <c r="H450" s="3" t="str">
        <f t="shared" si="6"/>
        <v/>
      </c>
    </row>
    <row r="451" spans="8:8" x14ac:dyDescent="0.2">
      <c r="H451" s="3" t="str">
        <f t="shared" ref="H451:H514" si="7">IF(A451="", "", G451/E451)</f>
        <v/>
      </c>
    </row>
    <row r="452" spans="8:8" x14ac:dyDescent="0.2">
      <c r="H452" s="3" t="str">
        <f t="shared" si="7"/>
        <v/>
      </c>
    </row>
    <row r="453" spans="8:8" x14ac:dyDescent="0.2">
      <c r="H453" s="3" t="str">
        <f t="shared" si="7"/>
        <v/>
      </c>
    </row>
    <row r="454" spans="8:8" x14ac:dyDescent="0.2">
      <c r="H454" s="3" t="str">
        <f t="shared" si="7"/>
        <v/>
      </c>
    </row>
    <row r="455" spans="8:8" x14ac:dyDescent="0.2">
      <c r="H455" s="3" t="str">
        <f t="shared" si="7"/>
        <v/>
      </c>
    </row>
    <row r="456" spans="8:8" x14ac:dyDescent="0.2">
      <c r="H456" s="3" t="str">
        <f t="shared" si="7"/>
        <v/>
      </c>
    </row>
    <row r="457" spans="8:8" x14ac:dyDescent="0.2">
      <c r="H457" s="3" t="str">
        <f t="shared" si="7"/>
        <v/>
      </c>
    </row>
    <row r="458" spans="8:8" x14ac:dyDescent="0.2">
      <c r="H458" s="3" t="str">
        <f t="shared" si="7"/>
        <v/>
      </c>
    </row>
    <row r="459" spans="8:8" x14ac:dyDescent="0.2">
      <c r="H459" s="3" t="str">
        <f t="shared" si="7"/>
        <v/>
      </c>
    </row>
    <row r="460" spans="8:8" x14ac:dyDescent="0.2">
      <c r="H460" s="3" t="str">
        <f t="shared" si="7"/>
        <v/>
      </c>
    </row>
    <row r="461" spans="8:8" x14ac:dyDescent="0.2">
      <c r="H461" s="3" t="str">
        <f t="shared" si="7"/>
        <v/>
      </c>
    </row>
    <row r="462" spans="8:8" x14ac:dyDescent="0.2">
      <c r="H462" s="3" t="str">
        <f t="shared" si="7"/>
        <v/>
      </c>
    </row>
    <row r="463" spans="8:8" x14ac:dyDescent="0.2">
      <c r="H463" s="3" t="str">
        <f t="shared" si="7"/>
        <v/>
      </c>
    </row>
    <row r="464" spans="8:8" x14ac:dyDescent="0.2">
      <c r="H464" s="3" t="str">
        <f t="shared" si="7"/>
        <v/>
      </c>
    </row>
    <row r="465" spans="8:8" x14ac:dyDescent="0.2">
      <c r="H465" s="3" t="str">
        <f t="shared" si="7"/>
        <v/>
      </c>
    </row>
    <row r="466" spans="8:8" x14ac:dyDescent="0.2">
      <c r="H466" s="3" t="str">
        <f t="shared" si="7"/>
        <v/>
      </c>
    </row>
    <row r="467" spans="8:8" x14ac:dyDescent="0.2">
      <c r="H467" s="3" t="str">
        <f t="shared" si="7"/>
        <v/>
      </c>
    </row>
    <row r="468" spans="8:8" x14ac:dyDescent="0.2">
      <c r="H468" s="3" t="str">
        <f t="shared" si="7"/>
        <v/>
      </c>
    </row>
    <row r="469" spans="8:8" x14ac:dyDescent="0.2">
      <c r="H469" s="3" t="str">
        <f t="shared" si="7"/>
        <v/>
      </c>
    </row>
    <row r="470" spans="8:8" x14ac:dyDescent="0.2">
      <c r="H470" s="3" t="str">
        <f t="shared" si="7"/>
        <v/>
      </c>
    </row>
    <row r="471" spans="8:8" x14ac:dyDescent="0.2">
      <c r="H471" s="3" t="str">
        <f t="shared" si="7"/>
        <v/>
      </c>
    </row>
    <row r="472" spans="8:8" x14ac:dyDescent="0.2">
      <c r="H472" s="3" t="str">
        <f t="shared" si="7"/>
        <v/>
      </c>
    </row>
    <row r="473" spans="8:8" x14ac:dyDescent="0.2">
      <c r="H473" s="3" t="str">
        <f t="shared" si="7"/>
        <v/>
      </c>
    </row>
    <row r="474" spans="8:8" x14ac:dyDescent="0.2">
      <c r="H474" s="3" t="str">
        <f t="shared" si="7"/>
        <v/>
      </c>
    </row>
    <row r="475" spans="8:8" x14ac:dyDescent="0.2">
      <c r="H475" s="3" t="str">
        <f t="shared" si="7"/>
        <v/>
      </c>
    </row>
    <row r="476" spans="8:8" x14ac:dyDescent="0.2">
      <c r="H476" s="3" t="str">
        <f t="shared" si="7"/>
        <v/>
      </c>
    </row>
    <row r="477" spans="8:8" x14ac:dyDescent="0.2">
      <c r="H477" s="3" t="str">
        <f t="shared" si="7"/>
        <v/>
      </c>
    </row>
    <row r="478" spans="8:8" x14ac:dyDescent="0.2">
      <c r="H478" s="3" t="str">
        <f t="shared" si="7"/>
        <v/>
      </c>
    </row>
    <row r="479" spans="8:8" x14ac:dyDescent="0.2">
      <c r="H479" s="3" t="str">
        <f t="shared" si="7"/>
        <v/>
      </c>
    </row>
    <row r="480" spans="8:8" x14ac:dyDescent="0.2">
      <c r="H480" s="3" t="str">
        <f t="shared" si="7"/>
        <v/>
      </c>
    </row>
    <row r="481" spans="8:8" x14ac:dyDescent="0.2">
      <c r="H481" s="3" t="str">
        <f t="shared" si="7"/>
        <v/>
      </c>
    </row>
    <row r="482" spans="8:8" x14ac:dyDescent="0.2">
      <c r="H482" s="3" t="str">
        <f t="shared" si="7"/>
        <v/>
      </c>
    </row>
    <row r="483" spans="8:8" x14ac:dyDescent="0.2">
      <c r="H483" s="3" t="str">
        <f t="shared" si="7"/>
        <v/>
      </c>
    </row>
    <row r="484" spans="8:8" x14ac:dyDescent="0.2">
      <c r="H484" s="3" t="str">
        <f t="shared" si="7"/>
        <v/>
      </c>
    </row>
    <row r="485" spans="8:8" x14ac:dyDescent="0.2">
      <c r="H485" s="3" t="str">
        <f t="shared" si="7"/>
        <v/>
      </c>
    </row>
    <row r="486" spans="8:8" x14ac:dyDescent="0.2">
      <c r="H486" s="3" t="str">
        <f t="shared" si="7"/>
        <v/>
      </c>
    </row>
    <row r="487" spans="8:8" x14ac:dyDescent="0.2">
      <c r="H487" s="3" t="str">
        <f t="shared" si="7"/>
        <v/>
      </c>
    </row>
    <row r="488" spans="8:8" x14ac:dyDescent="0.2">
      <c r="H488" s="3" t="str">
        <f t="shared" si="7"/>
        <v/>
      </c>
    </row>
    <row r="489" spans="8:8" x14ac:dyDescent="0.2">
      <c r="H489" s="3" t="str">
        <f t="shared" si="7"/>
        <v/>
      </c>
    </row>
    <row r="490" spans="8:8" x14ac:dyDescent="0.2">
      <c r="H490" s="3" t="str">
        <f t="shared" si="7"/>
        <v/>
      </c>
    </row>
    <row r="491" spans="8:8" x14ac:dyDescent="0.2">
      <c r="H491" s="3" t="str">
        <f t="shared" si="7"/>
        <v/>
      </c>
    </row>
    <row r="492" spans="8:8" x14ac:dyDescent="0.2">
      <c r="H492" s="3" t="str">
        <f t="shared" si="7"/>
        <v/>
      </c>
    </row>
    <row r="493" spans="8:8" x14ac:dyDescent="0.2">
      <c r="H493" s="3" t="str">
        <f t="shared" si="7"/>
        <v/>
      </c>
    </row>
    <row r="494" spans="8:8" x14ac:dyDescent="0.2">
      <c r="H494" s="3" t="str">
        <f t="shared" si="7"/>
        <v/>
      </c>
    </row>
    <row r="495" spans="8:8" x14ac:dyDescent="0.2">
      <c r="H495" s="3" t="str">
        <f t="shared" si="7"/>
        <v/>
      </c>
    </row>
    <row r="496" spans="8:8" x14ac:dyDescent="0.2">
      <c r="H496" s="3" t="str">
        <f t="shared" si="7"/>
        <v/>
      </c>
    </row>
    <row r="497" spans="8:8" x14ac:dyDescent="0.2">
      <c r="H497" s="3" t="str">
        <f t="shared" si="7"/>
        <v/>
      </c>
    </row>
    <row r="498" spans="8:8" x14ac:dyDescent="0.2">
      <c r="H498" s="3" t="str">
        <f t="shared" si="7"/>
        <v/>
      </c>
    </row>
    <row r="499" spans="8:8" x14ac:dyDescent="0.2">
      <c r="H499" s="3" t="str">
        <f t="shared" si="7"/>
        <v/>
      </c>
    </row>
    <row r="500" spans="8:8" x14ac:dyDescent="0.2">
      <c r="H500" s="3" t="str">
        <f t="shared" si="7"/>
        <v/>
      </c>
    </row>
    <row r="501" spans="8:8" x14ac:dyDescent="0.2">
      <c r="H501" s="3" t="str">
        <f t="shared" si="7"/>
        <v/>
      </c>
    </row>
    <row r="502" spans="8:8" x14ac:dyDescent="0.2">
      <c r="H502" s="3" t="str">
        <f t="shared" si="7"/>
        <v/>
      </c>
    </row>
    <row r="503" spans="8:8" x14ac:dyDescent="0.2">
      <c r="H503" s="3" t="str">
        <f t="shared" si="7"/>
        <v/>
      </c>
    </row>
    <row r="504" spans="8:8" x14ac:dyDescent="0.2">
      <c r="H504" s="3" t="str">
        <f t="shared" si="7"/>
        <v/>
      </c>
    </row>
    <row r="505" spans="8:8" x14ac:dyDescent="0.2">
      <c r="H505" s="3" t="str">
        <f t="shared" si="7"/>
        <v/>
      </c>
    </row>
    <row r="506" spans="8:8" x14ac:dyDescent="0.2">
      <c r="H506" s="3" t="str">
        <f t="shared" si="7"/>
        <v/>
      </c>
    </row>
    <row r="507" spans="8:8" x14ac:dyDescent="0.2">
      <c r="H507" s="3" t="str">
        <f t="shared" si="7"/>
        <v/>
      </c>
    </row>
    <row r="508" spans="8:8" x14ac:dyDescent="0.2">
      <c r="H508" s="3" t="str">
        <f t="shared" si="7"/>
        <v/>
      </c>
    </row>
    <row r="509" spans="8:8" x14ac:dyDescent="0.2">
      <c r="H509" s="3" t="str">
        <f t="shared" si="7"/>
        <v/>
      </c>
    </row>
    <row r="510" spans="8:8" x14ac:dyDescent="0.2">
      <c r="H510" s="3" t="str">
        <f t="shared" si="7"/>
        <v/>
      </c>
    </row>
    <row r="511" spans="8:8" x14ac:dyDescent="0.2">
      <c r="H511" s="3" t="str">
        <f t="shared" si="7"/>
        <v/>
      </c>
    </row>
    <row r="512" spans="8:8" x14ac:dyDescent="0.2">
      <c r="H512" s="3" t="str">
        <f t="shared" si="7"/>
        <v/>
      </c>
    </row>
    <row r="513" spans="8:8" x14ac:dyDescent="0.2">
      <c r="H513" s="3" t="str">
        <f t="shared" si="7"/>
        <v/>
      </c>
    </row>
    <row r="514" spans="8:8" x14ac:dyDescent="0.2">
      <c r="H514" s="3" t="str">
        <f t="shared" si="7"/>
        <v/>
      </c>
    </row>
    <row r="515" spans="8:8" x14ac:dyDescent="0.2">
      <c r="H515" s="3" t="str">
        <f t="shared" ref="H515:H578" si="8">IF(A515="", "", G515/E515)</f>
        <v/>
      </c>
    </row>
    <row r="516" spans="8:8" x14ac:dyDescent="0.2">
      <c r="H516" s="3" t="str">
        <f t="shared" si="8"/>
        <v/>
      </c>
    </row>
    <row r="517" spans="8:8" x14ac:dyDescent="0.2">
      <c r="H517" s="3" t="str">
        <f t="shared" si="8"/>
        <v/>
      </c>
    </row>
    <row r="518" spans="8:8" x14ac:dyDescent="0.2">
      <c r="H518" s="3" t="str">
        <f t="shared" si="8"/>
        <v/>
      </c>
    </row>
    <row r="519" spans="8:8" x14ac:dyDescent="0.2">
      <c r="H519" s="3" t="str">
        <f t="shared" si="8"/>
        <v/>
      </c>
    </row>
    <row r="520" spans="8:8" x14ac:dyDescent="0.2">
      <c r="H520" s="3" t="str">
        <f t="shared" si="8"/>
        <v/>
      </c>
    </row>
    <row r="521" spans="8:8" x14ac:dyDescent="0.2">
      <c r="H521" s="3" t="str">
        <f t="shared" si="8"/>
        <v/>
      </c>
    </row>
    <row r="522" spans="8:8" x14ac:dyDescent="0.2">
      <c r="H522" s="3" t="str">
        <f t="shared" si="8"/>
        <v/>
      </c>
    </row>
    <row r="523" spans="8:8" x14ac:dyDescent="0.2">
      <c r="H523" s="3" t="str">
        <f t="shared" si="8"/>
        <v/>
      </c>
    </row>
    <row r="524" spans="8:8" x14ac:dyDescent="0.2">
      <c r="H524" s="3" t="str">
        <f t="shared" si="8"/>
        <v/>
      </c>
    </row>
    <row r="525" spans="8:8" x14ac:dyDescent="0.2">
      <c r="H525" s="3" t="str">
        <f t="shared" si="8"/>
        <v/>
      </c>
    </row>
    <row r="526" spans="8:8" x14ac:dyDescent="0.2">
      <c r="H526" s="3" t="str">
        <f t="shared" si="8"/>
        <v/>
      </c>
    </row>
    <row r="527" spans="8:8" x14ac:dyDescent="0.2">
      <c r="H527" s="3" t="str">
        <f t="shared" si="8"/>
        <v/>
      </c>
    </row>
    <row r="528" spans="8:8" x14ac:dyDescent="0.2">
      <c r="H528" s="3" t="str">
        <f t="shared" si="8"/>
        <v/>
      </c>
    </row>
    <row r="529" spans="8:8" x14ac:dyDescent="0.2">
      <c r="H529" s="3" t="str">
        <f t="shared" si="8"/>
        <v/>
      </c>
    </row>
    <row r="530" spans="8:8" x14ac:dyDescent="0.2">
      <c r="H530" s="3" t="str">
        <f t="shared" si="8"/>
        <v/>
      </c>
    </row>
    <row r="531" spans="8:8" x14ac:dyDescent="0.2">
      <c r="H531" s="3" t="str">
        <f t="shared" si="8"/>
        <v/>
      </c>
    </row>
    <row r="532" spans="8:8" x14ac:dyDescent="0.2">
      <c r="H532" s="3" t="str">
        <f t="shared" si="8"/>
        <v/>
      </c>
    </row>
    <row r="533" spans="8:8" x14ac:dyDescent="0.2">
      <c r="H533" s="3" t="str">
        <f t="shared" si="8"/>
        <v/>
      </c>
    </row>
    <row r="534" spans="8:8" x14ac:dyDescent="0.2">
      <c r="H534" s="3" t="str">
        <f t="shared" si="8"/>
        <v/>
      </c>
    </row>
    <row r="535" spans="8:8" x14ac:dyDescent="0.2">
      <c r="H535" s="3" t="str">
        <f t="shared" si="8"/>
        <v/>
      </c>
    </row>
    <row r="536" spans="8:8" x14ac:dyDescent="0.2">
      <c r="H536" s="3" t="str">
        <f t="shared" si="8"/>
        <v/>
      </c>
    </row>
    <row r="537" spans="8:8" x14ac:dyDescent="0.2">
      <c r="H537" s="3" t="str">
        <f t="shared" si="8"/>
        <v/>
      </c>
    </row>
    <row r="538" spans="8:8" x14ac:dyDescent="0.2">
      <c r="H538" s="3" t="str">
        <f t="shared" si="8"/>
        <v/>
      </c>
    </row>
    <row r="539" spans="8:8" x14ac:dyDescent="0.2">
      <c r="H539" s="3" t="str">
        <f t="shared" si="8"/>
        <v/>
      </c>
    </row>
    <row r="540" spans="8:8" x14ac:dyDescent="0.2">
      <c r="H540" s="3" t="str">
        <f t="shared" si="8"/>
        <v/>
      </c>
    </row>
    <row r="541" spans="8:8" x14ac:dyDescent="0.2">
      <c r="H541" s="3" t="str">
        <f t="shared" si="8"/>
        <v/>
      </c>
    </row>
    <row r="542" spans="8:8" x14ac:dyDescent="0.2">
      <c r="H542" s="3" t="str">
        <f t="shared" si="8"/>
        <v/>
      </c>
    </row>
    <row r="543" spans="8:8" x14ac:dyDescent="0.2">
      <c r="H543" s="3" t="str">
        <f t="shared" si="8"/>
        <v/>
      </c>
    </row>
    <row r="544" spans="8:8" x14ac:dyDescent="0.2">
      <c r="H544" s="3" t="str">
        <f t="shared" si="8"/>
        <v/>
      </c>
    </row>
    <row r="545" spans="8:8" x14ac:dyDescent="0.2">
      <c r="H545" s="3" t="str">
        <f t="shared" si="8"/>
        <v/>
      </c>
    </row>
    <row r="546" spans="8:8" x14ac:dyDescent="0.2">
      <c r="H546" s="3" t="str">
        <f t="shared" si="8"/>
        <v/>
      </c>
    </row>
    <row r="547" spans="8:8" x14ac:dyDescent="0.2">
      <c r="H547" s="3" t="str">
        <f t="shared" si="8"/>
        <v/>
      </c>
    </row>
    <row r="548" spans="8:8" x14ac:dyDescent="0.2">
      <c r="H548" s="3" t="str">
        <f t="shared" si="8"/>
        <v/>
      </c>
    </row>
    <row r="549" spans="8:8" x14ac:dyDescent="0.2">
      <c r="H549" s="3" t="str">
        <f t="shared" si="8"/>
        <v/>
      </c>
    </row>
    <row r="550" spans="8:8" x14ac:dyDescent="0.2">
      <c r="H550" s="3" t="str">
        <f t="shared" si="8"/>
        <v/>
      </c>
    </row>
    <row r="551" spans="8:8" x14ac:dyDescent="0.2">
      <c r="H551" s="3" t="str">
        <f t="shared" si="8"/>
        <v/>
      </c>
    </row>
    <row r="552" spans="8:8" x14ac:dyDescent="0.2">
      <c r="H552" s="3" t="str">
        <f t="shared" si="8"/>
        <v/>
      </c>
    </row>
    <row r="553" spans="8:8" x14ac:dyDescent="0.2">
      <c r="H553" s="3" t="str">
        <f t="shared" si="8"/>
        <v/>
      </c>
    </row>
    <row r="554" spans="8:8" x14ac:dyDescent="0.2">
      <c r="H554" s="3" t="str">
        <f t="shared" si="8"/>
        <v/>
      </c>
    </row>
    <row r="555" spans="8:8" x14ac:dyDescent="0.2">
      <c r="H555" s="3" t="str">
        <f t="shared" si="8"/>
        <v/>
      </c>
    </row>
    <row r="556" spans="8:8" x14ac:dyDescent="0.2">
      <c r="H556" s="3" t="str">
        <f t="shared" si="8"/>
        <v/>
      </c>
    </row>
    <row r="557" spans="8:8" x14ac:dyDescent="0.2">
      <c r="H557" s="3" t="str">
        <f t="shared" si="8"/>
        <v/>
      </c>
    </row>
    <row r="558" spans="8:8" x14ac:dyDescent="0.2">
      <c r="H558" s="3" t="str">
        <f t="shared" si="8"/>
        <v/>
      </c>
    </row>
    <row r="559" spans="8:8" x14ac:dyDescent="0.2">
      <c r="H559" s="3" t="str">
        <f t="shared" si="8"/>
        <v/>
      </c>
    </row>
    <row r="560" spans="8:8" x14ac:dyDescent="0.2">
      <c r="H560" s="3" t="str">
        <f t="shared" si="8"/>
        <v/>
      </c>
    </row>
    <row r="561" spans="8:8" x14ac:dyDescent="0.2">
      <c r="H561" s="3" t="str">
        <f t="shared" si="8"/>
        <v/>
      </c>
    </row>
    <row r="562" spans="8:8" x14ac:dyDescent="0.2">
      <c r="H562" s="3" t="str">
        <f t="shared" si="8"/>
        <v/>
      </c>
    </row>
    <row r="563" spans="8:8" x14ac:dyDescent="0.2">
      <c r="H563" s="3" t="str">
        <f t="shared" si="8"/>
        <v/>
      </c>
    </row>
    <row r="564" spans="8:8" x14ac:dyDescent="0.2">
      <c r="H564" s="3" t="str">
        <f t="shared" si="8"/>
        <v/>
      </c>
    </row>
    <row r="565" spans="8:8" x14ac:dyDescent="0.2">
      <c r="H565" s="3" t="str">
        <f t="shared" si="8"/>
        <v/>
      </c>
    </row>
    <row r="566" spans="8:8" x14ac:dyDescent="0.2">
      <c r="H566" s="3" t="str">
        <f t="shared" si="8"/>
        <v/>
      </c>
    </row>
    <row r="567" spans="8:8" x14ac:dyDescent="0.2">
      <c r="H567" s="3" t="str">
        <f t="shared" si="8"/>
        <v/>
      </c>
    </row>
    <row r="568" spans="8:8" x14ac:dyDescent="0.2">
      <c r="H568" s="3" t="str">
        <f t="shared" si="8"/>
        <v/>
      </c>
    </row>
    <row r="569" spans="8:8" x14ac:dyDescent="0.2">
      <c r="H569" s="3" t="str">
        <f t="shared" si="8"/>
        <v/>
      </c>
    </row>
    <row r="570" spans="8:8" x14ac:dyDescent="0.2">
      <c r="H570" s="3" t="str">
        <f t="shared" si="8"/>
        <v/>
      </c>
    </row>
    <row r="571" spans="8:8" x14ac:dyDescent="0.2">
      <c r="H571" s="3" t="str">
        <f t="shared" si="8"/>
        <v/>
      </c>
    </row>
    <row r="572" spans="8:8" x14ac:dyDescent="0.2">
      <c r="H572" s="3" t="str">
        <f t="shared" si="8"/>
        <v/>
      </c>
    </row>
    <row r="573" spans="8:8" x14ac:dyDescent="0.2">
      <c r="H573" s="3" t="str">
        <f t="shared" si="8"/>
        <v/>
      </c>
    </row>
    <row r="574" spans="8:8" x14ac:dyDescent="0.2">
      <c r="H574" s="3" t="str">
        <f t="shared" si="8"/>
        <v/>
      </c>
    </row>
    <row r="575" spans="8:8" x14ac:dyDescent="0.2">
      <c r="H575" s="3" t="str">
        <f t="shared" si="8"/>
        <v/>
      </c>
    </row>
    <row r="576" spans="8:8" x14ac:dyDescent="0.2">
      <c r="H576" s="3" t="str">
        <f t="shared" si="8"/>
        <v/>
      </c>
    </row>
    <row r="577" spans="8:8" x14ac:dyDescent="0.2">
      <c r="H577" s="3" t="str">
        <f t="shared" si="8"/>
        <v/>
      </c>
    </row>
    <row r="578" spans="8:8" x14ac:dyDescent="0.2">
      <c r="H578" s="3" t="str">
        <f t="shared" si="8"/>
        <v/>
      </c>
    </row>
    <row r="579" spans="8:8" x14ac:dyDescent="0.2">
      <c r="H579" s="3" t="str">
        <f t="shared" ref="H579:H642" si="9">IF(A579="", "", G579/E579)</f>
        <v/>
      </c>
    </row>
    <row r="580" spans="8:8" x14ac:dyDescent="0.2">
      <c r="H580" s="3" t="str">
        <f t="shared" si="9"/>
        <v/>
      </c>
    </row>
    <row r="581" spans="8:8" x14ac:dyDescent="0.2">
      <c r="H581" s="3" t="str">
        <f t="shared" si="9"/>
        <v/>
      </c>
    </row>
    <row r="582" spans="8:8" x14ac:dyDescent="0.2">
      <c r="H582" s="3" t="str">
        <f t="shared" si="9"/>
        <v/>
      </c>
    </row>
    <row r="583" spans="8:8" x14ac:dyDescent="0.2">
      <c r="H583" s="3" t="str">
        <f t="shared" si="9"/>
        <v/>
      </c>
    </row>
    <row r="584" spans="8:8" x14ac:dyDescent="0.2">
      <c r="H584" s="3" t="str">
        <f t="shared" si="9"/>
        <v/>
      </c>
    </row>
    <row r="585" spans="8:8" x14ac:dyDescent="0.2">
      <c r="H585" s="3" t="str">
        <f t="shared" si="9"/>
        <v/>
      </c>
    </row>
    <row r="586" spans="8:8" x14ac:dyDescent="0.2">
      <c r="H586" s="3" t="str">
        <f t="shared" si="9"/>
        <v/>
      </c>
    </row>
    <row r="587" spans="8:8" x14ac:dyDescent="0.2">
      <c r="H587" s="3" t="str">
        <f t="shared" si="9"/>
        <v/>
      </c>
    </row>
    <row r="588" spans="8:8" x14ac:dyDescent="0.2">
      <c r="H588" s="3" t="str">
        <f t="shared" si="9"/>
        <v/>
      </c>
    </row>
    <row r="589" spans="8:8" x14ac:dyDescent="0.2">
      <c r="H589" s="3" t="str">
        <f t="shared" si="9"/>
        <v/>
      </c>
    </row>
    <row r="590" spans="8:8" x14ac:dyDescent="0.2">
      <c r="H590" s="3" t="str">
        <f t="shared" si="9"/>
        <v/>
      </c>
    </row>
    <row r="591" spans="8:8" x14ac:dyDescent="0.2">
      <c r="H591" s="3" t="str">
        <f t="shared" si="9"/>
        <v/>
      </c>
    </row>
    <row r="592" spans="8:8" x14ac:dyDescent="0.2">
      <c r="H592" s="3" t="str">
        <f t="shared" si="9"/>
        <v/>
      </c>
    </row>
    <row r="593" spans="8:8" x14ac:dyDescent="0.2">
      <c r="H593" s="3" t="str">
        <f t="shared" si="9"/>
        <v/>
      </c>
    </row>
    <row r="594" spans="8:8" x14ac:dyDescent="0.2">
      <c r="H594" s="3" t="str">
        <f t="shared" si="9"/>
        <v/>
      </c>
    </row>
    <row r="595" spans="8:8" x14ac:dyDescent="0.2">
      <c r="H595" s="3" t="str">
        <f t="shared" si="9"/>
        <v/>
      </c>
    </row>
    <row r="596" spans="8:8" x14ac:dyDescent="0.2">
      <c r="H596" s="3" t="str">
        <f t="shared" si="9"/>
        <v/>
      </c>
    </row>
    <row r="597" spans="8:8" x14ac:dyDescent="0.2">
      <c r="H597" s="3" t="str">
        <f t="shared" si="9"/>
        <v/>
      </c>
    </row>
    <row r="598" spans="8:8" x14ac:dyDescent="0.2">
      <c r="H598" s="3" t="str">
        <f t="shared" si="9"/>
        <v/>
      </c>
    </row>
    <row r="599" spans="8:8" x14ac:dyDescent="0.2">
      <c r="H599" s="3" t="str">
        <f t="shared" si="9"/>
        <v/>
      </c>
    </row>
    <row r="600" spans="8:8" x14ac:dyDescent="0.2">
      <c r="H600" s="3" t="str">
        <f t="shared" si="9"/>
        <v/>
      </c>
    </row>
    <row r="601" spans="8:8" x14ac:dyDescent="0.2">
      <c r="H601" s="3" t="str">
        <f t="shared" si="9"/>
        <v/>
      </c>
    </row>
    <row r="602" spans="8:8" x14ac:dyDescent="0.2">
      <c r="H602" s="3" t="str">
        <f t="shared" si="9"/>
        <v/>
      </c>
    </row>
    <row r="603" spans="8:8" x14ac:dyDescent="0.2">
      <c r="H603" s="3" t="str">
        <f t="shared" si="9"/>
        <v/>
      </c>
    </row>
    <row r="604" spans="8:8" x14ac:dyDescent="0.2">
      <c r="H604" s="3" t="str">
        <f t="shared" si="9"/>
        <v/>
      </c>
    </row>
    <row r="605" spans="8:8" x14ac:dyDescent="0.2">
      <c r="H605" s="3" t="str">
        <f t="shared" si="9"/>
        <v/>
      </c>
    </row>
    <row r="606" spans="8:8" x14ac:dyDescent="0.2">
      <c r="H606" s="3" t="str">
        <f t="shared" si="9"/>
        <v/>
      </c>
    </row>
    <row r="607" spans="8:8" x14ac:dyDescent="0.2">
      <c r="H607" s="3" t="str">
        <f t="shared" si="9"/>
        <v/>
      </c>
    </row>
    <row r="608" spans="8:8" x14ac:dyDescent="0.2">
      <c r="H608" s="3" t="str">
        <f t="shared" si="9"/>
        <v/>
      </c>
    </row>
    <row r="609" spans="8:8" x14ac:dyDescent="0.2">
      <c r="H609" s="3" t="str">
        <f t="shared" si="9"/>
        <v/>
      </c>
    </row>
    <row r="610" spans="8:8" x14ac:dyDescent="0.2">
      <c r="H610" s="3" t="str">
        <f t="shared" si="9"/>
        <v/>
      </c>
    </row>
    <row r="611" spans="8:8" x14ac:dyDescent="0.2">
      <c r="H611" s="3" t="str">
        <f t="shared" si="9"/>
        <v/>
      </c>
    </row>
    <row r="612" spans="8:8" x14ac:dyDescent="0.2">
      <c r="H612" s="3" t="str">
        <f t="shared" si="9"/>
        <v/>
      </c>
    </row>
    <row r="613" spans="8:8" x14ac:dyDescent="0.2">
      <c r="H613" s="3" t="str">
        <f t="shared" si="9"/>
        <v/>
      </c>
    </row>
    <row r="614" spans="8:8" x14ac:dyDescent="0.2">
      <c r="H614" s="3" t="str">
        <f t="shared" si="9"/>
        <v/>
      </c>
    </row>
    <row r="615" spans="8:8" x14ac:dyDescent="0.2">
      <c r="H615" s="3" t="str">
        <f t="shared" si="9"/>
        <v/>
      </c>
    </row>
    <row r="616" spans="8:8" x14ac:dyDescent="0.2">
      <c r="H616" s="3" t="str">
        <f t="shared" si="9"/>
        <v/>
      </c>
    </row>
    <row r="617" spans="8:8" x14ac:dyDescent="0.2">
      <c r="H617" s="3" t="str">
        <f t="shared" si="9"/>
        <v/>
      </c>
    </row>
    <row r="618" spans="8:8" x14ac:dyDescent="0.2">
      <c r="H618" s="3" t="str">
        <f t="shared" si="9"/>
        <v/>
      </c>
    </row>
    <row r="619" spans="8:8" x14ac:dyDescent="0.2">
      <c r="H619" s="3" t="str">
        <f t="shared" si="9"/>
        <v/>
      </c>
    </row>
    <row r="620" spans="8:8" x14ac:dyDescent="0.2">
      <c r="H620" s="3" t="str">
        <f t="shared" si="9"/>
        <v/>
      </c>
    </row>
    <row r="621" spans="8:8" x14ac:dyDescent="0.2">
      <c r="H621" s="3" t="str">
        <f t="shared" si="9"/>
        <v/>
      </c>
    </row>
    <row r="622" spans="8:8" x14ac:dyDescent="0.2">
      <c r="H622" s="3" t="str">
        <f t="shared" si="9"/>
        <v/>
      </c>
    </row>
    <row r="623" spans="8:8" x14ac:dyDescent="0.2">
      <c r="H623" s="3" t="str">
        <f t="shared" si="9"/>
        <v/>
      </c>
    </row>
    <row r="624" spans="8:8" x14ac:dyDescent="0.2">
      <c r="H624" s="3" t="str">
        <f t="shared" si="9"/>
        <v/>
      </c>
    </row>
    <row r="625" spans="8:8" x14ac:dyDescent="0.2">
      <c r="H625" s="3" t="str">
        <f t="shared" si="9"/>
        <v/>
      </c>
    </row>
    <row r="626" spans="8:8" x14ac:dyDescent="0.2">
      <c r="H626" s="3" t="str">
        <f t="shared" si="9"/>
        <v/>
      </c>
    </row>
    <row r="627" spans="8:8" x14ac:dyDescent="0.2">
      <c r="H627" s="3" t="str">
        <f t="shared" si="9"/>
        <v/>
      </c>
    </row>
    <row r="628" spans="8:8" x14ac:dyDescent="0.2">
      <c r="H628" s="3" t="str">
        <f t="shared" si="9"/>
        <v/>
      </c>
    </row>
    <row r="629" spans="8:8" x14ac:dyDescent="0.2">
      <c r="H629" s="3" t="str">
        <f t="shared" si="9"/>
        <v/>
      </c>
    </row>
    <row r="630" spans="8:8" x14ac:dyDescent="0.2">
      <c r="H630" s="3" t="str">
        <f t="shared" si="9"/>
        <v/>
      </c>
    </row>
    <row r="631" spans="8:8" x14ac:dyDescent="0.2">
      <c r="H631" s="3" t="str">
        <f t="shared" si="9"/>
        <v/>
      </c>
    </row>
    <row r="632" spans="8:8" x14ac:dyDescent="0.2">
      <c r="H632" s="3" t="str">
        <f t="shared" si="9"/>
        <v/>
      </c>
    </row>
    <row r="633" spans="8:8" x14ac:dyDescent="0.2">
      <c r="H633" s="3" t="str">
        <f t="shared" si="9"/>
        <v/>
      </c>
    </row>
    <row r="634" spans="8:8" x14ac:dyDescent="0.2">
      <c r="H634" s="3" t="str">
        <f t="shared" si="9"/>
        <v/>
      </c>
    </row>
    <row r="635" spans="8:8" x14ac:dyDescent="0.2">
      <c r="H635" s="3" t="str">
        <f t="shared" si="9"/>
        <v/>
      </c>
    </row>
    <row r="636" spans="8:8" x14ac:dyDescent="0.2">
      <c r="H636" s="3" t="str">
        <f t="shared" si="9"/>
        <v/>
      </c>
    </row>
    <row r="637" spans="8:8" x14ac:dyDescent="0.2">
      <c r="H637" s="3" t="str">
        <f t="shared" si="9"/>
        <v/>
      </c>
    </row>
    <row r="638" spans="8:8" x14ac:dyDescent="0.2">
      <c r="H638" s="3" t="str">
        <f t="shared" si="9"/>
        <v/>
      </c>
    </row>
    <row r="639" spans="8:8" x14ac:dyDescent="0.2">
      <c r="H639" s="3" t="str">
        <f t="shared" si="9"/>
        <v/>
      </c>
    </row>
    <row r="640" spans="8:8" x14ac:dyDescent="0.2">
      <c r="H640" s="3" t="str">
        <f t="shared" si="9"/>
        <v/>
      </c>
    </row>
    <row r="641" spans="8:8" x14ac:dyDescent="0.2">
      <c r="H641" s="3" t="str">
        <f t="shared" si="9"/>
        <v/>
      </c>
    </row>
    <row r="642" spans="8:8" x14ac:dyDescent="0.2">
      <c r="H642" s="3" t="str">
        <f t="shared" si="9"/>
        <v/>
      </c>
    </row>
    <row r="643" spans="8:8" x14ac:dyDescent="0.2">
      <c r="H643" s="3" t="str">
        <f t="shared" ref="H643:H706" si="10">IF(A643="", "", G643/E643)</f>
        <v/>
      </c>
    </row>
    <row r="644" spans="8:8" x14ac:dyDescent="0.2">
      <c r="H644" s="3" t="str">
        <f t="shared" si="10"/>
        <v/>
      </c>
    </row>
    <row r="645" spans="8:8" x14ac:dyDescent="0.2">
      <c r="H645" s="3" t="str">
        <f t="shared" si="10"/>
        <v/>
      </c>
    </row>
    <row r="646" spans="8:8" x14ac:dyDescent="0.2">
      <c r="H646" s="3" t="str">
        <f t="shared" si="10"/>
        <v/>
      </c>
    </row>
    <row r="647" spans="8:8" x14ac:dyDescent="0.2">
      <c r="H647" s="3" t="str">
        <f t="shared" si="10"/>
        <v/>
      </c>
    </row>
    <row r="648" spans="8:8" x14ac:dyDescent="0.2">
      <c r="H648" s="3" t="str">
        <f t="shared" si="10"/>
        <v/>
      </c>
    </row>
    <row r="649" spans="8:8" x14ac:dyDescent="0.2">
      <c r="H649" s="3" t="str">
        <f t="shared" si="10"/>
        <v/>
      </c>
    </row>
    <row r="650" spans="8:8" x14ac:dyDescent="0.2">
      <c r="H650" s="3" t="str">
        <f t="shared" si="10"/>
        <v/>
      </c>
    </row>
    <row r="651" spans="8:8" x14ac:dyDescent="0.2">
      <c r="H651" s="3" t="str">
        <f t="shared" si="10"/>
        <v/>
      </c>
    </row>
    <row r="652" spans="8:8" x14ac:dyDescent="0.2">
      <c r="H652" s="3" t="str">
        <f t="shared" si="10"/>
        <v/>
      </c>
    </row>
    <row r="653" spans="8:8" x14ac:dyDescent="0.2">
      <c r="H653" s="3" t="str">
        <f t="shared" si="10"/>
        <v/>
      </c>
    </row>
    <row r="654" spans="8:8" x14ac:dyDescent="0.2">
      <c r="H654" s="3" t="str">
        <f t="shared" si="10"/>
        <v/>
      </c>
    </row>
    <row r="655" spans="8:8" x14ac:dyDescent="0.2">
      <c r="H655" s="3" t="str">
        <f t="shared" si="10"/>
        <v/>
      </c>
    </row>
    <row r="656" spans="8:8" x14ac:dyDescent="0.2">
      <c r="H656" s="3" t="str">
        <f t="shared" si="10"/>
        <v/>
      </c>
    </row>
    <row r="657" spans="8:8" x14ac:dyDescent="0.2">
      <c r="H657" s="3" t="str">
        <f t="shared" si="10"/>
        <v/>
      </c>
    </row>
    <row r="658" spans="8:8" x14ac:dyDescent="0.2">
      <c r="H658" s="3" t="str">
        <f t="shared" si="10"/>
        <v/>
      </c>
    </row>
    <row r="659" spans="8:8" x14ac:dyDescent="0.2">
      <c r="H659" s="3" t="str">
        <f t="shared" si="10"/>
        <v/>
      </c>
    </row>
    <row r="660" spans="8:8" x14ac:dyDescent="0.2">
      <c r="H660" s="3" t="str">
        <f t="shared" si="10"/>
        <v/>
      </c>
    </row>
    <row r="661" spans="8:8" x14ac:dyDescent="0.2">
      <c r="H661" s="3" t="str">
        <f t="shared" si="10"/>
        <v/>
      </c>
    </row>
    <row r="662" spans="8:8" x14ac:dyDescent="0.2">
      <c r="H662" s="3" t="str">
        <f t="shared" si="10"/>
        <v/>
      </c>
    </row>
    <row r="663" spans="8:8" x14ac:dyDescent="0.2">
      <c r="H663" s="3" t="str">
        <f t="shared" si="10"/>
        <v/>
      </c>
    </row>
    <row r="664" spans="8:8" x14ac:dyDescent="0.2">
      <c r="H664" s="3" t="str">
        <f t="shared" si="10"/>
        <v/>
      </c>
    </row>
    <row r="665" spans="8:8" x14ac:dyDescent="0.2">
      <c r="H665" s="3" t="str">
        <f t="shared" si="10"/>
        <v/>
      </c>
    </row>
    <row r="666" spans="8:8" x14ac:dyDescent="0.2">
      <c r="H666" s="3" t="str">
        <f t="shared" si="10"/>
        <v/>
      </c>
    </row>
    <row r="667" spans="8:8" x14ac:dyDescent="0.2">
      <c r="H667" s="3" t="str">
        <f t="shared" si="10"/>
        <v/>
      </c>
    </row>
    <row r="668" spans="8:8" x14ac:dyDescent="0.2">
      <c r="H668" s="3" t="str">
        <f t="shared" si="10"/>
        <v/>
      </c>
    </row>
    <row r="669" spans="8:8" x14ac:dyDescent="0.2">
      <c r="H669" s="3" t="str">
        <f t="shared" si="10"/>
        <v/>
      </c>
    </row>
    <row r="670" spans="8:8" x14ac:dyDescent="0.2">
      <c r="H670" s="3" t="str">
        <f t="shared" si="10"/>
        <v/>
      </c>
    </row>
    <row r="671" spans="8:8" x14ac:dyDescent="0.2">
      <c r="H671" s="3" t="str">
        <f t="shared" si="10"/>
        <v/>
      </c>
    </row>
    <row r="672" spans="8:8" x14ac:dyDescent="0.2">
      <c r="H672" s="3" t="str">
        <f t="shared" si="10"/>
        <v/>
      </c>
    </row>
    <row r="673" spans="8:8" x14ac:dyDescent="0.2">
      <c r="H673" s="3" t="str">
        <f t="shared" si="10"/>
        <v/>
      </c>
    </row>
    <row r="674" spans="8:8" x14ac:dyDescent="0.2">
      <c r="H674" s="3" t="str">
        <f t="shared" si="10"/>
        <v/>
      </c>
    </row>
    <row r="675" spans="8:8" x14ac:dyDescent="0.2">
      <c r="H675" s="3" t="str">
        <f t="shared" si="10"/>
        <v/>
      </c>
    </row>
    <row r="676" spans="8:8" x14ac:dyDescent="0.2">
      <c r="H676" s="3" t="str">
        <f t="shared" si="10"/>
        <v/>
      </c>
    </row>
    <row r="677" spans="8:8" x14ac:dyDescent="0.2">
      <c r="H677" s="3" t="str">
        <f t="shared" si="10"/>
        <v/>
      </c>
    </row>
    <row r="678" spans="8:8" x14ac:dyDescent="0.2">
      <c r="H678" s="3" t="str">
        <f t="shared" si="10"/>
        <v/>
      </c>
    </row>
    <row r="679" spans="8:8" x14ac:dyDescent="0.2">
      <c r="H679" s="3" t="str">
        <f t="shared" si="10"/>
        <v/>
      </c>
    </row>
    <row r="680" spans="8:8" x14ac:dyDescent="0.2">
      <c r="H680" s="3" t="str">
        <f t="shared" si="10"/>
        <v/>
      </c>
    </row>
    <row r="681" spans="8:8" x14ac:dyDescent="0.2">
      <c r="H681" s="3" t="str">
        <f t="shared" si="10"/>
        <v/>
      </c>
    </row>
    <row r="682" spans="8:8" x14ac:dyDescent="0.2">
      <c r="H682" s="3" t="str">
        <f t="shared" si="10"/>
        <v/>
      </c>
    </row>
    <row r="683" spans="8:8" x14ac:dyDescent="0.2">
      <c r="H683" s="3" t="str">
        <f t="shared" si="10"/>
        <v/>
      </c>
    </row>
    <row r="684" spans="8:8" x14ac:dyDescent="0.2">
      <c r="H684" s="3" t="str">
        <f t="shared" si="10"/>
        <v/>
      </c>
    </row>
    <row r="685" spans="8:8" x14ac:dyDescent="0.2">
      <c r="H685" s="3" t="str">
        <f t="shared" si="10"/>
        <v/>
      </c>
    </row>
    <row r="686" spans="8:8" x14ac:dyDescent="0.2">
      <c r="H686" s="3" t="str">
        <f t="shared" si="10"/>
        <v/>
      </c>
    </row>
    <row r="687" spans="8:8" x14ac:dyDescent="0.2">
      <c r="H687" s="3" t="str">
        <f t="shared" si="10"/>
        <v/>
      </c>
    </row>
    <row r="688" spans="8:8" x14ac:dyDescent="0.2">
      <c r="H688" s="3" t="str">
        <f t="shared" si="10"/>
        <v/>
      </c>
    </row>
    <row r="689" spans="8:8" x14ac:dyDescent="0.2">
      <c r="H689" s="3" t="str">
        <f t="shared" si="10"/>
        <v/>
      </c>
    </row>
    <row r="690" spans="8:8" x14ac:dyDescent="0.2">
      <c r="H690" s="3" t="str">
        <f t="shared" si="10"/>
        <v/>
      </c>
    </row>
    <row r="691" spans="8:8" x14ac:dyDescent="0.2">
      <c r="H691" s="3" t="str">
        <f t="shared" si="10"/>
        <v/>
      </c>
    </row>
    <row r="692" spans="8:8" x14ac:dyDescent="0.2">
      <c r="H692" s="3" t="str">
        <f t="shared" si="10"/>
        <v/>
      </c>
    </row>
    <row r="693" spans="8:8" x14ac:dyDescent="0.2">
      <c r="H693" s="3" t="str">
        <f t="shared" si="10"/>
        <v/>
      </c>
    </row>
    <row r="694" spans="8:8" x14ac:dyDescent="0.2">
      <c r="H694" s="3" t="str">
        <f t="shared" si="10"/>
        <v/>
      </c>
    </row>
    <row r="695" spans="8:8" x14ac:dyDescent="0.2">
      <c r="H695" s="3" t="str">
        <f t="shared" si="10"/>
        <v/>
      </c>
    </row>
    <row r="696" spans="8:8" x14ac:dyDescent="0.2">
      <c r="H696" s="3" t="str">
        <f t="shared" si="10"/>
        <v/>
      </c>
    </row>
    <row r="697" spans="8:8" x14ac:dyDescent="0.2">
      <c r="H697" s="3" t="str">
        <f t="shared" si="10"/>
        <v/>
      </c>
    </row>
    <row r="698" spans="8:8" x14ac:dyDescent="0.2">
      <c r="H698" s="3" t="str">
        <f t="shared" si="10"/>
        <v/>
      </c>
    </row>
    <row r="699" spans="8:8" x14ac:dyDescent="0.2">
      <c r="H699" s="3" t="str">
        <f t="shared" si="10"/>
        <v/>
      </c>
    </row>
    <row r="700" spans="8:8" x14ac:dyDescent="0.2">
      <c r="H700" s="3" t="str">
        <f t="shared" si="10"/>
        <v/>
      </c>
    </row>
    <row r="701" spans="8:8" x14ac:dyDescent="0.2">
      <c r="H701" s="3" t="str">
        <f t="shared" si="10"/>
        <v/>
      </c>
    </row>
    <row r="702" spans="8:8" x14ac:dyDescent="0.2">
      <c r="H702" s="3" t="str">
        <f t="shared" si="10"/>
        <v/>
      </c>
    </row>
    <row r="703" spans="8:8" x14ac:dyDescent="0.2">
      <c r="H703" s="3" t="str">
        <f t="shared" si="10"/>
        <v/>
      </c>
    </row>
    <row r="704" spans="8:8" x14ac:dyDescent="0.2">
      <c r="H704" s="3" t="str">
        <f t="shared" si="10"/>
        <v/>
      </c>
    </row>
    <row r="705" spans="8:8" x14ac:dyDescent="0.2">
      <c r="H705" s="3" t="str">
        <f t="shared" si="10"/>
        <v/>
      </c>
    </row>
    <row r="706" spans="8:8" x14ac:dyDescent="0.2">
      <c r="H706" s="3" t="str">
        <f t="shared" si="10"/>
        <v/>
      </c>
    </row>
    <row r="707" spans="8:8" x14ac:dyDescent="0.2">
      <c r="H707" s="3" t="str">
        <f t="shared" ref="H707:H770" si="11">IF(A707="", "", G707/E707)</f>
        <v/>
      </c>
    </row>
    <row r="708" spans="8:8" x14ac:dyDescent="0.2">
      <c r="H708" s="3" t="str">
        <f t="shared" si="11"/>
        <v/>
      </c>
    </row>
    <row r="709" spans="8:8" x14ac:dyDescent="0.2">
      <c r="H709" s="3" t="str">
        <f t="shared" si="11"/>
        <v/>
      </c>
    </row>
    <row r="710" spans="8:8" x14ac:dyDescent="0.2">
      <c r="H710" s="3" t="str">
        <f t="shared" si="11"/>
        <v/>
      </c>
    </row>
    <row r="711" spans="8:8" x14ac:dyDescent="0.2">
      <c r="H711" s="3" t="str">
        <f t="shared" si="11"/>
        <v/>
      </c>
    </row>
    <row r="712" spans="8:8" x14ac:dyDescent="0.2">
      <c r="H712" s="3" t="str">
        <f t="shared" si="11"/>
        <v/>
      </c>
    </row>
    <row r="713" spans="8:8" x14ac:dyDescent="0.2">
      <c r="H713" s="3" t="str">
        <f t="shared" si="11"/>
        <v/>
      </c>
    </row>
    <row r="714" spans="8:8" x14ac:dyDescent="0.2">
      <c r="H714" s="3" t="str">
        <f t="shared" si="11"/>
        <v/>
      </c>
    </row>
    <row r="715" spans="8:8" x14ac:dyDescent="0.2">
      <c r="H715" s="3" t="str">
        <f t="shared" si="11"/>
        <v/>
      </c>
    </row>
    <row r="716" spans="8:8" x14ac:dyDescent="0.2">
      <c r="H716" s="3" t="str">
        <f t="shared" si="11"/>
        <v/>
      </c>
    </row>
    <row r="717" spans="8:8" x14ac:dyDescent="0.2">
      <c r="H717" s="3" t="str">
        <f t="shared" si="11"/>
        <v/>
      </c>
    </row>
    <row r="718" spans="8:8" x14ac:dyDescent="0.2">
      <c r="H718" s="3" t="str">
        <f t="shared" si="11"/>
        <v/>
      </c>
    </row>
    <row r="719" spans="8:8" x14ac:dyDescent="0.2">
      <c r="H719" s="3" t="str">
        <f t="shared" si="11"/>
        <v/>
      </c>
    </row>
    <row r="720" spans="8:8" x14ac:dyDescent="0.2">
      <c r="H720" s="3" t="str">
        <f t="shared" si="11"/>
        <v/>
      </c>
    </row>
    <row r="721" spans="8:8" x14ac:dyDescent="0.2">
      <c r="H721" s="3" t="str">
        <f t="shared" si="11"/>
        <v/>
      </c>
    </row>
    <row r="722" spans="8:8" x14ac:dyDescent="0.2">
      <c r="H722" s="3" t="str">
        <f t="shared" si="11"/>
        <v/>
      </c>
    </row>
    <row r="723" spans="8:8" x14ac:dyDescent="0.2">
      <c r="H723" s="3" t="str">
        <f t="shared" si="11"/>
        <v/>
      </c>
    </row>
    <row r="724" spans="8:8" x14ac:dyDescent="0.2">
      <c r="H724" s="3" t="str">
        <f t="shared" si="11"/>
        <v/>
      </c>
    </row>
    <row r="725" spans="8:8" x14ac:dyDescent="0.2">
      <c r="H725" s="3" t="str">
        <f t="shared" si="11"/>
        <v/>
      </c>
    </row>
    <row r="726" spans="8:8" x14ac:dyDescent="0.2">
      <c r="H726" s="3" t="str">
        <f t="shared" si="11"/>
        <v/>
      </c>
    </row>
    <row r="727" spans="8:8" x14ac:dyDescent="0.2">
      <c r="H727" s="3" t="str">
        <f t="shared" si="11"/>
        <v/>
      </c>
    </row>
    <row r="728" spans="8:8" x14ac:dyDescent="0.2">
      <c r="H728" s="3" t="str">
        <f t="shared" si="11"/>
        <v/>
      </c>
    </row>
    <row r="729" spans="8:8" x14ac:dyDescent="0.2">
      <c r="H729" s="3" t="str">
        <f t="shared" si="11"/>
        <v/>
      </c>
    </row>
    <row r="730" spans="8:8" x14ac:dyDescent="0.2">
      <c r="H730" s="3" t="str">
        <f t="shared" si="11"/>
        <v/>
      </c>
    </row>
    <row r="731" spans="8:8" x14ac:dyDescent="0.2">
      <c r="H731" s="3" t="str">
        <f t="shared" si="11"/>
        <v/>
      </c>
    </row>
    <row r="732" spans="8:8" x14ac:dyDescent="0.2">
      <c r="H732" s="3" t="str">
        <f t="shared" si="11"/>
        <v/>
      </c>
    </row>
    <row r="733" spans="8:8" x14ac:dyDescent="0.2">
      <c r="H733" s="3" t="str">
        <f t="shared" si="11"/>
        <v/>
      </c>
    </row>
    <row r="734" spans="8:8" x14ac:dyDescent="0.2">
      <c r="H734" s="3" t="str">
        <f t="shared" si="11"/>
        <v/>
      </c>
    </row>
    <row r="735" spans="8:8" x14ac:dyDescent="0.2">
      <c r="H735" s="3" t="str">
        <f t="shared" si="11"/>
        <v/>
      </c>
    </row>
    <row r="736" spans="8:8" x14ac:dyDescent="0.2">
      <c r="H736" s="3" t="str">
        <f t="shared" si="11"/>
        <v/>
      </c>
    </row>
    <row r="737" spans="8:8" x14ac:dyDescent="0.2">
      <c r="H737" s="3" t="str">
        <f t="shared" si="11"/>
        <v/>
      </c>
    </row>
    <row r="738" spans="8:8" x14ac:dyDescent="0.2">
      <c r="H738" s="3" t="str">
        <f t="shared" si="11"/>
        <v/>
      </c>
    </row>
    <row r="739" spans="8:8" x14ac:dyDescent="0.2">
      <c r="H739" s="3" t="str">
        <f t="shared" si="11"/>
        <v/>
      </c>
    </row>
    <row r="740" spans="8:8" x14ac:dyDescent="0.2">
      <c r="H740" s="3" t="str">
        <f t="shared" si="11"/>
        <v/>
      </c>
    </row>
    <row r="741" spans="8:8" x14ac:dyDescent="0.2">
      <c r="H741" s="3" t="str">
        <f t="shared" si="11"/>
        <v/>
      </c>
    </row>
    <row r="742" spans="8:8" x14ac:dyDescent="0.2">
      <c r="H742" s="3" t="str">
        <f t="shared" si="11"/>
        <v/>
      </c>
    </row>
    <row r="743" spans="8:8" x14ac:dyDescent="0.2">
      <c r="H743" s="3" t="str">
        <f t="shared" si="11"/>
        <v/>
      </c>
    </row>
    <row r="744" spans="8:8" x14ac:dyDescent="0.2">
      <c r="H744" s="3" t="str">
        <f t="shared" si="11"/>
        <v/>
      </c>
    </row>
    <row r="745" spans="8:8" x14ac:dyDescent="0.2">
      <c r="H745" s="3" t="str">
        <f t="shared" si="11"/>
        <v/>
      </c>
    </row>
    <row r="746" spans="8:8" x14ac:dyDescent="0.2">
      <c r="H746" s="3" t="str">
        <f t="shared" si="11"/>
        <v/>
      </c>
    </row>
    <row r="747" spans="8:8" x14ac:dyDescent="0.2">
      <c r="H747" s="3" t="str">
        <f t="shared" si="11"/>
        <v/>
      </c>
    </row>
    <row r="748" spans="8:8" x14ac:dyDescent="0.2">
      <c r="H748" s="3" t="str">
        <f t="shared" si="11"/>
        <v/>
      </c>
    </row>
    <row r="749" spans="8:8" x14ac:dyDescent="0.2">
      <c r="H749" s="3" t="str">
        <f t="shared" si="11"/>
        <v/>
      </c>
    </row>
    <row r="750" spans="8:8" x14ac:dyDescent="0.2">
      <c r="H750" s="3" t="str">
        <f t="shared" si="11"/>
        <v/>
      </c>
    </row>
    <row r="751" spans="8:8" x14ac:dyDescent="0.2">
      <c r="H751" s="3" t="str">
        <f t="shared" si="11"/>
        <v/>
      </c>
    </row>
    <row r="752" spans="8:8" x14ac:dyDescent="0.2">
      <c r="H752" s="3" t="str">
        <f t="shared" si="11"/>
        <v/>
      </c>
    </row>
    <row r="753" spans="8:8" x14ac:dyDescent="0.2">
      <c r="H753" s="3" t="str">
        <f t="shared" si="11"/>
        <v/>
      </c>
    </row>
    <row r="754" spans="8:8" x14ac:dyDescent="0.2">
      <c r="H754" s="3" t="str">
        <f t="shared" si="11"/>
        <v/>
      </c>
    </row>
    <row r="755" spans="8:8" x14ac:dyDescent="0.2">
      <c r="H755" s="3" t="str">
        <f t="shared" si="11"/>
        <v/>
      </c>
    </row>
    <row r="756" spans="8:8" x14ac:dyDescent="0.2">
      <c r="H756" s="3" t="str">
        <f t="shared" si="11"/>
        <v/>
      </c>
    </row>
    <row r="757" spans="8:8" x14ac:dyDescent="0.2">
      <c r="H757" s="3" t="str">
        <f t="shared" si="11"/>
        <v/>
      </c>
    </row>
    <row r="758" spans="8:8" x14ac:dyDescent="0.2">
      <c r="H758" s="3" t="str">
        <f t="shared" si="11"/>
        <v/>
      </c>
    </row>
    <row r="759" spans="8:8" x14ac:dyDescent="0.2">
      <c r="H759" s="3" t="str">
        <f t="shared" si="11"/>
        <v/>
      </c>
    </row>
    <row r="760" spans="8:8" x14ac:dyDescent="0.2">
      <c r="H760" s="3" t="str">
        <f t="shared" si="11"/>
        <v/>
      </c>
    </row>
    <row r="761" spans="8:8" x14ac:dyDescent="0.2">
      <c r="H761" s="3" t="str">
        <f t="shared" si="11"/>
        <v/>
      </c>
    </row>
    <row r="762" spans="8:8" x14ac:dyDescent="0.2">
      <c r="H762" s="3" t="str">
        <f t="shared" si="11"/>
        <v/>
      </c>
    </row>
    <row r="763" spans="8:8" x14ac:dyDescent="0.2">
      <c r="H763" s="3" t="str">
        <f t="shared" si="11"/>
        <v/>
      </c>
    </row>
    <row r="764" spans="8:8" x14ac:dyDescent="0.2">
      <c r="H764" s="3" t="str">
        <f t="shared" si="11"/>
        <v/>
      </c>
    </row>
    <row r="765" spans="8:8" x14ac:dyDescent="0.2">
      <c r="H765" s="3" t="str">
        <f t="shared" si="11"/>
        <v/>
      </c>
    </row>
    <row r="766" spans="8:8" x14ac:dyDescent="0.2">
      <c r="H766" s="3" t="str">
        <f t="shared" si="11"/>
        <v/>
      </c>
    </row>
    <row r="767" spans="8:8" x14ac:dyDescent="0.2">
      <c r="H767" s="3" t="str">
        <f t="shared" si="11"/>
        <v/>
      </c>
    </row>
    <row r="768" spans="8:8" x14ac:dyDescent="0.2">
      <c r="H768" s="3" t="str">
        <f t="shared" si="11"/>
        <v/>
      </c>
    </row>
    <row r="769" spans="8:8" x14ac:dyDescent="0.2">
      <c r="H769" s="3" t="str">
        <f t="shared" si="11"/>
        <v/>
      </c>
    </row>
    <row r="770" spans="8:8" x14ac:dyDescent="0.2">
      <c r="H770" s="3" t="str">
        <f t="shared" si="11"/>
        <v/>
      </c>
    </row>
    <row r="771" spans="8:8" x14ac:dyDescent="0.2">
      <c r="H771" s="3" t="str">
        <f t="shared" ref="H771:H834" si="12">IF(A771="", "", G771/E771)</f>
        <v/>
      </c>
    </row>
    <row r="772" spans="8:8" x14ac:dyDescent="0.2">
      <c r="H772" s="3" t="str">
        <f t="shared" si="12"/>
        <v/>
      </c>
    </row>
    <row r="773" spans="8:8" x14ac:dyDescent="0.2">
      <c r="H773" s="3" t="str">
        <f t="shared" si="12"/>
        <v/>
      </c>
    </row>
    <row r="774" spans="8:8" x14ac:dyDescent="0.2">
      <c r="H774" s="3" t="str">
        <f t="shared" si="12"/>
        <v/>
      </c>
    </row>
    <row r="775" spans="8:8" x14ac:dyDescent="0.2">
      <c r="H775" s="3" t="str">
        <f t="shared" si="12"/>
        <v/>
      </c>
    </row>
    <row r="776" spans="8:8" x14ac:dyDescent="0.2">
      <c r="H776" s="3" t="str">
        <f t="shared" si="12"/>
        <v/>
      </c>
    </row>
    <row r="777" spans="8:8" x14ac:dyDescent="0.2">
      <c r="H777" s="3" t="str">
        <f t="shared" si="12"/>
        <v/>
      </c>
    </row>
    <row r="778" spans="8:8" x14ac:dyDescent="0.2">
      <c r="H778" s="3" t="str">
        <f t="shared" si="12"/>
        <v/>
      </c>
    </row>
    <row r="779" spans="8:8" x14ac:dyDescent="0.2">
      <c r="H779" s="3" t="str">
        <f t="shared" si="12"/>
        <v/>
      </c>
    </row>
    <row r="780" spans="8:8" x14ac:dyDescent="0.2">
      <c r="H780" s="3" t="str">
        <f t="shared" si="12"/>
        <v/>
      </c>
    </row>
    <row r="781" spans="8:8" x14ac:dyDescent="0.2">
      <c r="H781" s="3" t="str">
        <f t="shared" si="12"/>
        <v/>
      </c>
    </row>
    <row r="782" spans="8:8" x14ac:dyDescent="0.2">
      <c r="H782" s="3" t="str">
        <f t="shared" si="12"/>
        <v/>
      </c>
    </row>
    <row r="783" spans="8:8" x14ac:dyDescent="0.2">
      <c r="H783" s="3" t="str">
        <f t="shared" si="12"/>
        <v/>
      </c>
    </row>
    <row r="784" spans="8:8" x14ac:dyDescent="0.2">
      <c r="H784" s="3" t="str">
        <f t="shared" si="12"/>
        <v/>
      </c>
    </row>
    <row r="785" spans="8:8" x14ac:dyDescent="0.2">
      <c r="H785" s="3" t="str">
        <f t="shared" si="12"/>
        <v/>
      </c>
    </row>
    <row r="786" spans="8:8" x14ac:dyDescent="0.2">
      <c r="H786" s="3" t="str">
        <f t="shared" si="12"/>
        <v/>
      </c>
    </row>
    <row r="787" spans="8:8" x14ac:dyDescent="0.2">
      <c r="H787" s="3" t="str">
        <f t="shared" si="12"/>
        <v/>
      </c>
    </row>
    <row r="788" spans="8:8" x14ac:dyDescent="0.2">
      <c r="H788" s="3" t="str">
        <f t="shared" si="12"/>
        <v/>
      </c>
    </row>
    <row r="789" spans="8:8" x14ac:dyDescent="0.2">
      <c r="H789" s="3" t="str">
        <f t="shared" si="12"/>
        <v/>
      </c>
    </row>
    <row r="790" spans="8:8" x14ac:dyDescent="0.2">
      <c r="H790" s="3" t="str">
        <f t="shared" si="12"/>
        <v/>
      </c>
    </row>
    <row r="791" spans="8:8" x14ac:dyDescent="0.2">
      <c r="H791" s="3" t="str">
        <f t="shared" si="12"/>
        <v/>
      </c>
    </row>
    <row r="792" spans="8:8" x14ac:dyDescent="0.2">
      <c r="H792" s="3" t="str">
        <f t="shared" si="12"/>
        <v/>
      </c>
    </row>
    <row r="793" spans="8:8" x14ac:dyDescent="0.2">
      <c r="H793" s="3" t="str">
        <f t="shared" si="12"/>
        <v/>
      </c>
    </row>
    <row r="794" spans="8:8" x14ac:dyDescent="0.2">
      <c r="H794" s="3" t="str">
        <f t="shared" si="12"/>
        <v/>
      </c>
    </row>
    <row r="795" spans="8:8" x14ac:dyDescent="0.2">
      <c r="H795" s="3" t="str">
        <f t="shared" si="12"/>
        <v/>
      </c>
    </row>
    <row r="796" spans="8:8" x14ac:dyDescent="0.2">
      <c r="H796" s="3" t="str">
        <f t="shared" si="12"/>
        <v/>
      </c>
    </row>
    <row r="797" spans="8:8" x14ac:dyDescent="0.2">
      <c r="H797" s="3" t="str">
        <f t="shared" si="12"/>
        <v/>
      </c>
    </row>
    <row r="798" spans="8:8" x14ac:dyDescent="0.2">
      <c r="H798" s="3" t="str">
        <f t="shared" si="12"/>
        <v/>
      </c>
    </row>
    <row r="799" spans="8:8" x14ac:dyDescent="0.2">
      <c r="H799" s="3" t="str">
        <f t="shared" si="12"/>
        <v/>
      </c>
    </row>
    <row r="800" spans="8:8" x14ac:dyDescent="0.2">
      <c r="H800" s="3" t="str">
        <f t="shared" si="12"/>
        <v/>
      </c>
    </row>
    <row r="801" spans="8:8" x14ac:dyDescent="0.2">
      <c r="H801" s="3" t="str">
        <f t="shared" si="12"/>
        <v/>
      </c>
    </row>
    <row r="802" spans="8:8" x14ac:dyDescent="0.2">
      <c r="H802" s="3" t="str">
        <f t="shared" si="12"/>
        <v/>
      </c>
    </row>
    <row r="803" spans="8:8" x14ac:dyDescent="0.2">
      <c r="H803" s="3" t="str">
        <f t="shared" si="12"/>
        <v/>
      </c>
    </row>
    <row r="804" spans="8:8" x14ac:dyDescent="0.2">
      <c r="H804" s="3" t="str">
        <f t="shared" si="12"/>
        <v/>
      </c>
    </row>
    <row r="805" spans="8:8" x14ac:dyDescent="0.2">
      <c r="H805" s="3" t="str">
        <f t="shared" si="12"/>
        <v/>
      </c>
    </row>
    <row r="806" spans="8:8" x14ac:dyDescent="0.2">
      <c r="H806" s="3" t="str">
        <f t="shared" si="12"/>
        <v/>
      </c>
    </row>
    <row r="807" spans="8:8" x14ac:dyDescent="0.2">
      <c r="H807" s="3" t="str">
        <f t="shared" si="12"/>
        <v/>
      </c>
    </row>
    <row r="808" spans="8:8" x14ac:dyDescent="0.2">
      <c r="H808" s="3" t="str">
        <f t="shared" si="12"/>
        <v/>
      </c>
    </row>
    <row r="809" spans="8:8" x14ac:dyDescent="0.2">
      <c r="H809" s="3" t="str">
        <f t="shared" si="12"/>
        <v/>
      </c>
    </row>
    <row r="810" spans="8:8" x14ac:dyDescent="0.2">
      <c r="H810" s="3" t="str">
        <f t="shared" si="12"/>
        <v/>
      </c>
    </row>
    <row r="811" spans="8:8" x14ac:dyDescent="0.2">
      <c r="H811" s="3" t="str">
        <f t="shared" si="12"/>
        <v/>
      </c>
    </row>
    <row r="812" spans="8:8" x14ac:dyDescent="0.2">
      <c r="H812" s="3" t="str">
        <f t="shared" si="12"/>
        <v/>
      </c>
    </row>
    <row r="813" spans="8:8" x14ac:dyDescent="0.2">
      <c r="H813" s="3" t="str">
        <f t="shared" si="12"/>
        <v/>
      </c>
    </row>
    <row r="814" spans="8:8" x14ac:dyDescent="0.2">
      <c r="H814" s="3" t="str">
        <f t="shared" si="12"/>
        <v/>
      </c>
    </row>
    <row r="815" spans="8:8" x14ac:dyDescent="0.2">
      <c r="H815" s="3" t="str">
        <f t="shared" si="12"/>
        <v/>
      </c>
    </row>
    <row r="816" spans="8:8" x14ac:dyDescent="0.2">
      <c r="H816" s="3" t="str">
        <f t="shared" si="12"/>
        <v/>
      </c>
    </row>
    <row r="817" spans="8:8" x14ac:dyDescent="0.2">
      <c r="H817" s="3" t="str">
        <f t="shared" si="12"/>
        <v/>
      </c>
    </row>
    <row r="818" spans="8:8" x14ac:dyDescent="0.2">
      <c r="H818" s="3" t="str">
        <f t="shared" si="12"/>
        <v/>
      </c>
    </row>
    <row r="819" spans="8:8" x14ac:dyDescent="0.2">
      <c r="H819" s="3" t="str">
        <f t="shared" si="12"/>
        <v/>
      </c>
    </row>
    <row r="820" spans="8:8" x14ac:dyDescent="0.2">
      <c r="H820" s="3" t="str">
        <f t="shared" si="12"/>
        <v/>
      </c>
    </row>
    <row r="821" spans="8:8" x14ac:dyDescent="0.2">
      <c r="H821" s="3" t="str">
        <f t="shared" si="12"/>
        <v/>
      </c>
    </row>
    <row r="822" spans="8:8" x14ac:dyDescent="0.2">
      <c r="H822" s="3" t="str">
        <f t="shared" si="12"/>
        <v/>
      </c>
    </row>
    <row r="823" spans="8:8" x14ac:dyDescent="0.2">
      <c r="H823" s="3" t="str">
        <f t="shared" si="12"/>
        <v/>
      </c>
    </row>
    <row r="824" spans="8:8" x14ac:dyDescent="0.2">
      <c r="H824" s="3" t="str">
        <f t="shared" si="12"/>
        <v/>
      </c>
    </row>
    <row r="825" spans="8:8" x14ac:dyDescent="0.2">
      <c r="H825" s="3" t="str">
        <f t="shared" si="12"/>
        <v/>
      </c>
    </row>
    <row r="826" spans="8:8" x14ac:dyDescent="0.2">
      <c r="H826" s="3" t="str">
        <f t="shared" si="12"/>
        <v/>
      </c>
    </row>
    <row r="827" spans="8:8" x14ac:dyDescent="0.2">
      <c r="H827" s="3" t="str">
        <f t="shared" si="12"/>
        <v/>
      </c>
    </row>
    <row r="828" spans="8:8" x14ac:dyDescent="0.2">
      <c r="H828" s="3" t="str">
        <f t="shared" si="12"/>
        <v/>
      </c>
    </row>
    <row r="829" spans="8:8" x14ac:dyDescent="0.2">
      <c r="H829" s="3" t="str">
        <f t="shared" si="12"/>
        <v/>
      </c>
    </row>
    <row r="830" spans="8:8" x14ac:dyDescent="0.2">
      <c r="H830" s="3" t="str">
        <f t="shared" si="12"/>
        <v/>
      </c>
    </row>
    <row r="831" spans="8:8" x14ac:dyDescent="0.2">
      <c r="H831" s="3" t="str">
        <f t="shared" si="12"/>
        <v/>
      </c>
    </row>
    <row r="832" spans="8:8" x14ac:dyDescent="0.2">
      <c r="H832" s="3" t="str">
        <f t="shared" si="12"/>
        <v/>
      </c>
    </row>
    <row r="833" spans="8:8" x14ac:dyDescent="0.2">
      <c r="H833" s="3" t="str">
        <f t="shared" si="12"/>
        <v/>
      </c>
    </row>
    <row r="834" spans="8:8" x14ac:dyDescent="0.2">
      <c r="H834" s="3" t="str">
        <f t="shared" si="12"/>
        <v/>
      </c>
    </row>
    <row r="835" spans="8:8" x14ac:dyDescent="0.2">
      <c r="H835" s="3" t="str">
        <f t="shared" ref="H835:H898" si="13">IF(A835="", "", G835/E835)</f>
        <v/>
      </c>
    </row>
    <row r="836" spans="8:8" x14ac:dyDescent="0.2">
      <c r="H836" s="3" t="str">
        <f t="shared" si="13"/>
        <v/>
      </c>
    </row>
    <row r="837" spans="8:8" x14ac:dyDescent="0.2">
      <c r="H837" s="3" t="str">
        <f t="shared" si="13"/>
        <v/>
      </c>
    </row>
    <row r="838" spans="8:8" x14ac:dyDescent="0.2">
      <c r="H838" s="3" t="str">
        <f t="shared" si="13"/>
        <v/>
      </c>
    </row>
    <row r="839" spans="8:8" x14ac:dyDescent="0.2">
      <c r="H839" s="3" t="str">
        <f t="shared" si="13"/>
        <v/>
      </c>
    </row>
    <row r="840" spans="8:8" x14ac:dyDescent="0.2">
      <c r="H840" s="3" t="str">
        <f t="shared" si="13"/>
        <v/>
      </c>
    </row>
    <row r="841" spans="8:8" x14ac:dyDescent="0.2">
      <c r="H841" s="3" t="str">
        <f t="shared" si="13"/>
        <v/>
      </c>
    </row>
    <row r="842" spans="8:8" x14ac:dyDescent="0.2">
      <c r="H842" s="3" t="str">
        <f t="shared" si="13"/>
        <v/>
      </c>
    </row>
    <row r="843" spans="8:8" x14ac:dyDescent="0.2">
      <c r="H843" s="3" t="str">
        <f t="shared" si="13"/>
        <v/>
      </c>
    </row>
    <row r="844" spans="8:8" x14ac:dyDescent="0.2">
      <c r="H844" s="3" t="str">
        <f t="shared" si="13"/>
        <v/>
      </c>
    </row>
    <row r="845" spans="8:8" x14ac:dyDescent="0.2">
      <c r="H845" s="3" t="str">
        <f t="shared" si="13"/>
        <v/>
      </c>
    </row>
    <row r="846" spans="8:8" x14ac:dyDescent="0.2">
      <c r="H846" s="3" t="str">
        <f t="shared" si="13"/>
        <v/>
      </c>
    </row>
    <row r="847" spans="8:8" x14ac:dyDescent="0.2">
      <c r="H847" s="3" t="str">
        <f t="shared" si="13"/>
        <v/>
      </c>
    </row>
    <row r="848" spans="8:8" x14ac:dyDescent="0.2">
      <c r="H848" s="3" t="str">
        <f t="shared" si="13"/>
        <v/>
      </c>
    </row>
    <row r="849" spans="8:8" x14ac:dyDescent="0.2">
      <c r="H849" s="3" t="str">
        <f t="shared" si="13"/>
        <v/>
      </c>
    </row>
    <row r="850" spans="8:8" x14ac:dyDescent="0.2">
      <c r="H850" s="3" t="str">
        <f t="shared" si="13"/>
        <v/>
      </c>
    </row>
    <row r="851" spans="8:8" x14ac:dyDescent="0.2">
      <c r="H851" s="3" t="str">
        <f t="shared" si="13"/>
        <v/>
      </c>
    </row>
    <row r="852" spans="8:8" x14ac:dyDescent="0.2">
      <c r="H852" s="3" t="str">
        <f t="shared" si="13"/>
        <v/>
      </c>
    </row>
    <row r="853" spans="8:8" x14ac:dyDescent="0.2">
      <c r="H853" s="3" t="str">
        <f t="shared" si="13"/>
        <v/>
      </c>
    </row>
    <row r="854" spans="8:8" x14ac:dyDescent="0.2">
      <c r="H854" s="3" t="str">
        <f t="shared" si="13"/>
        <v/>
      </c>
    </row>
    <row r="855" spans="8:8" x14ac:dyDescent="0.2">
      <c r="H855" s="3" t="str">
        <f t="shared" si="13"/>
        <v/>
      </c>
    </row>
    <row r="856" spans="8:8" x14ac:dyDescent="0.2">
      <c r="H856" s="3" t="str">
        <f t="shared" si="13"/>
        <v/>
      </c>
    </row>
    <row r="857" spans="8:8" x14ac:dyDescent="0.2">
      <c r="H857" s="3" t="str">
        <f t="shared" si="13"/>
        <v/>
      </c>
    </row>
    <row r="858" spans="8:8" x14ac:dyDescent="0.2">
      <c r="H858" s="3" t="str">
        <f t="shared" si="13"/>
        <v/>
      </c>
    </row>
    <row r="859" spans="8:8" x14ac:dyDescent="0.2">
      <c r="H859" s="3" t="str">
        <f t="shared" si="13"/>
        <v/>
      </c>
    </row>
    <row r="860" spans="8:8" x14ac:dyDescent="0.2">
      <c r="H860" s="3" t="str">
        <f t="shared" si="13"/>
        <v/>
      </c>
    </row>
    <row r="861" spans="8:8" x14ac:dyDescent="0.2">
      <c r="H861" s="3" t="str">
        <f t="shared" si="13"/>
        <v/>
      </c>
    </row>
    <row r="862" spans="8:8" x14ac:dyDescent="0.2">
      <c r="H862" s="3" t="str">
        <f t="shared" si="13"/>
        <v/>
      </c>
    </row>
    <row r="863" spans="8:8" x14ac:dyDescent="0.2">
      <c r="H863" s="3" t="str">
        <f t="shared" si="13"/>
        <v/>
      </c>
    </row>
    <row r="864" spans="8:8" x14ac:dyDescent="0.2">
      <c r="H864" s="3" t="str">
        <f t="shared" si="13"/>
        <v/>
      </c>
    </row>
    <row r="865" spans="8:8" x14ac:dyDescent="0.2">
      <c r="H865" s="3" t="str">
        <f t="shared" si="13"/>
        <v/>
      </c>
    </row>
    <row r="866" spans="8:8" x14ac:dyDescent="0.2">
      <c r="H866" s="3" t="str">
        <f t="shared" si="13"/>
        <v/>
      </c>
    </row>
    <row r="867" spans="8:8" x14ac:dyDescent="0.2">
      <c r="H867" s="3" t="str">
        <f t="shared" si="13"/>
        <v/>
      </c>
    </row>
    <row r="868" spans="8:8" x14ac:dyDescent="0.2">
      <c r="H868" s="3" t="str">
        <f t="shared" si="13"/>
        <v/>
      </c>
    </row>
    <row r="869" spans="8:8" x14ac:dyDescent="0.2">
      <c r="H869" s="3" t="str">
        <f t="shared" si="13"/>
        <v/>
      </c>
    </row>
    <row r="870" spans="8:8" x14ac:dyDescent="0.2">
      <c r="H870" s="3" t="str">
        <f t="shared" si="13"/>
        <v/>
      </c>
    </row>
    <row r="871" spans="8:8" x14ac:dyDescent="0.2">
      <c r="H871" s="3" t="str">
        <f t="shared" si="13"/>
        <v/>
      </c>
    </row>
    <row r="872" spans="8:8" x14ac:dyDescent="0.2">
      <c r="H872" s="3" t="str">
        <f t="shared" si="13"/>
        <v/>
      </c>
    </row>
    <row r="873" spans="8:8" x14ac:dyDescent="0.2">
      <c r="H873" s="3" t="str">
        <f t="shared" si="13"/>
        <v/>
      </c>
    </row>
    <row r="874" spans="8:8" x14ac:dyDescent="0.2">
      <c r="H874" s="3" t="str">
        <f t="shared" si="13"/>
        <v/>
      </c>
    </row>
    <row r="875" spans="8:8" x14ac:dyDescent="0.2">
      <c r="H875" s="3" t="str">
        <f t="shared" si="13"/>
        <v/>
      </c>
    </row>
    <row r="876" spans="8:8" x14ac:dyDescent="0.2">
      <c r="H876" s="3" t="str">
        <f t="shared" si="13"/>
        <v/>
      </c>
    </row>
    <row r="877" spans="8:8" x14ac:dyDescent="0.2">
      <c r="H877" s="3" t="str">
        <f t="shared" si="13"/>
        <v/>
      </c>
    </row>
    <row r="878" spans="8:8" x14ac:dyDescent="0.2">
      <c r="H878" s="3" t="str">
        <f t="shared" si="13"/>
        <v/>
      </c>
    </row>
    <row r="879" spans="8:8" x14ac:dyDescent="0.2">
      <c r="H879" s="3" t="str">
        <f t="shared" si="13"/>
        <v/>
      </c>
    </row>
    <row r="880" spans="8:8" x14ac:dyDescent="0.2">
      <c r="H880" s="3" t="str">
        <f t="shared" si="13"/>
        <v/>
      </c>
    </row>
    <row r="881" spans="8:8" x14ac:dyDescent="0.2">
      <c r="H881" s="3" t="str">
        <f t="shared" si="13"/>
        <v/>
      </c>
    </row>
    <row r="882" spans="8:8" x14ac:dyDescent="0.2">
      <c r="H882" s="3" t="str">
        <f t="shared" si="13"/>
        <v/>
      </c>
    </row>
    <row r="883" spans="8:8" x14ac:dyDescent="0.2">
      <c r="H883" s="3" t="str">
        <f t="shared" si="13"/>
        <v/>
      </c>
    </row>
    <row r="884" spans="8:8" x14ac:dyDescent="0.2">
      <c r="H884" s="3" t="str">
        <f t="shared" si="13"/>
        <v/>
      </c>
    </row>
    <row r="885" spans="8:8" x14ac:dyDescent="0.2">
      <c r="H885" s="3" t="str">
        <f t="shared" si="13"/>
        <v/>
      </c>
    </row>
    <row r="886" spans="8:8" x14ac:dyDescent="0.2">
      <c r="H886" s="3" t="str">
        <f t="shared" si="13"/>
        <v/>
      </c>
    </row>
    <row r="887" spans="8:8" x14ac:dyDescent="0.2">
      <c r="H887" s="3" t="str">
        <f t="shared" si="13"/>
        <v/>
      </c>
    </row>
    <row r="888" spans="8:8" x14ac:dyDescent="0.2">
      <c r="H888" s="3" t="str">
        <f t="shared" si="13"/>
        <v/>
      </c>
    </row>
    <row r="889" spans="8:8" x14ac:dyDescent="0.2">
      <c r="H889" s="3" t="str">
        <f t="shared" si="13"/>
        <v/>
      </c>
    </row>
    <row r="890" spans="8:8" x14ac:dyDescent="0.2">
      <c r="H890" s="3" t="str">
        <f t="shared" si="13"/>
        <v/>
      </c>
    </row>
    <row r="891" spans="8:8" x14ac:dyDescent="0.2">
      <c r="H891" s="3" t="str">
        <f t="shared" si="13"/>
        <v/>
      </c>
    </row>
    <row r="892" spans="8:8" x14ac:dyDescent="0.2">
      <c r="H892" s="3" t="str">
        <f t="shared" si="13"/>
        <v/>
      </c>
    </row>
    <row r="893" spans="8:8" x14ac:dyDescent="0.2">
      <c r="H893" s="3" t="str">
        <f t="shared" si="13"/>
        <v/>
      </c>
    </row>
    <row r="894" spans="8:8" x14ac:dyDescent="0.2">
      <c r="H894" s="3" t="str">
        <f t="shared" si="13"/>
        <v/>
      </c>
    </row>
    <row r="895" spans="8:8" x14ac:dyDescent="0.2">
      <c r="H895" s="3" t="str">
        <f t="shared" si="13"/>
        <v/>
      </c>
    </row>
    <row r="896" spans="8:8" x14ac:dyDescent="0.2">
      <c r="H896" s="3" t="str">
        <f t="shared" si="13"/>
        <v/>
      </c>
    </row>
    <row r="897" spans="8:8" x14ac:dyDescent="0.2">
      <c r="H897" s="3" t="str">
        <f t="shared" si="13"/>
        <v/>
      </c>
    </row>
    <row r="898" spans="8:8" x14ac:dyDescent="0.2">
      <c r="H898" s="3" t="str">
        <f t="shared" si="13"/>
        <v/>
      </c>
    </row>
    <row r="899" spans="8:8" x14ac:dyDescent="0.2">
      <c r="H899" s="3" t="str">
        <f t="shared" ref="H899:H962" si="14">IF(A899="", "", G899/E899)</f>
        <v/>
      </c>
    </row>
    <row r="900" spans="8:8" x14ac:dyDescent="0.2">
      <c r="H900" s="3" t="str">
        <f t="shared" si="14"/>
        <v/>
      </c>
    </row>
    <row r="901" spans="8:8" x14ac:dyDescent="0.2">
      <c r="H901" s="3" t="str">
        <f t="shared" si="14"/>
        <v/>
      </c>
    </row>
    <row r="902" spans="8:8" x14ac:dyDescent="0.2">
      <c r="H902" s="3" t="str">
        <f t="shared" si="14"/>
        <v/>
      </c>
    </row>
    <row r="903" spans="8:8" x14ac:dyDescent="0.2">
      <c r="H903" s="3" t="str">
        <f t="shared" si="14"/>
        <v/>
      </c>
    </row>
    <row r="904" spans="8:8" x14ac:dyDescent="0.2">
      <c r="H904" s="3" t="str">
        <f t="shared" si="14"/>
        <v/>
      </c>
    </row>
    <row r="905" spans="8:8" x14ac:dyDescent="0.2">
      <c r="H905" s="3" t="str">
        <f t="shared" si="14"/>
        <v/>
      </c>
    </row>
    <row r="906" spans="8:8" x14ac:dyDescent="0.2">
      <c r="H906" s="3" t="str">
        <f t="shared" si="14"/>
        <v/>
      </c>
    </row>
    <row r="907" spans="8:8" x14ac:dyDescent="0.2">
      <c r="H907" s="3" t="str">
        <f t="shared" si="14"/>
        <v/>
      </c>
    </row>
    <row r="908" spans="8:8" x14ac:dyDescent="0.2">
      <c r="H908" s="3" t="str">
        <f t="shared" si="14"/>
        <v/>
      </c>
    </row>
    <row r="909" spans="8:8" x14ac:dyDescent="0.2">
      <c r="H909" s="3" t="str">
        <f t="shared" si="14"/>
        <v/>
      </c>
    </row>
    <row r="910" spans="8:8" x14ac:dyDescent="0.2">
      <c r="H910" s="3" t="str">
        <f t="shared" si="14"/>
        <v/>
      </c>
    </row>
    <row r="911" spans="8:8" x14ac:dyDescent="0.2">
      <c r="H911" s="3" t="str">
        <f t="shared" si="14"/>
        <v/>
      </c>
    </row>
    <row r="912" spans="8:8" x14ac:dyDescent="0.2">
      <c r="H912" s="3" t="str">
        <f t="shared" si="14"/>
        <v/>
      </c>
    </row>
    <row r="913" spans="8:8" x14ac:dyDescent="0.2">
      <c r="H913" s="3" t="str">
        <f t="shared" si="14"/>
        <v/>
      </c>
    </row>
    <row r="914" spans="8:8" x14ac:dyDescent="0.2">
      <c r="H914" s="3" t="str">
        <f t="shared" si="14"/>
        <v/>
      </c>
    </row>
    <row r="915" spans="8:8" x14ac:dyDescent="0.2">
      <c r="H915" s="3" t="str">
        <f t="shared" si="14"/>
        <v/>
      </c>
    </row>
    <row r="916" spans="8:8" x14ac:dyDescent="0.2">
      <c r="H916" s="3" t="str">
        <f t="shared" si="14"/>
        <v/>
      </c>
    </row>
    <row r="917" spans="8:8" x14ac:dyDescent="0.2">
      <c r="H917" s="3" t="str">
        <f t="shared" si="14"/>
        <v/>
      </c>
    </row>
    <row r="918" spans="8:8" x14ac:dyDescent="0.2">
      <c r="H918" s="3" t="str">
        <f t="shared" si="14"/>
        <v/>
      </c>
    </row>
    <row r="919" spans="8:8" x14ac:dyDescent="0.2">
      <c r="H919" s="3" t="str">
        <f t="shared" si="14"/>
        <v/>
      </c>
    </row>
    <row r="920" spans="8:8" x14ac:dyDescent="0.2">
      <c r="H920" s="3" t="str">
        <f t="shared" si="14"/>
        <v/>
      </c>
    </row>
    <row r="921" spans="8:8" x14ac:dyDescent="0.2">
      <c r="H921" s="3" t="str">
        <f t="shared" si="14"/>
        <v/>
      </c>
    </row>
    <row r="922" spans="8:8" x14ac:dyDescent="0.2">
      <c r="H922" s="3" t="str">
        <f t="shared" si="14"/>
        <v/>
      </c>
    </row>
    <row r="923" spans="8:8" x14ac:dyDescent="0.2">
      <c r="H923" s="3" t="str">
        <f t="shared" si="14"/>
        <v/>
      </c>
    </row>
    <row r="924" spans="8:8" x14ac:dyDescent="0.2">
      <c r="H924" s="3" t="str">
        <f t="shared" si="14"/>
        <v/>
      </c>
    </row>
    <row r="925" spans="8:8" x14ac:dyDescent="0.2">
      <c r="H925" s="3" t="str">
        <f t="shared" si="14"/>
        <v/>
      </c>
    </row>
    <row r="926" spans="8:8" x14ac:dyDescent="0.2">
      <c r="H926" s="3" t="str">
        <f t="shared" si="14"/>
        <v/>
      </c>
    </row>
    <row r="927" spans="8:8" x14ac:dyDescent="0.2">
      <c r="H927" s="3" t="str">
        <f t="shared" si="14"/>
        <v/>
      </c>
    </row>
    <row r="928" spans="8:8" x14ac:dyDescent="0.2">
      <c r="H928" s="3" t="str">
        <f t="shared" si="14"/>
        <v/>
      </c>
    </row>
    <row r="929" spans="8:8" x14ac:dyDescent="0.2">
      <c r="H929" s="3" t="str">
        <f t="shared" si="14"/>
        <v/>
      </c>
    </row>
    <row r="930" spans="8:8" x14ac:dyDescent="0.2">
      <c r="H930" s="3" t="str">
        <f t="shared" si="14"/>
        <v/>
      </c>
    </row>
    <row r="931" spans="8:8" x14ac:dyDescent="0.2">
      <c r="H931" s="3" t="str">
        <f t="shared" si="14"/>
        <v/>
      </c>
    </row>
    <row r="932" spans="8:8" x14ac:dyDescent="0.2">
      <c r="H932" s="3" t="str">
        <f t="shared" si="14"/>
        <v/>
      </c>
    </row>
    <row r="933" spans="8:8" x14ac:dyDescent="0.2">
      <c r="H933" s="3" t="str">
        <f t="shared" si="14"/>
        <v/>
      </c>
    </row>
    <row r="934" spans="8:8" x14ac:dyDescent="0.2">
      <c r="H934" s="3" t="str">
        <f t="shared" si="14"/>
        <v/>
      </c>
    </row>
    <row r="935" spans="8:8" x14ac:dyDescent="0.2">
      <c r="H935" s="3" t="str">
        <f t="shared" si="14"/>
        <v/>
      </c>
    </row>
    <row r="936" spans="8:8" x14ac:dyDescent="0.2">
      <c r="H936" s="3" t="str">
        <f t="shared" si="14"/>
        <v/>
      </c>
    </row>
    <row r="937" spans="8:8" x14ac:dyDescent="0.2">
      <c r="H937" s="3" t="str">
        <f t="shared" si="14"/>
        <v/>
      </c>
    </row>
    <row r="938" spans="8:8" x14ac:dyDescent="0.2">
      <c r="H938" s="3" t="str">
        <f t="shared" si="14"/>
        <v/>
      </c>
    </row>
    <row r="939" spans="8:8" x14ac:dyDescent="0.2">
      <c r="H939" s="3" t="str">
        <f t="shared" si="14"/>
        <v/>
      </c>
    </row>
    <row r="940" spans="8:8" x14ac:dyDescent="0.2">
      <c r="H940" s="3" t="str">
        <f t="shared" si="14"/>
        <v/>
      </c>
    </row>
    <row r="941" spans="8:8" x14ac:dyDescent="0.2">
      <c r="H941" s="3" t="str">
        <f t="shared" si="14"/>
        <v/>
      </c>
    </row>
    <row r="942" spans="8:8" x14ac:dyDescent="0.2">
      <c r="H942" s="3" t="str">
        <f t="shared" si="14"/>
        <v/>
      </c>
    </row>
    <row r="943" spans="8:8" x14ac:dyDescent="0.2">
      <c r="H943" s="3" t="str">
        <f t="shared" si="14"/>
        <v/>
      </c>
    </row>
    <row r="944" spans="8:8" x14ac:dyDescent="0.2">
      <c r="H944" s="3" t="str">
        <f t="shared" si="14"/>
        <v/>
      </c>
    </row>
    <row r="945" spans="8:8" x14ac:dyDescent="0.2">
      <c r="H945" s="3" t="str">
        <f t="shared" si="14"/>
        <v/>
      </c>
    </row>
    <row r="946" spans="8:8" x14ac:dyDescent="0.2">
      <c r="H946" s="3" t="str">
        <f t="shared" si="14"/>
        <v/>
      </c>
    </row>
    <row r="947" spans="8:8" x14ac:dyDescent="0.2">
      <c r="H947" s="3" t="str">
        <f t="shared" si="14"/>
        <v/>
      </c>
    </row>
    <row r="948" spans="8:8" x14ac:dyDescent="0.2">
      <c r="H948" s="3" t="str">
        <f t="shared" si="14"/>
        <v/>
      </c>
    </row>
    <row r="949" spans="8:8" x14ac:dyDescent="0.2">
      <c r="H949" s="3" t="str">
        <f t="shared" si="14"/>
        <v/>
      </c>
    </row>
    <row r="950" spans="8:8" x14ac:dyDescent="0.2">
      <c r="H950" s="3" t="str">
        <f t="shared" si="14"/>
        <v/>
      </c>
    </row>
    <row r="951" spans="8:8" x14ac:dyDescent="0.2">
      <c r="H951" s="3" t="str">
        <f t="shared" si="14"/>
        <v/>
      </c>
    </row>
    <row r="952" spans="8:8" x14ac:dyDescent="0.2">
      <c r="H952" s="3" t="str">
        <f t="shared" si="14"/>
        <v/>
      </c>
    </row>
    <row r="953" spans="8:8" x14ac:dyDescent="0.2">
      <c r="H953" s="3" t="str">
        <f t="shared" si="14"/>
        <v/>
      </c>
    </row>
    <row r="954" spans="8:8" x14ac:dyDescent="0.2">
      <c r="H954" s="3" t="str">
        <f t="shared" si="14"/>
        <v/>
      </c>
    </row>
    <row r="955" spans="8:8" x14ac:dyDescent="0.2">
      <c r="H955" s="3" t="str">
        <f t="shared" si="14"/>
        <v/>
      </c>
    </row>
    <row r="956" spans="8:8" x14ac:dyDescent="0.2">
      <c r="H956" s="3" t="str">
        <f t="shared" si="14"/>
        <v/>
      </c>
    </row>
    <row r="957" spans="8:8" x14ac:dyDescent="0.2">
      <c r="H957" s="3" t="str">
        <f t="shared" si="14"/>
        <v/>
      </c>
    </row>
    <row r="958" spans="8:8" x14ac:dyDescent="0.2">
      <c r="H958" s="3" t="str">
        <f t="shared" si="14"/>
        <v/>
      </c>
    </row>
    <row r="959" spans="8:8" x14ac:dyDescent="0.2">
      <c r="H959" s="3" t="str">
        <f t="shared" si="14"/>
        <v/>
      </c>
    </row>
    <row r="960" spans="8:8" x14ac:dyDescent="0.2">
      <c r="H960" s="3" t="str">
        <f t="shared" si="14"/>
        <v/>
      </c>
    </row>
    <row r="961" spans="8:8" x14ac:dyDescent="0.2">
      <c r="H961" s="3" t="str">
        <f t="shared" si="14"/>
        <v/>
      </c>
    </row>
    <row r="962" spans="8:8" x14ac:dyDescent="0.2">
      <c r="H962" s="3" t="str">
        <f t="shared" si="14"/>
        <v/>
      </c>
    </row>
    <row r="963" spans="8:8" x14ac:dyDescent="0.2">
      <c r="H963" s="3" t="str">
        <f t="shared" ref="H963:H1026" si="15">IF(A963="", "", G963/E963)</f>
        <v/>
      </c>
    </row>
    <row r="964" spans="8:8" x14ac:dyDescent="0.2">
      <c r="H964" s="3" t="str">
        <f t="shared" si="15"/>
        <v/>
      </c>
    </row>
    <row r="965" spans="8:8" x14ac:dyDescent="0.2">
      <c r="H965" s="3" t="str">
        <f t="shared" si="15"/>
        <v/>
      </c>
    </row>
    <row r="966" spans="8:8" x14ac:dyDescent="0.2">
      <c r="H966" s="3" t="str">
        <f t="shared" si="15"/>
        <v/>
      </c>
    </row>
    <row r="967" spans="8:8" x14ac:dyDescent="0.2">
      <c r="H967" s="3" t="str">
        <f t="shared" si="15"/>
        <v/>
      </c>
    </row>
    <row r="968" spans="8:8" x14ac:dyDescent="0.2">
      <c r="H968" s="3" t="str">
        <f t="shared" si="15"/>
        <v/>
      </c>
    </row>
    <row r="969" spans="8:8" x14ac:dyDescent="0.2">
      <c r="H969" s="3" t="str">
        <f t="shared" si="15"/>
        <v/>
      </c>
    </row>
    <row r="970" spans="8:8" x14ac:dyDescent="0.2">
      <c r="H970" s="3" t="str">
        <f t="shared" si="15"/>
        <v/>
      </c>
    </row>
    <row r="971" spans="8:8" x14ac:dyDescent="0.2">
      <c r="H971" s="3" t="str">
        <f t="shared" si="15"/>
        <v/>
      </c>
    </row>
    <row r="972" spans="8:8" x14ac:dyDescent="0.2">
      <c r="H972" s="3" t="str">
        <f t="shared" si="15"/>
        <v/>
      </c>
    </row>
    <row r="973" spans="8:8" x14ac:dyDescent="0.2">
      <c r="H973" s="3" t="str">
        <f t="shared" si="15"/>
        <v/>
      </c>
    </row>
    <row r="974" spans="8:8" x14ac:dyDescent="0.2">
      <c r="H974" s="3" t="str">
        <f t="shared" si="15"/>
        <v/>
      </c>
    </row>
    <row r="975" spans="8:8" x14ac:dyDescent="0.2">
      <c r="H975" s="3" t="str">
        <f t="shared" si="15"/>
        <v/>
      </c>
    </row>
    <row r="976" spans="8:8" x14ac:dyDescent="0.2">
      <c r="H976" s="3" t="str">
        <f t="shared" si="15"/>
        <v/>
      </c>
    </row>
    <row r="977" spans="8:8" x14ac:dyDescent="0.2">
      <c r="H977" s="3" t="str">
        <f t="shared" si="15"/>
        <v/>
      </c>
    </row>
    <row r="978" spans="8:8" x14ac:dyDescent="0.2">
      <c r="H978" s="3" t="str">
        <f t="shared" si="15"/>
        <v/>
      </c>
    </row>
    <row r="979" spans="8:8" x14ac:dyDescent="0.2">
      <c r="H979" s="3" t="str">
        <f t="shared" si="15"/>
        <v/>
      </c>
    </row>
    <row r="980" spans="8:8" x14ac:dyDescent="0.2">
      <c r="H980" s="3" t="str">
        <f t="shared" si="15"/>
        <v/>
      </c>
    </row>
    <row r="981" spans="8:8" x14ac:dyDescent="0.2">
      <c r="H981" s="3" t="str">
        <f t="shared" si="15"/>
        <v/>
      </c>
    </row>
    <row r="982" spans="8:8" x14ac:dyDescent="0.2">
      <c r="H982" s="3" t="str">
        <f t="shared" si="15"/>
        <v/>
      </c>
    </row>
    <row r="983" spans="8:8" x14ac:dyDescent="0.2">
      <c r="H983" s="3" t="str">
        <f t="shared" si="15"/>
        <v/>
      </c>
    </row>
    <row r="984" spans="8:8" x14ac:dyDescent="0.2">
      <c r="H984" s="3" t="str">
        <f t="shared" si="15"/>
        <v/>
      </c>
    </row>
    <row r="985" spans="8:8" x14ac:dyDescent="0.2">
      <c r="H985" s="3" t="str">
        <f t="shared" si="15"/>
        <v/>
      </c>
    </row>
    <row r="986" spans="8:8" x14ac:dyDescent="0.2">
      <c r="H986" s="3" t="str">
        <f t="shared" si="15"/>
        <v/>
      </c>
    </row>
    <row r="987" spans="8:8" x14ac:dyDescent="0.2">
      <c r="H987" s="3" t="str">
        <f t="shared" si="15"/>
        <v/>
      </c>
    </row>
    <row r="988" spans="8:8" x14ac:dyDescent="0.2">
      <c r="H988" s="3" t="str">
        <f t="shared" si="15"/>
        <v/>
      </c>
    </row>
    <row r="989" spans="8:8" x14ac:dyDescent="0.2">
      <c r="H989" s="3" t="str">
        <f t="shared" si="15"/>
        <v/>
      </c>
    </row>
    <row r="990" spans="8:8" x14ac:dyDescent="0.2">
      <c r="H990" s="3" t="str">
        <f t="shared" si="15"/>
        <v/>
      </c>
    </row>
    <row r="991" spans="8:8" x14ac:dyDescent="0.2">
      <c r="H991" s="3" t="str">
        <f t="shared" si="15"/>
        <v/>
      </c>
    </row>
    <row r="992" spans="8:8" x14ac:dyDescent="0.2">
      <c r="H992" s="3" t="str">
        <f t="shared" si="15"/>
        <v/>
      </c>
    </row>
    <row r="993" spans="8:8" x14ac:dyDescent="0.2">
      <c r="H993" s="3" t="str">
        <f t="shared" si="15"/>
        <v/>
      </c>
    </row>
    <row r="994" spans="8:8" x14ac:dyDescent="0.2">
      <c r="H994" s="3" t="str">
        <f t="shared" si="15"/>
        <v/>
      </c>
    </row>
    <row r="995" spans="8:8" x14ac:dyDescent="0.2">
      <c r="H995" s="3" t="str">
        <f t="shared" si="15"/>
        <v/>
      </c>
    </row>
    <row r="996" spans="8:8" x14ac:dyDescent="0.2">
      <c r="H996" s="3" t="str">
        <f t="shared" si="15"/>
        <v/>
      </c>
    </row>
    <row r="997" spans="8:8" x14ac:dyDescent="0.2">
      <c r="H997" s="3" t="str">
        <f t="shared" si="15"/>
        <v/>
      </c>
    </row>
    <row r="998" spans="8:8" x14ac:dyDescent="0.2">
      <c r="H998" s="3" t="str">
        <f t="shared" si="15"/>
        <v/>
      </c>
    </row>
    <row r="999" spans="8:8" x14ac:dyDescent="0.2">
      <c r="H999" s="3" t="str">
        <f t="shared" si="15"/>
        <v/>
      </c>
    </row>
    <row r="1000" spans="8:8" x14ac:dyDescent="0.2">
      <c r="H1000" s="3" t="str">
        <f t="shared" si="15"/>
        <v/>
      </c>
    </row>
    <row r="1001" spans="8:8" x14ac:dyDescent="0.2">
      <c r="H1001" s="3" t="str">
        <f t="shared" si="15"/>
        <v/>
      </c>
    </row>
    <row r="1002" spans="8:8" x14ac:dyDescent="0.2">
      <c r="H1002" s="3" t="str">
        <f t="shared" si="15"/>
        <v/>
      </c>
    </row>
    <row r="1003" spans="8:8" x14ac:dyDescent="0.2">
      <c r="H1003" s="3" t="str">
        <f t="shared" si="15"/>
        <v/>
      </c>
    </row>
    <row r="1004" spans="8:8" x14ac:dyDescent="0.2">
      <c r="H1004" s="3" t="str">
        <f t="shared" si="15"/>
        <v/>
      </c>
    </row>
    <row r="1005" spans="8:8" x14ac:dyDescent="0.2">
      <c r="H1005" s="3" t="str">
        <f t="shared" si="15"/>
        <v/>
      </c>
    </row>
    <row r="1006" spans="8:8" x14ac:dyDescent="0.2">
      <c r="H1006" s="3" t="str">
        <f t="shared" si="15"/>
        <v/>
      </c>
    </row>
    <row r="1007" spans="8:8" x14ac:dyDescent="0.2">
      <c r="H1007" s="3" t="str">
        <f t="shared" si="15"/>
        <v/>
      </c>
    </row>
    <row r="1008" spans="8:8" x14ac:dyDescent="0.2">
      <c r="H1008" s="3" t="str">
        <f t="shared" si="15"/>
        <v/>
      </c>
    </row>
    <row r="1009" spans="8:8" x14ac:dyDescent="0.2">
      <c r="H1009" s="3" t="str">
        <f t="shared" si="15"/>
        <v/>
      </c>
    </row>
    <row r="1010" spans="8:8" x14ac:dyDescent="0.2">
      <c r="H1010" s="3" t="str">
        <f t="shared" si="15"/>
        <v/>
      </c>
    </row>
    <row r="1011" spans="8:8" x14ac:dyDescent="0.2">
      <c r="H1011" s="3" t="str">
        <f t="shared" si="15"/>
        <v/>
      </c>
    </row>
    <row r="1012" spans="8:8" x14ac:dyDescent="0.2">
      <c r="H1012" s="3" t="str">
        <f t="shared" si="15"/>
        <v/>
      </c>
    </row>
    <row r="1013" spans="8:8" x14ac:dyDescent="0.2">
      <c r="H1013" s="3" t="str">
        <f t="shared" si="15"/>
        <v/>
      </c>
    </row>
    <row r="1014" spans="8:8" x14ac:dyDescent="0.2">
      <c r="H1014" s="3" t="str">
        <f t="shared" si="15"/>
        <v/>
      </c>
    </row>
    <row r="1015" spans="8:8" x14ac:dyDescent="0.2">
      <c r="H1015" s="3" t="str">
        <f t="shared" si="15"/>
        <v/>
      </c>
    </row>
    <row r="1016" spans="8:8" x14ac:dyDescent="0.2">
      <c r="H1016" s="3" t="str">
        <f t="shared" si="15"/>
        <v/>
      </c>
    </row>
    <row r="1017" spans="8:8" x14ac:dyDescent="0.2">
      <c r="H1017" s="3" t="str">
        <f t="shared" si="15"/>
        <v/>
      </c>
    </row>
    <row r="1018" spans="8:8" x14ac:dyDescent="0.2">
      <c r="H1018" s="3" t="str">
        <f t="shared" si="15"/>
        <v/>
      </c>
    </row>
    <row r="1019" spans="8:8" x14ac:dyDescent="0.2">
      <c r="H1019" s="3" t="str">
        <f t="shared" si="15"/>
        <v/>
      </c>
    </row>
    <row r="1020" spans="8:8" x14ac:dyDescent="0.2">
      <c r="H1020" s="3" t="str">
        <f t="shared" si="15"/>
        <v/>
      </c>
    </row>
    <row r="1021" spans="8:8" x14ac:dyDescent="0.2">
      <c r="H1021" s="3" t="str">
        <f t="shared" si="15"/>
        <v/>
      </c>
    </row>
    <row r="1022" spans="8:8" x14ac:dyDescent="0.2">
      <c r="H1022" s="3" t="str">
        <f t="shared" si="15"/>
        <v/>
      </c>
    </row>
    <row r="1023" spans="8:8" x14ac:dyDescent="0.2">
      <c r="H1023" s="3" t="str">
        <f t="shared" si="15"/>
        <v/>
      </c>
    </row>
    <row r="1024" spans="8:8" x14ac:dyDescent="0.2">
      <c r="H1024" s="3" t="str">
        <f t="shared" si="15"/>
        <v/>
      </c>
    </row>
    <row r="1025" spans="8:8" x14ac:dyDescent="0.2">
      <c r="H1025" s="3" t="str">
        <f t="shared" si="15"/>
        <v/>
      </c>
    </row>
    <row r="1026" spans="8:8" x14ac:dyDescent="0.2">
      <c r="H1026" s="3" t="str">
        <f t="shared" si="15"/>
        <v/>
      </c>
    </row>
    <row r="1027" spans="8:8" x14ac:dyDescent="0.2">
      <c r="H1027" s="3" t="str">
        <f t="shared" ref="H1027:H1090" si="16">IF(A1027="", "", G1027/E1027)</f>
        <v/>
      </c>
    </row>
    <row r="1028" spans="8:8" x14ac:dyDescent="0.2">
      <c r="H1028" s="3" t="str">
        <f t="shared" si="16"/>
        <v/>
      </c>
    </row>
    <row r="1029" spans="8:8" x14ac:dyDescent="0.2">
      <c r="H1029" s="3" t="str">
        <f t="shared" si="16"/>
        <v/>
      </c>
    </row>
    <row r="1030" spans="8:8" x14ac:dyDescent="0.2">
      <c r="H1030" s="3" t="str">
        <f t="shared" si="16"/>
        <v/>
      </c>
    </row>
    <row r="1031" spans="8:8" x14ac:dyDescent="0.2">
      <c r="H1031" s="3" t="str">
        <f t="shared" si="16"/>
        <v/>
      </c>
    </row>
    <row r="1032" spans="8:8" x14ac:dyDescent="0.2">
      <c r="H1032" s="3" t="str">
        <f t="shared" si="16"/>
        <v/>
      </c>
    </row>
    <row r="1033" spans="8:8" x14ac:dyDescent="0.2">
      <c r="H1033" s="3" t="str">
        <f t="shared" si="16"/>
        <v/>
      </c>
    </row>
    <row r="1034" spans="8:8" x14ac:dyDescent="0.2">
      <c r="H1034" s="3" t="str">
        <f t="shared" si="16"/>
        <v/>
      </c>
    </row>
    <row r="1035" spans="8:8" x14ac:dyDescent="0.2">
      <c r="H1035" s="3" t="str">
        <f t="shared" si="16"/>
        <v/>
      </c>
    </row>
    <row r="1036" spans="8:8" x14ac:dyDescent="0.2">
      <c r="H1036" s="3" t="str">
        <f t="shared" si="16"/>
        <v/>
      </c>
    </row>
    <row r="1037" spans="8:8" x14ac:dyDescent="0.2">
      <c r="H1037" s="3" t="str">
        <f t="shared" si="16"/>
        <v/>
      </c>
    </row>
    <row r="1038" spans="8:8" x14ac:dyDescent="0.2">
      <c r="H1038" s="3" t="str">
        <f t="shared" si="16"/>
        <v/>
      </c>
    </row>
    <row r="1039" spans="8:8" x14ac:dyDescent="0.2">
      <c r="H1039" s="3" t="str">
        <f t="shared" si="16"/>
        <v/>
      </c>
    </row>
    <row r="1040" spans="8:8" x14ac:dyDescent="0.2">
      <c r="H1040" s="3" t="str">
        <f t="shared" si="16"/>
        <v/>
      </c>
    </row>
    <row r="1041" spans="8:8" x14ac:dyDescent="0.2">
      <c r="H1041" s="3" t="str">
        <f t="shared" si="16"/>
        <v/>
      </c>
    </row>
    <row r="1042" spans="8:8" x14ac:dyDescent="0.2">
      <c r="H1042" s="3" t="str">
        <f t="shared" si="16"/>
        <v/>
      </c>
    </row>
    <row r="1043" spans="8:8" x14ac:dyDescent="0.2">
      <c r="H1043" s="3" t="str">
        <f t="shared" si="16"/>
        <v/>
      </c>
    </row>
    <row r="1044" spans="8:8" x14ac:dyDescent="0.2">
      <c r="H1044" s="3" t="str">
        <f t="shared" si="16"/>
        <v/>
      </c>
    </row>
    <row r="1045" spans="8:8" x14ac:dyDescent="0.2">
      <c r="H1045" s="3" t="str">
        <f t="shared" si="16"/>
        <v/>
      </c>
    </row>
    <row r="1046" spans="8:8" x14ac:dyDescent="0.2">
      <c r="H1046" s="3" t="str">
        <f t="shared" si="16"/>
        <v/>
      </c>
    </row>
    <row r="1047" spans="8:8" x14ac:dyDescent="0.2">
      <c r="H1047" s="3" t="str">
        <f t="shared" si="16"/>
        <v/>
      </c>
    </row>
    <row r="1048" spans="8:8" x14ac:dyDescent="0.2">
      <c r="H1048" s="3" t="str">
        <f t="shared" si="16"/>
        <v/>
      </c>
    </row>
    <row r="1049" spans="8:8" x14ac:dyDescent="0.2">
      <c r="H1049" s="3" t="str">
        <f t="shared" si="16"/>
        <v/>
      </c>
    </row>
    <row r="1050" spans="8:8" x14ac:dyDescent="0.2">
      <c r="H1050" s="3" t="str">
        <f t="shared" si="16"/>
        <v/>
      </c>
    </row>
    <row r="1051" spans="8:8" x14ac:dyDescent="0.2">
      <c r="H1051" s="3" t="str">
        <f t="shared" si="16"/>
        <v/>
      </c>
    </row>
    <row r="1052" spans="8:8" x14ac:dyDescent="0.2">
      <c r="H1052" s="3" t="str">
        <f t="shared" si="16"/>
        <v/>
      </c>
    </row>
    <row r="1053" spans="8:8" x14ac:dyDescent="0.2">
      <c r="H1053" s="3" t="str">
        <f t="shared" si="16"/>
        <v/>
      </c>
    </row>
    <row r="1054" spans="8:8" x14ac:dyDescent="0.2">
      <c r="H1054" s="3" t="str">
        <f t="shared" si="16"/>
        <v/>
      </c>
    </row>
    <row r="1055" spans="8:8" x14ac:dyDescent="0.2">
      <c r="H1055" s="3" t="str">
        <f t="shared" si="16"/>
        <v/>
      </c>
    </row>
    <row r="1056" spans="8:8" x14ac:dyDescent="0.2">
      <c r="H1056" s="3" t="str">
        <f t="shared" si="16"/>
        <v/>
      </c>
    </row>
    <row r="1057" spans="8:8" x14ac:dyDescent="0.2">
      <c r="H1057" s="3" t="str">
        <f t="shared" si="16"/>
        <v/>
      </c>
    </row>
    <row r="1058" spans="8:8" x14ac:dyDescent="0.2">
      <c r="H1058" s="3" t="str">
        <f t="shared" si="16"/>
        <v/>
      </c>
    </row>
    <row r="1059" spans="8:8" x14ac:dyDescent="0.2">
      <c r="H1059" s="3" t="str">
        <f t="shared" si="16"/>
        <v/>
      </c>
    </row>
    <row r="1060" spans="8:8" x14ac:dyDescent="0.2">
      <c r="H1060" s="3" t="str">
        <f t="shared" si="16"/>
        <v/>
      </c>
    </row>
    <row r="1061" spans="8:8" x14ac:dyDescent="0.2">
      <c r="H1061" s="3" t="str">
        <f t="shared" si="16"/>
        <v/>
      </c>
    </row>
    <row r="1062" spans="8:8" x14ac:dyDescent="0.2">
      <c r="H1062" s="3" t="str">
        <f t="shared" si="16"/>
        <v/>
      </c>
    </row>
    <row r="1063" spans="8:8" x14ac:dyDescent="0.2">
      <c r="H1063" s="3" t="str">
        <f t="shared" si="16"/>
        <v/>
      </c>
    </row>
    <row r="1064" spans="8:8" x14ac:dyDescent="0.2">
      <c r="H1064" s="3" t="str">
        <f t="shared" si="16"/>
        <v/>
      </c>
    </row>
    <row r="1065" spans="8:8" x14ac:dyDescent="0.2">
      <c r="H1065" s="3" t="str">
        <f t="shared" si="16"/>
        <v/>
      </c>
    </row>
    <row r="1066" spans="8:8" x14ac:dyDescent="0.2">
      <c r="H1066" s="3" t="str">
        <f t="shared" si="16"/>
        <v/>
      </c>
    </row>
    <row r="1067" spans="8:8" x14ac:dyDescent="0.2">
      <c r="H1067" s="3" t="str">
        <f t="shared" si="16"/>
        <v/>
      </c>
    </row>
    <row r="1068" spans="8:8" x14ac:dyDescent="0.2">
      <c r="H1068" s="3" t="str">
        <f t="shared" si="16"/>
        <v/>
      </c>
    </row>
    <row r="1069" spans="8:8" x14ac:dyDescent="0.2">
      <c r="H1069" s="3" t="str">
        <f t="shared" si="16"/>
        <v/>
      </c>
    </row>
    <row r="1070" spans="8:8" x14ac:dyDescent="0.2">
      <c r="H1070" s="3" t="str">
        <f t="shared" si="16"/>
        <v/>
      </c>
    </row>
    <row r="1071" spans="8:8" x14ac:dyDescent="0.2">
      <c r="H1071" s="3" t="str">
        <f t="shared" si="16"/>
        <v/>
      </c>
    </row>
    <row r="1072" spans="8:8" x14ac:dyDescent="0.2">
      <c r="H1072" s="3" t="str">
        <f t="shared" si="16"/>
        <v/>
      </c>
    </row>
    <row r="1073" spans="8:8" x14ac:dyDescent="0.2">
      <c r="H1073" s="3" t="str">
        <f t="shared" si="16"/>
        <v/>
      </c>
    </row>
    <row r="1074" spans="8:8" x14ac:dyDescent="0.2">
      <c r="H1074" s="3" t="str">
        <f t="shared" si="16"/>
        <v/>
      </c>
    </row>
    <row r="1075" spans="8:8" x14ac:dyDescent="0.2">
      <c r="H1075" s="3" t="str">
        <f t="shared" si="16"/>
        <v/>
      </c>
    </row>
    <row r="1076" spans="8:8" x14ac:dyDescent="0.2">
      <c r="H1076" s="3" t="str">
        <f t="shared" si="16"/>
        <v/>
      </c>
    </row>
    <row r="1077" spans="8:8" x14ac:dyDescent="0.2">
      <c r="H1077" s="3" t="str">
        <f t="shared" si="16"/>
        <v/>
      </c>
    </row>
    <row r="1078" spans="8:8" x14ac:dyDescent="0.2">
      <c r="H1078" s="3" t="str">
        <f t="shared" si="16"/>
        <v/>
      </c>
    </row>
    <row r="1079" spans="8:8" x14ac:dyDescent="0.2">
      <c r="H1079" s="3" t="str">
        <f t="shared" si="16"/>
        <v/>
      </c>
    </row>
    <row r="1080" spans="8:8" x14ac:dyDescent="0.2">
      <c r="H1080" s="3" t="str">
        <f t="shared" si="16"/>
        <v/>
      </c>
    </row>
    <row r="1081" spans="8:8" x14ac:dyDescent="0.2">
      <c r="H1081" s="3" t="str">
        <f t="shared" si="16"/>
        <v/>
      </c>
    </row>
    <row r="1082" spans="8:8" x14ac:dyDescent="0.2">
      <c r="H1082" s="3" t="str">
        <f t="shared" si="16"/>
        <v/>
      </c>
    </row>
    <row r="1083" spans="8:8" x14ac:dyDescent="0.2">
      <c r="H1083" s="3" t="str">
        <f t="shared" si="16"/>
        <v/>
      </c>
    </row>
    <row r="1084" spans="8:8" x14ac:dyDescent="0.2">
      <c r="H1084" s="3" t="str">
        <f t="shared" si="16"/>
        <v/>
      </c>
    </row>
    <row r="1085" spans="8:8" x14ac:dyDescent="0.2">
      <c r="H1085" s="3" t="str">
        <f t="shared" si="16"/>
        <v/>
      </c>
    </row>
    <row r="1086" spans="8:8" x14ac:dyDescent="0.2">
      <c r="H1086" s="3" t="str">
        <f t="shared" si="16"/>
        <v/>
      </c>
    </row>
    <row r="1087" spans="8:8" x14ac:dyDescent="0.2">
      <c r="H1087" s="3" t="str">
        <f t="shared" si="16"/>
        <v/>
      </c>
    </row>
    <row r="1088" spans="8:8" x14ac:dyDescent="0.2">
      <c r="H1088" s="3" t="str">
        <f t="shared" si="16"/>
        <v/>
      </c>
    </row>
    <row r="1089" spans="8:8" x14ac:dyDescent="0.2">
      <c r="H1089" s="3" t="str">
        <f t="shared" si="16"/>
        <v/>
      </c>
    </row>
    <row r="1090" spans="8:8" x14ac:dyDescent="0.2">
      <c r="H1090" s="3" t="str">
        <f t="shared" si="16"/>
        <v/>
      </c>
    </row>
    <row r="1091" spans="8:8" x14ac:dyDescent="0.2">
      <c r="H1091" s="3" t="str">
        <f t="shared" ref="H1091:H1154" si="17">IF(A1091="", "", G1091/E1091)</f>
        <v/>
      </c>
    </row>
    <row r="1092" spans="8:8" x14ac:dyDescent="0.2">
      <c r="H1092" s="3" t="str">
        <f t="shared" si="17"/>
        <v/>
      </c>
    </row>
    <row r="1093" spans="8:8" x14ac:dyDescent="0.2">
      <c r="H1093" s="3" t="str">
        <f t="shared" si="17"/>
        <v/>
      </c>
    </row>
    <row r="1094" spans="8:8" x14ac:dyDescent="0.2">
      <c r="H1094" s="3" t="str">
        <f t="shared" si="17"/>
        <v/>
      </c>
    </row>
    <row r="1095" spans="8:8" x14ac:dyDescent="0.2">
      <c r="H1095" s="3" t="str">
        <f t="shared" si="17"/>
        <v/>
      </c>
    </row>
    <row r="1096" spans="8:8" x14ac:dyDescent="0.2">
      <c r="H1096" s="3" t="str">
        <f t="shared" si="17"/>
        <v/>
      </c>
    </row>
    <row r="1097" spans="8:8" x14ac:dyDescent="0.2">
      <c r="H1097" s="3" t="str">
        <f t="shared" si="17"/>
        <v/>
      </c>
    </row>
    <row r="1098" spans="8:8" x14ac:dyDescent="0.2">
      <c r="H1098" s="3" t="str">
        <f t="shared" si="17"/>
        <v/>
      </c>
    </row>
    <row r="1099" spans="8:8" x14ac:dyDescent="0.2">
      <c r="H1099" s="3" t="str">
        <f t="shared" si="17"/>
        <v/>
      </c>
    </row>
    <row r="1100" spans="8:8" x14ac:dyDescent="0.2">
      <c r="H1100" s="3" t="str">
        <f t="shared" si="17"/>
        <v/>
      </c>
    </row>
    <row r="1101" spans="8:8" x14ac:dyDescent="0.2">
      <c r="H1101" s="3" t="str">
        <f t="shared" si="17"/>
        <v/>
      </c>
    </row>
    <row r="1102" spans="8:8" x14ac:dyDescent="0.2">
      <c r="H1102" s="3" t="str">
        <f t="shared" si="17"/>
        <v/>
      </c>
    </row>
    <row r="1103" spans="8:8" x14ac:dyDescent="0.2">
      <c r="H1103" s="3" t="str">
        <f t="shared" si="17"/>
        <v/>
      </c>
    </row>
    <row r="1104" spans="8:8" x14ac:dyDescent="0.2">
      <c r="H1104" s="3" t="str">
        <f t="shared" si="17"/>
        <v/>
      </c>
    </row>
    <row r="1105" spans="8:8" x14ac:dyDescent="0.2">
      <c r="H1105" s="3" t="str">
        <f t="shared" si="17"/>
        <v/>
      </c>
    </row>
    <row r="1106" spans="8:8" x14ac:dyDescent="0.2">
      <c r="H1106" s="3" t="str">
        <f t="shared" si="17"/>
        <v/>
      </c>
    </row>
    <row r="1107" spans="8:8" x14ac:dyDescent="0.2">
      <c r="H1107" s="3" t="str">
        <f t="shared" si="17"/>
        <v/>
      </c>
    </row>
    <row r="1108" spans="8:8" x14ac:dyDescent="0.2">
      <c r="H1108" s="3" t="str">
        <f t="shared" si="17"/>
        <v/>
      </c>
    </row>
    <row r="1109" spans="8:8" x14ac:dyDescent="0.2">
      <c r="H1109" s="3" t="str">
        <f t="shared" si="17"/>
        <v/>
      </c>
    </row>
    <row r="1110" spans="8:8" x14ac:dyDescent="0.2">
      <c r="H1110" s="3" t="str">
        <f t="shared" si="17"/>
        <v/>
      </c>
    </row>
    <row r="1111" spans="8:8" x14ac:dyDescent="0.2">
      <c r="H1111" s="3" t="str">
        <f t="shared" si="17"/>
        <v/>
      </c>
    </row>
    <row r="1112" spans="8:8" x14ac:dyDescent="0.2">
      <c r="H1112" s="3" t="str">
        <f t="shared" si="17"/>
        <v/>
      </c>
    </row>
    <row r="1113" spans="8:8" x14ac:dyDescent="0.2">
      <c r="H1113" s="3" t="str">
        <f t="shared" si="17"/>
        <v/>
      </c>
    </row>
    <row r="1114" spans="8:8" x14ac:dyDescent="0.2">
      <c r="H1114" s="3" t="str">
        <f t="shared" si="17"/>
        <v/>
      </c>
    </row>
    <row r="1115" spans="8:8" x14ac:dyDescent="0.2">
      <c r="H1115" s="3" t="str">
        <f t="shared" si="17"/>
        <v/>
      </c>
    </row>
    <row r="1116" spans="8:8" x14ac:dyDescent="0.2">
      <c r="H1116" s="3" t="str">
        <f t="shared" si="17"/>
        <v/>
      </c>
    </row>
    <row r="1117" spans="8:8" x14ac:dyDescent="0.2">
      <c r="H1117" s="3" t="str">
        <f t="shared" si="17"/>
        <v/>
      </c>
    </row>
    <row r="1118" spans="8:8" x14ac:dyDescent="0.2">
      <c r="H1118" s="3" t="str">
        <f t="shared" si="17"/>
        <v/>
      </c>
    </row>
    <row r="1119" spans="8:8" x14ac:dyDescent="0.2">
      <c r="H1119" s="3" t="str">
        <f t="shared" si="17"/>
        <v/>
      </c>
    </row>
    <row r="1120" spans="8:8" x14ac:dyDescent="0.2">
      <c r="H1120" s="3" t="str">
        <f t="shared" si="17"/>
        <v/>
      </c>
    </row>
    <row r="1121" spans="8:8" x14ac:dyDescent="0.2">
      <c r="H1121" s="3" t="str">
        <f t="shared" si="17"/>
        <v/>
      </c>
    </row>
    <row r="1122" spans="8:8" x14ac:dyDescent="0.2">
      <c r="H1122" s="3" t="str">
        <f t="shared" si="17"/>
        <v/>
      </c>
    </row>
    <row r="1123" spans="8:8" x14ac:dyDescent="0.2">
      <c r="H1123" s="3" t="str">
        <f t="shared" si="17"/>
        <v/>
      </c>
    </row>
    <row r="1124" spans="8:8" x14ac:dyDescent="0.2">
      <c r="H1124" s="3" t="str">
        <f t="shared" si="17"/>
        <v/>
      </c>
    </row>
    <row r="1125" spans="8:8" x14ac:dyDescent="0.2">
      <c r="H1125" s="3" t="str">
        <f t="shared" si="17"/>
        <v/>
      </c>
    </row>
    <row r="1126" spans="8:8" x14ac:dyDescent="0.2">
      <c r="H1126" s="3" t="str">
        <f t="shared" si="17"/>
        <v/>
      </c>
    </row>
    <row r="1127" spans="8:8" x14ac:dyDescent="0.2">
      <c r="H1127" s="3" t="str">
        <f t="shared" si="17"/>
        <v/>
      </c>
    </row>
    <row r="1128" spans="8:8" x14ac:dyDescent="0.2">
      <c r="H1128" s="3" t="str">
        <f t="shared" si="17"/>
        <v/>
      </c>
    </row>
    <row r="1129" spans="8:8" x14ac:dyDescent="0.2">
      <c r="H1129" s="3" t="str">
        <f t="shared" si="17"/>
        <v/>
      </c>
    </row>
    <row r="1130" spans="8:8" x14ac:dyDescent="0.2">
      <c r="H1130" s="3" t="str">
        <f t="shared" si="17"/>
        <v/>
      </c>
    </row>
    <row r="1131" spans="8:8" x14ac:dyDescent="0.2">
      <c r="H1131" s="3" t="str">
        <f t="shared" si="17"/>
        <v/>
      </c>
    </row>
    <row r="1132" spans="8:8" x14ac:dyDescent="0.2">
      <c r="H1132" s="3" t="str">
        <f t="shared" si="17"/>
        <v/>
      </c>
    </row>
    <row r="1133" spans="8:8" x14ac:dyDescent="0.2">
      <c r="H1133" s="3" t="str">
        <f t="shared" si="17"/>
        <v/>
      </c>
    </row>
    <row r="1134" spans="8:8" x14ac:dyDescent="0.2">
      <c r="H1134" s="3" t="str">
        <f t="shared" si="17"/>
        <v/>
      </c>
    </row>
    <row r="1135" spans="8:8" x14ac:dyDescent="0.2">
      <c r="H1135" s="3" t="str">
        <f t="shared" si="17"/>
        <v/>
      </c>
    </row>
    <row r="1136" spans="8:8" x14ac:dyDescent="0.2">
      <c r="H1136" s="3" t="str">
        <f t="shared" si="17"/>
        <v/>
      </c>
    </row>
    <row r="1137" spans="8:8" x14ac:dyDescent="0.2">
      <c r="H1137" s="3" t="str">
        <f t="shared" si="17"/>
        <v/>
      </c>
    </row>
    <row r="1138" spans="8:8" x14ac:dyDescent="0.2">
      <c r="H1138" s="3" t="str">
        <f t="shared" si="17"/>
        <v/>
      </c>
    </row>
    <row r="1139" spans="8:8" x14ac:dyDescent="0.2">
      <c r="H1139" s="3" t="str">
        <f t="shared" si="17"/>
        <v/>
      </c>
    </row>
    <row r="1140" spans="8:8" x14ac:dyDescent="0.2">
      <c r="H1140" s="3" t="str">
        <f t="shared" si="17"/>
        <v/>
      </c>
    </row>
    <row r="1141" spans="8:8" x14ac:dyDescent="0.2">
      <c r="H1141" s="3" t="str">
        <f t="shared" si="17"/>
        <v/>
      </c>
    </row>
    <row r="1142" spans="8:8" x14ac:dyDescent="0.2">
      <c r="H1142" s="3" t="str">
        <f t="shared" si="17"/>
        <v/>
      </c>
    </row>
    <row r="1143" spans="8:8" x14ac:dyDescent="0.2">
      <c r="H1143" s="3" t="str">
        <f t="shared" si="17"/>
        <v/>
      </c>
    </row>
    <row r="1144" spans="8:8" x14ac:dyDescent="0.2">
      <c r="H1144" s="3" t="str">
        <f t="shared" si="17"/>
        <v/>
      </c>
    </row>
    <row r="1145" spans="8:8" x14ac:dyDescent="0.2">
      <c r="H1145" s="3" t="str">
        <f t="shared" si="17"/>
        <v/>
      </c>
    </row>
    <row r="1146" spans="8:8" x14ac:dyDescent="0.2">
      <c r="H1146" s="3" t="str">
        <f t="shared" si="17"/>
        <v/>
      </c>
    </row>
    <row r="1147" spans="8:8" x14ac:dyDescent="0.2">
      <c r="H1147" s="3" t="str">
        <f t="shared" si="17"/>
        <v/>
      </c>
    </row>
    <row r="1148" spans="8:8" x14ac:dyDescent="0.2">
      <c r="H1148" s="3" t="str">
        <f t="shared" si="17"/>
        <v/>
      </c>
    </row>
    <row r="1149" spans="8:8" x14ac:dyDescent="0.2">
      <c r="H1149" s="3" t="str">
        <f t="shared" si="17"/>
        <v/>
      </c>
    </row>
    <row r="1150" spans="8:8" x14ac:dyDescent="0.2">
      <c r="H1150" s="3" t="str">
        <f t="shared" si="17"/>
        <v/>
      </c>
    </row>
    <row r="1151" spans="8:8" x14ac:dyDescent="0.2">
      <c r="H1151" s="3" t="str">
        <f t="shared" si="17"/>
        <v/>
      </c>
    </row>
    <row r="1152" spans="8:8" x14ac:dyDescent="0.2">
      <c r="H1152" s="3" t="str">
        <f t="shared" si="17"/>
        <v/>
      </c>
    </row>
    <row r="1153" spans="8:8" x14ac:dyDescent="0.2">
      <c r="H1153" s="3" t="str">
        <f t="shared" si="17"/>
        <v/>
      </c>
    </row>
    <row r="1154" spans="8:8" x14ac:dyDescent="0.2">
      <c r="H1154" s="3" t="str">
        <f t="shared" si="17"/>
        <v/>
      </c>
    </row>
    <row r="1155" spans="8:8" x14ac:dyDescent="0.2">
      <c r="H1155" s="3" t="str">
        <f t="shared" ref="H1155:H1218" si="18">IF(A1155="", "", G1155/E1155)</f>
        <v/>
      </c>
    </row>
    <row r="1156" spans="8:8" x14ac:dyDescent="0.2">
      <c r="H1156" s="3" t="str">
        <f t="shared" si="18"/>
        <v/>
      </c>
    </row>
    <row r="1157" spans="8:8" x14ac:dyDescent="0.2">
      <c r="H1157" s="3" t="str">
        <f t="shared" si="18"/>
        <v/>
      </c>
    </row>
    <row r="1158" spans="8:8" x14ac:dyDescent="0.2">
      <c r="H1158" s="3" t="str">
        <f t="shared" si="18"/>
        <v/>
      </c>
    </row>
    <row r="1159" spans="8:8" x14ac:dyDescent="0.2">
      <c r="H1159" s="3" t="str">
        <f t="shared" si="18"/>
        <v/>
      </c>
    </row>
    <row r="1160" spans="8:8" x14ac:dyDescent="0.2">
      <c r="H1160" s="3" t="str">
        <f t="shared" si="18"/>
        <v/>
      </c>
    </row>
    <row r="1161" spans="8:8" x14ac:dyDescent="0.2">
      <c r="H1161" s="3" t="str">
        <f t="shared" si="18"/>
        <v/>
      </c>
    </row>
    <row r="1162" spans="8:8" x14ac:dyDescent="0.2">
      <c r="H1162" s="3" t="str">
        <f t="shared" si="18"/>
        <v/>
      </c>
    </row>
    <row r="1163" spans="8:8" x14ac:dyDescent="0.2">
      <c r="H1163" s="3" t="str">
        <f t="shared" si="18"/>
        <v/>
      </c>
    </row>
    <row r="1164" spans="8:8" x14ac:dyDescent="0.2">
      <c r="H1164" s="3" t="str">
        <f t="shared" si="18"/>
        <v/>
      </c>
    </row>
    <row r="1165" spans="8:8" x14ac:dyDescent="0.2">
      <c r="H1165" s="3" t="str">
        <f t="shared" si="18"/>
        <v/>
      </c>
    </row>
    <row r="1166" spans="8:8" x14ac:dyDescent="0.2">
      <c r="H1166" s="3" t="str">
        <f t="shared" si="18"/>
        <v/>
      </c>
    </row>
    <row r="1167" spans="8:8" x14ac:dyDescent="0.2">
      <c r="H1167" s="3" t="str">
        <f t="shared" si="18"/>
        <v/>
      </c>
    </row>
    <row r="1168" spans="8:8" x14ac:dyDescent="0.2">
      <c r="H1168" s="3" t="str">
        <f t="shared" si="18"/>
        <v/>
      </c>
    </row>
    <row r="1169" spans="8:8" x14ac:dyDescent="0.2">
      <c r="H1169" s="3" t="str">
        <f t="shared" si="18"/>
        <v/>
      </c>
    </row>
    <row r="1170" spans="8:8" x14ac:dyDescent="0.2">
      <c r="H1170" s="3" t="str">
        <f t="shared" si="18"/>
        <v/>
      </c>
    </row>
    <row r="1171" spans="8:8" x14ac:dyDescent="0.2">
      <c r="H1171" s="3" t="str">
        <f t="shared" si="18"/>
        <v/>
      </c>
    </row>
    <row r="1172" spans="8:8" x14ac:dyDescent="0.2">
      <c r="H1172" s="3" t="str">
        <f t="shared" si="18"/>
        <v/>
      </c>
    </row>
    <row r="1173" spans="8:8" x14ac:dyDescent="0.2">
      <c r="H1173" s="3" t="str">
        <f t="shared" si="18"/>
        <v/>
      </c>
    </row>
    <row r="1174" spans="8:8" x14ac:dyDescent="0.2">
      <c r="H1174" s="3" t="str">
        <f t="shared" si="18"/>
        <v/>
      </c>
    </row>
    <row r="1175" spans="8:8" x14ac:dyDescent="0.2">
      <c r="H1175" s="3" t="str">
        <f t="shared" si="18"/>
        <v/>
      </c>
    </row>
    <row r="1176" spans="8:8" x14ac:dyDescent="0.2">
      <c r="H1176" s="3" t="str">
        <f t="shared" si="18"/>
        <v/>
      </c>
    </row>
    <row r="1177" spans="8:8" x14ac:dyDescent="0.2">
      <c r="H1177" s="3" t="str">
        <f t="shared" si="18"/>
        <v/>
      </c>
    </row>
    <row r="1178" spans="8:8" x14ac:dyDescent="0.2">
      <c r="H1178" s="3" t="str">
        <f t="shared" si="18"/>
        <v/>
      </c>
    </row>
    <row r="1179" spans="8:8" x14ac:dyDescent="0.2">
      <c r="H1179" s="3" t="str">
        <f t="shared" si="18"/>
        <v/>
      </c>
    </row>
    <row r="1180" spans="8:8" x14ac:dyDescent="0.2">
      <c r="H1180" s="3" t="str">
        <f t="shared" si="18"/>
        <v/>
      </c>
    </row>
    <row r="1181" spans="8:8" x14ac:dyDescent="0.2">
      <c r="H1181" s="3" t="str">
        <f t="shared" si="18"/>
        <v/>
      </c>
    </row>
    <row r="1182" spans="8:8" x14ac:dyDescent="0.2">
      <c r="H1182" s="3" t="str">
        <f t="shared" si="18"/>
        <v/>
      </c>
    </row>
    <row r="1183" spans="8:8" x14ac:dyDescent="0.2">
      <c r="H1183" s="3" t="str">
        <f t="shared" si="18"/>
        <v/>
      </c>
    </row>
    <row r="1184" spans="8:8" x14ac:dyDescent="0.2">
      <c r="H1184" s="3" t="str">
        <f t="shared" si="18"/>
        <v/>
      </c>
    </row>
    <row r="1185" spans="8:8" x14ac:dyDescent="0.2">
      <c r="H1185" s="3" t="str">
        <f t="shared" si="18"/>
        <v/>
      </c>
    </row>
    <row r="1186" spans="8:8" x14ac:dyDescent="0.2">
      <c r="H1186" s="3" t="str">
        <f t="shared" si="18"/>
        <v/>
      </c>
    </row>
    <row r="1187" spans="8:8" x14ac:dyDescent="0.2">
      <c r="H1187" s="3" t="str">
        <f t="shared" si="18"/>
        <v/>
      </c>
    </row>
    <row r="1188" spans="8:8" x14ac:dyDescent="0.2">
      <c r="H1188" s="3" t="str">
        <f t="shared" si="18"/>
        <v/>
      </c>
    </row>
    <row r="1189" spans="8:8" x14ac:dyDescent="0.2">
      <c r="H1189" s="3" t="str">
        <f t="shared" si="18"/>
        <v/>
      </c>
    </row>
    <row r="1190" spans="8:8" x14ac:dyDescent="0.2">
      <c r="H1190" s="3" t="str">
        <f t="shared" si="18"/>
        <v/>
      </c>
    </row>
    <row r="1191" spans="8:8" x14ac:dyDescent="0.2">
      <c r="H1191" s="3" t="str">
        <f t="shared" si="18"/>
        <v/>
      </c>
    </row>
    <row r="1192" spans="8:8" x14ac:dyDescent="0.2">
      <c r="H1192" s="3" t="str">
        <f t="shared" si="18"/>
        <v/>
      </c>
    </row>
    <row r="1193" spans="8:8" x14ac:dyDescent="0.2">
      <c r="H1193" s="3" t="str">
        <f t="shared" si="18"/>
        <v/>
      </c>
    </row>
    <row r="1194" spans="8:8" x14ac:dyDescent="0.2">
      <c r="H1194" s="3" t="str">
        <f t="shared" si="18"/>
        <v/>
      </c>
    </row>
    <row r="1195" spans="8:8" x14ac:dyDescent="0.2">
      <c r="H1195" s="3" t="str">
        <f t="shared" si="18"/>
        <v/>
      </c>
    </row>
    <row r="1196" spans="8:8" x14ac:dyDescent="0.2">
      <c r="H1196" s="3" t="str">
        <f t="shared" si="18"/>
        <v/>
      </c>
    </row>
    <row r="1197" spans="8:8" x14ac:dyDescent="0.2">
      <c r="H1197" s="3" t="str">
        <f t="shared" si="18"/>
        <v/>
      </c>
    </row>
    <row r="1198" spans="8:8" x14ac:dyDescent="0.2">
      <c r="H1198" s="3" t="str">
        <f t="shared" si="18"/>
        <v/>
      </c>
    </row>
    <row r="1199" spans="8:8" x14ac:dyDescent="0.2">
      <c r="H1199" s="3" t="str">
        <f t="shared" si="18"/>
        <v/>
      </c>
    </row>
    <row r="1200" spans="8:8" x14ac:dyDescent="0.2">
      <c r="H1200" s="3" t="str">
        <f t="shared" si="18"/>
        <v/>
      </c>
    </row>
    <row r="1201" spans="8:8" x14ac:dyDescent="0.2">
      <c r="H1201" s="3" t="str">
        <f t="shared" si="18"/>
        <v/>
      </c>
    </row>
    <row r="1202" spans="8:8" x14ac:dyDescent="0.2">
      <c r="H1202" s="3" t="str">
        <f t="shared" si="18"/>
        <v/>
      </c>
    </row>
    <row r="1203" spans="8:8" x14ac:dyDescent="0.2">
      <c r="H1203" s="3" t="str">
        <f t="shared" si="18"/>
        <v/>
      </c>
    </row>
    <row r="1204" spans="8:8" x14ac:dyDescent="0.2">
      <c r="H1204" s="3" t="str">
        <f t="shared" si="18"/>
        <v/>
      </c>
    </row>
    <row r="1205" spans="8:8" x14ac:dyDescent="0.2">
      <c r="H1205" s="3" t="str">
        <f t="shared" si="18"/>
        <v/>
      </c>
    </row>
    <row r="1206" spans="8:8" x14ac:dyDescent="0.2">
      <c r="H1206" s="3" t="str">
        <f t="shared" si="18"/>
        <v/>
      </c>
    </row>
    <row r="1207" spans="8:8" x14ac:dyDescent="0.2">
      <c r="H1207" s="3" t="str">
        <f t="shared" si="18"/>
        <v/>
      </c>
    </row>
    <row r="1208" spans="8:8" x14ac:dyDescent="0.2">
      <c r="H1208" s="3" t="str">
        <f t="shared" si="18"/>
        <v/>
      </c>
    </row>
    <row r="1209" spans="8:8" x14ac:dyDescent="0.2">
      <c r="H1209" s="3" t="str">
        <f t="shared" si="18"/>
        <v/>
      </c>
    </row>
    <row r="1210" spans="8:8" x14ac:dyDescent="0.2">
      <c r="H1210" s="3" t="str">
        <f t="shared" si="18"/>
        <v/>
      </c>
    </row>
    <row r="1211" spans="8:8" x14ac:dyDescent="0.2">
      <c r="H1211" s="3" t="str">
        <f t="shared" si="18"/>
        <v/>
      </c>
    </row>
    <row r="1212" spans="8:8" x14ac:dyDescent="0.2">
      <c r="H1212" s="3" t="str">
        <f t="shared" si="18"/>
        <v/>
      </c>
    </row>
    <row r="1213" spans="8:8" x14ac:dyDescent="0.2">
      <c r="H1213" s="3" t="str">
        <f t="shared" si="18"/>
        <v/>
      </c>
    </row>
    <row r="1214" spans="8:8" x14ac:dyDescent="0.2">
      <c r="H1214" s="3" t="str">
        <f t="shared" si="18"/>
        <v/>
      </c>
    </row>
    <row r="1215" spans="8:8" x14ac:dyDescent="0.2">
      <c r="H1215" s="3" t="str">
        <f t="shared" si="18"/>
        <v/>
      </c>
    </row>
    <row r="1216" spans="8:8" x14ac:dyDescent="0.2">
      <c r="H1216" s="3" t="str">
        <f t="shared" si="18"/>
        <v/>
      </c>
    </row>
    <row r="1217" spans="8:8" x14ac:dyDescent="0.2">
      <c r="H1217" s="3" t="str">
        <f t="shared" si="18"/>
        <v/>
      </c>
    </row>
    <row r="1218" spans="8:8" x14ac:dyDescent="0.2">
      <c r="H1218" s="3" t="str">
        <f t="shared" si="18"/>
        <v/>
      </c>
    </row>
    <row r="1219" spans="8:8" x14ac:dyDescent="0.2">
      <c r="H1219" s="3" t="str">
        <f t="shared" ref="H1219:H1282" si="19">IF(A1219="", "", G1219/E1219)</f>
        <v/>
      </c>
    </row>
    <row r="1220" spans="8:8" x14ac:dyDescent="0.2">
      <c r="H1220" s="3" t="str">
        <f t="shared" si="19"/>
        <v/>
      </c>
    </row>
    <row r="1221" spans="8:8" x14ac:dyDescent="0.2">
      <c r="H1221" s="3" t="str">
        <f t="shared" si="19"/>
        <v/>
      </c>
    </row>
    <row r="1222" spans="8:8" x14ac:dyDescent="0.2">
      <c r="H1222" s="3" t="str">
        <f t="shared" si="19"/>
        <v/>
      </c>
    </row>
    <row r="1223" spans="8:8" x14ac:dyDescent="0.2">
      <c r="H1223" s="3" t="str">
        <f t="shared" si="19"/>
        <v/>
      </c>
    </row>
    <row r="1224" spans="8:8" x14ac:dyDescent="0.2">
      <c r="H1224" s="3" t="str">
        <f t="shared" si="19"/>
        <v/>
      </c>
    </row>
    <row r="1225" spans="8:8" x14ac:dyDescent="0.2">
      <c r="H1225" s="3" t="str">
        <f t="shared" si="19"/>
        <v/>
      </c>
    </row>
    <row r="1226" spans="8:8" x14ac:dyDescent="0.2">
      <c r="H1226" s="3" t="str">
        <f t="shared" si="19"/>
        <v/>
      </c>
    </row>
    <row r="1227" spans="8:8" x14ac:dyDescent="0.2">
      <c r="H1227" s="3" t="str">
        <f t="shared" si="19"/>
        <v/>
      </c>
    </row>
    <row r="1228" spans="8:8" x14ac:dyDescent="0.2">
      <c r="H1228" s="3" t="str">
        <f t="shared" si="19"/>
        <v/>
      </c>
    </row>
    <row r="1229" spans="8:8" x14ac:dyDescent="0.2">
      <c r="H1229" s="3" t="str">
        <f t="shared" si="19"/>
        <v/>
      </c>
    </row>
    <row r="1230" spans="8:8" x14ac:dyDescent="0.2">
      <c r="H1230" s="3" t="str">
        <f t="shared" si="19"/>
        <v/>
      </c>
    </row>
    <row r="1231" spans="8:8" x14ac:dyDescent="0.2">
      <c r="H1231" s="3" t="str">
        <f t="shared" si="19"/>
        <v/>
      </c>
    </row>
    <row r="1232" spans="8:8" x14ac:dyDescent="0.2">
      <c r="H1232" s="3" t="str">
        <f t="shared" si="19"/>
        <v/>
      </c>
    </row>
    <row r="1233" spans="8:8" x14ac:dyDescent="0.2">
      <c r="H1233" s="3" t="str">
        <f t="shared" si="19"/>
        <v/>
      </c>
    </row>
    <row r="1234" spans="8:8" x14ac:dyDescent="0.2">
      <c r="H1234" s="3" t="str">
        <f t="shared" si="19"/>
        <v/>
      </c>
    </row>
    <row r="1235" spans="8:8" x14ac:dyDescent="0.2">
      <c r="H1235" s="3" t="str">
        <f t="shared" si="19"/>
        <v/>
      </c>
    </row>
    <row r="1236" spans="8:8" x14ac:dyDescent="0.2">
      <c r="H1236" s="3" t="str">
        <f t="shared" si="19"/>
        <v/>
      </c>
    </row>
    <row r="1237" spans="8:8" x14ac:dyDescent="0.2">
      <c r="H1237" s="3" t="str">
        <f t="shared" si="19"/>
        <v/>
      </c>
    </row>
    <row r="1238" spans="8:8" x14ac:dyDescent="0.2">
      <c r="H1238" s="3" t="str">
        <f t="shared" si="19"/>
        <v/>
      </c>
    </row>
    <row r="1239" spans="8:8" x14ac:dyDescent="0.2">
      <c r="H1239" s="3" t="str">
        <f t="shared" si="19"/>
        <v/>
      </c>
    </row>
    <row r="1240" spans="8:8" x14ac:dyDescent="0.2">
      <c r="H1240" s="3" t="str">
        <f t="shared" si="19"/>
        <v/>
      </c>
    </row>
    <row r="1241" spans="8:8" x14ac:dyDescent="0.2">
      <c r="H1241" s="3" t="str">
        <f t="shared" si="19"/>
        <v/>
      </c>
    </row>
    <row r="1242" spans="8:8" x14ac:dyDescent="0.2">
      <c r="H1242" s="3" t="str">
        <f t="shared" si="19"/>
        <v/>
      </c>
    </row>
    <row r="1243" spans="8:8" x14ac:dyDescent="0.2">
      <c r="H1243" s="3" t="str">
        <f t="shared" si="19"/>
        <v/>
      </c>
    </row>
    <row r="1244" spans="8:8" x14ac:dyDescent="0.2">
      <c r="H1244" s="3" t="str">
        <f t="shared" si="19"/>
        <v/>
      </c>
    </row>
    <row r="1245" spans="8:8" x14ac:dyDescent="0.2">
      <c r="H1245" s="3" t="str">
        <f t="shared" si="19"/>
        <v/>
      </c>
    </row>
    <row r="1246" spans="8:8" x14ac:dyDescent="0.2">
      <c r="H1246" s="3" t="str">
        <f t="shared" si="19"/>
        <v/>
      </c>
    </row>
    <row r="1247" spans="8:8" x14ac:dyDescent="0.2">
      <c r="H1247" s="3" t="str">
        <f t="shared" si="19"/>
        <v/>
      </c>
    </row>
    <row r="1248" spans="8:8" x14ac:dyDescent="0.2">
      <c r="H1248" s="3" t="str">
        <f t="shared" si="19"/>
        <v/>
      </c>
    </row>
    <row r="1249" spans="8:8" x14ac:dyDescent="0.2">
      <c r="H1249" s="3" t="str">
        <f t="shared" si="19"/>
        <v/>
      </c>
    </row>
    <row r="1250" spans="8:8" x14ac:dyDescent="0.2">
      <c r="H1250" s="3" t="str">
        <f t="shared" si="19"/>
        <v/>
      </c>
    </row>
    <row r="1251" spans="8:8" x14ac:dyDescent="0.2">
      <c r="H1251" s="3" t="str">
        <f t="shared" si="19"/>
        <v/>
      </c>
    </row>
    <row r="1252" spans="8:8" x14ac:dyDescent="0.2">
      <c r="H1252" s="3" t="str">
        <f t="shared" si="19"/>
        <v/>
      </c>
    </row>
    <row r="1253" spans="8:8" x14ac:dyDescent="0.2">
      <c r="H1253" s="3" t="str">
        <f t="shared" si="19"/>
        <v/>
      </c>
    </row>
    <row r="1254" spans="8:8" x14ac:dyDescent="0.2">
      <c r="H1254" s="3" t="str">
        <f t="shared" si="19"/>
        <v/>
      </c>
    </row>
    <row r="1255" spans="8:8" x14ac:dyDescent="0.2">
      <c r="H1255" s="3" t="str">
        <f t="shared" si="19"/>
        <v/>
      </c>
    </row>
    <row r="1256" spans="8:8" x14ac:dyDescent="0.2">
      <c r="H1256" s="3" t="str">
        <f t="shared" si="19"/>
        <v/>
      </c>
    </row>
    <row r="1257" spans="8:8" x14ac:dyDescent="0.2">
      <c r="H1257" s="3" t="str">
        <f t="shared" si="19"/>
        <v/>
      </c>
    </row>
    <row r="1258" spans="8:8" x14ac:dyDescent="0.2">
      <c r="H1258" s="3" t="str">
        <f t="shared" si="19"/>
        <v/>
      </c>
    </row>
    <row r="1259" spans="8:8" x14ac:dyDescent="0.2">
      <c r="H1259" s="3" t="str">
        <f t="shared" si="19"/>
        <v/>
      </c>
    </row>
    <row r="1260" spans="8:8" x14ac:dyDescent="0.2">
      <c r="H1260" s="3" t="str">
        <f t="shared" si="19"/>
        <v/>
      </c>
    </row>
    <row r="1261" spans="8:8" x14ac:dyDescent="0.2">
      <c r="H1261" s="3" t="str">
        <f t="shared" si="19"/>
        <v/>
      </c>
    </row>
    <row r="1262" spans="8:8" x14ac:dyDescent="0.2">
      <c r="H1262" s="3" t="str">
        <f t="shared" si="19"/>
        <v/>
      </c>
    </row>
    <row r="1263" spans="8:8" x14ac:dyDescent="0.2">
      <c r="H1263" s="3" t="str">
        <f t="shared" si="19"/>
        <v/>
      </c>
    </row>
    <row r="1264" spans="8:8" x14ac:dyDescent="0.2">
      <c r="H1264" s="3" t="str">
        <f t="shared" si="19"/>
        <v/>
      </c>
    </row>
    <row r="1265" spans="8:8" x14ac:dyDescent="0.2">
      <c r="H1265" s="3" t="str">
        <f t="shared" si="19"/>
        <v/>
      </c>
    </row>
    <row r="1266" spans="8:8" x14ac:dyDescent="0.2">
      <c r="H1266" s="3" t="str">
        <f t="shared" si="19"/>
        <v/>
      </c>
    </row>
    <row r="1267" spans="8:8" x14ac:dyDescent="0.2">
      <c r="H1267" s="3" t="str">
        <f t="shared" si="19"/>
        <v/>
      </c>
    </row>
    <row r="1268" spans="8:8" x14ac:dyDescent="0.2">
      <c r="H1268" s="3" t="str">
        <f t="shared" si="19"/>
        <v/>
      </c>
    </row>
    <row r="1269" spans="8:8" x14ac:dyDescent="0.2">
      <c r="H1269" s="3" t="str">
        <f t="shared" si="19"/>
        <v/>
      </c>
    </row>
    <row r="1270" spans="8:8" x14ac:dyDescent="0.2">
      <c r="H1270" s="3" t="str">
        <f t="shared" si="19"/>
        <v/>
      </c>
    </row>
    <row r="1271" spans="8:8" x14ac:dyDescent="0.2">
      <c r="H1271" s="3" t="str">
        <f t="shared" si="19"/>
        <v/>
      </c>
    </row>
    <row r="1272" spans="8:8" x14ac:dyDescent="0.2">
      <c r="H1272" s="3" t="str">
        <f t="shared" si="19"/>
        <v/>
      </c>
    </row>
    <row r="1273" spans="8:8" x14ac:dyDescent="0.2">
      <c r="H1273" s="3" t="str">
        <f t="shared" si="19"/>
        <v/>
      </c>
    </row>
    <row r="1274" spans="8:8" x14ac:dyDescent="0.2">
      <c r="H1274" s="3" t="str">
        <f t="shared" si="19"/>
        <v/>
      </c>
    </row>
    <row r="1275" spans="8:8" x14ac:dyDescent="0.2">
      <c r="H1275" s="3" t="str">
        <f t="shared" si="19"/>
        <v/>
      </c>
    </row>
    <row r="1276" spans="8:8" x14ac:dyDescent="0.2">
      <c r="H1276" s="3" t="str">
        <f t="shared" si="19"/>
        <v/>
      </c>
    </row>
    <row r="1277" spans="8:8" x14ac:dyDescent="0.2">
      <c r="H1277" s="3" t="str">
        <f t="shared" si="19"/>
        <v/>
      </c>
    </row>
    <row r="1278" spans="8:8" x14ac:dyDescent="0.2">
      <c r="H1278" s="3" t="str">
        <f t="shared" si="19"/>
        <v/>
      </c>
    </row>
    <row r="1279" spans="8:8" x14ac:dyDescent="0.2">
      <c r="H1279" s="3" t="str">
        <f t="shared" si="19"/>
        <v/>
      </c>
    </row>
    <row r="1280" spans="8:8" x14ac:dyDescent="0.2">
      <c r="H1280" s="3" t="str">
        <f t="shared" si="19"/>
        <v/>
      </c>
    </row>
    <row r="1281" spans="8:8" x14ac:dyDescent="0.2">
      <c r="H1281" s="3" t="str">
        <f t="shared" si="19"/>
        <v/>
      </c>
    </row>
    <row r="1282" spans="8:8" x14ac:dyDescent="0.2">
      <c r="H1282" s="3" t="str">
        <f t="shared" si="19"/>
        <v/>
      </c>
    </row>
    <row r="1283" spans="8:8" x14ac:dyDescent="0.2">
      <c r="H1283" s="3" t="str">
        <f t="shared" ref="H1283:H1346" si="20">IF(A1283="", "", G1283/E1283)</f>
        <v/>
      </c>
    </row>
    <row r="1284" spans="8:8" x14ac:dyDescent="0.2">
      <c r="H1284" s="3" t="str">
        <f t="shared" si="20"/>
        <v/>
      </c>
    </row>
    <row r="1285" spans="8:8" x14ac:dyDescent="0.2">
      <c r="H1285" s="3" t="str">
        <f t="shared" si="20"/>
        <v/>
      </c>
    </row>
    <row r="1286" spans="8:8" x14ac:dyDescent="0.2">
      <c r="H1286" s="3" t="str">
        <f t="shared" si="20"/>
        <v/>
      </c>
    </row>
    <row r="1287" spans="8:8" x14ac:dyDescent="0.2">
      <c r="H1287" s="3" t="str">
        <f t="shared" si="20"/>
        <v/>
      </c>
    </row>
    <row r="1288" spans="8:8" x14ac:dyDescent="0.2">
      <c r="H1288" s="3" t="str">
        <f t="shared" si="20"/>
        <v/>
      </c>
    </row>
    <row r="1289" spans="8:8" x14ac:dyDescent="0.2">
      <c r="H1289" s="3" t="str">
        <f t="shared" si="20"/>
        <v/>
      </c>
    </row>
    <row r="1290" spans="8:8" x14ac:dyDescent="0.2">
      <c r="H1290" s="3" t="str">
        <f t="shared" si="20"/>
        <v/>
      </c>
    </row>
    <row r="1291" spans="8:8" x14ac:dyDescent="0.2">
      <c r="H1291" s="3" t="str">
        <f t="shared" si="20"/>
        <v/>
      </c>
    </row>
    <row r="1292" spans="8:8" x14ac:dyDescent="0.2">
      <c r="H1292" s="3" t="str">
        <f t="shared" si="20"/>
        <v/>
      </c>
    </row>
    <row r="1293" spans="8:8" x14ac:dyDescent="0.2">
      <c r="H1293" s="3" t="str">
        <f t="shared" si="20"/>
        <v/>
      </c>
    </row>
    <row r="1294" spans="8:8" x14ac:dyDescent="0.2">
      <c r="H1294" s="3" t="str">
        <f t="shared" si="20"/>
        <v/>
      </c>
    </row>
    <row r="1295" spans="8:8" x14ac:dyDescent="0.2">
      <c r="H1295" s="3" t="str">
        <f t="shared" si="20"/>
        <v/>
      </c>
    </row>
    <row r="1296" spans="8:8" x14ac:dyDescent="0.2">
      <c r="H1296" s="3" t="str">
        <f t="shared" si="20"/>
        <v/>
      </c>
    </row>
    <row r="1297" spans="8:8" x14ac:dyDescent="0.2">
      <c r="H1297" s="3" t="str">
        <f t="shared" si="20"/>
        <v/>
      </c>
    </row>
    <row r="1298" spans="8:8" x14ac:dyDescent="0.2">
      <c r="H1298" s="3" t="str">
        <f t="shared" si="20"/>
        <v/>
      </c>
    </row>
    <row r="1299" spans="8:8" x14ac:dyDescent="0.2">
      <c r="H1299" s="3" t="str">
        <f t="shared" si="20"/>
        <v/>
      </c>
    </row>
    <row r="1300" spans="8:8" x14ac:dyDescent="0.2">
      <c r="H1300" s="3" t="str">
        <f t="shared" si="20"/>
        <v/>
      </c>
    </row>
    <row r="1301" spans="8:8" x14ac:dyDescent="0.2">
      <c r="H1301" s="3" t="str">
        <f t="shared" si="20"/>
        <v/>
      </c>
    </row>
    <row r="1302" spans="8:8" x14ac:dyDescent="0.2">
      <c r="H1302" s="3" t="str">
        <f t="shared" si="20"/>
        <v/>
      </c>
    </row>
    <row r="1303" spans="8:8" x14ac:dyDescent="0.2">
      <c r="H1303" s="3" t="str">
        <f t="shared" si="20"/>
        <v/>
      </c>
    </row>
    <row r="1304" spans="8:8" x14ac:dyDescent="0.2">
      <c r="H1304" s="3" t="str">
        <f t="shared" si="20"/>
        <v/>
      </c>
    </row>
    <row r="1305" spans="8:8" x14ac:dyDescent="0.2">
      <c r="H1305" s="3" t="str">
        <f t="shared" si="20"/>
        <v/>
      </c>
    </row>
    <row r="1306" spans="8:8" x14ac:dyDescent="0.2">
      <c r="H1306" s="3" t="str">
        <f t="shared" si="20"/>
        <v/>
      </c>
    </row>
    <row r="1307" spans="8:8" x14ac:dyDescent="0.2">
      <c r="H1307" s="3" t="str">
        <f t="shared" si="20"/>
        <v/>
      </c>
    </row>
    <row r="1308" spans="8:8" x14ac:dyDescent="0.2">
      <c r="H1308" s="3" t="str">
        <f t="shared" si="20"/>
        <v/>
      </c>
    </row>
    <row r="1309" spans="8:8" x14ac:dyDescent="0.2">
      <c r="H1309" s="3" t="str">
        <f t="shared" si="20"/>
        <v/>
      </c>
    </row>
    <row r="1310" spans="8:8" x14ac:dyDescent="0.2">
      <c r="H1310" s="3" t="str">
        <f t="shared" si="20"/>
        <v/>
      </c>
    </row>
    <row r="1311" spans="8:8" x14ac:dyDescent="0.2">
      <c r="H1311" s="3" t="str">
        <f t="shared" si="20"/>
        <v/>
      </c>
    </row>
    <row r="1312" spans="8:8" x14ac:dyDescent="0.2">
      <c r="H1312" s="3" t="str">
        <f t="shared" si="20"/>
        <v/>
      </c>
    </row>
    <row r="1313" spans="8:8" x14ac:dyDescent="0.2">
      <c r="H1313" s="3" t="str">
        <f t="shared" si="20"/>
        <v/>
      </c>
    </row>
    <row r="1314" spans="8:8" x14ac:dyDescent="0.2">
      <c r="H1314" s="3" t="str">
        <f t="shared" si="20"/>
        <v/>
      </c>
    </row>
    <row r="1315" spans="8:8" x14ac:dyDescent="0.2">
      <c r="H1315" s="3" t="str">
        <f t="shared" si="20"/>
        <v/>
      </c>
    </row>
    <row r="1316" spans="8:8" x14ac:dyDescent="0.2">
      <c r="H1316" s="3" t="str">
        <f t="shared" si="20"/>
        <v/>
      </c>
    </row>
    <row r="1317" spans="8:8" x14ac:dyDescent="0.2">
      <c r="H1317" s="3" t="str">
        <f t="shared" si="20"/>
        <v/>
      </c>
    </row>
    <row r="1318" spans="8:8" x14ac:dyDescent="0.2">
      <c r="H1318" s="3" t="str">
        <f t="shared" si="20"/>
        <v/>
      </c>
    </row>
    <row r="1319" spans="8:8" x14ac:dyDescent="0.2">
      <c r="H1319" s="3" t="str">
        <f t="shared" si="20"/>
        <v/>
      </c>
    </row>
    <row r="1320" spans="8:8" x14ac:dyDescent="0.2">
      <c r="H1320" s="3" t="str">
        <f t="shared" si="20"/>
        <v/>
      </c>
    </row>
    <row r="1321" spans="8:8" x14ac:dyDescent="0.2">
      <c r="H1321" s="3" t="str">
        <f t="shared" si="20"/>
        <v/>
      </c>
    </row>
    <row r="1322" spans="8:8" x14ac:dyDescent="0.2">
      <c r="H1322" s="3" t="str">
        <f t="shared" si="20"/>
        <v/>
      </c>
    </row>
    <row r="1323" spans="8:8" x14ac:dyDescent="0.2">
      <c r="H1323" s="3" t="str">
        <f t="shared" si="20"/>
        <v/>
      </c>
    </row>
    <row r="1324" spans="8:8" x14ac:dyDescent="0.2">
      <c r="H1324" s="3" t="str">
        <f t="shared" si="20"/>
        <v/>
      </c>
    </row>
    <row r="1325" spans="8:8" x14ac:dyDescent="0.2">
      <c r="H1325" s="3" t="str">
        <f t="shared" si="20"/>
        <v/>
      </c>
    </row>
    <row r="1326" spans="8:8" x14ac:dyDescent="0.2">
      <c r="H1326" s="3" t="str">
        <f t="shared" si="20"/>
        <v/>
      </c>
    </row>
    <row r="1327" spans="8:8" x14ac:dyDescent="0.2">
      <c r="H1327" s="3" t="str">
        <f t="shared" si="20"/>
        <v/>
      </c>
    </row>
    <row r="1328" spans="8:8" x14ac:dyDescent="0.2">
      <c r="H1328" s="3" t="str">
        <f t="shared" si="20"/>
        <v/>
      </c>
    </row>
    <row r="1329" spans="8:8" x14ac:dyDescent="0.2">
      <c r="H1329" s="3" t="str">
        <f t="shared" si="20"/>
        <v/>
      </c>
    </row>
    <row r="1330" spans="8:8" x14ac:dyDescent="0.2">
      <c r="H1330" s="3" t="str">
        <f t="shared" si="20"/>
        <v/>
      </c>
    </row>
    <row r="1331" spans="8:8" x14ac:dyDescent="0.2">
      <c r="H1331" s="3" t="str">
        <f t="shared" si="20"/>
        <v/>
      </c>
    </row>
    <row r="1332" spans="8:8" x14ac:dyDescent="0.2">
      <c r="H1332" s="3" t="str">
        <f t="shared" si="20"/>
        <v/>
      </c>
    </row>
    <row r="1333" spans="8:8" x14ac:dyDescent="0.2">
      <c r="H1333" s="3" t="str">
        <f t="shared" si="20"/>
        <v/>
      </c>
    </row>
    <row r="1334" spans="8:8" x14ac:dyDescent="0.2">
      <c r="H1334" s="3" t="str">
        <f t="shared" si="20"/>
        <v/>
      </c>
    </row>
    <row r="1335" spans="8:8" x14ac:dyDescent="0.2">
      <c r="H1335" s="3" t="str">
        <f t="shared" si="20"/>
        <v/>
      </c>
    </row>
    <row r="1336" spans="8:8" x14ac:dyDescent="0.2">
      <c r="H1336" s="3" t="str">
        <f t="shared" si="20"/>
        <v/>
      </c>
    </row>
    <row r="1337" spans="8:8" x14ac:dyDescent="0.2">
      <c r="H1337" s="3" t="str">
        <f t="shared" si="20"/>
        <v/>
      </c>
    </row>
    <row r="1338" spans="8:8" x14ac:dyDescent="0.2">
      <c r="H1338" s="3" t="str">
        <f t="shared" si="20"/>
        <v/>
      </c>
    </row>
    <row r="1339" spans="8:8" x14ac:dyDescent="0.2">
      <c r="H1339" s="3" t="str">
        <f t="shared" si="20"/>
        <v/>
      </c>
    </row>
    <row r="1340" spans="8:8" x14ac:dyDescent="0.2">
      <c r="H1340" s="3" t="str">
        <f t="shared" si="20"/>
        <v/>
      </c>
    </row>
    <row r="1341" spans="8:8" x14ac:dyDescent="0.2">
      <c r="H1341" s="3" t="str">
        <f t="shared" si="20"/>
        <v/>
      </c>
    </row>
    <row r="1342" spans="8:8" x14ac:dyDescent="0.2">
      <c r="H1342" s="3" t="str">
        <f t="shared" si="20"/>
        <v/>
      </c>
    </row>
    <row r="1343" spans="8:8" x14ac:dyDescent="0.2">
      <c r="H1343" s="3" t="str">
        <f t="shared" si="20"/>
        <v/>
      </c>
    </row>
    <row r="1344" spans="8:8" x14ac:dyDescent="0.2">
      <c r="H1344" s="3" t="str">
        <f t="shared" si="20"/>
        <v/>
      </c>
    </row>
    <row r="1345" spans="8:8" x14ac:dyDescent="0.2">
      <c r="H1345" s="3" t="str">
        <f t="shared" si="20"/>
        <v/>
      </c>
    </row>
    <row r="1346" spans="8:8" x14ac:dyDescent="0.2">
      <c r="H1346" s="3" t="str">
        <f t="shared" si="20"/>
        <v/>
      </c>
    </row>
    <row r="1347" spans="8:8" x14ac:dyDescent="0.2">
      <c r="H1347" s="3" t="str">
        <f t="shared" ref="H1347:H1410" si="21">IF(A1347="", "", G1347/E1347)</f>
        <v/>
      </c>
    </row>
    <row r="1348" spans="8:8" x14ac:dyDescent="0.2">
      <c r="H1348" s="3" t="str">
        <f t="shared" si="21"/>
        <v/>
      </c>
    </row>
    <row r="1349" spans="8:8" x14ac:dyDescent="0.2">
      <c r="H1349" s="3" t="str">
        <f t="shared" si="21"/>
        <v/>
      </c>
    </row>
    <row r="1350" spans="8:8" x14ac:dyDescent="0.2">
      <c r="H1350" s="3" t="str">
        <f t="shared" si="21"/>
        <v/>
      </c>
    </row>
    <row r="1351" spans="8:8" x14ac:dyDescent="0.2">
      <c r="H1351" s="3" t="str">
        <f t="shared" si="21"/>
        <v/>
      </c>
    </row>
    <row r="1352" spans="8:8" x14ac:dyDescent="0.2">
      <c r="H1352" s="3" t="str">
        <f t="shared" si="21"/>
        <v/>
      </c>
    </row>
    <row r="1353" spans="8:8" x14ac:dyDescent="0.2">
      <c r="H1353" s="3" t="str">
        <f t="shared" si="21"/>
        <v/>
      </c>
    </row>
    <row r="1354" spans="8:8" x14ac:dyDescent="0.2">
      <c r="H1354" s="3" t="str">
        <f t="shared" si="21"/>
        <v/>
      </c>
    </row>
    <row r="1355" spans="8:8" x14ac:dyDescent="0.2">
      <c r="H1355" s="3" t="str">
        <f t="shared" si="21"/>
        <v/>
      </c>
    </row>
    <row r="1356" spans="8:8" x14ac:dyDescent="0.2">
      <c r="H1356" s="3" t="str">
        <f t="shared" si="21"/>
        <v/>
      </c>
    </row>
    <row r="1357" spans="8:8" x14ac:dyDescent="0.2">
      <c r="H1357" s="3" t="str">
        <f t="shared" si="21"/>
        <v/>
      </c>
    </row>
    <row r="1358" spans="8:8" x14ac:dyDescent="0.2">
      <c r="H1358" s="3" t="str">
        <f t="shared" si="21"/>
        <v/>
      </c>
    </row>
    <row r="1359" spans="8:8" x14ac:dyDescent="0.2">
      <c r="H1359" s="3" t="str">
        <f t="shared" si="21"/>
        <v/>
      </c>
    </row>
    <row r="1360" spans="8:8" x14ac:dyDescent="0.2">
      <c r="H1360" s="3" t="str">
        <f t="shared" si="21"/>
        <v/>
      </c>
    </row>
    <row r="1361" spans="8:8" x14ac:dyDescent="0.2">
      <c r="H1361" s="3" t="str">
        <f t="shared" si="21"/>
        <v/>
      </c>
    </row>
    <row r="1362" spans="8:8" x14ac:dyDescent="0.2">
      <c r="H1362" s="3" t="str">
        <f t="shared" si="21"/>
        <v/>
      </c>
    </row>
    <row r="1363" spans="8:8" x14ac:dyDescent="0.2">
      <c r="H1363" s="3" t="str">
        <f t="shared" si="21"/>
        <v/>
      </c>
    </row>
    <row r="1364" spans="8:8" x14ac:dyDescent="0.2">
      <c r="H1364" s="3" t="str">
        <f t="shared" si="21"/>
        <v/>
      </c>
    </row>
    <row r="1365" spans="8:8" x14ac:dyDescent="0.2">
      <c r="H1365" s="3" t="str">
        <f t="shared" si="21"/>
        <v/>
      </c>
    </row>
    <row r="1366" spans="8:8" x14ac:dyDescent="0.2">
      <c r="H1366" s="3" t="str">
        <f t="shared" si="21"/>
        <v/>
      </c>
    </row>
    <row r="1367" spans="8:8" x14ac:dyDescent="0.2">
      <c r="H1367" s="3" t="str">
        <f t="shared" si="21"/>
        <v/>
      </c>
    </row>
    <row r="1368" spans="8:8" x14ac:dyDescent="0.2">
      <c r="H1368" s="3" t="str">
        <f t="shared" si="21"/>
        <v/>
      </c>
    </row>
    <row r="1369" spans="8:8" x14ac:dyDescent="0.2">
      <c r="H1369" s="3" t="str">
        <f t="shared" si="21"/>
        <v/>
      </c>
    </row>
    <row r="1370" spans="8:8" x14ac:dyDescent="0.2">
      <c r="H1370" s="3" t="str">
        <f t="shared" si="21"/>
        <v/>
      </c>
    </row>
    <row r="1371" spans="8:8" x14ac:dyDescent="0.2">
      <c r="H1371" s="3" t="str">
        <f t="shared" si="21"/>
        <v/>
      </c>
    </row>
    <row r="1372" spans="8:8" x14ac:dyDescent="0.2">
      <c r="H1372" s="3" t="str">
        <f t="shared" si="21"/>
        <v/>
      </c>
    </row>
    <row r="1373" spans="8:8" x14ac:dyDescent="0.2">
      <c r="H1373" s="3" t="str">
        <f t="shared" si="21"/>
        <v/>
      </c>
    </row>
    <row r="1374" spans="8:8" x14ac:dyDescent="0.2">
      <c r="H1374" s="3" t="str">
        <f t="shared" si="21"/>
        <v/>
      </c>
    </row>
    <row r="1375" spans="8:8" x14ac:dyDescent="0.2">
      <c r="H1375" s="3" t="str">
        <f t="shared" si="21"/>
        <v/>
      </c>
    </row>
    <row r="1376" spans="8:8" x14ac:dyDescent="0.2">
      <c r="H1376" s="3" t="str">
        <f t="shared" si="21"/>
        <v/>
      </c>
    </row>
    <row r="1377" spans="8:8" x14ac:dyDescent="0.2">
      <c r="H1377" s="3" t="str">
        <f t="shared" si="21"/>
        <v/>
      </c>
    </row>
    <row r="1378" spans="8:8" x14ac:dyDescent="0.2">
      <c r="H1378" s="3" t="str">
        <f t="shared" si="21"/>
        <v/>
      </c>
    </row>
    <row r="1379" spans="8:8" x14ac:dyDescent="0.2">
      <c r="H1379" s="3" t="str">
        <f t="shared" si="21"/>
        <v/>
      </c>
    </row>
    <row r="1380" spans="8:8" x14ac:dyDescent="0.2">
      <c r="H1380" s="3" t="str">
        <f t="shared" si="21"/>
        <v/>
      </c>
    </row>
    <row r="1381" spans="8:8" x14ac:dyDescent="0.2">
      <c r="H1381" s="3" t="str">
        <f t="shared" si="21"/>
        <v/>
      </c>
    </row>
    <row r="1382" spans="8:8" x14ac:dyDescent="0.2">
      <c r="H1382" s="3" t="str">
        <f t="shared" si="21"/>
        <v/>
      </c>
    </row>
    <row r="1383" spans="8:8" x14ac:dyDescent="0.2">
      <c r="H1383" s="3" t="str">
        <f t="shared" si="21"/>
        <v/>
      </c>
    </row>
    <row r="1384" spans="8:8" x14ac:dyDescent="0.2">
      <c r="H1384" s="3" t="str">
        <f t="shared" si="21"/>
        <v/>
      </c>
    </row>
    <row r="1385" spans="8:8" x14ac:dyDescent="0.2">
      <c r="H1385" s="3" t="str">
        <f t="shared" si="21"/>
        <v/>
      </c>
    </row>
    <row r="1386" spans="8:8" x14ac:dyDescent="0.2">
      <c r="H1386" s="3" t="str">
        <f t="shared" si="21"/>
        <v/>
      </c>
    </row>
    <row r="1387" spans="8:8" x14ac:dyDescent="0.2">
      <c r="H1387" s="3" t="str">
        <f t="shared" si="21"/>
        <v/>
      </c>
    </row>
    <row r="1388" spans="8:8" x14ac:dyDescent="0.2">
      <c r="H1388" s="3" t="str">
        <f t="shared" si="21"/>
        <v/>
      </c>
    </row>
    <row r="1389" spans="8:8" x14ac:dyDescent="0.2">
      <c r="H1389" s="3" t="str">
        <f t="shared" si="21"/>
        <v/>
      </c>
    </row>
    <row r="1390" spans="8:8" x14ac:dyDescent="0.2">
      <c r="H1390" s="3" t="str">
        <f t="shared" si="21"/>
        <v/>
      </c>
    </row>
    <row r="1391" spans="8:8" x14ac:dyDescent="0.2">
      <c r="H1391" s="3" t="str">
        <f t="shared" si="21"/>
        <v/>
      </c>
    </row>
    <row r="1392" spans="8:8" x14ac:dyDescent="0.2">
      <c r="H1392" s="3" t="str">
        <f t="shared" si="21"/>
        <v/>
      </c>
    </row>
    <row r="1393" spans="8:8" x14ac:dyDescent="0.2">
      <c r="H1393" s="3" t="str">
        <f t="shared" si="21"/>
        <v/>
      </c>
    </row>
    <row r="1394" spans="8:8" x14ac:dyDescent="0.2">
      <c r="H1394" s="3" t="str">
        <f t="shared" si="21"/>
        <v/>
      </c>
    </row>
    <row r="1395" spans="8:8" x14ac:dyDescent="0.2">
      <c r="H1395" s="3" t="str">
        <f t="shared" si="21"/>
        <v/>
      </c>
    </row>
    <row r="1396" spans="8:8" x14ac:dyDescent="0.2">
      <c r="H1396" s="3" t="str">
        <f t="shared" si="21"/>
        <v/>
      </c>
    </row>
    <row r="1397" spans="8:8" x14ac:dyDescent="0.2">
      <c r="H1397" s="3" t="str">
        <f t="shared" si="21"/>
        <v/>
      </c>
    </row>
    <row r="1398" spans="8:8" x14ac:dyDescent="0.2">
      <c r="H1398" s="3" t="str">
        <f t="shared" si="21"/>
        <v/>
      </c>
    </row>
    <row r="1399" spans="8:8" x14ac:dyDescent="0.2">
      <c r="H1399" s="3" t="str">
        <f t="shared" si="21"/>
        <v/>
      </c>
    </row>
    <row r="1400" spans="8:8" x14ac:dyDescent="0.2">
      <c r="H1400" s="3" t="str">
        <f t="shared" si="21"/>
        <v/>
      </c>
    </row>
    <row r="1401" spans="8:8" x14ac:dyDescent="0.2">
      <c r="H1401" s="3" t="str">
        <f t="shared" si="21"/>
        <v/>
      </c>
    </row>
    <row r="1402" spans="8:8" x14ac:dyDescent="0.2">
      <c r="H1402" s="3" t="str">
        <f t="shared" si="21"/>
        <v/>
      </c>
    </row>
    <row r="1403" spans="8:8" x14ac:dyDescent="0.2">
      <c r="H1403" s="3" t="str">
        <f t="shared" si="21"/>
        <v/>
      </c>
    </row>
    <row r="1404" spans="8:8" x14ac:dyDescent="0.2">
      <c r="H1404" s="3" t="str">
        <f t="shared" si="21"/>
        <v/>
      </c>
    </row>
    <row r="1405" spans="8:8" x14ac:dyDescent="0.2">
      <c r="H1405" s="3" t="str">
        <f t="shared" si="21"/>
        <v/>
      </c>
    </row>
    <row r="1406" spans="8:8" x14ac:dyDescent="0.2">
      <c r="H1406" s="3" t="str">
        <f t="shared" si="21"/>
        <v/>
      </c>
    </row>
    <row r="1407" spans="8:8" x14ac:dyDescent="0.2">
      <c r="H1407" s="3" t="str">
        <f t="shared" si="21"/>
        <v/>
      </c>
    </row>
    <row r="1408" spans="8:8" x14ac:dyDescent="0.2">
      <c r="H1408" s="3" t="str">
        <f t="shared" si="21"/>
        <v/>
      </c>
    </row>
    <row r="1409" spans="8:8" x14ac:dyDescent="0.2">
      <c r="H1409" s="3" t="str">
        <f t="shared" si="21"/>
        <v/>
      </c>
    </row>
    <row r="1410" spans="8:8" x14ac:dyDescent="0.2">
      <c r="H1410" s="3" t="str">
        <f t="shared" si="21"/>
        <v/>
      </c>
    </row>
    <row r="1411" spans="8:8" x14ac:dyDescent="0.2">
      <c r="H1411" s="3" t="str">
        <f t="shared" ref="H1411:H1474" si="22">IF(A1411="", "", G1411/E1411)</f>
        <v/>
      </c>
    </row>
    <row r="1412" spans="8:8" x14ac:dyDescent="0.2">
      <c r="H1412" s="3" t="str">
        <f t="shared" si="22"/>
        <v/>
      </c>
    </row>
    <row r="1413" spans="8:8" x14ac:dyDescent="0.2">
      <c r="H1413" s="3" t="str">
        <f t="shared" si="22"/>
        <v/>
      </c>
    </row>
    <row r="1414" spans="8:8" x14ac:dyDescent="0.2">
      <c r="H1414" s="3" t="str">
        <f t="shared" si="22"/>
        <v/>
      </c>
    </row>
    <row r="1415" spans="8:8" x14ac:dyDescent="0.2">
      <c r="H1415" s="3" t="str">
        <f t="shared" si="22"/>
        <v/>
      </c>
    </row>
    <row r="1416" spans="8:8" x14ac:dyDescent="0.2">
      <c r="H1416" s="3" t="str">
        <f t="shared" si="22"/>
        <v/>
      </c>
    </row>
    <row r="1417" spans="8:8" x14ac:dyDescent="0.2">
      <c r="H1417" s="3" t="str">
        <f t="shared" si="22"/>
        <v/>
      </c>
    </row>
    <row r="1418" spans="8:8" x14ac:dyDescent="0.2">
      <c r="H1418" s="3" t="str">
        <f t="shared" si="22"/>
        <v/>
      </c>
    </row>
    <row r="1419" spans="8:8" x14ac:dyDescent="0.2">
      <c r="H1419" s="3" t="str">
        <f t="shared" si="22"/>
        <v/>
      </c>
    </row>
    <row r="1420" spans="8:8" x14ac:dyDescent="0.2">
      <c r="H1420" s="3" t="str">
        <f t="shared" si="22"/>
        <v/>
      </c>
    </row>
    <row r="1421" spans="8:8" x14ac:dyDescent="0.2">
      <c r="H1421" s="3" t="str">
        <f t="shared" si="22"/>
        <v/>
      </c>
    </row>
    <row r="1422" spans="8:8" x14ac:dyDescent="0.2">
      <c r="H1422" s="3" t="str">
        <f t="shared" si="22"/>
        <v/>
      </c>
    </row>
    <row r="1423" spans="8:8" x14ac:dyDescent="0.2">
      <c r="H1423" s="3" t="str">
        <f t="shared" si="22"/>
        <v/>
      </c>
    </row>
    <row r="1424" spans="8:8" x14ac:dyDescent="0.2">
      <c r="H1424" s="3" t="str">
        <f t="shared" si="22"/>
        <v/>
      </c>
    </row>
    <row r="1425" spans="8:8" x14ac:dyDescent="0.2">
      <c r="H1425" s="3" t="str">
        <f t="shared" si="22"/>
        <v/>
      </c>
    </row>
    <row r="1426" spans="8:8" x14ac:dyDescent="0.2">
      <c r="H1426" s="3" t="str">
        <f t="shared" si="22"/>
        <v/>
      </c>
    </row>
    <row r="1427" spans="8:8" x14ac:dyDescent="0.2">
      <c r="H1427" s="3" t="str">
        <f t="shared" si="22"/>
        <v/>
      </c>
    </row>
    <row r="1428" spans="8:8" x14ac:dyDescent="0.2">
      <c r="H1428" s="3" t="str">
        <f t="shared" si="22"/>
        <v/>
      </c>
    </row>
    <row r="1429" spans="8:8" x14ac:dyDescent="0.2">
      <c r="H1429" s="3" t="str">
        <f t="shared" si="22"/>
        <v/>
      </c>
    </row>
    <row r="1430" spans="8:8" x14ac:dyDescent="0.2">
      <c r="H1430" s="3" t="str">
        <f t="shared" si="22"/>
        <v/>
      </c>
    </row>
    <row r="1431" spans="8:8" x14ac:dyDescent="0.2">
      <c r="H1431" s="3" t="str">
        <f t="shared" si="22"/>
        <v/>
      </c>
    </row>
    <row r="1432" spans="8:8" x14ac:dyDescent="0.2">
      <c r="H1432" s="3" t="str">
        <f t="shared" si="22"/>
        <v/>
      </c>
    </row>
    <row r="1433" spans="8:8" x14ac:dyDescent="0.2">
      <c r="H1433" s="3" t="str">
        <f t="shared" si="22"/>
        <v/>
      </c>
    </row>
    <row r="1434" spans="8:8" x14ac:dyDescent="0.2">
      <c r="H1434" s="3" t="str">
        <f t="shared" si="22"/>
        <v/>
      </c>
    </row>
    <row r="1435" spans="8:8" x14ac:dyDescent="0.2">
      <c r="H1435" s="3" t="str">
        <f t="shared" si="22"/>
        <v/>
      </c>
    </row>
    <row r="1436" spans="8:8" x14ac:dyDescent="0.2">
      <c r="H1436" s="3" t="str">
        <f t="shared" si="22"/>
        <v/>
      </c>
    </row>
    <row r="1437" spans="8:8" x14ac:dyDescent="0.2">
      <c r="H1437" s="3" t="str">
        <f t="shared" si="22"/>
        <v/>
      </c>
    </row>
    <row r="1438" spans="8:8" x14ac:dyDescent="0.2">
      <c r="H1438" s="3" t="str">
        <f t="shared" si="22"/>
        <v/>
      </c>
    </row>
    <row r="1439" spans="8:8" x14ac:dyDescent="0.2">
      <c r="H1439" s="3" t="str">
        <f t="shared" si="22"/>
        <v/>
      </c>
    </row>
    <row r="1440" spans="8:8" x14ac:dyDescent="0.2">
      <c r="H1440" s="3" t="str">
        <f t="shared" si="22"/>
        <v/>
      </c>
    </row>
    <row r="1441" spans="8:8" x14ac:dyDescent="0.2">
      <c r="H1441" s="3" t="str">
        <f t="shared" si="22"/>
        <v/>
      </c>
    </row>
    <row r="1442" spans="8:8" x14ac:dyDescent="0.2">
      <c r="H1442" s="3" t="str">
        <f t="shared" si="22"/>
        <v/>
      </c>
    </row>
    <row r="1443" spans="8:8" x14ac:dyDescent="0.2">
      <c r="H1443" s="3" t="str">
        <f t="shared" si="22"/>
        <v/>
      </c>
    </row>
    <row r="1444" spans="8:8" x14ac:dyDescent="0.2">
      <c r="H1444" s="3" t="str">
        <f t="shared" si="22"/>
        <v/>
      </c>
    </row>
    <row r="1445" spans="8:8" x14ac:dyDescent="0.2">
      <c r="H1445" s="3" t="str">
        <f t="shared" si="22"/>
        <v/>
      </c>
    </row>
    <row r="1446" spans="8:8" x14ac:dyDescent="0.2">
      <c r="H1446" s="3" t="str">
        <f t="shared" si="22"/>
        <v/>
      </c>
    </row>
    <row r="1447" spans="8:8" x14ac:dyDescent="0.2">
      <c r="H1447" s="3" t="str">
        <f t="shared" si="22"/>
        <v/>
      </c>
    </row>
    <row r="1448" spans="8:8" x14ac:dyDescent="0.2">
      <c r="H1448" s="3" t="str">
        <f t="shared" si="22"/>
        <v/>
      </c>
    </row>
    <row r="1449" spans="8:8" x14ac:dyDescent="0.2">
      <c r="H1449" s="3" t="str">
        <f t="shared" si="22"/>
        <v/>
      </c>
    </row>
    <row r="1450" spans="8:8" x14ac:dyDescent="0.2">
      <c r="H1450" s="3" t="str">
        <f t="shared" si="22"/>
        <v/>
      </c>
    </row>
    <row r="1451" spans="8:8" x14ac:dyDescent="0.2">
      <c r="H1451" s="3" t="str">
        <f t="shared" si="22"/>
        <v/>
      </c>
    </row>
    <row r="1452" spans="8:8" x14ac:dyDescent="0.2">
      <c r="H1452" s="3" t="str">
        <f t="shared" si="22"/>
        <v/>
      </c>
    </row>
    <row r="1453" spans="8:8" x14ac:dyDescent="0.2">
      <c r="H1453" s="3" t="str">
        <f t="shared" si="22"/>
        <v/>
      </c>
    </row>
    <row r="1454" spans="8:8" x14ac:dyDescent="0.2">
      <c r="H1454" s="3" t="str">
        <f t="shared" si="22"/>
        <v/>
      </c>
    </row>
    <row r="1455" spans="8:8" x14ac:dyDescent="0.2">
      <c r="H1455" s="3" t="str">
        <f t="shared" si="22"/>
        <v/>
      </c>
    </row>
    <row r="1456" spans="8:8" x14ac:dyDescent="0.2">
      <c r="H1456" s="3" t="str">
        <f t="shared" si="22"/>
        <v/>
      </c>
    </row>
    <row r="1457" spans="8:8" x14ac:dyDescent="0.2">
      <c r="H1457" s="3" t="str">
        <f t="shared" si="22"/>
        <v/>
      </c>
    </row>
    <row r="1458" spans="8:8" x14ac:dyDescent="0.2">
      <c r="H1458" s="3" t="str">
        <f t="shared" si="22"/>
        <v/>
      </c>
    </row>
    <row r="1459" spans="8:8" x14ac:dyDescent="0.2">
      <c r="H1459" s="3" t="str">
        <f t="shared" si="22"/>
        <v/>
      </c>
    </row>
    <row r="1460" spans="8:8" x14ac:dyDescent="0.2">
      <c r="H1460" s="3" t="str">
        <f t="shared" si="22"/>
        <v/>
      </c>
    </row>
    <row r="1461" spans="8:8" x14ac:dyDescent="0.2">
      <c r="H1461" s="3" t="str">
        <f t="shared" si="22"/>
        <v/>
      </c>
    </row>
    <row r="1462" spans="8:8" x14ac:dyDescent="0.2">
      <c r="H1462" s="3" t="str">
        <f t="shared" si="22"/>
        <v/>
      </c>
    </row>
    <row r="1463" spans="8:8" x14ac:dyDescent="0.2">
      <c r="H1463" s="3" t="str">
        <f t="shared" si="22"/>
        <v/>
      </c>
    </row>
    <row r="1464" spans="8:8" x14ac:dyDescent="0.2">
      <c r="H1464" s="3" t="str">
        <f t="shared" si="22"/>
        <v/>
      </c>
    </row>
    <row r="1465" spans="8:8" x14ac:dyDescent="0.2">
      <c r="H1465" s="3" t="str">
        <f t="shared" si="22"/>
        <v/>
      </c>
    </row>
    <row r="1466" spans="8:8" x14ac:dyDescent="0.2">
      <c r="H1466" s="3" t="str">
        <f t="shared" si="22"/>
        <v/>
      </c>
    </row>
    <row r="1467" spans="8:8" x14ac:dyDescent="0.2">
      <c r="H1467" s="3" t="str">
        <f t="shared" si="22"/>
        <v/>
      </c>
    </row>
    <row r="1468" spans="8:8" x14ac:dyDescent="0.2">
      <c r="H1468" s="3" t="str">
        <f t="shared" si="22"/>
        <v/>
      </c>
    </row>
    <row r="1469" spans="8:8" x14ac:dyDescent="0.2">
      <c r="H1469" s="3" t="str">
        <f t="shared" si="22"/>
        <v/>
      </c>
    </row>
    <row r="1470" spans="8:8" x14ac:dyDescent="0.2">
      <c r="H1470" s="3" t="str">
        <f t="shared" si="22"/>
        <v/>
      </c>
    </row>
    <row r="1471" spans="8:8" x14ac:dyDescent="0.2">
      <c r="H1471" s="3" t="str">
        <f t="shared" si="22"/>
        <v/>
      </c>
    </row>
    <row r="1472" spans="8:8" x14ac:dyDescent="0.2">
      <c r="H1472" s="3" t="str">
        <f t="shared" si="22"/>
        <v/>
      </c>
    </row>
    <row r="1473" spans="8:8" x14ac:dyDescent="0.2">
      <c r="H1473" s="3" t="str">
        <f t="shared" si="22"/>
        <v/>
      </c>
    </row>
    <row r="1474" spans="8:8" x14ac:dyDescent="0.2">
      <c r="H1474" s="3" t="str">
        <f t="shared" si="22"/>
        <v/>
      </c>
    </row>
    <row r="1475" spans="8:8" x14ac:dyDescent="0.2">
      <c r="H1475" s="3" t="str">
        <f t="shared" ref="H1475:H1499" si="23">IF(A1475="", "", G1475/E1475)</f>
        <v/>
      </c>
    </row>
    <row r="1476" spans="8:8" x14ac:dyDescent="0.2">
      <c r="H1476" s="3" t="str">
        <f t="shared" si="23"/>
        <v/>
      </c>
    </row>
    <row r="1477" spans="8:8" x14ac:dyDescent="0.2">
      <c r="H1477" s="3" t="str">
        <f t="shared" si="23"/>
        <v/>
      </c>
    </row>
    <row r="1478" spans="8:8" x14ac:dyDescent="0.2">
      <c r="H1478" s="3" t="str">
        <f t="shared" si="23"/>
        <v/>
      </c>
    </row>
    <row r="1479" spans="8:8" x14ac:dyDescent="0.2">
      <c r="H1479" s="3" t="str">
        <f t="shared" si="23"/>
        <v/>
      </c>
    </row>
    <row r="1480" spans="8:8" x14ac:dyDescent="0.2">
      <c r="H1480" s="3" t="str">
        <f t="shared" si="23"/>
        <v/>
      </c>
    </row>
    <row r="1481" spans="8:8" x14ac:dyDescent="0.2">
      <c r="H1481" s="3" t="str">
        <f t="shared" si="23"/>
        <v/>
      </c>
    </row>
    <row r="1482" spans="8:8" x14ac:dyDescent="0.2">
      <c r="H1482" s="3" t="str">
        <f t="shared" si="23"/>
        <v/>
      </c>
    </row>
    <row r="1483" spans="8:8" x14ac:dyDescent="0.2">
      <c r="H1483" s="3" t="str">
        <f t="shared" si="23"/>
        <v/>
      </c>
    </row>
    <row r="1484" spans="8:8" x14ac:dyDescent="0.2">
      <c r="H1484" s="3" t="str">
        <f t="shared" si="23"/>
        <v/>
      </c>
    </row>
    <row r="1485" spans="8:8" x14ac:dyDescent="0.2">
      <c r="H1485" s="3" t="str">
        <f t="shared" si="23"/>
        <v/>
      </c>
    </row>
    <row r="1486" spans="8:8" x14ac:dyDescent="0.2">
      <c r="H1486" s="3" t="str">
        <f t="shared" si="23"/>
        <v/>
      </c>
    </row>
    <row r="1487" spans="8:8" x14ac:dyDescent="0.2">
      <c r="H1487" s="3" t="str">
        <f t="shared" si="23"/>
        <v/>
      </c>
    </row>
    <row r="1488" spans="8:8" x14ac:dyDescent="0.2">
      <c r="H1488" s="3" t="str">
        <f t="shared" si="23"/>
        <v/>
      </c>
    </row>
    <row r="1489" spans="1:25" x14ac:dyDescent="0.2">
      <c r="H1489" s="3" t="str">
        <f t="shared" si="23"/>
        <v/>
      </c>
    </row>
    <row r="1490" spans="1:25" x14ac:dyDescent="0.2">
      <c r="H1490" s="3" t="str">
        <f t="shared" si="23"/>
        <v/>
      </c>
    </row>
    <row r="1491" spans="1:25" x14ac:dyDescent="0.2">
      <c r="H1491" s="3" t="str">
        <f t="shared" si="23"/>
        <v/>
      </c>
    </row>
    <row r="1492" spans="1:25" x14ac:dyDescent="0.2">
      <c r="H1492" s="3" t="str">
        <f t="shared" si="23"/>
        <v/>
      </c>
    </row>
    <row r="1493" spans="1:25" x14ac:dyDescent="0.2">
      <c r="H1493" s="3" t="str">
        <f t="shared" si="23"/>
        <v/>
      </c>
    </row>
    <row r="1494" spans="1:25" x14ac:dyDescent="0.2">
      <c r="H1494" s="3" t="str">
        <f t="shared" si="23"/>
        <v/>
      </c>
    </row>
    <row r="1495" spans="1:25" x14ac:dyDescent="0.2">
      <c r="H1495" s="3" t="str">
        <f t="shared" si="23"/>
        <v/>
      </c>
    </row>
    <row r="1496" spans="1:25" x14ac:dyDescent="0.2">
      <c r="H1496" s="3" t="str">
        <f t="shared" si="23"/>
        <v/>
      </c>
    </row>
    <row r="1497" spans="1:25" x14ac:dyDescent="0.2">
      <c r="H1497" s="3" t="str">
        <f t="shared" si="23"/>
        <v/>
      </c>
    </row>
    <row r="1498" spans="1:25" x14ac:dyDescent="0.2">
      <c r="H1498" s="3" t="str">
        <f t="shared" si="23"/>
        <v/>
      </c>
    </row>
    <row r="1499" spans="1:25" x14ac:dyDescent="0.2">
      <c r="H1499" s="3" t="str">
        <f t="shared" si="23"/>
        <v/>
      </c>
    </row>
    <row r="1500" spans="1:25" x14ac:dyDescent="0.2">
      <c r="A1500" s="8" t="s">
        <v>99</v>
      </c>
      <c r="B1500" s="4" t="s">
        <v>99</v>
      </c>
      <c r="C1500" s="8" t="s">
        <v>99</v>
      </c>
      <c r="D1500" s="8" t="s">
        <v>99</v>
      </c>
      <c r="E1500" s="24" t="s">
        <v>99</v>
      </c>
      <c r="F1500" s="24" t="s">
        <v>99</v>
      </c>
      <c r="G1500" s="18" t="s">
        <v>99</v>
      </c>
      <c r="H1500" s="13" t="s">
        <v>99</v>
      </c>
      <c r="I1500" s="36" t="s">
        <v>99</v>
      </c>
      <c r="J1500" s="36" t="s">
        <v>99</v>
      </c>
      <c r="K1500" s="36" t="s">
        <v>99</v>
      </c>
      <c r="M1500" s="4" t="s">
        <v>99</v>
      </c>
      <c r="N1500" s="4" t="s">
        <v>99</v>
      </c>
      <c r="O1500" s="4" t="s">
        <v>99</v>
      </c>
      <c r="P1500" s="4" t="s">
        <v>99</v>
      </c>
      <c r="Q1500" s="4" t="s">
        <v>99</v>
      </c>
      <c r="R1500" s="4" t="s">
        <v>99</v>
      </c>
      <c r="S1500" s="4" t="s">
        <v>99</v>
      </c>
      <c r="T1500" s="4" t="s">
        <v>99</v>
      </c>
      <c r="U1500" s="4" t="s">
        <v>99</v>
      </c>
      <c r="V1500" s="4" t="s">
        <v>99</v>
      </c>
      <c r="W1500" s="4" t="s">
        <v>99</v>
      </c>
      <c r="X1500" s="4" t="s">
        <v>99</v>
      </c>
      <c r="Y1500" s="4" t="s">
        <v>99</v>
      </c>
    </row>
  </sheetData>
  <pageMargins left="0.7" right="0.7" top="0.75" bottom="0.75" header="0.3" footer="0.3"/>
  <pageSetup orientation="portrait" r:id="rId1"/>
  <ignoredErrors>
    <ignoredError sqref="I45"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
  <sheetViews>
    <sheetView workbookViewId="0">
      <selection activeCell="D30" sqref="D30"/>
    </sheetView>
  </sheetViews>
  <sheetFormatPr defaultRowHeight="12.75" x14ac:dyDescent="0.2"/>
  <cols>
    <col min="1" max="1" width="23" style="8" bestFit="1" customWidth="1"/>
    <col min="2" max="3" width="9.140625" style="8"/>
    <col min="4" max="4" width="9.140625" style="3"/>
  </cols>
  <sheetData>
    <row r="1" spans="1:6" x14ac:dyDescent="0.2">
      <c r="A1" s="130" t="s">
        <v>360</v>
      </c>
      <c r="B1" s="126" t="s">
        <v>361</v>
      </c>
      <c r="C1" s="126" t="s">
        <v>54</v>
      </c>
      <c r="D1" s="128" t="s">
        <v>362</v>
      </c>
      <c r="E1" s="127"/>
      <c r="F1" s="127" t="s">
        <v>369</v>
      </c>
    </row>
    <row r="2" spans="1:6" x14ac:dyDescent="0.2">
      <c r="A2" s="24" t="s">
        <v>325</v>
      </c>
      <c r="B2" s="8">
        <v>12</v>
      </c>
      <c r="C2" s="2" t="str">
        <f>IF(A2="","",(VLOOKUP(A2,Ingredients!$A:$H,4,FALSE)))</f>
        <v>oz</v>
      </c>
      <c r="D2" s="3">
        <f>IF(A2="","",VLOOKUP(A2,Ingredients!$A:$H,8,FALSE)*(B2/(VLOOKUP(A2,Ingredients!$A:$H,3,FALSE))))</f>
        <v>2.69</v>
      </c>
      <c r="F2" s="3">
        <f>SUM(D:D)</f>
        <v>61.099062500000009</v>
      </c>
    </row>
    <row r="3" spans="1:6" x14ac:dyDescent="0.2">
      <c r="A3" s="24" t="s">
        <v>215</v>
      </c>
      <c r="B3" s="8">
        <v>12</v>
      </c>
      <c r="C3" s="2" t="str">
        <f>IF(A3="","",(VLOOKUP(A3,Ingredients!$A:$H,4,FALSE)))</f>
        <v>oz</v>
      </c>
      <c r="D3" s="3">
        <f>IF(A3="","",VLOOKUP(A3,Ingredients!$A:$H,8,FALSE)*(B3/(VLOOKUP(A3,Ingredients!$A:$H,3,FALSE))))</f>
        <v>3.99</v>
      </c>
    </row>
    <row r="4" spans="1:6" x14ac:dyDescent="0.2">
      <c r="A4" s="24" t="s">
        <v>25</v>
      </c>
      <c r="B4" s="8">
        <v>15</v>
      </c>
      <c r="C4" s="2" t="str">
        <f>IF(A4="","",(VLOOKUP(A4,Ingredients!$A:$H,4,FALSE)))</f>
        <v>green onion</v>
      </c>
      <c r="D4" s="3">
        <f>IF(A4="","",VLOOKUP(A4,Ingredients!$A:$H,8,FALSE)*(B4/(VLOOKUP(A4,Ingredients!$A:$H,3,FALSE))))</f>
        <v>1.29</v>
      </c>
      <c r="F4" s="127" t="s">
        <v>370</v>
      </c>
    </row>
    <row r="5" spans="1:6" x14ac:dyDescent="0.2">
      <c r="A5" s="24" t="s">
        <v>375</v>
      </c>
      <c r="B5" s="8">
        <v>16</v>
      </c>
      <c r="C5" s="2" t="str">
        <f>IF(A5="","",(VLOOKUP(A5,Ingredients!$A:$H,4,FALSE)))</f>
        <v>oz</v>
      </c>
      <c r="D5" s="14">
        <f>IF(A5="","",VLOOKUP(A5,Ingredients!$A:$H,8,FALSE)*(B5/(VLOOKUP(A5,Ingredients!$A:$H,3,FALSE))))</f>
        <v>5</v>
      </c>
      <c r="F5" s="99">
        <f>F2*0.0635</f>
        <v>3.8797904687500004</v>
      </c>
    </row>
    <row r="6" spans="1:6" x14ac:dyDescent="0.2">
      <c r="A6" s="24" t="s">
        <v>32</v>
      </c>
      <c r="B6" s="8">
        <v>20</v>
      </c>
      <c r="C6" s="2" t="str">
        <f>IF(A6="","",(VLOOKUP(A6,Ingredients!$A:$H,4,FALSE)))</f>
        <v>tbsp</v>
      </c>
      <c r="D6" s="3">
        <f>IF(A6="","",VLOOKUP(A6,Ingredients!$A:$H,8,FALSE)*(B6/(VLOOKUP(A6,Ingredients!$A:$H,3,FALSE))))</f>
        <v>2.99</v>
      </c>
    </row>
    <row r="7" spans="1:6" x14ac:dyDescent="0.2">
      <c r="A7" s="24" t="s">
        <v>33</v>
      </c>
      <c r="B7" s="8">
        <v>4</v>
      </c>
      <c r="C7" s="2" t="str">
        <f>IF(A7="","",(VLOOKUP(A7,Ingredients!$A:$H,4,FALSE)))</f>
        <v>onion</v>
      </c>
      <c r="D7" s="3">
        <f>IF(A7="","",VLOOKUP(A7,Ingredients!$A:$H,8,FALSE)*(B7/(VLOOKUP(A7,Ingredients!$A:$H,3,FALSE))))</f>
        <v>2.76</v>
      </c>
      <c r="F7" s="127" t="s">
        <v>273</v>
      </c>
    </row>
    <row r="8" spans="1:6" x14ac:dyDescent="0.2">
      <c r="A8" s="24" t="s">
        <v>34</v>
      </c>
      <c r="B8" s="8">
        <v>2</v>
      </c>
      <c r="C8" s="2" t="str">
        <f>IF(A8="","",(VLOOKUP(A8,Ingredients!$A:$H,4,FALSE)))</f>
        <v>pepper</v>
      </c>
      <c r="D8" s="3">
        <f>IF(A8="","",VLOOKUP(A8,Ingredients!$A:$H,8,FALSE)*(B8/(VLOOKUP(A8,Ingredients!$A:$H,3,FALSE))))</f>
        <v>1.78</v>
      </c>
      <c r="F8" s="99">
        <f>F2+F5</f>
        <v>64.978852968750004</v>
      </c>
    </row>
    <row r="9" spans="1:6" x14ac:dyDescent="0.2">
      <c r="A9" s="24" t="s">
        <v>35</v>
      </c>
      <c r="B9" s="8">
        <v>1</v>
      </c>
      <c r="C9" s="2" t="str">
        <f>IF(A9="","",(VLOOKUP(A9,Ingredients!$A:$H,4,FALSE)))</f>
        <v>pepper</v>
      </c>
      <c r="D9" s="3">
        <f>IF(A9="","",VLOOKUP(A9,Ingredients!$A:$H,8,FALSE)*(B9/(VLOOKUP(A9,Ingredients!$A:$H,3,FALSE))))</f>
        <v>0.99</v>
      </c>
    </row>
    <row r="10" spans="1:6" x14ac:dyDescent="0.2">
      <c r="A10" s="24" t="s">
        <v>29</v>
      </c>
      <c r="B10" s="8">
        <v>1.75</v>
      </c>
      <c r="C10" s="2" t="str">
        <f>IF(A10="","",(VLOOKUP(A10,Ingredients!$A:$H,4,FALSE)))</f>
        <v>cup</v>
      </c>
      <c r="D10" s="3">
        <f>IF(A10="","",VLOOKUP(A10,Ingredients!$A:$H,8,FALSE)*(B10/(VLOOKUP(A10,Ingredients!$A:$H,3,FALSE))))</f>
        <v>0.79</v>
      </c>
    </row>
    <row r="11" spans="1:6" x14ac:dyDescent="0.2">
      <c r="A11" s="24" t="s">
        <v>30</v>
      </c>
      <c r="B11" s="8">
        <v>1.75</v>
      </c>
      <c r="C11" s="2" t="str">
        <f>IF(A11="","",(VLOOKUP(A11,Ingredients!$A:$H,4,FALSE)))</f>
        <v>cup</v>
      </c>
      <c r="D11" s="3">
        <f>IF(A11="","",VLOOKUP(A11,Ingredients!$A:$H,8,FALSE)*(B11/(VLOOKUP(A11,Ingredients!$A:$H,3,FALSE))))</f>
        <v>0.79</v>
      </c>
    </row>
    <row r="12" spans="1:6" x14ac:dyDescent="0.2">
      <c r="A12" s="24" t="s">
        <v>62</v>
      </c>
      <c r="B12" s="8">
        <v>8</v>
      </c>
      <c r="C12" s="2" t="str">
        <f>IF(A12="","",(VLOOKUP(A12,Ingredients!$A:$H,4,FALSE)))</f>
        <v>oz</v>
      </c>
      <c r="D12" s="3">
        <f>IF(A12="","",VLOOKUP(A12,Ingredients!$A:$H,8,FALSE)*(B12/(VLOOKUP(A12,Ingredients!$A:$H,3,FALSE))))</f>
        <v>1.99</v>
      </c>
    </row>
    <row r="13" spans="1:6" x14ac:dyDescent="0.2">
      <c r="A13" s="24" t="s">
        <v>48</v>
      </c>
      <c r="B13" s="8">
        <v>8</v>
      </c>
      <c r="C13" s="2" t="str">
        <f>IF(A13="","",(VLOOKUP(A13,Ingredients!$A:$H,4,FALSE)))</f>
        <v>cup</v>
      </c>
      <c r="D13" s="3">
        <f>IF(A13="","",VLOOKUP(A13,Ingredients!$A:$H,8,FALSE)*(B13/(VLOOKUP(A13,Ingredients!$A:$H,3,FALSE))))</f>
        <v>2.99</v>
      </c>
    </row>
    <row r="14" spans="1:6" x14ac:dyDescent="0.2">
      <c r="A14" s="24" t="s">
        <v>367</v>
      </c>
      <c r="B14" s="8">
        <v>8</v>
      </c>
      <c r="C14" s="2" t="str">
        <f>IF(A14="","",(VLOOKUP(A14,Ingredients!$A:$H,4,FALSE)))</f>
        <v>cup</v>
      </c>
      <c r="D14" s="3">
        <f>IF(A14="","",VLOOKUP(A14,Ingredients!$A:$H,8,FALSE)*(B14/(VLOOKUP(A14,Ingredients!$A:$H,3,FALSE))))</f>
        <v>2.99</v>
      </c>
    </row>
    <row r="15" spans="1:6" x14ac:dyDescent="0.2">
      <c r="A15" s="24" t="s">
        <v>24</v>
      </c>
      <c r="B15" s="8">
        <v>28</v>
      </c>
      <c r="C15" s="2" t="str">
        <f>IF(A15="","",(VLOOKUP(A15,Ingredients!$A:$H,4,FALSE)))</f>
        <v>tbsp</v>
      </c>
      <c r="D15" s="3">
        <f>IF(A15="","",VLOOKUP(A15,Ingredients!$A:$H,8,FALSE)*(B15/(VLOOKUP(A15,Ingredients!$A:$H,3,FALSE))))</f>
        <v>2.29</v>
      </c>
    </row>
    <row r="16" spans="1:6" x14ac:dyDescent="0.2">
      <c r="A16" s="24" t="s">
        <v>47</v>
      </c>
      <c r="B16" s="8">
        <v>5</v>
      </c>
      <c r="C16" s="2" t="str">
        <f>IF(A16="","",(VLOOKUP(A16,Ingredients!$A:$H,4,FALSE)))</f>
        <v>banana</v>
      </c>
      <c r="D16" s="3">
        <f>IF(A16="","",VLOOKUP(A16,Ingredients!$A:$H,8,FALSE)*(B16/(VLOOKUP(A16,Ingredients!$A:$H,3,FALSE))))</f>
        <v>0.95</v>
      </c>
    </row>
    <row r="17" spans="1:9" x14ac:dyDescent="0.2">
      <c r="A17" s="24" t="s">
        <v>136</v>
      </c>
      <c r="B17" s="8">
        <v>6</v>
      </c>
      <c r="C17" s="2" t="str">
        <f>IF(A17="","",(VLOOKUP(A17,Ingredients!$A:$H,4,FALSE)))</f>
        <v>cup</v>
      </c>
      <c r="D17" s="3">
        <f>IF(A17="","",VLOOKUP(A17,Ingredients!$A:$H,8,FALSE)*(B17/(VLOOKUP(A17,Ingredients!$A:$H,3,FALSE))))</f>
        <v>2.78</v>
      </c>
      <c r="I17" s="8"/>
    </row>
    <row r="18" spans="1:9" x14ac:dyDescent="0.2">
      <c r="A18" s="24" t="s">
        <v>157</v>
      </c>
      <c r="B18" s="8">
        <v>1</v>
      </c>
      <c r="C18" s="2" t="str">
        <f>IF(A18="","",(VLOOKUP(A18,Ingredients!$A:$H,4,FALSE)))</f>
        <v>lemon</v>
      </c>
      <c r="D18" s="3">
        <f>IF(A18="","",VLOOKUP(A18,Ingredients!$A:$H,8,FALSE)*(B18/(VLOOKUP(A18,Ingredients!$A:$H,3,FALSE))))</f>
        <v>0.49</v>
      </c>
    </row>
    <row r="19" spans="1:9" x14ac:dyDescent="0.2">
      <c r="A19" s="24" t="s">
        <v>159</v>
      </c>
      <c r="B19" s="8">
        <v>8</v>
      </c>
      <c r="C19" s="2" t="str">
        <f>IF(A19="","",(VLOOKUP(A19,Ingredients!$A:$H,4,FALSE)))</f>
        <v>stalks</v>
      </c>
      <c r="D19" s="14">
        <f>IF(A19="","",VLOOKUP(A19,Ingredients!$A:$H,8,FALSE)*(B19/(VLOOKUP(A19,Ingredients!$A:$H,3,FALSE))))</f>
        <v>2.5</v>
      </c>
    </row>
    <row r="20" spans="1:9" x14ac:dyDescent="0.2">
      <c r="A20" s="24" t="s">
        <v>61</v>
      </c>
      <c r="B20" s="8">
        <v>3</v>
      </c>
      <c r="C20" s="2" t="str">
        <f>IF(A20="","",(VLOOKUP(A20,Ingredients!$A:$H,4,FALSE)))</f>
        <v>tomato</v>
      </c>
      <c r="D20" s="3">
        <f>IF(A20="","",VLOOKUP(A20,Ingredients!$A:$H,8,FALSE)*(B20/(VLOOKUP(A20,Ingredients!$A:$H,3,FALSE))))</f>
        <v>0.86999999999999988</v>
      </c>
    </row>
    <row r="21" spans="1:9" x14ac:dyDescent="0.2">
      <c r="A21" s="24" t="s">
        <v>242</v>
      </c>
      <c r="B21" s="8">
        <v>1</v>
      </c>
      <c r="C21" s="2" t="str">
        <f>IF(A21="","",(VLOOKUP(A21,Ingredients!$A:$H,4,FALSE)))</f>
        <v>onion</v>
      </c>
      <c r="D21" s="3">
        <f>IF(A21="","",VLOOKUP(A21,Ingredients!$A:$H,8,FALSE)*(B21/(VLOOKUP(A21,Ingredients!$A:$H,3,FALSE))))</f>
        <v>0.99</v>
      </c>
    </row>
    <row r="22" spans="1:9" x14ac:dyDescent="0.2">
      <c r="A22" s="24" t="s">
        <v>353</v>
      </c>
      <c r="B22" s="8">
        <v>8</v>
      </c>
      <c r="C22" s="2" t="str">
        <f>IF(A22="","",(VLOOKUP(A22,Ingredients!$A:$H,4,FALSE)))</f>
        <v>bun</v>
      </c>
      <c r="D22" s="14">
        <f>IF(A22="","",VLOOKUP(A22,Ingredients!$A:$H,8,FALSE)*(B22/(VLOOKUP(A22,Ingredients!$A:$H,3,FALSE))))</f>
        <v>2</v>
      </c>
    </row>
    <row r="23" spans="1:9" x14ac:dyDescent="0.2">
      <c r="A23" s="24" t="s">
        <v>343</v>
      </c>
      <c r="B23" s="8">
        <v>180</v>
      </c>
      <c r="C23" s="2" t="str">
        <f>IF(A23="","",(VLOOKUP(A23,Ingredients!$A:$H,4,FALSE)))</f>
        <v>crackers</v>
      </c>
      <c r="D23" s="14">
        <f>IF(A23="","",VLOOKUP(A23,Ingredients!$A:$H,8,FALSE)*(B23/(VLOOKUP(A23,Ingredients!$A:$H,3,FALSE))))</f>
        <v>2.9390624999999999</v>
      </c>
    </row>
    <row r="24" spans="1:9" x14ac:dyDescent="0.2">
      <c r="A24" s="24" t="s">
        <v>363</v>
      </c>
      <c r="B24" s="8">
        <v>5</v>
      </c>
      <c r="C24" s="2" t="str">
        <f>IF(A24="","",(VLOOKUP(A24,Ingredients!$A:$H,4,FALSE)))</f>
        <v>liter</v>
      </c>
      <c r="D24" s="3">
        <f>IF(A24="","",VLOOKUP(A24,Ingredients!$A:$H,8,FALSE)*(B24/(VLOOKUP(A24,Ingredients!$A:$H,3,FALSE))))</f>
        <v>4.6999999999999993</v>
      </c>
    </row>
    <row r="25" spans="1:9" x14ac:dyDescent="0.2">
      <c r="A25" s="24" t="s">
        <v>166</v>
      </c>
      <c r="B25" s="8">
        <f>0.25*9</f>
        <v>2.25</v>
      </c>
      <c r="C25" s="2" t="str">
        <f>IF(A25="","",(VLOOKUP(A25,Ingredients!$A:$H,4,FALSE)))</f>
        <v>cup</v>
      </c>
      <c r="D25" s="3">
        <f>IF(A25="","",VLOOKUP(A25,Ingredients!$A:$H,8,FALSE)*(B25/(VLOOKUP(A25,Ingredients!$A:$H,3,FALSE))))</f>
        <v>0.99</v>
      </c>
    </row>
    <row r="26" spans="1:9" x14ac:dyDescent="0.2">
      <c r="A26" s="24" t="s">
        <v>120</v>
      </c>
      <c r="B26" s="8">
        <v>16</v>
      </c>
      <c r="C26" s="2" t="str">
        <f>IF(A26="","",(VLOOKUP(A26,Ingredients!$A:$H,4,FALSE)))</f>
        <v>tbsp</v>
      </c>
      <c r="D26" s="3">
        <f>IF(A26="","",VLOOKUP(A26,Ingredients!$A:$H,8,FALSE)*(B26/(VLOOKUP(A26,Ingredients!$A:$H,3,FALSE))))</f>
        <v>1.69</v>
      </c>
    </row>
    <row r="27" spans="1:9" x14ac:dyDescent="0.2">
      <c r="A27" s="24" t="s">
        <v>381</v>
      </c>
      <c r="B27" s="8">
        <v>20</v>
      </c>
      <c r="C27" s="2" t="str">
        <f>IF(A27="","",(VLOOKUP(A27,Ingredients!$A:$H,4,FALSE)))</f>
        <v>sprouts</v>
      </c>
      <c r="D27" s="14">
        <f>IF(A27="","",VLOOKUP(A27,Ingredients!$A:$H,8,FALSE)*(B27/(VLOOKUP(A27,Ingredients!$A:$H,3,FALSE))))</f>
        <v>2.99</v>
      </c>
    </row>
    <row r="28" spans="1:9" x14ac:dyDescent="0.2">
      <c r="A28" s="24" t="s">
        <v>114</v>
      </c>
      <c r="B28" s="8">
        <v>8</v>
      </c>
      <c r="C28" s="2" t="str">
        <f>IF(A28="","",(VLOOKUP(A28,Ingredients!$A:$H,4,FALSE)))</f>
        <v>tbsp</v>
      </c>
      <c r="D28" s="3">
        <f>IF(A28="","",VLOOKUP(A28,Ingredients!$A:$H,8,FALSE)*(B28/(VLOOKUP(A28,Ingredients!$A:$H,3,FALSE))))</f>
        <v>0.89</v>
      </c>
    </row>
    <row r="29" spans="1:9" x14ac:dyDescent="0.2">
      <c r="A29" s="24" t="s">
        <v>371</v>
      </c>
      <c r="B29" s="8">
        <v>1</v>
      </c>
      <c r="C29" s="2" t="str">
        <f>IF(A29="","",(VLOOKUP(A29,Ingredients!$A:$H,4,FALSE)))</f>
        <v>container</v>
      </c>
      <c r="D29" s="3">
        <f>IF(A29="","",VLOOKUP(A29,Ingredients!$A:$H,8,FALSE)*(B29/(VLOOKUP(A29,Ingredients!$A:$H,3,FALSE))))</f>
        <v>2.99</v>
      </c>
    </row>
    <row r="30" spans="1:9" x14ac:dyDescent="0.2">
      <c r="C30" s="2" t="str">
        <f>IF(A30="","",(VLOOKUP(A30,Ingredients!$A:$H,4,FALSE)))</f>
        <v/>
      </c>
      <c r="D30" s="3" t="str">
        <f>IF(A30="","",VLOOKUP(A30,Ingredients!$A:$H,8,FALSE)*(B30/(VLOOKUP(A30,Ingredients!$A:$H,3,FALSE))))</f>
        <v/>
      </c>
    </row>
    <row r="31" spans="1:9" x14ac:dyDescent="0.2">
      <c r="C31" s="2" t="str">
        <f>IF(A31="","",(VLOOKUP(A31,Ingredients!$A:$H,4,FALSE)))</f>
        <v/>
      </c>
      <c r="D31" s="3" t="str">
        <f>IF(A31="","",VLOOKUP(A31,Ingredients!$A:$H,8,FALSE)*(B31/(VLOOKUP(A31,Ingredients!$A:$H,3,FALSE))))</f>
        <v/>
      </c>
    </row>
    <row r="32" spans="1:9" x14ac:dyDescent="0.2">
      <c r="C32" s="2" t="str">
        <f>IF(A32="","",(VLOOKUP(A32,Ingredients!$A:$H,4,FALSE)))</f>
        <v/>
      </c>
      <c r="D32" s="3" t="str">
        <f>IF(A32="","",VLOOKUP(A32,Ingredients!$A:$H,8,FALSE)*(B32/(VLOOKUP(A32,Ingredients!$A:$H,3,FALSE))))</f>
        <v/>
      </c>
    </row>
    <row r="33" spans="1:12" x14ac:dyDescent="0.2">
      <c r="C33" s="2" t="str">
        <f>IF(A33="","",(VLOOKUP(A33,Ingredients!$A:$H,4,FALSE)))</f>
        <v/>
      </c>
      <c r="D33" s="3" t="str">
        <f>IF(A33="","",VLOOKUP(A33,Ingredients!$A:$H,8,FALSE)*(B33/(VLOOKUP(A33,Ingredients!$A:$H,3,FALSE))))</f>
        <v/>
      </c>
    </row>
    <row r="34" spans="1:12" x14ac:dyDescent="0.2">
      <c r="C34" s="2" t="str">
        <f>IF(A34="","",(VLOOKUP(A34,Ingredients!$A:$H,4,FALSE)))</f>
        <v/>
      </c>
      <c r="D34" s="3" t="str">
        <f>IF(A34="","",VLOOKUP(A34,Ingredients!$A:$H,8,FALSE)*(B34/(VLOOKUP(A34,Ingredients!$A:$H,3,FALSE))))</f>
        <v/>
      </c>
    </row>
    <row r="35" spans="1:12" x14ac:dyDescent="0.2">
      <c r="A35" s="8" t="s">
        <v>99</v>
      </c>
      <c r="B35" s="8" t="s">
        <v>99</v>
      </c>
      <c r="C35" s="2" t="s">
        <v>99</v>
      </c>
      <c r="D35" s="3" t="s">
        <v>99</v>
      </c>
      <c r="E35" s="8" t="s">
        <v>99</v>
      </c>
      <c r="F35" s="8" t="s">
        <v>99</v>
      </c>
      <c r="G35" s="8" t="s">
        <v>99</v>
      </c>
      <c r="H35" s="8" t="s">
        <v>99</v>
      </c>
      <c r="I35" s="8" t="s">
        <v>99</v>
      </c>
      <c r="J35" s="8" t="s">
        <v>99</v>
      </c>
      <c r="K35" s="8" t="s">
        <v>99</v>
      </c>
      <c r="L35" s="8" t="s">
        <v>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001"/>
  <sheetViews>
    <sheetView topLeftCell="C1" workbookViewId="0">
      <selection activeCell="E19" sqref="E19"/>
    </sheetView>
  </sheetViews>
  <sheetFormatPr defaultRowHeight="12.75" x14ac:dyDescent="0.2"/>
  <cols>
    <col min="1" max="1" width="9.140625" hidden="1" customWidth="1"/>
    <col min="2" max="2" width="15" hidden="1" customWidth="1"/>
    <col min="3" max="3" width="26" bestFit="1" customWidth="1"/>
  </cols>
  <sheetData>
    <row r="1" spans="1:3" x14ac:dyDescent="0.2">
      <c r="B1" t="str">
        <f>IF(Recipes!C1="","", Recipes!C1)</f>
        <v>Recipe Name</v>
      </c>
      <c r="C1" s="94" t="s">
        <v>267</v>
      </c>
    </row>
    <row r="2" spans="1:3" x14ac:dyDescent="0.2">
      <c r="A2" t="str">
        <f>IF(B2="","", MAX(A$1:A1)+1)</f>
        <v/>
      </c>
      <c r="B2" t="str">
        <f>IF(Recipes!C2="","", Recipes!C2)</f>
        <v/>
      </c>
      <c r="C2" t="str">
        <f>IFERROR(INDEX($B$2:$B$2000,MATCH(ROW()-ROW($D$1),$A$2:$A$2000,0)),"")</f>
        <v>Coffee</v>
      </c>
    </row>
    <row r="3" spans="1:3" x14ac:dyDescent="0.2">
      <c r="A3">
        <f>IF(B3="","", MAX(A$1:A2)+1)</f>
        <v>1</v>
      </c>
      <c r="B3" t="str">
        <f>IF(Recipes!C3="","", Recipes!C3)</f>
        <v>Coffee</v>
      </c>
      <c r="C3" t="str">
        <f t="shared" ref="C3:C66" si="0">IFERROR(INDEX($B$2:$B$2000,MATCH(ROW()-ROW($D$1),$A$2:$A$2000,0)),"")</f>
        <v>Nothing</v>
      </c>
    </row>
    <row r="4" spans="1:3" x14ac:dyDescent="0.2">
      <c r="A4" t="str">
        <f>IF(B4="","", MAX(A$1:A3)+1)</f>
        <v/>
      </c>
      <c r="B4" t="str">
        <f>IF(Recipes!C4="","", Recipes!C4)</f>
        <v/>
      </c>
      <c r="C4" t="str">
        <f t="shared" si="0"/>
        <v>Peanut Noodles</v>
      </c>
    </row>
    <row r="5" spans="1:3" x14ac:dyDescent="0.2">
      <c r="A5">
        <f>IF(B5="","", MAX(A$1:A4)+1)</f>
        <v>2</v>
      </c>
      <c r="B5" t="str">
        <f>IF(Recipes!C5="","", Recipes!C5)</f>
        <v>Nothing</v>
      </c>
      <c r="C5" t="str">
        <f t="shared" si="0"/>
        <v>Burrito Bowl</v>
      </c>
    </row>
    <row r="6" spans="1:3" x14ac:dyDescent="0.2">
      <c r="A6" t="str">
        <f>IF(B6="","", MAX(A$1:A5)+1)</f>
        <v/>
      </c>
      <c r="B6" t="str">
        <f>IF(Recipes!C6="","", Recipes!C6)</f>
        <v/>
      </c>
      <c r="C6" t="str">
        <f t="shared" si="0"/>
        <v>Pad Thai</v>
      </c>
    </row>
    <row r="7" spans="1:3" x14ac:dyDescent="0.2">
      <c r="A7" t="str">
        <f>IF(B7="","", MAX(A$1:A6)+1)</f>
        <v/>
      </c>
      <c r="B7" t="str">
        <f>IF(Recipes!C7="","", Recipes!C7)</f>
        <v/>
      </c>
      <c r="C7" t="str">
        <f t="shared" si="0"/>
        <v>Oatmeal Muffin</v>
      </c>
    </row>
    <row r="8" spans="1:3" x14ac:dyDescent="0.2">
      <c r="A8" t="str">
        <f>IF(B8="","", MAX(A$1:A7)+1)</f>
        <v/>
      </c>
      <c r="B8" t="str">
        <f>IF(Recipes!C8="","", Recipes!C8)</f>
        <v/>
      </c>
      <c r="C8" t="str">
        <f t="shared" si="0"/>
        <v>Turkey Chili</v>
      </c>
    </row>
    <row r="9" spans="1:3" x14ac:dyDescent="0.2">
      <c r="A9" t="str">
        <f>IF(B9="","", MAX(A$1:A8)+1)</f>
        <v/>
      </c>
      <c r="B9" t="str">
        <f>IF(Recipes!C9="","", Recipes!C9)</f>
        <v/>
      </c>
      <c r="C9" t="str">
        <f t="shared" si="0"/>
        <v>Challah</v>
      </c>
    </row>
    <row r="10" spans="1:3" x14ac:dyDescent="0.2">
      <c r="A10" t="str">
        <f>IF(B10="","", MAX(A$1:A9)+1)</f>
        <v/>
      </c>
      <c r="B10" t="str">
        <f>IF(Recipes!C10="","", Recipes!C10)</f>
        <v/>
      </c>
      <c r="C10" t="str">
        <f t="shared" si="0"/>
        <v>Pumpkin Spiced Challlah</v>
      </c>
    </row>
    <row r="11" spans="1:3" x14ac:dyDescent="0.2">
      <c r="A11" t="str">
        <f>IF(B11="","", MAX(A$1:A10)+1)</f>
        <v/>
      </c>
      <c r="B11" t="str">
        <f>IF(Recipes!C11="","", Recipes!C11)</f>
        <v/>
      </c>
      <c r="C11" t="str">
        <f t="shared" si="0"/>
        <v>Strawberry Banana Smoothie</v>
      </c>
    </row>
    <row r="12" spans="1:3" x14ac:dyDescent="0.2">
      <c r="A12" t="str">
        <f>IF(B12="","", MAX(A$1:A11)+1)</f>
        <v/>
      </c>
      <c r="B12" t="str">
        <f>IF(Recipes!C12="","", Recipes!C12)</f>
        <v/>
      </c>
      <c r="C12" t="str">
        <f t="shared" si="0"/>
        <v>Veggie Enchilada Casserole</v>
      </c>
    </row>
    <row r="13" spans="1:3" x14ac:dyDescent="0.2">
      <c r="A13" t="str">
        <f>IF(B13="","", MAX(A$1:A12)+1)</f>
        <v/>
      </c>
      <c r="B13" t="str">
        <f>IF(Recipes!C13="","", Recipes!C13)</f>
        <v/>
      </c>
      <c r="C13" t="str">
        <f t="shared" si="0"/>
        <v>Tortillas in Black Bean Sauce</v>
      </c>
    </row>
    <row r="14" spans="1:3" x14ac:dyDescent="0.2">
      <c r="A14" t="str">
        <f>IF(B14="","", MAX(A$1:A13)+1)</f>
        <v/>
      </c>
      <c r="B14" t="str">
        <f>IF(Recipes!C14="","", Recipes!C14)</f>
        <v/>
      </c>
      <c r="C14" t="str">
        <f t="shared" si="0"/>
        <v>Chana Saag</v>
      </c>
    </row>
    <row r="15" spans="1:3" x14ac:dyDescent="0.2">
      <c r="A15">
        <f>IF(B15="","", MAX(A$1:A14)+1)</f>
        <v>3</v>
      </c>
      <c r="B15" t="str">
        <f>IF(Recipes!C15="","", Recipes!C15)</f>
        <v>Peanut Noodles</v>
      </c>
      <c r="C15" t="str">
        <f t="shared" si="0"/>
        <v>Naan</v>
      </c>
    </row>
    <row r="16" spans="1:3" x14ac:dyDescent="0.2">
      <c r="A16" t="str">
        <f>IF(B16="","", MAX(A$1:A15)+1)</f>
        <v/>
      </c>
      <c r="B16" t="str">
        <f>IF(Recipes!C16="","", Recipes!C16)</f>
        <v/>
      </c>
      <c r="C16" t="str">
        <f t="shared" si="0"/>
        <v>Curry Chicken Salad</v>
      </c>
    </row>
    <row r="17" spans="1:3" x14ac:dyDescent="0.2">
      <c r="A17" t="str">
        <f>IF(B17="","", MAX(A$1:A16)+1)</f>
        <v/>
      </c>
      <c r="B17" t="str">
        <f>IF(Recipes!C17="","", Recipes!C17)</f>
        <v/>
      </c>
      <c r="C17" t="str">
        <f t="shared" si="0"/>
        <v>Shepherd's Pie</v>
      </c>
    </row>
    <row r="18" spans="1:3" x14ac:dyDescent="0.2">
      <c r="A18" t="str">
        <f>IF(B18="","", MAX(A$1:A17)+1)</f>
        <v/>
      </c>
      <c r="B18" t="str">
        <f>IF(Recipes!C18="","", Recipes!C18)</f>
        <v/>
      </c>
      <c r="C18" t="str">
        <f t="shared" si="0"/>
        <v>Black Bean Taquitos</v>
      </c>
    </row>
    <row r="19" spans="1:3" x14ac:dyDescent="0.2">
      <c r="A19" t="str">
        <f>IF(B19="","", MAX(A$1:A18)+1)</f>
        <v/>
      </c>
      <c r="B19" t="str">
        <f>IF(Recipes!C19="","", Recipes!C19)</f>
        <v/>
      </c>
      <c r="C19" t="str">
        <f t="shared" si="0"/>
        <v>Vegetable Stuffing</v>
      </c>
    </row>
    <row r="20" spans="1:3" x14ac:dyDescent="0.2">
      <c r="A20" t="str">
        <f>IF(B20="","", MAX(A$1:A19)+1)</f>
        <v/>
      </c>
      <c r="B20" t="str">
        <f>IF(Recipes!C20="","", Recipes!C20)</f>
        <v/>
      </c>
      <c r="C20" t="str">
        <f t="shared" si="0"/>
        <v>Coconut Curry Lentils</v>
      </c>
    </row>
    <row r="21" spans="1:3" x14ac:dyDescent="0.2">
      <c r="A21" t="str">
        <f>IF(B21="","", MAX(A$1:A20)+1)</f>
        <v/>
      </c>
      <c r="B21" t="str">
        <f>IF(Recipes!C21="","", Recipes!C21)</f>
        <v/>
      </c>
      <c r="C21" t="str">
        <f t="shared" si="0"/>
        <v>Falafel</v>
      </c>
    </row>
    <row r="22" spans="1:3" x14ac:dyDescent="0.2">
      <c r="A22" t="str">
        <f>IF(B22="","", MAX(A$1:A21)+1)</f>
        <v/>
      </c>
      <c r="B22" t="str">
        <f>IF(Recipes!C22="","", Recipes!C22)</f>
        <v/>
      </c>
      <c r="C22" t="str">
        <f t="shared" si="0"/>
        <v>Pumpkin Rolls</v>
      </c>
    </row>
    <row r="23" spans="1:3" x14ac:dyDescent="0.2">
      <c r="A23" t="str">
        <f>IF(B23="","", MAX(A$1:A22)+1)</f>
        <v/>
      </c>
      <c r="B23" t="str">
        <f>IF(Recipes!C23="","", Recipes!C23)</f>
        <v/>
      </c>
      <c r="C23" t="str">
        <f t="shared" si="0"/>
        <v>Poor Man's Pad Thai</v>
      </c>
    </row>
    <row r="24" spans="1:3" x14ac:dyDescent="0.2">
      <c r="A24" t="str">
        <f>IF(B24="","", MAX(A$1:A23)+1)</f>
        <v/>
      </c>
      <c r="B24" t="str">
        <f>IF(Recipes!C24="","", Recipes!C24)</f>
        <v/>
      </c>
      <c r="C24" t="str">
        <f t="shared" si="0"/>
        <v>Salted Potatoes</v>
      </c>
    </row>
    <row r="25" spans="1:3" x14ac:dyDescent="0.2">
      <c r="A25">
        <f>IF(B25="","", MAX(A$1:A24)+1)</f>
        <v>4</v>
      </c>
      <c r="B25" t="str">
        <f>IF(Recipes!C25="","", Recipes!C25)</f>
        <v>Burrito Bowl</v>
      </c>
      <c r="C25" t="str">
        <f t="shared" si="0"/>
        <v>Rosemary Rolls</v>
      </c>
    </row>
    <row r="26" spans="1:3" x14ac:dyDescent="0.2">
      <c r="A26" t="str">
        <f>IF(B26="","", MAX(A$1:A25)+1)</f>
        <v/>
      </c>
      <c r="B26" t="str">
        <f>IF(Recipes!C26="","", Recipes!C26)</f>
        <v/>
      </c>
      <c r="C26" t="str">
        <f t="shared" si="0"/>
        <v>Zucchini Fritters</v>
      </c>
    </row>
    <row r="27" spans="1:3" x14ac:dyDescent="0.2">
      <c r="A27" t="str">
        <f>IF(B27="","", MAX(A$1:A26)+1)</f>
        <v/>
      </c>
      <c r="B27" t="str">
        <f>IF(Recipes!C27="","", Recipes!C27)</f>
        <v/>
      </c>
      <c r="C27" t="str">
        <f t="shared" si="0"/>
        <v>Potato Tikka Masala</v>
      </c>
    </row>
    <row r="28" spans="1:3" x14ac:dyDescent="0.2">
      <c r="A28" t="str">
        <f>IF(B28="","", MAX(A$1:A27)+1)</f>
        <v/>
      </c>
      <c r="B28" t="str">
        <f>IF(Recipes!C28="","", Recipes!C28)</f>
        <v/>
      </c>
      <c r="C28" t="str">
        <f t="shared" si="0"/>
        <v>Homemmade Pizza</v>
      </c>
    </row>
    <row r="29" spans="1:3" x14ac:dyDescent="0.2">
      <c r="A29" t="str">
        <f>IF(B29="","", MAX(A$1:A28)+1)</f>
        <v/>
      </c>
      <c r="B29" t="str">
        <f>IF(Recipes!C29="","", Recipes!C29)</f>
        <v/>
      </c>
      <c r="C29" t="str">
        <f t="shared" si="0"/>
        <v>Rosemary Focaccia</v>
      </c>
    </row>
    <row r="30" spans="1:3" x14ac:dyDescent="0.2">
      <c r="A30" t="str">
        <f>IF(B30="","", MAX(A$1:A29)+1)</f>
        <v/>
      </c>
      <c r="B30" t="str">
        <f>IF(Recipes!C30="","", Recipes!C30)</f>
        <v/>
      </c>
      <c r="C30" t="str">
        <f t="shared" si="0"/>
        <v>Cheesy Potatoes</v>
      </c>
    </row>
    <row r="31" spans="1:3" x14ac:dyDescent="0.2">
      <c r="A31" t="str">
        <f>IF(B31="","", MAX(A$1:A30)+1)</f>
        <v/>
      </c>
      <c r="B31" t="str">
        <f>IF(Recipes!C31="","", Recipes!C31)</f>
        <v/>
      </c>
      <c r="C31" t="str">
        <f t="shared" si="0"/>
        <v>Lo Mein</v>
      </c>
    </row>
    <row r="32" spans="1:3" x14ac:dyDescent="0.2">
      <c r="A32" t="str">
        <f>IF(B32="","", MAX(A$1:A31)+1)</f>
        <v/>
      </c>
      <c r="B32" t="str">
        <f>IF(Recipes!C32="","", Recipes!C32)</f>
        <v/>
      </c>
      <c r="C32" t="str">
        <f t="shared" si="0"/>
        <v>Veggie Wrap Lunch</v>
      </c>
    </row>
    <row r="33" spans="1:3" x14ac:dyDescent="0.2">
      <c r="A33" t="str">
        <f>IF(B33="","", MAX(A$1:A32)+1)</f>
        <v/>
      </c>
      <c r="B33" t="str">
        <f>IF(Recipes!C33="","", Recipes!C33)</f>
        <v/>
      </c>
      <c r="C33" t="str">
        <f t="shared" si="0"/>
        <v>Pumpkin Bread</v>
      </c>
    </row>
    <row r="34" spans="1:3" x14ac:dyDescent="0.2">
      <c r="A34" t="str">
        <f>IF(B34="","", MAX(A$1:A33)+1)</f>
        <v/>
      </c>
      <c r="B34" t="str">
        <f>IF(Recipes!C34="","", Recipes!C34)</f>
        <v/>
      </c>
      <c r="C34" t="str">
        <f t="shared" si="0"/>
        <v>Pork Dumplings</v>
      </c>
    </row>
    <row r="35" spans="1:3" x14ac:dyDescent="0.2">
      <c r="A35">
        <f>IF(B35="","", MAX(A$1:A34)+1)</f>
        <v>5</v>
      </c>
      <c r="B35" t="str">
        <f>IF(Recipes!C35="","", Recipes!C35)</f>
        <v>Pad Thai</v>
      </c>
      <c r="C35" t="str">
        <f t="shared" si="0"/>
        <v>Cole Slaw</v>
      </c>
    </row>
    <row r="36" spans="1:3" x14ac:dyDescent="0.2">
      <c r="A36" t="str">
        <f>IF(B36="","", MAX(A$1:A35)+1)</f>
        <v/>
      </c>
      <c r="B36" t="str">
        <f>IF(Recipes!C36="","", Recipes!C36)</f>
        <v/>
      </c>
      <c r="C36" t="str">
        <f t="shared" si="0"/>
        <v>Pineapple Chicken</v>
      </c>
    </row>
    <row r="37" spans="1:3" x14ac:dyDescent="0.2">
      <c r="A37" t="str">
        <f>IF(B37="","", MAX(A$1:A36)+1)</f>
        <v/>
      </c>
      <c r="B37" t="str">
        <f>IF(Recipes!C37="","", Recipes!C37)</f>
        <v/>
      </c>
      <c r="C37" t="str">
        <f t="shared" si="0"/>
        <v>Zucchini Boats</v>
      </c>
    </row>
    <row r="38" spans="1:3" x14ac:dyDescent="0.2">
      <c r="A38" t="str">
        <f>IF(B38="","", MAX(A$1:A37)+1)</f>
        <v/>
      </c>
      <c r="B38" t="str">
        <f>IF(Recipes!C38="","", Recipes!C38)</f>
        <v/>
      </c>
      <c r="C38" t="str">
        <f t="shared" si="0"/>
        <v>Vegetable Lasagna</v>
      </c>
    </row>
    <row r="39" spans="1:3" x14ac:dyDescent="0.2">
      <c r="A39" t="str">
        <f>IF(B39="","", MAX(A$1:A38)+1)</f>
        <v/>
      </c>
      <c r="B39" t="str">
        <f>IF(Recipes!C39="","", Recipes!C39)</f>
        <v/>
      </c>
      <c r="C39" t="str">
        <f t="shared" si="0"/>
        <v>French Baguettes</v>
      </c>
    </row>
    <row r="40" spans="1:3" x14ac:dyDescent="0.2">
      <c r="A40" t="str">
        <f>IF(B40="","", MAX(A$1:A39)+1)</f>
        <v/>
      </c>
      <c r="B40" t="str">
        <f>IF(Recipes!C40="","", Recipes!C40)</f>
        <v/>
      </c>
      <c r="C40" t="str">
        <f t="shared" si="0"/>
        <v>Vegetarian Green Thai Curry</v>
      </c>
    </row>
    <row r="41" spans="1:3" x14ac:dyDescent="0.2">
      <c r="A41" t="str">
        <f>IF(B41="","", MAX(A$1:A40)+1)</f>
        <v/>
      </c>
      <c r="B41" t="str">
        <f>IF(Recipes!C41="","", Recipes!C41)</f>
        <v/>
      </c>
      <c r="C41" t="str">
        <f t="shared" si="0"/>
        <v>Yakitori Don</v>
      </c>
    </row>
    <row r="42" spans="1:3" x14ac:dyDescent="0.2">
      <c r="A42" t="str">
        <f>IF(B42="","", MAX(A$1:A41)+1)</f>
        <v/>
      </c>
      <c r="B42" t="str">
        <f>IF(Recipes!C42="","", Recipes!C42)</f>
        <v/>
      </c>
      <c r="C42" t="str">
        <f t="shared" si="0"/>
        <v>Cinnamon Raisin Bagels</v>
      </c>
    </row>
    <row r="43" spans="1:3" x14ac:dyDescent="0.2">
      <c r="A43" t="str">
        <f>IF(B43="","", MAX(A$1:A42)+1)</f>
        <v/>
      </c>
      <c r="B43" t="str">
        <f>IF(Recipes!C43="","", Recipes!C43)</f>
        <v/>
      </c>
      <c r="C43" t="str">
        <f t="shared" si="0"/>
        <v>Mashed Potatoes</v>
      </c>
    </row>
    <row r="44" spans="1:3" x14ac:dyDescent="0.2">
      <c r="A44">
        <f>IF(B44="","", MAX(A$1:A43)+1)</f>
        <v>6</v>
      </c>
      <c r="B44" t="str">
        <f>IF(Recipes!C44="","", Recipes!C44)</f>
        <v>Oatmeal Muffin</v>
      </c>
      <c r="C44" t="str">
        <f t="shared" si="0"/>
        <v>Meatloaf</v>
      </c>
    </row>
    <row r="45" spans="1:3" x14ac:dyDescent="0.2">
      <c r="A45" t="str">
        <f>IF(B45="","", MAX(A$1:A44)+1)</f>
        <v/>
      </c>
      <c r="B45" t="str">
        <f>IF(Recipes!C45="","", Recipes!C45)</f>
        <v/>
      </c>
      <c r="C45" t="str">
        <f t="shared" si="0"/>
        <v>Jambalaya</v>
      </c>
    </row>
    <row r="46" spans="1:3" x14ac:dyDescent="0.2">
      <c r="A46" t="str">
        <f>IF(B46="","", MAX(A$1:A45)+1)</f>
        <v/>
      </c>
      <c r="B46" t="str">
        <f>IF(Recipes!C46="","", Recipes!C46)</f>
        <v/>
      </c>
      <c r="C46" t="str">
        <f t="shared" si="0"/>
        <v>Sloppy Joes</v>
      </c>
    </row>
    <row r="47" spans="1:3" x14ac:dyDescent="0.2">
      <c r="A47" t="str">
        <f>IF(B47="","", MAX(A$1:A46)+1)</f>
        <v/>
      </c>
      <c r="B47" t="str">
        <f>IF(Recipes!C47="","", Recipes!C47)</f>
        <v/>
      </c>
      <c r="C47" t="str">
        <f t="shared" si="0"/>
        <v>Italian Wedding Soup</v>
      </c>
    </row>
    <row r="48" spans="1:3" x14ac:dyDescent="0.2">
      <c r="A48" t="str">
        <f>IF(B48="","", MAX(A$1:A47)+1)</f>
        <v/>
      </c>
      <c r="B48" t="str">
        <f>IF(Recipes!C55="","", Recipes!C55)</f>
        <v/>
      </c>
      <c r="C48" t="str">
        <f t="shared" si="0"/>
        <v>Italian Sausage w/ Rice</v>
      </c>
    </row>
    <row r="49" spans="1:3" x14ac:dyDescent="0.2">
      <c r="A49" t="str">
        <f>IF(B49="","", MAX(A$1:A48)+1)</f>
        <v/>
      </c>
      <c r="B49" t="str">
        <f>IF(Recipes!C56="","", Recipes!C56)</f>
        <v/>
      </c>
      <c r="C49" t="str">
        <f t="shared" si="0"/>
        <v>Spinach Pasta Soup</v>
      </c>
    </row>
    <row r="50" spans="1:3" x14ac:dyDescent="0.2">
      <c r="A50" t="str">
        <f>IF(B50="","", MAX(A$1:A49)+1)</f>
        <v/>
      </c>
      <c r="B50" t="str">
        <f>IF(Recipes!C57="","", Recipes!C57)</f>
        <v/>
      </c>
      <c r="C50" t="str">
        <f t="shared" si="0"/>
        <v>Sausage Alfredo Pasta</v>
      </c>
    </row>
    <row r="51" spans="1:3" x14ac:dyDescent="0.2">
      <c r="A51" t="str">
        <f>IF(B51="","", MAX(A$1:A50)+1)</f>
        <v/>
      </c>
      <c r="B51" t="str">
        <f>IF(Recipes!C58="","", Recipes!C58)</f>
        <v/>
      </c>
      <c r="C51" t="str">
        <f t="shared" si="0"/>
        <v>Kimchi Pancake</v>
      </c>
    </row>
    <row r="52" spans="1:3" x14ac:dyDescent="0.2">
      <c r="A52">
        <f>IF(B52="","", MAX(A$1:A51)+1)</f>
        <v>7</v>
      </c>
      <c r="B52" t="str">
        <f>IF(Recipes!C59="","", Recipes!C59)</f>
        <v>Turkey Chili</v>
      </c>
      <c r="C52" t="str">
        <f t="shared" si="0"/>
        <v>Mujadrah</v>
      </c>
    </row>
    <row r="53" spans="1:3" x14ac:dyDescent="0.2">
      <c r="A53" t="str">
        <f>IF(B53="","", MAX(A$1:A52)+1)</f>
        <v/>
      </c>
      <c r="B53" t="str">
        <f>IF(Recipes!C60="","", Recipes!C60)</f>
        <v/>
      </c>
      <c r="C53" t="str">
        <f t="shared" si="0"/>
        <v xml:space="preserve">Chickpea Sammies </v>
      </c>
    </row>
    <row r="54" spans="1:3" x14ac:dyDescent="0.2">
      <c r="A54" t="str">
        <f>IF(B54="","", MAX(A$1:A53)+1)</f>
        <v/>
      </c>
      <c r="B54" t="str">
        <f>IF(Recipes!C61="","", Recipes!C61)</f>
        <v/>
      </c>
      <c r="C54" t="str">
        <f t="shared" si="0"/>
        <v/>
      </c>
    </row>
    <row r="55" spans="1:3" x14ac:dyDescent="0.2">
      <c r="A55" t="str">
        <f>IF(B55="","", MAX(A$1:A54)+1)</f>
        <v/>
      </c>
      <c r="B55" t="str">
        <f>IF(Recipes!C62="","", Recipes!C62)</f>
        <v/>
      </c>
      <c r="C55" t="str">
        <f t="shared" si="0"/>
        <v/>
      </c>
    </row>
    <row r="56" spans="1:3" x14ac:dyDescent="0.2">
      <c r="A56" t="str">
        <f>IF(B56="","", MAX(A$1:A55)+1)</f>
        <v/>
      </c>
      <c r="B56" t="str">
        <f>IF(Recipes!C63="","", Recipes!C63)</f>
        <v/>
      </c>
      <c r="C56" t="str">
        <f t="shared" si="0"/>
        <v/>
      </c>
    </row>
    <row r="57" spans="1:3" x14ac:dyDescent="0.2">
      <c r="A57" t="str">
        <f>IF(B57="","", MAX(A$1:A56)+1)</f>
        <v/>
      </c>
      <c r="B57" t="str">
        <f>IF(Recipes!C64="","", Recipes!C64)</f>
        <v/>
      </c>
      <c r="C57" t="str">
        <f t="shared" si="0"/>
        <v/>
      </c>
    </row>
    <row r="58" spans="1:3" x14ac:dyDescent="0.2">
      <c r="A58" t="str">
        <f>IF(B58="","", MAX(A$1:A57)+1)</f>
        <v/>
      </c>
      <c r="B58" t="str">
        <f>IF(Recipes!C65="","", Recipes!C65)</f>
        <v/>
      </c>
      <c r="C58" t="str">
        <f t="shared" si="0"/>
        <v/>
      </c>
    </row>
    <row r="59" spans="1:3" x14ac:dyDescent="0.2">
      <c r="A59" t="str">
        <f>IF(B59="","", MAX(A$1:A58)+1)</f>
        <v/>
      </c>
      <c r="B59" t="str">
        <f>IF(Recipes!C66="","", Recipes!C66)</f>
        <v/>
      </c>
      <c r="C59" t="str">
        <f t="shared" si="0"/>
        <v/>
      </c>
    </row>
    <row r="60" spans="1:3" x14ac:dyDescent="0.2">
      <c r="A60">
        <f>IF(B60="","", MAX(A$1:A59)+1)</f>
        <v>8</v>
      </c>
      <c r="B60" t="str">
        <f>IF(Recipes!C67="","", Recipes!C67)</f>
        <v>Challah</v>
      </c>
      <c r="C60" t="str">
        <f t="shared" si="0"/>
        <v/>
      </c>
    </row>
    <row r="61" spans="1:3" x14ac:dyDescent="0.2">
      <c r="A61" t="str">
        <f>IF(B61="","", MAX(A$1:A60)+1)</f>
        <v/>
      </c>
      <c r="B61" t="str">
        <f>IF(Recipes!C68="","", Recipes!C68)</f>
        <v/>
      </c>
      <c r="C61" t="str">
        <f t="shared" si="0"/>
        <v/>
      </c>
    </row>
    <row r="62" spans="1:3" x14ac:dyDescent="0.2">
      <c r="A62" t="str">
        <f>IF(B62="","", MAX(A$1:A61)+1)</f>
        <v/>
      </c>
      <c r="B62" t="str">
        <f>IF(Recipes!C69="","", Recipes!C69)</f>
        <v/>
      </c>
      <c r="C62" t="str">
        <f t="shared" si="0"/>
        <v/>
      </c>
    </row>
    <row r="63" spans="1:3" x14ac:dyDescent="0.2">
      <c r="A63" t="str">
        <f>IF(B63="","", MAX(A$1:A62)+1)</f>
        <v/>
      </c>
      <c r="B63" t="str">
        <f>IF(Recipes!C70="","", Recipes!C70)</f>
        <v/>
      </c>
      <c r="C63" t="str">
        <f t="shared" si="0"/>
        <v/>
      </c>
    </row>
    <row r="64" spans="1:3" x14ac:dyDescent="0.2">
      <c r="A64" t="str">
        <f>IF(B64="","", MAX(A$1:A63)+1)</f>
        <v/>
      </c>
      <c r="B64" t="str">
        <f>IF(Recipes!C71="","", Recipes!C71)</f>
        <v/>
      </c>
      <c r="C64" t="str">
        <f t="shared" si="0"/>
        <v/>
      </c>
    </row>
    <row r="65" spans="1:3" x14ac:dyDescent="0.2">
      <c r="A65" t="str">
        <f>IF(B65="","", MAX(A$1:A64)+1)</f>
        <v/>
      </c>
      <c r="B65" t="str">
        <f>IF(Recipes!C72="","", Recipes!C72)</f>
        <v/>
      </c>
      <c r="C65" t="str">
        <f t="shared" si="0"/>
        <v/>
      </c>
    </row>
    <row r="66" spans="1:3" x14ac:dyDescent="0.2">
      <c r="A66" t="str">
        <f>IF(B66="","", MAX(A$1:A65)+1)</f>
        <v/>
      </c>
      <c r="B66" t="str">
        <f>IF(Recipes!C73="","", Recipes!C73)</f>
        <v/>
      </c>
      <c r="C66" t="str">
        <f t="shared" si="0"/>
        <v/>
      </c>
    </row>
    <row r="67" spans="1:3" x14ac:dyDescent="0.2">
      <c r="A67" t="str">
        <f>IF(B67="","", MAX(A$1:A66)+1)</f>
        <v/>
      </c>
      <c r="B67" t="str">
        <f>IF(Recipes!C74="","", Recipes!C74)</f>
        <v/>
      </c>
      <c r="C67" t="str">
        <f t="shared" ref="C67:C130" si="1">IFERROR(INDEX($B$2:$B$2000,MATCH(ROW()-ROW($D$1),$A$2:$A$2000,0)),"")</f>
        <v/>
      </c>
    </row>
    <row r="68" spans="1:3" x14ac:dyDescent="0.2">
      <c r="A68" t="str">
        <f>IF(B68="","", MAX(A$1:A67)+1)</f>
        <v/>
      </c>
      <c r="B68" t="str">
        <f>IF(Recipes!C75="","", Recipes!C75)</f>
        <v/>
      </c>
      <c r="C68" t="str">
        <f t="shared" si="1"/>
        <v/>
      </c>
    </row>
    <row r="69" spans="1:3" x14ac:dyDescent="0.2">
      <c r="A69" t="str">
        <f>IF(B69="","", MAX(A$1:A68)+1)</f>
        <v/>
      </c>
      <c r="B69" t="str">
        <f>IF(Recipes!C76="","", Recipes!C76)</f>
        <v/>
      </c>
      <c r="C69" t="str">
        <f t="shared" si="1"/>
        <v/>
      </c>
    </row>
    <row r="70" spans="1:3" x14ac:dyDescent="0.2">
      <c r="A70" t="str">
        <f>IF(B70="","", MAX(A$1:A69)+1)</f>
        <v/>
      </c>
      <c r="B70" t="str">
        <f>IF(Recipes!C77="","", Recipes!C77)</f>
        <v/>
      </c>
      <c r="C70" t="str">
        <f t="shared" si="1"/>
        <v/>
      </c>
    </row>
    <row r="71" spans="1:3" x14ac:dyDescent="0.2">
      <c r="A71" t="str">
        <f>IF(B71="","", MAX(A$1:A70)+1)</f>
        <v/>
      </c>
      <c r="B71" t="str">
        <f>IF(Recipes!C78="","", Recipes!C78)</f>
        <v/>
      </c>
      <c r="C71" t="str">
        <f t="shared" si="1"/>
        <v/>
      </c>
    </row>
    <row r="72" spans="1:3" x14ac:dyDescent="0.2">
      <c r="A72" t="str">
        <f>IF(B72="","", MAX(A$1:A71)+1)</f>
        <v/>
      </c>
      <c r="B72" t="str">
        <f>IF(Recipes!C79="","", Recipes!C79)</f>
        <v/>
      </c>
      <c r="C72" t="str">
        <f t="shared" si="1"/>
        <v/>
      </c>
    </row>
    <row r="73" spans="1:3" x14ac:dyDescent="0.2">
      <c r="A73">
        <f>IF(B73="","", MAX(A$1:A72)+1)</f>
        <v>9</v>
      </c>
      <c r="B73" t="str">
        <f>IF(Recipes!C80="","", Recipes!C80)</f>
        <v>Pumpkin Spiced Challlah</v>
      </c>
      <c r="C73" t="str">
        <f t="shared" si="1"/>
        <v/>
      </c>
    </row>
    <row r="74" spans="1:3" x14ac:dyDescent="0.2">
      <c r="A74" t="str">
        <f>IF(B74="","", MAX(A$1:A73)+1)</f>
        <v/>
      </c>
      <c r="B74" t="str">
        <f>IF(Recipes!C81="","", Recipes!C81)</f>
        <v/>
      </c>
      <c r="C74" t="str">
        <f t="shared" si="1"/>
        <v/>
      </c>
    </row>
    <row r="75" spans="1:3" x14ac:dyDescent="0.2">
      <c r="A75" t="str">
        <f>IF(B75="","", MAX(A$1:A74)+1)</f>
        <v/>
      </c>
      <c r="B75" t="str">
        <f>IF(Recipes!C82="","", Recipes!C82)</f>
        <v/>
      </c>
      <c r="C75" t="str">
        <f t="shared" si="1"/>
        <v/>
      </c>
    </row>
    <row r="76" spans="1:3" x14ac:dyDescent="0.2">
      <c r="A76" t="str">
        <f>IF(B76="","", MAX(A$1:A75)+1)</f>
        <v/>
      </c>
      <c r="B76" t="str">
        <f>IF(Recipes!C83="","", Recipes!C83)</f>
        <v/>
      </c>
      <c r="C76" t="str">
        <f t="shared" si="1"/>
        <v/>
      </c>
    </row>
    <row r="77" spans="1:3" x14ac:dyDescent="0.2">
      <c r="A77">
        <f>IF(B77="","", MAX(A$1:A76)+1)</f>
        <v>10</v>
      </c>
      <c r="B77" t="str">
        <f>IF(Recipes!C84="","", Recipes!C84)</f>
        <v>Strawberry Banana Smoothie</v>
      </c>
      <c r="C77" t="str">
        <f t="shared" si="1"/>
        <v/>
      </c>
    </row>
    <row r="78" spans="1:3" x14ac:dyDescent="0.2">
      <c r="A78" t="str">
        <f>IF(B78="","", MAX(A$1:A77)+1)</f>
        <v/>
      </c>
      <c r="B78" t="str">
        <f>IF(Recipes!C85="","", Recipes!C85)</f>
        <v/>
      </c>
      <c r="C78" t="str">
        <f t="shared" si="1"/>
        <v/>
      </c>
    </row>
    <row r="79" spans="1:3" x14ac:dyDescent="0.2">
      <c r="A79" t="str">
        <f>IF(B79="","", MAX(A$1:A78)+1)</f>
        <v/>
      </c>
      <c r="B79" t="str">
        <f>IF(Recipes!C86="","", Recipes!C86)</f>
        <v/>
      </c>
      <c r="C79" t="str">
        <f t="shared" si="1"/>
        <v/>
      </c>
    </row>
    <row r="80" spans="1:3" x14ac:dyDescent="0.2">
      <c r="A80" t="str">
        <f>IF(B80="","", MAX(A$1:A79)+1)</f>
        <v/>
      </c>
      <c r="B80" t="str">
        <f>IF(Recipes!C87="","", Recipes!C87)</f>
        <v/>
      </c>
      <c r="C80" t="str">
        <f t="shared" si="1"/>
        <v/>
      </c>
    </row>
    <row r="81" spans="1:3" x14ac:dyDescent="0.2">
      <c r="A81" t="str">
        <f>IF(B81="","", MAX(A$1:A80)+1)</f>
        <v/>
      </c>
      <c r="B81" t="str">
        <f>IF(Recipes!C88="","", Recipes!C88)</f>
        <v/>
      </c>
      <c r="C81" t="str">
        <f t="shared" si="1"/>
        <v/>
      </c>
    </row>
    <row r="82" spans="1:3" x14ac:dyDescent="0.2">
      <c r="A82" t="str">
        <f>IF(B82="","", MAX(A$1:A81)+1)</f>
        <v/>
      </c>
      <c r="B82" t="str">
        <f>IF(Recipes!C89="","", Recipes!C89)</f>
        <v/>
      </c>
      <c r="C82" t="str">
        <f t="shared" si="1"/>
        <v/>
      </c>
    </row>
    <row r="83" spans="1:3" x14ac:dyDescent="0.2">
      <c r="A83" t="str">
        <f>IF(B83="","", MAX(A$1:A82)+1)</f>
        <v/>
      </c>
      <c r="B83" t="str">
        <f>IF(Recipes!C90="","", Recipes!C90)</f>
        <v/>
      </c>
      <c r="C83" t="str">
        <f t="shared" si="1"/>
        <v/>
      </c>
    </row>
    <row r="84" spans="1:3" x14ac:dyDescent="0.2">
      <c r="A84" t="str">
        <f>IF(B84="","", MAX(A$1:A83)+1)</f>
        <v/>
      </c>
      <c r="B84" t="str">
        <f>IF(Recipes!C91="","", Recipes!C91)</f>
        <v/>
      </c>
      <c r="C84" t="str">
        <f t="shared" si="1"/>
        <v/>
      </c>
    </row>
    <row r="85" spans="1:3" x14ac:dyDescent="0.2">
      <c r="A85" t="str">
        <f>IF(B85="","", MAX(A$1:A84)+1)</f>
        <v/>
      </c>
      <c r="B85" t="str">
        <f>IF(Recipes!C92="","", Recipes!C92)</f>
        <v/>
      </c>
      <c r="C85" t="str">
        <f t="shared" si="1"/>
        <v/>
      </c>
    </row>
    <row r="86" spans="1:3" x14ac:dyDescent="0.2">
      <c r="A86" t="str">
        <f>IF(B86="","", MAX(A$1:A85)+1)</f>
        <v/>
      </c>
      <c r="B86" t="str">
        <f>IF(Recipes!C93="","", Recipes!C93)</f>
        <v/>
      </c>
      <c r="C86" t="str">
        <f t="shared" si="1"/>
        <v/>
      </c>
    </row>
    <row r="87" spans="1:3" x14ac:dyDescent="0.2">
      <c r="A87" t="str">
        <f>IF(B87="","", MAX(A$1:A86)+1)</f>
        <v/>
      </c>
      <c r="B87" t="str">
        <f>IF(Recipes!C94="","", Recipes!C94)</f>
        <v/>
      </c>
      <c r="C87" t="str">
        <f t="shared" si="1"/>
        <v/>
      </c>
    </row>
    <row r="88" spans="1:3" x14ac:dyDescent="0.2">
      <c r="A88" t="str">
        <f>IF(B88="","", MAX(A$1:A87)+1)</f>
        <v/>
      </c>
      <c r="B88" t="str">
        <f>IF(Recipes!C95="","", Recipes!C95)</f>
        <v/>
      </c>
      <c r="C88" t="str">
        <f t="shared" si="1"/>
        <v/>
      </c>
    </row>
    <row r="89" spans="1:3" x14ac:dyDescent="0.2">
      <c r="A89" t="str">
        <f>IF(B89="","", MAX(A$1:A88)+1)</f>
        <v/>
      </c>
      <c r="B89" t="str">
        <f>IF(Recipes!C96="","", Recipes!C96)</f>
        <v/>
      </c>
      <c r="C89" t="str">
        <f t="shared" si="1"/>
        <v/>
      </c>
    </row>
    <row r="90" spans="1:3" x14ac:dyDescent="0.2">
      <c r="A90" t="str">
        <f>IF(B90="","", MAX(A$1:A89)+1)</f>
        <v/>
      </c>
      <c r="B90" t="str">
        <f>IF(Recipes!C97="","", Recipes!C97)</f>
        <v/>
      </c>
      <c r="C90" t="str">
        <f t="shared" si="1"/>
        <v/>
      </c>
    </row>
    <row r="91" spans="1:3" x14ac:dyDescent="0.2">
      <c r="A91" t="str">
        <f>IF(B91="","", MAX(A$1:A90)+1)</f>
        <v/>
      </c>
      <c r="B91" t="str">
        <f>IF(Recipes!C98="","", Recipes!C98)</f>
        <v/>
      </c>
      <c r="C91" t="str">
        <f t="shared" si="1"/>
        <v/>
      </c>
    </row>
    <row r="92" spans="1:3" x14ac:dyDescent="0.2">
      <c r="A92" t="str">
        <f>IF(B92="","", MAX(A$1:A91)+1)</f>
        <v/>
      </c>
      <c r="B92" t="str">
        <f>IF(Recipes!C99="","", Recipes!C99)</f>
        <v/>
      </c>
      <c r="C92" t="str">
        <f t="shared" si="1"/>
        <v/>
      </c>
    </row>
    <row r="93" spans="1:3" x14ac:dyDescent="0.2">
      <c r="A93" t="str">
        <f>IF(B93="","", MAX(A$1:A92)+1)</f>
        <v/>
      </c>
      <c r="B93" t="str">
        <f>IF(Recipes!C100="","", Recipes!C100)</f>
        <v/>
      </c>
      <c r="C93" t="str">
        <f t="shared" si="1"/>
        <v/>
      </c>
    </row>
    <row r="94" spans="1:3" x14ac:dyDescent="0.2">
      <c r="A94" t="str">
        <f>IF(B94="","", MAX(A$1:A93)+1)</f>
        <v/>
      </c>
      <c r="B94" t="str">
        <f>IF(Recipes!C101="","", Recipes!C101)</f>
        <v/>
      </c>
      <c r="C94" t="str">
        <f t="shared" si="1"/>
        <v/>
      </c>
    </row>
    <row r="95" spans="1:3" x14ac:dyDescent="0.2">
      <c r="A95" t="str">
        <f>IF(B95="","", MAX(A$1:A94)+1)</f>
        <v/>
      </c>
      <c r="B95" t="str">
        <f>IF(Recipes!C102="","", Recipes!C102)</f>
        <v/>
      </c>
      <c r="C95" t="str">
        <f t="shared" si="1"/>
        <v/>
      </c>
    </row>
    <row r="96" spans="1:3" x14ac:dyDescent="0.2">
      <c r="A96" t="str">
        <f>IF(B96="","", MAX(A$1:A95)+1)</f>
        <v/>
      </c>
      <c r="B96" t="str">
        <f>IF(Recipes!C103="","", Recipes!C103)</f>
        <v/>
      </c>
      <c r="C96" t="str">
        <f t="shared" si="1"/>
        <v/>
      </c>
    </row>
    <row r="97" spans="1:3" x14ac:dyDescent="0.2">
      <c r="A97">
        <f>IF(B97="","", MAX(A$1:A96)+1)</f>
        <v>11</v>
      </c>
      <c r="B97" t="str">
        <f>IF(Recipes!C104="","", Recipes!C104)</f>
        <v>Veggie Enchilada Casserole</v>
      </c>
      <c r="C97" t="str">
        <f t="shared" si="1"/>
        <v/>
      </c>
    </row>
    <row r="98" spans="1:3" x14ac:dyDescent="0.2">
      <c r="A98" t="str">
        <f>IF(B98="","", MAX(A$1:A97)+1)</f>
        <v/>
      </c>
      <c r="B98" t="str">
        <f>IF(Recipes!C105="","", Recipes!C105)</f>
        <v/>
      </c>
      <c r="C98" t="str">
        <f t="shared" si="1"/>
        <v/>
      </c>
    </row>
    <row r="99" spans="1:3" x14ac:dyDescent="0.2">
      <c r="A99" t="str">
        <f>IF(B99="","", MAX(A$1:A98)+1)</f>
        <v/>
      </c>
      <c r="B99" t="str">
        <f>IF(Recipes!C106="","", Recipes!C106)</f>
        <v/>
      </c>
      <c r="C99" t="str">
        <f t="shared" si="1"/>
        <v/>
      </c>
    </row>
    <row r="100" spans="1:3" x14ac:dyDescent="0.2">
      <c r="A100" t="str">
        <f>IF(B100="","", MAX(A$1:A99)+1)</f>
        <v/>
      </c>
      <c r="B100" t="str">
        <f>IF(Recipes!C107="","", Recipes!C107)</f>
        <v/>
      </c>
      <c r="C100" t="str">
        <f t="shared" si="1"/>
        <v/>
      </c>
    </row>
    <row r="101" spans="1:3" x14ac:dyDescent="0.2">
      <c r="A101" t="str">
        <f>IF(B101="","", MAX(A$1:A100)+1)</f>
        <v/>
      </c>
      <c r="B101" t="str">
        <f>IF(Recipes!C108="","", Recipes!C108)</f>
        <v/>
      </c>
      <c r="C101" t="str">
        <f t="shared" si="1"/>
        <v/>
      </c>
    </row>
    <row r="102" spans="1:3" x14ac:dyDescent="0.2">
      <c r="A102" t="str">
        <f>IF(B102="","", MAX(A$1:A101)+1)</f>
        <v/>
      </c>
      <c r="B102" t="str">
        <f>IF(Recipes!C109="","", Recipes!C109)</f>
        <v/>
      </c>
      <c r="C102" t="str">
        <f t="shared" si="1"/>
        <v/>
      </c>
    </row>
    <row r="103" spans="1:3" x14ac:dyDescent="0.2">
      <c r="A103" t="str">
        <f>IF(B103="","", MAX(A$1:A102)+1)</f>
        <v/>
      </c>
      <c r="B103" t="str">
        <f>IF(Recipes!C110="","", Recipes!C110)</f>
        <v/>
      </c>
      <c r="C103" t="str">
        <f t="shared" si="1"/>
        <v/>
      </c>
    </row>
    <row r="104" spans="1:3" x14ac:dyDescent="0.2">
      <c r="A104" t="str">
        <f>IF(B104="","", MAX(A$1:A103)+1)</f>
        <v/>
      </c>
      <c r="B104" t="str">
        <f>IF(Recipes!C111="","", Recipes!C111)</f>
        <v/>
      </c>
      <c r="C104" t="str">
        <f t="shared" si="1"/>
        <v/>
      </c>
    </row>
    <row r="105" spans="1:3" x14ac:dyDescent="0.2">
      <c r="A105" t="str">
        <f>IF(B105="","", MAX(A$1:A104)+1)</f>
        <v/>
      </c>
      <c r="B105" t="str">
        <f>IF(Recipes!C112="","", Recipes!C112)</f>
        <v/>
      </c>
      <c r="C105" t="str">
        <f t="shared" si="1"/>
        <v/>
      </c>
    </row>
    <row r="106" spans="1:3" x14ac:dyDescent="0.2">
      <c r="A106" t="str">
        <f>IF(B106="","", MAX(A$1:A105)+1)</f>
        <v/>
      </c>
      <c r="B106" t="str">
        <f>IF(Recipes!C113="","", Recipes!C113)</f>
        <v/>
      </c>
      <c r="C106" t="str">
        <f t="shared" si="1"/>
        <v/>
      </c>
    </row>
    <row r="107" spans="1:3" x14ac:dyDescent="0.2">
      <c r="A107">
        <f>IF(B107="","", MAX(A$1:A106)+1)</f>
        <v>12</v>
      </c>
      <c r="B107" t="str">
        <f>IF(Recipes!C114="","", Recipes!C114)</f>
        <v>Tortillas in Black Bean Sauce</v>
      </c>
      <c r="C107" t="str">
        <f t="shared" si="1"/>
        <v/>
      </c>
    </row>
    <row r="108" spans="1:3" x14ac:dyDescent="0.2">
      <c r="A108" t="str">
        <f>IF(B108="","", MAX(A$1:A107)+1)</f>
        <v/>
      </c>
      <c r="B108" t="str">
        <f>IF(Recipes!C115="","", Recipes!C115)</f>
        <v/>
      </c>
      <c r="C108" t="str">
        <f t="shared" si="1"/>
        <v/>
      </c>
    </row>
    <row r="109" spans="1:3" x14ac:dyDescent="0.2">
      <c r="A109" t="str">
        <f>IF(B109="","", MAX(A$1:A108)+1)</f>
        <v/>
      </c>
      <c r="B109" t="str">
        <f>IF(Recipes!C116="","", Recipes!C116)</f>
        <v/>
      </c>
      <c r="C109" t="str">
        <f t="shared" si="1"/>
        <v/>
      </c>
    </row>
    <row r="110" spans="1:3" x14ac:dyDescent="0.2">
      <c r="A110" t="str">
        <f>IF(B110="","", MAX(A$1:A109)+1)</f>
        <v/>
      </c>
      <c r="B110" t="str">
        <f>IF(Recipes!C117="","", Recipes!C117)</f>
        <v/>
      </c>
      <c r="C110" t="str">
        <f t="shared" si="1"/>
        <v/>
      </c>
    </row>
    <row r="111" spans="1:3" x14ac:dyDescent="0.2">
      <c r="A111" t="str">
        <f>IF(B111="","", MAX(A$1:A110)+1)</f>
        <v/>
      </c>
      <c r="B111" t="str">
        <f>IF(Recipes!C118="","", Recipes!C118)</f>
        <v/>
      </c>
      <c r="C111" t="str">
        <f t="shared" si="1"/>
        <v/>
      </c>
    </row>
    <row r="112" spans="1:3" x14ac:dyDescent="0.2">
      <c r="A112" t="str">
        <f>IF(B112="","", MAX(A$1:A111)+1)</f>
        <v/>
      </c>
      <c r="B112" t="str">
        <f>IF(Recipes!C119="","", Recipes!C119)</f>
        <v/>
      </c>
      <c r="C112" t="str">
        <f t="shared" si="1"/>
        <v/>
      </c>
    </row>
    <row r="113" spans="1:3" x14ac:dyDescent="0.2">
      <c r="A113" t="str">
        <f>IF(B113="","", MAX(A$1:A112)+1)</f>
        <v/>
      </c>
      <c r="B113" t="str">
        <f>IF(Recipes!C120="","", Recipes!C120)</f>
        <v/>
      </c>
      <c r="C113" t="str">
        <f t="shared" si="1"/>
        <v/>
      </c>
    </row>
    <row r="114" spans="1:3" x14ac:dyDescent="0.2">
      <c r="A114" t="str">
        <f>IF(B114="","", MAX(A$1:A113)+1)</f>
        <v/>
      </c>
      <c r="B114" t="str">
        <f>IF(Recipes!C121="","", Recipes!C121)</f>
        <v/>
      </c>
      <c r="C114" t="str">
        <f t="shared" si="1"/>
        <v/>
      </c>
    </row>
    <row r="115" spans="1:3" x14ac:dyDescent="0.2">
      <c r="A115" t="str">
        <f>IF(B115="","", MAX(A$1:A114)+1)</f>
        <v/>
      </c>
      <c r="B115" t="str">
        <f>IF(Recipes!C122="","", Recipes!C122)</f>
        <v/>
      </c>
      <c r="C115" t="str">
        <f t="shared" si="1"/>
        <v/>
      </c>
    </row>
    <row r="116" spans="1:3" x14ac:dyDescent="0.2">
      <c r="A116" t="str">
        <f>IF(B116="","", MAX(A$1:A115)+1)</f>
        <v/>
      </c>
      <c r="B116" t="str">
        <f>IF(Recipes!C123="","", Recipes!C123)</f>
        <v/>
      </c>
      <c r="C116" t="str">
        <f t="shared" si="1"/>
        <v/>
      </c>
    </row>
    <row r="117" spans="1:3" x14ac:dyDescent="0.2">
      <c r="A117" t="str">
        <f>IF(B117="","", MAX(A$1:A116)+1)</f>
        <v/>
      </c>
      <c r="B117" t="str">
        <f>IF(Recipes!C124="","", Recipes!C124)</f>
        <v/>
      </c>
      <c r="C117" t="str">
        <f t="shared" si="1"/>
        <v/>
      </c>
    </row>
    <row r="118" spans="1:3" x14ac:dyDescent="0.2">
      <c r="A118" t="str">
        <f>IF(B118="","", MAX(A$1:A117)+1)</f>
        <v/>
      </c>
      <c r="B118" t="str">
        <f>IF(Recipes!C125="","", Recipes!C125)</f>
        <v/>
      </c>
      <c r="C118" t="str">
        <f t="shared" si="1"/>
        <v/>
      </c>
    </row>
    <row r="119" spans="1:3" x14ac:dyDescent="0.2">
      <c r="A119" t="str">
        <f>IF(B119="","", MAX(A$1:A118)+1)</f>
        <v/>
      </c>
      <c r="B119" t="str">
        <f>IF(Recipes!C126="","", Recipes!C126)</f>
        <v/>
      </c>
      <c r="C119" t="str">
        <f t="shared" si="1"/>
        <v/>
      </c>
    </row>
    <row r="120" spans="1:3" x14ac:dyDescent="0.2">
      <c r="A120">
        <f>IF(B120="","", MAX(A$1:A119)+1)</f>
        <v>13</v>
      </c>
      <c r="B120" t="str">
        <f>IF(Recipes!C127="","", Recipes!C127)</f>
        <v>Chana Saag</v>
      </c>
      <c r="C120" t="str">
        <f t="shared" si="1"/>
        <v/>
      </c>
    </row>
    <row r="121" spans="1:3" x14ac:dyDescent="0.2">
      <c r="A121" t="str">
        <f>IF(B121="","", MAX(A$1:A120)+1)</f>
        <v/>
      </c>
      <c r="B121" t="str">
        <f>IF(Recipes!C128="","", Recipes!C128)</f>
        <v/>
      </c>
      <c r="C121" t="str">
        <f t="shared" si="1"/>
        <v/>
      </c>
    </row>
    <row r="122" spans="1:3" x14ac:dyDescent="0.2">
      <c r="A122" t="str">
        <f>IF(B122="","", MAX(A$1:A121)+1)</f>
        <v/>
      </c>
      <c r="B122" t="str">
        <f>IF(Recipes!C129="","", Recipes!C129)</f>
        <v/>
      </c>
      <c r="C122" t="str">
        <f t="shared" si="1"/>
        <v/>
      </c>
    </row>
    <row r="123" spans="1:3" x14ac:dyDescent="0.2">
      <c r="A123" t="str">
        <f>IF(B123="","", MAX(A$1:A122)+1)</f>
        <v/>
      </c>
      <c r="B123" t="str">
        <f>IF(Recipes!C130="","", Recipes!C130)</f>
        <v/>
      </c>
      <c r="C123" t="str">
        <f t="shared" si="1"/>
        <v/>
      </c>
    </row>
    <row r="124" spans="1:3" x14ac:dyDescent="0.2">
      <c r="A124" t="str">
        <f>IF(B124="","", MAX(A$1:A123)+1)</f>
        <v/>
      </c>
      <c r="B124" t="str">
        <f>IF(Recipes!C131="","", Recipes!C131)</f>
        <v/>
      </c>
      <c r="C124" t="str">
        <f t="shared" si="1"/>
        <v/>
      </c>
    </row>
    <row r="125" spans="1:3" x14ac:dyDescent="0.2">
      <c r="A125" t="str">
        <f>IF(B125="","", MAX(A$1:A124)+1)</f>
        <v/>
      </c>
      <c r="B125" t="str">
        <f>IF(Recipes!C132="","", Recipes!C132)</f>
        <v/>
      </c>
      <c r="C125" t="str">
        <f t="shared" si="1"/>
        <v/>
      </c>
    </row>
    <row r="126" spans="1:3" x14ac:dyDescent="0.2">
      <c r="A126" t="str">
        <f>IF(B126="","", MAX(A$1:A125)+1)</f>
        <v/>
      </c>
      <c r="B126" t="str">
        <f>IF(Recipes!C133="","", Recipes!C133)</f>
        <v/>
      </c>
      <c r="C126" t="str">
        <f t="shared" si="1"/>
        <v/>
      </c>
    </row>
    <row r="127" spans="1:3" x14ac:dyDescent="0.2">
      <c r="A127" t="str">
        <f>IF(B127="","", MAX(A$1:A126)+1)</f>
        <v/>
      </c>
      <c r="B127" t="str">
        <f>IF(Recipes!C134="","", Recipes!C134)</f>
        <v/>
      </c>
      <c r="C127" t="str">
        <f t="shared" si="1"/>
        <v/>
      </c>
    </row>
    <row r="128" spans="1:3" x14ac:dyDescent="0.2">
      <c r="A128" t="str">
        <f>IF(B128="","", MAX(A$1:A127)+1)</f>
        <v/>
      </c>
      <c r="B128" t="str">
        <f>IF(Recipes!C135="","", Recipes!C135)</f>
        <v/>
      </c>
      <c r="C128" t="str">
        <f t="shared" si="1"/>
        <v/>
      </c>
    </row>
    <row r="129" spans="1:3" x14ac:dyDescent="0.2">
      <c r="A129">
        <f>IF(B129="","", MAX(A$1:A128)+1)</f>
        <v>14</v>
      </c>
      <c r="B129" t="str">
        <f>IF(Recipes!C136="","", Recipes!C136)</f>
        <v>Naan</v>
      </c>
      <c r="C129" t="str">
        <f t="shared" si="1"/>
        <v/>
      </c>
    </row>
    <row r="130" spans="1:3" x14ac:dyDescent="0.2">
      <c r="A130" t="str">
        <f>IF(B130="","", MAX(A$1:A129)+1)</f>
        <v/>
      </c>
      <c r="B130" t="str">
        <f>IF(Recipes!C137="","", Recipes!C137)</f>
        <v/>
      </c>
      <c r="C130" t="str">
        <f t="shared" si="1"/>
        <v/>
      </c>
    </row>
    <row r="131" spans="1:3" x14ac:dyDescent="0.2">
      <c r="A131" t="str">
        <f>IF(B131="","", MAX(A$1:A130)+1)</f>
        <v/>
      </c>
      <c r="B131" t="str">
        <f>IF(Recipes!C138="","", Recipes!C138)</f>
        <v/>
      </c>
      <c r="C131" t="str">
        <f t="shared" ref="C131:C194" si="2">IFERROR(INDEX($B$2:$B$2000,MATCH(ROW()-ROW($D$1),$A$2:$A$2000,0)),"")</f>
        <v/>
      </c>
    </row>
    <row r="132" spans="1:3" x14ac:dyDescent="0.2">
      <c r="A132" t="str">
        <f>IF(B132="","", MAX(A$1:A131)+1)</f>
        <v/>
      </c>
      <c r="B132" t="str">
        <f>IF(Recipes!C139="","", Recipes!C139)</f>
        <v/>
      </c>
      <c r="C132" t="str">
        <f t="shared" si="2"/>
        <v/>
      </c>
    </row>
    <row r="133" spans="1:3" x14ac:dyDescent="0.2">
      <c r="A133" t="str">
        <f>IF(B133="","", MAX(A$1:A132)+1)</f>
        <v/>
      </c>
      <c r="B133" t="str">
        <f>IF(Recipes!C140="","", Recipes!C140)</f>
        <v/>
      </c>
      <c r="C133" t="str">
        <f t="shared" si="2"/>
        <v/>
      </c>
    </row>
    <row r="134" spans="1:3" x14ac:dyDescent="0.2">
      <c r="A134" t="str">
        <f>IF(B134="","", MAX(A$1:A133)+1)</f>
        <v/>
      </c>
      <c r="B134" t="str">
        <f>IF(Recipes!C141="","", Recipes!C141)</f>
        <v/>
      </c>
      <c r="C134" t="str">
        <f t="shared" si="2"/>
        <v/>
      </c>
    </row>
    <row r="135" spans="1:3" x14ac:dyDescent="0.2">
      <c r="A135" t="str">
        <f>IF(B135="","", MAX(A$1:A134)+1)</f>
        <v/>
      </c>
      <c r="B135" t="str">
        <f>IF(Recipes!C142="","", Recipes!C142)</f>
        <v/>
      </c>
      <c r="C135" t="str">
        <f t="shared" si="2"/>
        <v/>
      </c>
    </row>
    <row r="136" spans="1:3" x14ac:dyDescent="0.2">
      <c r="A136" t="str">
        <f>IF(B136="","", MAX(A$1:A135)+1)</f>
        <v/>
      </c>
      <c r="B136" t="str">
        <f>IF(Recipes!C143="","", Recipes!C143)</f>
        <v/>
      </c>
      <c r="C136" t="str">
        <f t="shared" si="2"/>
        <v/>
      </c>
    </row>
    <row r="137" spans="1:3" x14ac:dyDescent="0.2">
      <c r="A137" t="str">
        <f>IF(B137="","", MAX(A$1:A136)+1)</f>
        <v/>
      </c>
      <c r="B137" t="str">
        <f>IF(Recipes!C144="","", Recipes!C144)</f>
        <v/>
      </c>
      <c r="C137" t="str">
        <f t="shared" si="2"/>
        <v/>
      </c>
    </row>
    <row r="138" spans="1:3" x14ac:dyDescent="0.2">
      <c r="A138" t="str">
        <f>IF(B138="","", MAX(A$1:A137)+1)</f>
        <v/>
      </c>
      <c r="B138" t="str">
        <f>IF(Recipes!C145="","", Recipes!C145)</f>
        <v/>
      </c>
      <c r="C138" t="str">
        <f t="shared" si="2"/>
        <v/>
      </c>
    </row>
    <row r="139" spans="1:3" x14ac:dyDescent="0.2">
      <c r="A139" t="str">
        <f>IF(B139="","", MAX(A$1:A138)+1)</f>
        <v/>
      </c>
      <c r="B139" t="str">
        <f>IF(Recipes!C146="","", Recipes!C146)</f>
        <v/>
      </c>
      <c r="C139" t="str">
        <f t="shared" si="2"/>
        <v/>
      </c>
    </row>
    <row r="140" spans="1:3" x14ac:dyDescent="0.2">
      <c r="A140" t="str">
        <f>IF(B140="","", MAX(A$1:A139)+1)</f>
        <v/>
      </c>
      <c r="B140" t="str">
        <f>IF(Recipes!C147="","", Recipes!C147)</f>
        <v/>
      </c>
      <c r="C140" t="str">
        <f t="shared" si="2"/>
        <v/>
      </c>
    </row>
    <row r="141" spans="1:3" x14ac:dyDescent="0.2">
      <c r="A141" t="str">
        <f>IF(B141="","", MAX(A$1:A140)+1)</f>
        <v/>
      </c>
      <c r="B141" t="str">
        <f>IF(Recipes!C148="","", Recipes!C148)</f>
        <v/>
      </c>
      <c r="C141" t="str">
        <f t="shared" si="2"/>
        <v/>
      </c>
    </row>
    <row r="142" spans="1:3" x14ac:dyDescent="0.2">
      <c r="A142" t="str">
        <f>IF(B142="","", MAX(A$1:A141)+1)</f>
        <v/>
      </c>
      <c r="B142" t="str">
        <f>IF(Recipes!C149="","", Recipes!C149)</f>
        <v/>
      </c>
      <c r="C142" t="str">
        <f t="shared" si="2"/>
        <v/>
      </c>
    </row>
    <row r="143" spans="1:3" x14ac:dyDescent="0.2">
      <c r="A143" t="str">
        <f>IF(B143="","", MAX(A$1:A142)+1)</f>
        <v/>
      </c>
      <c r="B143" t="str">
        <f>IF(Recipes!C150="","", Recipes!C150)</f>
        <v/>
      </c>
      <c r="C143" t="str">
        <f t="shared" si="2"/>
        <v/>
      </c>
    </row>
    <row r="144" spans="1:3" x14ac:dyDescent="0.2">
      <c r="A144" t="str">
        <f>IF(B144="","", MAX(A$1:A143)+1)</f>
        <v/>
      </c>
      <c r="B144" t="str">
        <f>IF(Recipes!C151="","", Recipes!C151)</f>
        <v/>
      </c>
      <c r="C144" t="str">
        <f t="shared" si="2"/>
        <v/>
      </c>
    </row>
    <row r="145" spans="1:3" x14ac:dyDescent="0.2">
      <c r="A145">
        <f>IF(B145="","", MAX(A$1:A144)+1)</f>
        <v>15</v>
      </c>
      <c r="B145" t="str">
        <f>IF(Recipes!C152="","", Recipes!C152)</f>
        <v>Curry Chicken Salad</v>
      </c>
      <c r="C145" t="str">
        <f t="shared" si="2"/>
        <v/>
      </c>
    </row>
    <row r="146" spans="1:3" x14ac:dyDescent="0.2">
      <c r="A146" t="str">
        <f>IF(B146="","", MAX(A$1:A145)+1)</f>
        <v/>
      </c>
      <c r="B146" t="str">
        <f>IF(Recipes!C153="","", Recipes!C153)</f>
        <v/>
      </c>
      <c r="C146" t="str">
        <f t="shared" si="2"/>
        <v/>
      </c>
    </row>
    <row r="147" spans="1:3" x14ac:dyDescent="0.2">
      <c r="A147" t="str">
        <f>IF(B147="","", MAX(A$1:A146)+1)</f>
        <v/>
      </c>
      <c r="B147" t="str">
        <f>IF(Recipes!C154="","", Recipes!C154)</f>
        <v/>
      </c>
      <c r="C147" t="str">
        <f t="shared" si="2"/>
        <v/>
      </c>
    </row>
    <row r="148" spans="1:3" x14ac:dyDescent="0.2">
      <c r="A148" t="str">
        <f>IF(B148="","", MAX(A$1:A147)+1)</f>
        <v/>
      </c>
      <c r="B148" t="str">
        <f>IF(Recipes!C155="","", Recipes!C155)</f>
        <v/>
      </c>
      <c r="C148" t="str">
        <f t="shared" si="2"/>
        <v/>
      </c>
    </row>
    <row r="149" spans="1:3" x14ac:dyDescent="0.2">
      <c r="A149" t="str">
        <f>IF(B149="","", MAX(A$1:A148)+1)</f>
        <v/>
      </c>
      <c r="B149" t="str">
        <f>IF(Recipes!C156="","", Recipes!C156)</f>
        <v/>
      </c>
      <c r="C149" t="str">
        <f t="shared" si="2"/>
        <v/>
      </c>
    </row>
    <row r="150" spans="1:3" x14ac:dyDescent="0.2">
      <c r="A150" t="str">
        <f>IF(B150="","", MAX(A$1:A149)+1)</f>
        <v/>
      </c>
      <c r="B150" t="str">
        <f>IF(Recipes!C157="","", Recipes!C157)</f>
        <v/>
      </c>
      <c r="C150" t="str">
        <f t="shared" si="2"/>
        <v/>
      </c>
    </row>
    <row r="151" spans="1:3" x14ac:dyDescent="0.2">
      <c r="A151" t="str">
        <f>IF(B151="","", MAX(A$1:A150)+1)</f>
        <v/>
      </c>
      <c r="B151" t="str">
        <f>IF(Recipes!C158="","", Recipes!C158)</f>
        <v/>
      </c>
      <c r="C151" t="str">
        <f t="shared" si="2"/>
        <v/>
      </c>
    </row>
    <row r="152" spans="1:3" x14ac:dyDescent="0.2">
      <c r="A152" t="str">
        <f>IF(B152="","", MAX(A$1:A151)+1)</f>
        <v/>
      </c>
      <c r="B152" t="str">
        <f>IF(Recipes!C159="","", Recipes!C159)</f>
        <v/>
      </c>
      <c r="C152" t="str">
        <f t="shared" si="2"/>
        <v/>
      </c>
    </row>
    <row r="153" spans="1:3" x14ac:dyDescent="0.2">
      <c r="A153" t="str">
        <f>IF(B153="","", MAX(A$1:A152)+1)</f>
        <v/>
      </c>
      <c r="B153" t="str">
        <f>IF(Recipes!C160="","", Recipes!C160)</f>
        <v/>
      </c>
      <c r="C153" t="str">
        <f t="shared" si="2"/>
        <v/>
      </c>
    </row>
    <row r="154" spans="1:3" x14ac:dyDescent="0.2">
      <c r="A154" t="str">
        <f>IF(B154="","", MAX(A$1:A153)+1)</f>
        <v/>
      </c>
      <c r="B154" t="str">
        <f>IF(Recipes!C161="","", Recipes!C161)</f>
        <v/>
      </c>
      <c r="C154" t="str">
        <f t="shared" si="2"/>
        <v/>
      </c>
    </row>
    <row r="155" spans="1:3" x14ac:dyDescent="0.2">
      <c r="A155" t="str">
        <f>IF(B155="","", MAX(A$1:A154)+1)</f>
        <v/>
      </c>
      <c r="B155" t="str">
        <f>IF(Recipes!C162="","", Recipes!C162)</f>
        <v/>
      </c>
      <c r="C155" t="str">
        <f t="shared" si="2"/>
        <v/>
      </c>
    </row>
    <row r="156" spans="1:3" x14ac:dyDescent="0.2">
      <c r="A156" t="str">
        <f>IF(B156="","", MAX(A$1:A155)+1)</f>
        <v/>
      </c>
      <c r="B156" t="str">
        <f>IF(Recipes!C163="","", Recipes!C163)</f>
        <v/>
      </c>
      <c r="C156" t="str">
        <f t="shared" si="2"/>
        <v/>
      </c>
    </row>
    <row r="157" spans="1:3" x14ac:dyDescent="0.2">
      <c r="A157" t="str">
        <f>IF(B157="","", MAX(A$1:A156)+1)</f>
        <v/>
      </c>
      <c r="B157" t="str">
        <f>IF(Recipes!C164="","", Recipes!C164)</f>
        <v/>
      </c>
      <c r="C157" t="str">
        <f t="shared" si="2"/>
        <v/>
      </c>
    </row>
    <row r="158" spans="1:3" x14ac:dyDescent="0.2">
      <c r="A158" t="str">
        <f>IF(B158="","", MAX(A$1:A157)+1)</f>
        <v/>
      </c>
      <c r="B158" t="str">
        <f>IF(Recipes!C165="","", Recipes!C165)</f>
        <v/>
      </c>
      <c r="C158" t="str">
        <f t="shared" si="2"/>
        <v/>
      </c>
    </row>
    <row r="159" spans="1:3" x14ac:dyDescent="0.2">
      <c r="A159" t="str">
        <f>IF(B159="","", MAX(A$1:A158)+1)</f>
        <v/>
      </c>
      <c r="B159" t="str">
        <f>IF(Recipes!C166="","", Recipes!C166)</f>
        <v/>
      </c>
      <c r="C159" t="str">
        <f t="shared" si="2"/>
        <v/>
      </c>
    </row>
    <row r="160" spans="1:3" x14ac:dyDescent="0.2">
      <c r="A160" t="str">
        <f>IF(B160="","", MAX(A$1:A159)+1)</f>
        <v/>
      </c>
      <c r="B160" t="str">
        <f>IF(Recipes!C167="","", Recipes!C167)</f>
        <v/>
      </c>
      <c r="C160" t="str">
        <f t="shared" si="2"/>
        <v/>
      </c>
    </row>
    <row r="161" spans="1:3" x14ac:dyDescent="0.2">
      <c r="A161">
        <f>IF(B161="","", MAX(A$1:A160)+1)</f>
        <v>16</v>
      </c>
      <c r="B161" t="str">
        <f>IF(Recipes!C168="","", Recipes!C168)</f>
        <v>Shepherd's Pie</v>
      </c>
      <c r="C161" t="str">
        <f t="shared" si="2"/>
        <v/>
      </c>
    </row>
    <row r="162" spans="1:3" x14ac:dyDescent="0.2">
      <c r="A162" t="str">
        <f>IF(B162="","", MAX(A$1:A161)+1)</f>
        <v/>
      </c>
      <c r="B162" t="str">
        <f>IF(Recipes!C169="","", Recipes!C169)</f>
        <v/>
      </c>
      <c r="C162" t="str">
        <f t="shared" si="2"/>
        <v/>
      </c>
    </row>
    <row r="163" spans="1:3" x14ac:dyDescent="0.2">
      <c r="A163" t="str">
        <f>IF(B163="","", MAX(A$1:A162)+1)</f>
        <v/>
      </c>
      <c r="B163" t="str">
        <f>IF(Recipes!C170="","", Recipes!C170)</f>
        <v/>
      </c>
      <c r="C163" t="str">
        <f t="shared" si="2"/>
        <v/>
      </c>
    </row>
    <row r="164" spans="1:3" x14ac:dyDescent="0.2">
      <c r="A164" t="str">
        <f>IF(B164="","", MAX(A$1:A163)+1)</f>
        <v/>
      </c>
      <c r="B164" t="str">
        <f>IF(Recipes!C171="","", Recipes!C171)</f>
        <v/>
      </c>
      <c r="C164" t="str">
        <f t="shared" si="2"/>
        <v/>
      </c>
    </row>
    <row r="165" spans="1:3" x14ac:dyDescent="0.2">
      <c r="A165" t="str">
        <f>IF(B165="","", MAX(A$1:A164)+1)</f>
        <v/>
      </c>
      <c r="B165" t="str">
        <f>IF(Recipes!C172="","", Recipes!C172)</f>
        <v/>
      </c>
      <c r="C165" t="str">
        <f t="shared" si="2"/>
        <v/>
      </c>
    </row>
    <row r="166" spans="1:3" x14ac:dyDescent="0.2">
      <c r="A166" t="str">
        <f>IF(B166="","", MAX(A$1:A165)+1)</f>
        <v/>
      </c>
      <c r="B166" t="str">
        <f>IF(Recipes!C173="","", Recipes!C173)</f>
        <v/>
      </c>
      <c r="C166" t="str">
        <f t="shared" si="2"/>
        <v/>
      </c>
    </row>
    <row r="167" spans="1:3" x14ac:dyDescent="0.2">
      <c r="A167" t="str">
        <f>IF(B167="","", MAX(A$1:A166)+1)</f>
        <v/>
      </c>
      <c r="B167" t="str">
        <f>IF(Recipes!C174="","", Recipes!C174)</f>
        <v/>
      </c>
      <c r="C167" t="str">
        <f t="shared" si="2"/>
        <v/>
      </c>
    </row>
    <row r="168" spans="1:3" x14ac:dyDescent="0.2">
      <c r="A168" t="str">
        <f>IF(B168="","", MAX(A$1:A167)+1)</f>
        <v/>
      </c>
      <c r="B168" t="str">
        <f>IF(Recipes!C175="","", Recipes!C175)</f>
        <v/>
      </c>
      <c r="C168" t="str">
        <f t="shared" si="2"/>
        <v/>
      </c>
    </row>
    <row r="169" spans="1:3" x14ac:dyDescent="0.2">
      <c r="A169" t="str">
        <f>IF(B169="","", MAX(A$1:A168)+1)</f>
        <v/>
      </c>
      <c r="B169" t="str">
        <f>IF(Recipes!C176="","", Recipes!C176)</f>
        <v/>
      </c>
      <c r="C169" t="str">
        <f t="shared" si="2"/>
        <v/>
      </c>
    </row>
    <row r="170" spans="1:3" x14ac:dyDescent="0.2">
      <c r="A170">
        <f>IF(B170="","", MAX(A$1:A169)+1)</f>
        <v>17</v>
      </c>
      <c r="B170" t="str">
        <f>IF(Recipes!C177="","", Recipes!C177)</f>
        <v>Black Bean Taquitos</v>
      </c>
      <c r="C170" t="str">
        <f t="shared" si="2"/>
        <v/>
      </c>
    </row>
    <row r="171" spans="1:3" x14ac:dyDescent="0.2">
      <c r="A171" t="str">
        <f>IF(B171="","", MAX(A$1:A170)+1)</f>
        <v/>
      </c>
      <c r="B171" t="str">
        <f>IF(Recipes!C178="","", Recipes!C178)</f>
        <v/>
      </c>
      <c r="C171" t="str">
        <f t="shared" si="2"/>
        <v/>
      </c>
    </row>
    <row r="172" spans="1:3" x14ac:dyDescent="0.2">
      <c r="A172" t="str">
        <f>IF(B172="","", MAX(A$1:A171)+1)</f>
        <v/>
      </c>
      <c r="B172" t="str">
        <f>IF(Recipes!C179="","", Recipes!C179)</f>
        <v/>
      </c>
      <c r="C172" t="str">
        <f t="shared" si="2"/>
        <v/>
      </c>
    </row>
    <row r="173" spans="1:3" x14ac:dyDescent="0.2">
      <c r="A173" t="str">
        <f>IF(B173="","", MAX(A$1:A172)+1)</f>
        <v/>
      </c>
      <c r="B173" t="str">
        <f>IF(Recipes!C180="","", Recipes!C180)</f>
        <v/>
      </c>
      <c r="C173" t="str">
        <f t="shared" si="2"/>
        <v/>
      </c>
    </row>
    <row r="174" spans="1:3" x14ac:dyDescent="0.2">
      <c r="A174" t="str">
        <f>IF(B174="","", MAX(A$1:A173)+1)</f>
        <v/>
      </c>
      <c r="B174" t="str">
        <f>IF(Recipes!C181="","", Recipes!C181)</f>
        <v/>
      </c>
      <c r="C174" t="str">
        <f t="shared" si="2"/>
        <v/>
      </c>
    </row>
    <row r="175" spans="1:3" x14ac:dyDescent="0.2">
      <c r="A175" t="str">
        <f>IF(B175="","", MAX(A$1:A174)+1)</f>
        <v/>
      </c>
      <c r="B175" t="str">
        <f>IF(Recipes!C182="","", Recipes!C182)</f>
        <v/>
      </c>
      <c r="C175" t="str">
        <f t="shared" si="2"/>
        <v/>
      </c>
    </row>
    <row r="176" spans="1:3" x14ac:dyDescent="0.2">
      <c r="A176" t="str">
        <f>IF(B176="","", MAX(A$1:A175)+1)</f>
        <v/>
      </c>
      <c r="B176" t="str">
        <f>IF(Recipes!C183="","", Recipes!C183)</f>
        <v/>
      </c>
      <c r="C176" t="str">
        <f t="shared" si="2"/>
        <v/>
      </c>
    </row>
    <row r="177" spans="1:3" x14ac:dyDescent="0.2">
      <c r="A177" t="str">
        <f>IF(B177="","", MAX(A$1:A176)+1)</f>
        <v/>
      </c>
      <c r="B177" t="str">
        <f>IF(Recipes!C184="","", Recipes!C184)</f>
        <v/>
      </c>
      <c r="C177" t="str">
        <f t="shared" si="2"/>
        <v/>
      </c>
    </row>
    <row r="178" spans="1:3" x14ac:dyDescent="0.2">
      <c r="A178" t="str">
        <f>IF(B178="","", MAX(A$1:A177)+1)</f>
        <v/>
      </c>
      <c r="B178" t="str">
        <f>IF(Recipes!C185="","", Recipes!C185)</f>
        <v/>
      </c>
      <c r="C178" t="str">
        <f t="shared" si="2"/>
        <v/>
      </c>
    </row>
    <row r="179" spans="1:3" x14ac:dyDescent="0.2">
      <c r="A179" t="str">
        <f>IF(B179="","", MAX(A$1:A178)+1)</f>
        <v/>
      </c>
      <c r="B179" t="str">
        <f>IF(Recipes!C186="","", Recipes!C186)</f>
        <v/>
      </c>
      <c r="C179" t="str">
        <f t="shared" si="2"/>
        <v/>
      </c>
    </row>
    <row r="180" spans="1:3" x14ac:dyDescent="0.2">
      <c r="A180" t="str">
        <f>IF(B180="","", MAX(A$1:A179)+1)</f>
        <v/>
      </c>
      <c r="B180" t="str">
        <f>IF(Recipes!C187="","", Recipes!C187)</f>
        <v/>
      </c>
      <c r="C180" t="str">
        <f t="shared" si="2"/>
        <v/>
      </c>
    </row>
    <row r="181" spans="1:3" x14ac:dyDescent="0.2">
      <c r="A181" t="str">
        <f>IF(B181="","", MAX(A$1:A180)+1)</f>
        <v/>
      </c>
      <c r="B181" t="str">
        <f>IF(Recipes!C188="","", Recipes!C188)</f>
        <v/>
      </c>
      <c r="C181" t="str">
        <f t="shared" si="2"/>
        <v/>
      </c>
    </row>
    <row r="182" spans="1:3" x14ac:dyDescent="0.2">
      <c r="A182" t="str">
        <f>IF(B182="","", MAX(A$1:A181)+1)</f>
        <v/>
      </c>
      <c r="B182" t="str">
        <f>IF(Recipes!C189="","", Recipes!C189)</f>
        <v/>
      </c>
      <c r="C182" t="str">
        <f t="shared" si="2"/>
        <v/>
      </c>
    </row>
    <row r="183" spans="1:3" x14ac:dyDescent="0.2">
      <c r="A183">
        <f>IF(B183="","", MAX(A$1:A182)+1)</f>
        <v>18</v>
      </c>
      <c r="B183" t="str">
        <f>IF(Recipes!C190="","", Recipes!C190)</f>
        <v>Vegetable Stuffing</v>
      </c>
      <c r="C183" t="str">
        <f t="shared" si="2"/>
        <v/>
      </c>
    </row>
    <row r="184" spans="1:3" x14ac:dyDescent="0.2">
      <c r="A184" t="str">
        <f>IF(B184="","", MAX(A$1:A183)+1)</f>
        <v/>
      </c>
      <c r="B184" t="str">
        <f>IF(Recipes!C191="","", Recipes!C191)</f>
        <v/>
      </c>
      <c r="C184" t="str">
        <f t="shared" si="2"/>
        <v/>
      </c>
    </row>
    <row r="185" spans="1:3" x14ac:dyDescent="0.2">
      <c r="A185" t="str">
        <f>IF(B185="","", MAX(A$1:A184)+1)</f>
        <v/>
      </c>
      <c r="B185" t="str">
        <f>IF(Recipes!C192="","", Recipes!C192)</f>
        <v/>
      </c>
      <c r="C185" t="str">
        <f t="shared" si="2"/>
        <v/>
      </c>
    </row>
    <row r="186" spans="1:3" x14ac:dyDescent="0.2">
      <c r="A186" t="str">
        <f>IF(B186="","", MAX(A$1:A185)+1)</f>
        <v/>
      </c>
      <c r="B186" t="str">
        <f>IF(Recipes!C193="","", Recipes!C193)</f>
        <v/>
      </c>
      <c r="C186" t="str">
        <f t="shared" si="2"/>
        <v/>
      </c>
    </row>
    <row r="187" spans="1:3" x14ac:dyDescent="0.2">
      <c r="A187" t="str">
        <f>IF(B187="","", MAX(A$1:A186)+1)</f>
        <v/>
      </c>
      <c r="B187" t="str">
        <f>IF(Recipes!C194="","", Recipes!C194)</f>
        <v/>
      </c>
      <c r="C187" t="str">
        <f t="shared" si="2"/>
        <v/>
      </c>
    </row>
    <row r="188" spans="1:3" x14ac:dyDescent="0.2">
      <c r="A188" t="str">
        <f>IF(B188="","", MAX(A$1:A187)+1)</f>
        <v/>
      </c>
      <c r="B188" t="str">
        <f>IF(Recipes!C195="","", Recipes!C195)</f>
        <v/>
      </c>
      <c r="C188" t="str">
        <f t="shared" si="2"/>
        <v/>
      </c>
    </row>
    <row r="189" spans="1:3" x14ac:dyDescent="0.2">
      <c r="A189" t="str">
        <f>IF(B189="","", MAX(A$1:A188)+1)</f>
        <v/>
      </c>
      <c r="B189" t="str">
        <f>IF(Recipes!C196="","", Recipes!C196)</f>
        <v/>
      </c>
      <c r="C189" t="str">
        <f t="shared" si="2"/>
        <v/>
      </c>
    </row>
    <row r="190" spans="1:3" x14ac:dyDescent="0.2">
      <c r="A190" t="str">
        <f>IF(B190="","", MAX(A$1:A189)+1)</f>
        <v/>
      </c>
      <c r="B190" t="str">
        <f>IF(Recipes!C197="","", Recipes!C197)</f>
        <v/>
      </c>
      <c r="C190" t="str">
        <f t="shared" si="2"/>
        <v/>
      </c>
    </row>
    <row r="191" spans="1:3" x14ac:dyDescent="0.2">
      <c r="A191" t="str">
        <f>IF(B191="","", MAX(A$1:A190)+1)</f>
        <v/>
      </c>
      <c r="B191" t="str">
        <f>IF(Recipes!C198="","", Recipes!C198)</f>
        <v/>
      </c>
      <c r="C191" t="str">
        <f t="shared" si="2"/>
        <v/>
      </c>
    </row>
    <row r="192" spans="1:3" x14ac:dyDescent="0.2">
      <c r="A192" t="str">
        <f>IF(B192="","", MAX(A$1:A191)+1)</f>
        <v/>
      </c>
      <c r="B192" t="str">
        <f>IF(Recipes!C199="","", Recipes!C199)</f>
        <v/>
      </c>
      <c r="C192" t="str">
        <f t="shared" si="2"/>
        <v/>
      </c>
    </row>
    <row r="193" spans="1:3" x14ac:dyDescent="0.2">
      <c r="A193" t="str">
        <f>IF(B193="","", MAX(A$1:A192)+1)</f>
        <v/>
      </c>
      <c r="B193" t="str">
        <f>IF(Recipes!C200="","", Recipes!C200)</f>
        <v/>
      </c>
      <c r="C193" t="str">
        <f t="shared" si="2"/>
        <v/>
      </c>
    </row>
    <row r="194" spans="1:3" x14ac:dyDescent="0.2">
      <c r="A194" t="str">
        <f>IF(B194="","", MAX(A$1:A193)+1)</f>
        <v/>
      </c>
      <c r="B194" t="str">
        <f>IF(Recipes!C201="","", Recipes!C201)</f>
        <v/>
      </c>
      <c r="C194" t="str">
        <f t="shared" si="2"/>
        <v/>
      </c>
    </row>
    <row r="195" spans="1:3" x14ac:dyDescent="0.2">
      <c r="A195" t="str">
        <f>IF(B195="","", MAX(A$1:A194)+1)</f>
        <v/>
      </c>
      <c r="B195" t="str">
        <f>IF(Recipes!C202="","", Recipes!C202)</f>
        <v/>
      </c>
      <c r="C195" t="str">
        <f t="shared" ref="C195:C258" si="3">IFERROR(INDEX($B$2:$B$2000,MATCH(ROW()-ROW($D$1),$A$2:$A$2000,0)),"")</f>
        <v/>
      </c>
    </row>
    <row r="196" spans="1:3" x14ac:dyDescent="0.2">
      <c r="A196" t="str">
        <f>IF(B196="","", MAX(A$1:A195)+1)</f>
        <v/>
      </c>
      <c r="B196" t="str">
        <f>IF(Recipes!C203="","", Recipes!C203)</f>
        <v/>
      </c>
      <c r="C196" t="str">
        <f t="shared" si="3"/>
        <v/>
      </c>
    </row>
    <row r="197" spans="1:3" x14ac:dyDescent="0.2">
      <c r="A197" t="str">
        <f>IF(B197="","", MAX(A$1:A196)+1)</f>
        <v/>
      </c>
      <c r="B197" t="str">
        <f>IF(Recipes!C204="","", Recipes!C204)</f>
        <v/>
      </c>
      <c r="C197" t="str">
        <f t="shared" si="3"/>
        <v/>
      </c>
    </row>
    <row r="198" spans="1:3" x14ac:dyDescent="0.2">
      <c r="A198">
        <f>IF(B198="","", MAX(A$1:A197)+1)</f>
        <v>19</v>
      </c>
      <c r="B198" t="str">
        <f>IF(Recipes!C205="","", Recipes!C205)</f>
        <v>Coconut Curry Lentils</v>
      </c>
      <c r="C198" t="str">
        <f t="shared" si="3"/>
        <v/>
      </c>
    </row>
    <row r="199" spans="1:3" x14ac:dyDescent="0.2">
      <c r="A199" t="str">
        <f>IF(B199="","", MAX(A$1:A198)+1)</f>
        <v/>
      </c>
      <c r="B199" t="str">
        <f>IF(Recipes!C206="","", Recipes!C206)</f>
        <v/>
      </c>
      <c r="C199" t="str">
        <f t="shared" si="3"/>
        <v/>
      </c>
    </row>
    <row r="200" spans="1:3" x14ac:dyDescent="0.2">
      <c r="A200" t="str">
        <f>IF(B200="","", MAX(A$1:A199)+1)</f>
        <v/>
      </c>
      <c r="B200" t="str">
        <f>IF(Recipes!C207="","", Recipes!C207)</f>
        <v/>
      </c>
      <c r="C200" t="str">
        <f t="shared" si="3"/>
        <v/>
      </c>
    </row>
    <row r="201" spans="1:3" x14ac:dyDescent="0.2">
      <c r="A201" t="str">
        <f>IF(B201="","", MAX(A$1:A200)+1)</f>
        <v/>
      </c>
      <c r="B201" t="str">
        <f>IF(Recipes!C208="","", Recipes!C208)</f>
        <v/>
      </c>
      <c r="C201" t="str">
        <f t="shared" si="3"/>
        <v/>
      </c>
    </row>
    <row r="202" spans="1:3" x14ac:dyDescent="0.2">
      <c r="A202" t="str">
        <f>IF(B202="","", MAX(A$1:A201)+1)</f>
        <v/>
      </c>
      <c r="B202" t="str">
        <f>IF(Recipes!C209="","", Recipes!C209)</f>
        <v/>
      </c>
      <c r="C202" t="str">
        <f t="shared" si="3"/>
        <v/>
      </c>
    </row>
    <row r="203" spans="1:3" x14ac:dyDescent="0.2">
      <c r="A203" t="str">
        <f>IF(B203="","", MAX(A$1:A202)+1)</f>
        <v/>
      </c>
      <c r="B203" t="str">
        <f>IF(Recipes!C210="","", Recipes!C210)</f>
        <v/>
      </c>
      <c r="C203" t="str">
        <f t="shared" si="3"/>
        <v/>
      </c>
    </row>
    <row r="204" spans="1:3" x14ac:dyDescent="0.2">
      <c r="A204" t="str">
        <f>IF(B204="","", MAX(A$1:A203)+1)</f>
        <v/>
      </c>
      <c r="B204" t="str">
        <f>IF(Recipes!C211="","", Recipes!C211)</f>
        <v/>
      </c>
      <c r="C204" t="str">
        <f t="shared" si="3"/>
        <v/>
      </c>
    </row>
    <row r="205" spans="1:3" x14ac:dyDescent="0.2">
      <c r="A205" t="str">
        <f>IF(B205="","", MAX(A$1:A204)+1)</f>
        <v/>
      </c>
      <c r="B205" t="str">
        <f>IF(Recipes!C212="","", Recipes!C212)</f>
        <v/>
      </c>
      <c r="C205" t="str">
        <f t="shared" si="3"/>
        <v/>
      </c>
    </row>
    <row r="206" spans="1:3" x14ac:dyDescent="0.2">
      <c r="A206" t="str">
        <f>IF(B206="","", MAX(A$1:A205)+1)</f>
        <v/>
      </c>
      <c r="B206" t="str">
        <f>IF(Recipes!C213="","", Recipes!C213)</f>
        <v/>
      </c>
      <c r="C206" t="str">
        <f t="shared" si="3"/>
        <v/>
      </c>
    </row>
    <row r="207" spans="1:3" x14ac:dyDescent="0.2">
      <c r="A207" t="str">
        <f>IF(B207="","", MAX(A$1:A206)+1)</f>
        <v/>
      </c>
      <c r="B207" t="str">
        <f>IF(Recipes!C214="","", Recipes!C214)</f>
        <v/>
      </c>
      <c r="C207" t="str">
        <f t="shared" si="3"/>
        <v/>
      </c>
    </row>
    <row r="208" spans="1:3" x14ac:dyDescent="0.2">
      <c r="A208">
        <f>IF(B208="","", MAX(A$1:A207)+1)</f>
        <v>20</v>
      </c>
      <c r="B208" t="str">
        <f>IF(Recipes!C215="","", Recipes!C215)</f>
        <v>Falafel</v>
      </c>
      <c r="C208" t="str">
        <f t="shared" si="3"/>
        <v/>
      </c>
    </row>
    <row r="209" spans="1:3" x14ac:dyDescent="0.2">
      <c r="A209" t="str">
        <f>IF(B209="","", MAX(A$1:A208)+1)</f>
        <v/>
      </c>
      <c r="B209" t="str">
        <f>IF(Recipes!C216="","", Recipes!C216)</f>
        <v/>
      </c>
      <c r="C209" t="str">
        <f t="shared" si="3"/>
        <v/>
      </c>
    </row>
    <row r="210" spans="1:3" x14ac:dyDescent="0.2">
      <c r="A210" t="str">
        <f>IF(B210="","", MAX(A$1:A209)+1)</f>
        <v/>
      </c>
      <c r="B210" t="str">
        <f>IF(Recipes!C217="","", Recipes!C217)</f>
        <v/>
      </c>
      <c r="C210" t="str">
        <f t="shared" si="3"/>
        <v/>
      </c>
    </row>
    <row r="211" spans="1:3" x14ac:dyDescent="0.2">
      <c r="A211" t="str">
        <f>IF(B211="","", MAX(A$1:A210)+1)</f>
        <v/>
      </c>
      <c r="B211" t="str">
        <f>IF(Recipes!C218="","", Recipes!C218)</f>
        <v/>
      </c>
      <c r="C211" t="str">
        <f t="shared" si="3"/>
        <v/>
      </c>
    </row>
    <row r="212" spans="1:3" x14ac:dyDescent="0.2">
      <c r="A212" t="str">
        <f>IF(B212="","", MAX(A$1:A211)+1)</f>
        <v/>
      </c>
      <c r="B212" t="str">
        <f>IF(Recipes!C219="","", Recipes!C219)</f>
        <v/>
      </c>
      <c r="C212" t="str">
        <f t="shared" si="3"/>
        <v/>
      </c>
    </row>
    <row r="213" spans="1:3" x14ac:dyDescent="0.2">
      <c r="A213" t="str">
        <f>IF(B213="","", MAX(A$1:A212)+1)</f>
        <v/>
      </c>
      <c r="B213" t="str">
        <f>IF(Recipes!C220="","", Recipes!C220)</f>
        <v/>
      </c>
      <c r="C213" t="str">
        <f t="shared" si="3"/>
        <v/>
      </c>
    </row>
    <row r="214" spans="1:3" x14ac:dyDescent="0.2">
      <c r="A214" t="str">
        <f>IF(B214="","", MAX(A$1:A213)+1)</f>
        <v/>
      </c>
      <c r="B214" t="str">
        <f>IF(Recipes!C221="","", Recipes!C221)</f>
        <v/>
      </c>
      <c r="C214" t="str">
        <f t="shared" si="3"/>
        <v/>
      </c>
    </row>
    <row r="215" spans="1:3" x14ac:dyDescent="0.2">
      <c r="A215" t="str">
        <f>IF(B215="","", MAX(A$1:A214)+1)</f>
        <v/>
      </c>
      <c r="B215" t="str">
        <f>IF(Recipes!C222="","", Recipes!C222)</f>
        <v/>
      </c>
      <c r="C215" t="str">
        <f t="shared" si="3"/>
        <v/>
      </c>
    </row>
    <row r="216" spans="1:3" x14ac:dyDescent="0.2">
      <c r="A216" t="str">
        <f>IF(B216="","", MAX(A$1:A215)+1)</f>
        <v/>
      </c>
      <c r="B216" t="str">
        <f>IF(Recipes!C223="","", Recipes!C223)</f>
        <v/>
      </c>
      <c r="C216" t="str">
        <f t="shared" si="3"/>
        <v/>
      </c>
    </row>
    <row r="217" spans="1:3" x14ac:dyDescent="0.2">
      <c r="A217">
        <f>IF(B217="","", MAX(A$1:A216)+1)</f>
        <v>21</v>
      </c>
      <c r="B217" t="str">
        <f>IF(Recipes!C224="","", Recipes!C224)</f>
        <v>Pumpkin Rolls</v>
      </c>
      <c r="C217" t="str">
        <f t="shared" si="3"/>
        <v/>
      </c>
    </row>
    <row r="218" spans="1:3" x14ac:dyDescent="0.2">
      <c r="A218" t="str">
        <f>IF(B218="","", MAX(A$1:A217)+1)</f>
        <v/>
      </c>
      <c r="B218" t="str">
        <f>IF(Recipes!C225="","", Recipes!C225)</f>
        <v/>
      </c>
      <c r="C218" t="str">
        <f t="shared" si="3"/>
        <v/>
      </c>
    </row>
    <row r="219" spans="1:3" x14ac:dyDescent="0.2">
      <c r="A219" t="str">
        <f>IF(B219="","", MAX(A$1:A218)+1)</f>
        <v/>
      </c>
      <c r="B219" t="str">
        <f>IF(Recipes!C226="","", Recipes!C226)</f>
        <v/>
      </c>
      <c r="C219" t="str">
        <f t="shared" si="3"/>
        <v/>
      </c>
    </row>
    <row r="220" spans="1:3" x14ac:dyDescent="0.2">
      <c r="A220" t="str">
        <f>IF(B220="","", MAX(A$1:A219)+1)</f>
        <v/>
      </c>
      <c r="B220" t="str">
        <f>IF(Recipes!C227="","", Recipes!C227)</f>
        <v/>
      </c>
      <c r="C220" t="str">
        <f t="shared" si="3"/>
        <v/>
      </c>
    </row>
    <row r="221" spans="1:3" x14ac:dyDescent="0.2">
      <c r="A221" t="str">
        <f>IF(B221="","", MAX(A$1:A220)+1)</f>
        <v/>
      </c>
      <c r="B221" t="str">
        <f>IF(Recipes!C228="","", Recipes!C228)</f>
        <v/>
      </c>
      <c r="C221" t="str">
        <f t="shared" si="3"/>
        <v/>
      </c>
    </row>
    <row r="222" spans="1:3" x14ac:dyDescent="0.2">
      <c r="A222" t="str">
        <f>IF(B222="","", MAX(A$1:A221)+1)</f>
        <v/>
      </c>
      <c r="B222" t="str">
        <f>IF(Recipes!C229="","", Recipes!C229)</f>
        <v/>
      </c>
      <c r="C222" t="str">
        <f t="shared" si="3"/>
        <v/>
      </c>
    </row>
    <row r="223" spans="1:3" x14ac:dyDescent="0.2">
      <c r="A223" t="str">
        <f>IF(B223="","", MAX(A$1:A222)+1)</f>
        <v/>
      </c>
      <c r="B223" t="str">
        <f>IF(Recipes!C230="","", Recipes!C230)</f>
        <v/>
      </c>
      <c r="C223" t="str">
        <f t="shared" si="3"/>
        <v/>
      </c>
    </row>
    <row r="224" spans="1:3" x14ac:dyDescent="0.2">
      <c r="A224" t="str">
        <f>IF(B224="","", MAX(A$1:A223)+1)</f>
        <v/>
      </c>
      <c r="B224" t="str">
        <f>IF(Recipes!C231="","", Recipes!C231)</f>
        <v/>
      </c>
      <c r="C224" t="str">
        <f t="shared" si="3"/>
        <v/>
      </c>
    </row>
    <row r="225" spans="1:3" x14ac:dyDescent="0.2">
      <c r="A225" t="str">
        <f>IF(B225="","", MAX(A$1:A224)+1)</f>
        <v/>
      </c>
      <c r="B225" t="str">
        <f>IF(Recipes!C232="","", Recipes!C232)</f>
        <v/>
      </c>
      <c r="C225" t="str">
        <f t="shared" si="3"/>
        <v/>
      </c>
    </row>
    <row r="226" spans="1:3" x14ac:dyDescent="0.2">
      <c r="A226" t="str">
        <f>IF(B226="","", MAX(A$1:A225)+1)</f>
        <v/>
      </c>
      <c r="B226" t="str">
        <f>IF(Recipes!C233="","", Recipes!C233)</f>
        <v/>
      </c>
      <c r="C226" t="str">
        <f t="shared" si="3"/>
        <v/>
      </c>
    </row>
    <row r="227" spans="1:3" x14ac:dyDescent="0.2">
      <c r="A227" t="str">
        <f>IF(B227="","", MAX(A$1:A226)+1)</f>
        <v/>
      </c>
      <c r="B227" t="str">
        <f>IF(Recipes!C234="","", Recipes!C234)</f>
        <v/>
      </c>
      <c r="C227" t="str">
        <f t="shared" si="3"/>
        <v/>
      </c>
    </row>
    <row r="228" spans="1:3" x14ac:dyDescent="0.2">
      <c r="A228" t="str">
        <f>IF(B228="","", MAX(A$1:A227)+1)</f>
        <v/>
      </c>
      <c r="B228" t="str">
        <f>IF(Recipes!C235="","", Recipes!C235)</f>
        <v/>
      </c>
      <c r="C228" t="str">
        <f t="shared" si="3"/>
        <v/>
      </c>
    </row>
    <row r="229" spans="1:3" x14ac:dyDescent="0.2">
      <c r="A229" t="str">
        <f>IF(B229="","", MAX(A$1:A228)+1)</f>
        <v/>
      </c>
      <c r="B229" t="str">
        <f>IF(Recipes!C236="","", Recipes!C236)</f>
        <v/>
      </c>
      <c r="C229" t="str">
        <f t="shared" si="3"/>
        <v/>
      </c>
    </row>
    <row r="230" spans="1:3" x14ac:dyDescent="0.2">
      <c r="A230" t="str">
        <f>IF(B230="","", MAX(A$1:A229)+1)</f>
        <v/>
      </c>
      <c r="B230" t="str">
        <f>IF(Recipes!C237="","", Recipes!C237)</f>
        <v/>
      </c>
      <c r="C230" t="str">
        <f t="shared" si="3"/>
        <v/>
      </c>
    </row>
    <row r="231" spans="1:3" x14ac:dyDescent="0.2">
      <c r="A231" t="str">
        <f>IF(B231="","", MAX(A$1:A230)+1)</f>
        <v/>
      </c>
      <c r="B231" t="str">
        <f>IF(Recipes!C238="","", Recipes!C238)</f>
        <v/>
      </c>
      <c r="C231" t="str">
        <f t="shared" si="3"/>
        <v/>
      </c>
    </row>
    <row r="232" spans="1:3" x14ac:dyDescent="0.2">
      <c r="A232">
        <f>IF(B232="","", MAX(A$1:A231)+1)</f>
        <v>22</v>
      </c>
      <c r="B232" t="str">
        <f>IF(Recipes!C239="","", Recipes!C239)</f>
        <v>Poor Man's Pad Thai</v>
      </c>
      <c r="C232" t="str">
        <f t="shared" si="3"/>
        <v/>
      </c>
    </row>
    <row r="233" spans="1:3" x14ac:dyDescent="0.2">
      <c r="A233" t="str">
        <f>IF(B233="","", MAX(A$1:A232)+1)</f>
        <v/>
      </c>
      <c r="B233" t="str">
        <f>IF(Recipes!C240="","", Recipes!C240)</f>
        <v/>
      </c>
      <c r="C233" t="str">
        <f t="shared" si="3"/>
        <v/>
      </c>
    </row>
    <row r="234" spans="1:3" x14ac:dyDescent="0.2">
      <c r="A234" t="str">
        <f>IF(B234="","", MAX(A$1:A233)+1)</f>
        <v/>
      </c>
      <c r="B234" t="str">
        <f>IF(Recipes!C241="","", Recipes!C241)</f>
        <v/>
      </c>
      <c r="C234" t="str">
        <f t="shared" si="3"/>
        <v/>
      </c>
    </row>
    <row r="235" spans="1:3" x14ac:dyDescent="0.2">
      <c r="A235" t="str">
        <f>IF(B235="","", MAX(A$1:A234)+1)</f>
        <v/>
      </c>
      <c r="B235" t="str">
        <f>IF(Recipes!C242="","", Recipes!C242)</f>
        <v/>
      </c>
      <c r="C235" t="str">
        <f t="shared" si="3"/>
        <v/>
      </c>
    </row>
    <row r="236" spans="1:3" x14ac:dyDescent="0.2">
      <c r="A236" t="str">
        <f>IF(B236="","", MAX(A$1:A235)+1)</f>
        <v/>
      </c>
      <c r="B236" t="str">
        <f>IF(Recipes!C243="","", Recipes!C243)</f>
        <v/>
      </c>
      <c r="C236" t="str">
        <f t="shared" si="3"/>
        <v/>
      </c>
    </row>
    <row r="237" spans="1:3" x14ac:dyDescent="0.2">
      <c r="A237" t="str">
        <f>IF(B237="","", MAX(A$1:A236)+1)</f>
        <v/>
      </c>
      <c r="B237" t="str">
        <f>IF(Recipes!C244="","", Recipes!C244)</f>
        <v/>
      </c>
      <c r="C237" t="str">
        <f t="shared" si="3"/>
        <v/>
      </c>
    </row>
    <row r="238" spans="1:3" x14ac:dyDescent="0.2">
      <c r="A238" t="str">
        <f>IF(B238="","", MAX(A$1:A237)+1)</f>
        <v/>
      </c>
      <c r="B238" t="str">
        <f>IF(Recipes!C245="","", Recipes!C245)</f>
        <v/>
      </c>
      <c r="C238" t="str">
        <f t="shared" si="3"/>
        <v/>
      </c>
    </row>
    <row r="239" spans="1:3" x14ac:dyDescent="0.2">
      <c r="A239">
        <f>IF(B239="","", MAX(A$1:A238)+1)</f>
        <v>23</v>
      </c>
      <c r="B239" t="str">
        <f>IF(Recipes!C246="","", Recipes!C246)</f>
        <v>Salted Potatoes</v>
      </c>
      <c r="C239" t="str">
        <f t="shared" si="3"/>
        <v/>
      </c>
    </row>
    <row r="240" spans="1:3" x14ac:dyDescent="0.2">
      <c r="A240" t="str">
        <f>IF(B240="","", MAX(A$1:A239)+1)</f>
        <v/>
      </c>
      <c r="B240" t="str">
        <f>IF(Recipes!C247="","", Recipes!C247)</f>
        <v/>
      </c>
      <c r="C240" t="str">
        <f t="shared" si="3"/>
        <v/>
      </c>
    </row>
    <row r="241" spans="1:3" x14ac:dyDescent="0.2">
      <c r="A241" t="str">
        <f>IF(B241="","", MAX(A$1:A240)+1)</f>
        <v/>
      </c>
      <c r="B241" t="str">
        <f>IF(Recipes!C248="","", Recipes!C248)</f>
        <v/>
      </c>
      <c r="C241" t="str">
        <f t="shared" si="3"/>
        <v/>
      </c>
    </row>
    <row r="242" spans="1:3" x14ac:dyDescent="0.2">
      <c r="A242" t="str">
        <f>IF(B242="","", MAX(A$1:A241)+1)</f>
        <v/>
      </c>
      <c r="B242" t="str">
        <f>IF(Recipes!C249="","", Recipes!C249)</f>
        <v/>
      </c>
      <c r="C242" t="str">
        <f t="shared" si="3"/>
        <v/>
      </c>
    </row>
    <row r="243" spans="1:3" x14ac:dyDescent="0.2">
      <c r="A243" t="str">
        <f>IF(B243="","", MAX(A$1:A242)+1)</f>
        <v/>
      </c>
      <c r="B243" t="str">
        <f>IF(Recipes!C250="","", Recipes!C250)</f>
        <v/>
      </c>
      <c r="C243" t="str">
        <f t="shared" si="3"/>
        <v/>
      </c>
    </row>
    <row r="244" spans="1:3" x14ac:dyDescent="0.2">
      <c r="A244" t="str">
        <f>IF(B244="","", MAX(A$1:A243)+1)</f>
        <v/>
      </c>
      <c r="B244" t="str">
        <f>IF(Recipes!C251="","", Recipes!C251)</f>
        <v/>
      </c>
      <c r="C244" t="str">
        <f t="shared" si="3"/>
        <v/>
      </c>
    </row>
    <row r="245" spans="1:3" x14ac:dyDescent="0.2">
      <c r="A245" t="str">
        <f>IF(B245="","", MAX(A$1:A244)+1)</f>
        <v/>
      </c>
      <c r="B245" t="str">
        <f>IF(Recipes!C252="","", Recipes!C252)</f>
        <v/>
      </c>
      <c r="C245" t="str">
        <f t="shared" si="3"/>
        <v/>
      </c>
    </row>
    <row r="246" spans="1:3" x14ac:dyDescent="0.2">
      <c r="A246" t="str">
        <f>IF(B246="","", MAX(A$1:A245)+1)</f>
        <v/>
      </c>
      <c r="B246" t="str">
        <f>IF(Recipes!C253="","", Recipes!C253)</f>
        <v/>
      </c>
      <c r="C246" t="str">
        <f t="shared" si="3"/>
        <v/>
      </c>
    </row>
    <row r="247" spans="1:3" x14ac:dyDescent="0.2">
      <c r="A247" t="str">
        <f>IF(B247="","", MAX(A$1:A246)+1)</f>
        <v/>
      </c>
      <c r="B247" t="str">
        <f>IF(Recipes!C254="","", Recipes!C254)</f>
        <v/>
      </c>
      <c r="C247" t="str">
        <f t="shared" si="3"/>
        <v/>
      </c>
    </row>
    <row r="248" spans="1:3" x14ac:dyDescent="0.2">
      <c r="A248" t="str">
        <f>IF(B248="","", MAX(A$1:A247)+1)</f>
        <v/>
      </c>
      <c r="B248" t="str">
        <f>IF(Recipes!C255="","", Recipes!C255)</f>
        <v/>
      </c>
      <c r="C248" t="str">
        <f t="shared" si="3"/>
        <v/>
      </c>
    </row>
    <row r="249" spans="1:3" x14ac:dyDescent="0.2">
      <c r="A249">
        <f>IF(B249="","", MAX(A$1:A248)+1)</f>
        <v>24</v>
      </c>
      <c r="B249" t="str">
        <f>IF(Recipes!C256="","", Recipes!C256)</f>
        <v>Rosemary Rolls</v>
      </c>
      <c r="C249" t="str">
        <f t="shared" si="3"/>
        <v/>
      </c>
    </row>
    <row r="250" spans="1:3" x14ac:dyDescent="0.2">
      <c r="A250" t="str">
        <f>IF(B250="","", MAX(A$1:A249)+1)</f>
        <v/>
      </c>
      <c r="B250" t="str">
        <f>IF(Recipes!C257="","", Recipes!C257)</f>
        <v/>
      </c>
      <c r="C250" t="str">
        <f t="shared" si="3"/>
        <v/>
      </c>
    </row>
    <row r="251" spans="1:3" x14ac:dyDescent="0.2">
      <c r="A251" t="str">
        <f>IF(B251="","", MAX(A$1:A250)+1)</f>
        <v/>
      </c>
      <c r="B251" t="str">
        <f>IF(Recipes!C258="","", Recipes!C258)</f>
        <v/>
      </c>
      <c r="C251" t="str">
        <f t="shared" si="3"/>
        <v/>
      </c>
    </row>
    <row r="252" spans="1:3" x14ac:dyDescent="0.2">
      <c r="A252" t="str">
        <f>IF(B252="","", MAX(A$1:A251)+1)</f>
        <v/>
      </c>
      <c r="B252" t="str">
        <f>IF(Recipes!C259="","", Recipes!C259)</f>
        <v/>
      </c>
      <c r="C252" t="str">
        <f t="shared" si="3"/>
        <v/>
      </c>
    </row>
    <row r="253" spans="1:3" x14ac:dyDescent="0.2">
      <c r="A253" t="str">
        <f>IF(B253="","", MAX(A$1:A252)+1)</f>
        <v/>
      </c>
      <c r="B253" t="str">
        <f>IF(Recipes!C260="","", Recipes!C260)</f>
        <v/>
      </c>
      <c r="C253" t="str">
        <f t="shared" si="3"/>
        <v/>
      </c>
    </row>
    <row r="254" spans="1:3" x14ac:dyDescent="0.2">
      <c r="A254" t="str">
        <f>IF(B254="","", MAX(A$1:A253)+1)</f>
        <v/>
      </c>
      <c r="B254" t="str">
        <f>IF(Recipes!C261="","", Recipes!C261)</f>
        <v/>
      </c>
      <c r="C254" t="str">
        <f t="shared" si="3"/>
        <v/>
      </c>
    </row>
    <row r="255" spans="1:3" x14ac:dyDescent="0.2">
      <c r="A255" t="str">
        <f>IF(B255="","", MAX(A$1:A254)+1)</f>
        <v/>
      </c>
      <c r="B255" t="str">
        <f>IF(Recipes!C262="","", Recipes!C262)</f>
        <v/>
      </c>
      <c r="C255" t="str">
        <f t="shared" si="3"/>
        <v/>
      </c>
    </row>
    <row r="256" spans="1:3" x14ac:dyDescent="0.2">
      <c r="A256">
        <f>IF(B256="","", MAX(A$1:A255)+1)</f>
        <v>25</v>
      </c>
      <c r="B256" t="str">
        <f>IF(Recipes!C263="","", Recipes!C263)</f>
        <v>Zucchini Fritters</v>
      </c>
      <c r="C256" t="str">
        <f t="shared" si="3"/>
        <v/>
      </c>
    </row>
    <row r="257" spans="1:3" x14ac:dyDescent="0.2">
      <c r="A257" t="str">
        <f>IF(B257="","", MAX(A$1:A256)+1)</f>
        <v/>
      </c>
      <c r="B257" t="str">
        <f>IF(Recipes!C264="","", Recipes!C264)</f>
        <v/>
      </c>
      <c r="C257" t="str">
        <f t="shared" si="3"/>
        <v/>
      </c>
    </row>
    <row r="258" spans="1:3" x14ac:dyDescent="0.2">
      <c r="A258" t="str">
        <f>IF(B258="","", MAX(A$1:A257)+1)</f>
        <v/>
      </c>
      <c r="B258" t="str">
        <f>IF(Recipes!C265="","", Recipes!C265)</f>
        <v/>
      </c>
      <c r="C258" t="str">
        <f t="shared" si="3"/>
        <v/>
      </c>
    </row>
    <row r="259" spans="1:3" x14ac:dyDescent="0.2">
      <c r="A259" t="str">
        <f>IF(B259="","", MAX(A$1:A258)+1)</f>
        <v/>
      </c>
      <c r="B259" t="str">
        <f>IF(Recipes!C266="","", Recipes!C266)</f>
        <v/>
      </c>
      <c r="C259" t="str">
        <f t="shared" ref="C259:C322" si="4">IFERROR(INDEX($B$2:$B$2000,MATCH(ROW()-ROW($D$1),$A$2:$A$2000,0)),"")</f>
        <v/>
      </c>
    </row>
    <row r="260" spans="1:3" x14ac:dyDescent="0.2">
      <c r="A260" t="str">
        <f>IF(B260="","", MAX(A$1:A259)+1)</f>
        <v/>
      </c>
      <c r="B260" t="str">
        <f>IF(Recipes!C267="","", Recipes!C267)</f>
        <v/>
      </c>
      <c r="C260" t="str">
        <f t="shared" si="4"/>
        <v/>
      </c>
    </row>
    <row r="261" spans="1:3" x14ac:dyDescent="0.2">
      <c r="A261" t="str">
        <f>IF(B261="","", MAX(A$1:A260)+1)</f>
        <v/>
      </c>
      <c r="B261" t="str">
        <f>IF(Recipes!C268="","", Recipes!C268)</f>
        <v/>
      </c>
      <c r="C261" t="str">
        <f t="shared" si="4"/>
        <v/>
      </c>
    </row>
    <row r="262" spans="1:3" x14ac:dyDescent="0.2">
      <c r="A262" t="str">
        <f>IF(B262="","", MAX(A$1:A261)+1)</f>
        <v/>
      </c>
      <c r="B262" t="str">
        <f>IF(Recipes!C269="","", Recipes!C269)</f>
        <v/>
      </c>
      <c r="C262" t="str">
        <f t="shared" si="4"/>
        <v/>
      </c>
    </row>
    <row r="263" spans="1:3" x14ac:dyDescent="0.2">
      <c r="A263" t="str">
        <f>IF(B263="","", MAX(A$1:A262)+1)</f>
        <v/>
      </c>
      <c r="B263" t="str">
        <f>IF(Recipes!C270="","", Recipes!C270)</f>
        <v/>
      </c>
      <c r="C263" t="str">
        <f t="shared" si="4"/>
        <v/>
      </c>
    </row>
    <row r="264" spans="1:3" x14ac:dyDescent="0.2">
      <c r="A264" t="str">
        <f>IF(B264="","", MAX(A$1:A263)+1)</f>
        <v/>
      </c>
      <c r="B264" t="str">
        <f>IF(Recipes!C271="","", Recipes!C271)</f>
        <v/>
      </c>
      <c r="C264" t="str">
        <f t="shared" si="4"/>
        <v/>
      </c>
    </row>
    <row r="265" spans="1:3" x14ac:dyDescent="0.2">
      <c r="A265" t="str">
        <f>IF(B265="","", MAX(A$1:A264)+1)</f>
        <v/>
      </c>
      <c r="B265" t="str">
        <f>IF(Recipes!C272="","", Recipes!C272)</f>
        <v/>
      </c>
      <c r="C265" t="str">
        <f t="shared" si="4"/>
        <v/>
      </c>
    </row>
    <row r="266" spans="1:3" x14ac:dyDescent="0.2">
      <c r="A266" t="str">
        <f>IF(B266="","", MAX(A$1:A265)+1)</f>
        <v/>
      </c>
      <c r="B266" t="str">
        <f>IF(Recipes!C273="","", Recipes!C273)</f>
        <v/>
      </c>
      <c r="C266" t="str">
        <f t="shared" si="4"/>
        <v/>
      </c>
    </row>
    <row r="267" spans="1:3" x14ac:dyDescent="0.2">
      <c r="A267" t="str">
        <f>IF(B267="","", MAX(A$1:A266)+1)</f>
        <v/>
      </c>
      <c r="B267" t="str">
        <f>IF(Recipes!C274="","", Recipes!C274)</f>
        <v/>
      </c>
      <c r="C267" t="str">
        <f t="shared" si="4"/>
        <v/>
      </c>
    </row>
    <row r="268" spans="1:3" x14ac:dyDescent="0.2">
      <c r="A268" t="str">
        <f>IF(B268="","", MAX(A$1:A267)+1)</f>
        <v/>
      </c>
      <c r="B268" t="str">
        <f>IF(Recipes!C275="","", Recipes!C275)</f>
        <v/>
      </c>
      <c r="C268" t="str">
        <f t="shared" si="4"/>
        <v/>
      </c>
    </row>
    <row r="269" spans="1:3" x14ac:dyDescent="0.2">
      <c r="A269" t="str">
        <f>IF(B269="","", MAX(A$1:A268)+1)</f>
        <v/>
      </c>
      <c r="B269" t="str">
        <f>IF(Recipes!C276="","", Recipes!C276)</f>
        <v/>
      </c>
      <c r="C269" t="str">
        <f t="shared" si="4"/>
        <v/>
      </c>
    </row>
    <row r="270" spans="1:3" x14ac:dyDescent="0.2">
      <c r="A270" t="str">
        <f>IF(B270="","", MAX(A$1:A269)+1)</f>
        <v/>
      </c>
      <c r="B270" t="str">
        <f>IF(Recipes!C277="","", Recipes!C277)</f>
        <v/>
      </c>
      <c r="C270" t="str">
        <f t="shared" si="4"/>
        <v/>
      </c>
    </row>
    <row r="271" spans="1:3" x14ac:dyDescent="0.2">
      <c r="A271" t="str">
        <f>IF(B271="","", MAX(A$1:A270)+1)</f>
        <v/>
      </c>
      <c r="B271" t="str">
        <f>IF(Recipes!C278="","", Recipes!C278)</f>
        <v/>
      </c>
      <c r="C271" t="str">
        <f t="shared" si="4"/>
        <v/>
      </c>
    </row>
    <row r="272" spans="1:3" x14ac:dyDescent="0.2">
      <c r="A272" t="str">
        <f>IF(B272="","", MAX(A$1:A271)+1)</f>
        <v/>
      </c>
      <c r="B272" t="str">
        <f>IF(Recipes!C279="","", Recipes!C279)</f>
        <v/>
      </c>
      <c r="C272" t="str">
        <f t="shared" si="4"/>
        <v/>
      </c>
    </row>
    <row r="273" spans="1:3" x14ac:dyDescent="0.2">
      <c r="A273" t="str">
        <f>IF(B273="","", MAX(A$1:A272)+1)</f>
        <v/>
      </c>
      <c r="B273" t="str">
        <f>IF(Recipes!C280="","", Recipes!C280)</f>
        <v/>
      </c>
      <c r="C273" t="str">
        <f t="shared" si="4"/>
        <v/>
      </c>
    </row>
    <row r="274" spans="1:3" x14ac:dyDescent="0.2">
      <c r="A274" t="str">
        <f>IF(B274="","", MAX(A$1:A273)+1)</f>
        <v/>
      </c>
      <c r="B274" t="str">
        <f>IF(Recipes!C281="","", Recipes!C281)</f>
        <v/>
      </c>
      <c r="C274" t="str">
        <f t="shared" si="4"/>
        <v/>
      </c>
    </row>
    <row r="275" spans="1:3" x14ac:dyDescent="0.2">
      <c r="A275" t="str">
        <f>IF(B275="","", MAX(A$1:A274)+1)</f>
        <v/>
      </c>
      <c r="B275" t="str">
        <f>IF(Recipes!C282="","", Recipes!C282)</f>
        <v/>
      </c>
      <c r="C275" t="str">
        <f t="shared" si="4"/>
        <v/>
      </c>
    </row>
    <row r="276" spans="1:3" x14ac:dyDescent="0.2">
      <c r="A276" t="str">
        <f>IF(B276="","", MAX(A$1:A275)+1)</f>
        <v/>
      </c>
      <c r="B276" t="str">
        <f>IF(Recipes!C283="","", Recipes!C283)</f>
        <v/>
      </c>
      <c r="C276" t="str">
        <f t="shared" si="4"/>
        <v/>
      </c>
    </row>
    <row r="277" spans="1:3" x14ac:dyDescent="0.2">
      <c r="A277" t="str">
        <f>IF(B277="","", MAX(A$1:A276)+1)</f>
        <v/>
      </c>
      <c r="B277" t="str">
        <f>IF(Recipes!C284="","", Recipes!C284)</f>
        <v/>
      </c>
      <c r="C277" t="str">
        <f t="shared" si="4"/>
        <v/>
      </c>
    </row>
    <row r="278" spans="1:3" x14ac:dyDescent="0.2">
      <c r="A278" t="str">
        <f>IF(B278="","", MAX(A$1:A277)+1)</f>
        <v/>
      </c>
      <c r="B278" t="str">
        <f>IF(Recipes!C285="","", Recipes!C285)</f>
        <v/>
      </c>
      <c r="C278" t="str">
        <f t="shared" si="4"/>
        <v/>
      </c>
    </row>
    <row r="279" spans="1:3" x14ac:dyDescent="0.2">
      <c r="A279">
        <f>IF(B279="","", MAX(A$1:A278)+1)</f>
        <v>26</v>
      </c>
      <c r="B279" t="str">
        <f>IF(Recipes!C286="","", Recipes!C286)</f>
        <v>Potato Tikka Masala</v>
      </c>
      <c r="C279" t="str">
        <f t="shared" si="4"/>
        <v/>
      </c>
    </row>
    <row r="280" spans="1:3" x14ac:dyDescent="0.2">
      <c r="A280" t="str">
        <f>IF(B280="","", MAX(A$1:A279)+1)</f>
        <v/>
      </c>
      <c r="B280" t="str">
        <f>IF(Recipes!C287="","", Recipes!C287)</f>
        <v/>
      </c>
      <c r="C280" t="str">
        <f t="shared" si="4"/>
        <v/>
      </c>
    </row>
    <row r="281" spans="1:3" x14ac:dyDescent="0.2">
      <c r="A281" t="str">
        <f>IF(B281="","", MAX(A$1:A280)+1)</f>
        <v/>
      </c>
      <c r="B281" t="str">
        <f>IF(Recipes!C288="","", Recipes!C288)</f>
        <v/>
      </c>
      <c r="C281" t="str">
        <f t="shared" si="4"/>
        <v/>
      </c>
    </row>
    <row r="282" spans="1:3" x14ac:dyDescent="0.2">
      <c r="A282" t="str">
        <f>IF(B282="","", MAX(A$1:A281)+1)</f>
        <v/>
      </c>
      <c r="B282" t="str">
        <f>IF(Recipes!C289="","", Recipes!C289)</f>
        <v/>
      </c>
      <c r="C282" t="str">
        <f t="shared" si="4"/>
        <v/>
      </c>
    </row>
    <row r="283" spans="1:3" x14ac:dyDescent="0.2">
      <c r="A283" t="str">
        <f>IF(B283="","", MAX(A$1:A282)+1)</f>
        <v/>
      </c>
      <c r="B283" t="str">
        <f>IF(Recipes!C290="","", Recipes!C290)</f>
        <v/>
      </c>
      <c r="C283" t="str">
        <f t="shared" si="4"/>
        <v/>
      </c>
    </row>
    <row r="284" spans="1:3" x14ac:dyDescent="0.2">
      <c r="A284" t="str">
        <f>IF(B284="","", MAX(A$1:A283)+1)</f>
        <v/>
      </c>
      <c r="B284" t="str">
        <f>IF(Recipes!C291="","", Recipes!C291)</f>
        <v/>
      </c>
      <c r="C284" t="str">
        <f t="shared" si="4"/>
        <v/>
      </c>
    </row>
    <row r="285" spans="1:3" x14ac:dyDescent="0.2">
      <c r="A285" t="str">
        <f>IF(B285="","", MAX(A$1:A284)+1)</f>
        <v/>
      </c>
      <c r="B285" t="str">
        <f>IF(Recipes!C292="","", Recipes!C292)</f>
        <v/>
      </c>
      <c r="C285" t="str">
        <f t="shared" si="4"/>
        <v/>
      </c>
    </row>
    <row r="286" spans="1:3" x14ac:dyDescent="0.2">
      <c r="A286" t="str">
        <f>IF(B286="","", MAX(A$1:A285)+1)</f>
        <v/>
      </c>
      <c r="B286" t="str">
        <f>IF(Recipes!C293="","", Recipes!C293)</f>
        <v/>
      </c>
      <c r="C286" t="str">
        <f t="shared" si="4"/>
        <v/>
      </c>
    </row>
    <row r="287" spans="1:3" x14ac:dyDescent="0.2">
      <c r="A287" t="str">
        <f>IF(B287="","", MAX(A$1:A286)+1)</f>
        <v/>
      </c>
      <c r="B287" t="str">
        <f>IF(Recipes!C294="","", Recipes!C294)</f>
        <v/>
      </c>
      <c r="C287" t="str">
        <f t="shared" si="4"/>
        <v/>
      </c>
    </row>
    <row r="288" spans="1:3" x14ac:dyDescent="0.2">
      <c r="A288" t="str">
        <f>IF(B288="","", MAX(A$1:A287)+1)</f>
        <v/>
      </c>
      <c r="B288" t="str">
        <f>IF(Recipes!C295="","", Recipes!C295)</f>
        <v/>
      </c>
      <c r="C288" t="str">
        <f t="shared" si="4"/>
        <v/>
      </c>
    </row>
    <row r="289" spans="1:3" x14ac:dyDescent="0.2">
      <c r="A289" t="str">
        <f>IF(B289="","", MAX(A$1:A288)+1)</f>
        <v/>
      </c>
      <c r="B289" t="str">
        <f>IF(Recipes!C296="","", Recipes!C296)</f>
        <v/>
      </c>
      <c r="C289" t="str">
        <f t="shared" si="4"/>
        <v/>
      </c>
    </row>
    <row r="290" spans="1:3" x14ac:dyDescent="0.2">
      <c r="A290" t="str">
        <f>IF(B290="","", MAX(A$1:A289)+1)</f>
        <v/>
      </c>
      <c r="B290" t="str">
        <f>IF(Recipes!C297="","", Recipes!C297)</f>
        <v/>
      </c>
      <c r="C290" t="str">
        <f t="shared" si="4"/>
        <v/>
      </c>
    </row>
    <row r="291" spans="1:3" x14ac:dyDescent="0.2">
      <c r="A291">
        <f>IF(B291="","", MAX(A$1:A290)+1)</f>
        <v>27</v>
      </c>
      <c r="B291" t="str">
        <f>IF(Recipes!C298="","", Recipes!C298)</f>
        <v>Homemmade Pizza</v>
      </c>
      <c r="C291" t="str">
        <f t="shared" si="4"/>
        <v/>
      </c>
    </row>
    <row r="292" spans="1:3" x14ac:dyDescent="0.2">
      <c r="A292" t="str">
        <f>IF(B292="","", MAX(A$1:A291)+1)</f>
        <v/>
      </c>
      <c r="B292" t="str">
        <f>IF(Recipes!C299="","", Recipes!C299)</f>
        <v/>
      </c>
      <c r="C292" t="str">
        <f t="shared" si="4"/>
        <v/>
      </c>
    </row>
    <row r="293" spans="1:3" x14ac:dyDescent="0.2">
      <c r="A293" t="str">
        <f>IF(B293="","", MAX(A$1:A292)+1)</f>
        <v/>
      </c>
      <c r="B293" t="str">
        <f>IF(Recipes!C300="","", Recipes!C300)</f>
        <v/>
      </c>
      <c r="C293" t="str">
        <f t="shared" si="4"/>
        <v/>
      </c>
    </row>
    <row r="294" spans="1:3" x14ac:dyDescent="0.2">
      <c r="A294" t="str">
        <f>IF(B294="","", MAX(A$1:A293)+1)</f>
        <v/>
      </c>
      <c r="B294" t="str">
        <f>IF(Recipes!C301="","", Recipes!C301)</f>
        <v/>
      </c>
      <c r="C294" t="str">
        <f t="shared" si="4"/>
        <v/>
      </c>
    </row>
    <row r="295" spans="1:3" x14ac:dyDescent="0.2">
      <c r="A295" t="str">
        <f>IF(B295="","", MAX(A$1:A294)+1)</f>
        <v/>
      </c>
      <c r="B295" t="str">
        <f>IF(Recipes!C302="","", Recipes!C302)</f>
        <v/>
      </c>
      <c r="C295" t="str">
        <f t="shared" si="4"/>
        <v/>
      </c>
    </row>
    <row r="296" spans="1:3" x14ac:dyDescent="0.2">
      <c r="A296" t="str">
        <f>IF(B296="","", MAX(A$1:A295)+1)</f>
        <v/>
      </c>
      <c r="B296" t="str">
        <f>IF(Recipes!C303="","", Recipes!C303)</f>
        <v/>
      </c>
      <c r="C296" t="str">
        <f t="shared" si="4"/>
        <v/>
      </c>
    </row>
    <row r="297" spans="1:3" x14ac:dyDescent="0.2">
      <c r="A297" t="str">
        <f>IF(B297="","", MAX(A$1:A296)+1)</f>
        <v/>
      </c>
      <c r="B297" t="str">
        <f>IF(Recipes!C304="","", Recipes!C304)</f>
        <v/>
      </c>
      <c r="C297" t="str">
        <f t="shared" si="4"/>
        <v/>
      </c>
    </row>
    <row r="298" spans="1:3" x14ac:dyDescent="0.2">
      <c r="A298">
        <f>IF(B298="","", MAX(A$1:A297)+1)</f>
        <v>28</v>
      </c>
      <c r="B298" t="str">
        <f>IF(Recipes!C305="","", Recipes!C305)</f>
        <v>Rosemary Focaccia</v>
      </c>
      <c r="C298" t="str">
        <f t="shared" si="4"/>
        <v/>
      </c>
    </row>
    <row r="299" spans="1:3" x14ac:dyDescent="0.2">
      <c r="A299" t="str">
        <f>IF(B299="","", MAX(A$1:A298)+1)</f>
        <v/>
      </c>
      <c r="B299" t="str">
        <f>IF(Recipes!C306="","", Recipes!C306)</f>
        <v/>
      </c>
      <c r="C299" t="str">
        <f t="shared" si="4"/>
        <v/>
      </c>
    </row>
    <row r="300" spans="1:3" x14ac:dyDescent="0.2">
      <c r="A300" t="str">
        <f>IF(B300="","", MAX(A$1:A299)+1)</f>
        <v/>
      </c>
      <c r="B300" t="str">
        <f>IF(Recipes!C307="","", Recipes!C307)</f>
        <v/>
      </c>
      <c r="C300" t="str">
        <f t="shared" si="4"/>
        <v/>
      </c>
    </row>
    <row r="301" spans="1:3" x14ac:dyDescent="0.2">
      <c r="A301" t="str">
        <f>IF(B301="","", MAX(A$1:A300)+1)</f>
        <v/>
      </c>
      <c r="B301" t="str">
        <f>IF(Recipes!C308="","", Recipes!C308)</f>
        <v/>
      </c>
      <c r="C301" t="str">
        <f t="shared" si="4"/>
        <v/>
      </c>
    </row>
    <row r="302" spans="1:3" x14ac:dyDescent="0.2">
      <c r="A302" t="str">
        <f>IF(B302="","", MAX(A$1:A301)+1)</f>
        <v/>
      </c>
      <c r="B302" t="str">
        <f>IF(Recipes!C309="","", Recipes!C309)</f>
        <v/>
      </c>
      <c r="C302" t="str">
        <f t="shared" si="4"/>
        <v/>
      </c>
    </row>
    <row r="303" spans="1:3" x14ac:dyDescent="0.2">
      <c r="A303">
        <f>IF(B303="","", MAX(A$1:A302)+1)</f>
        <v>29</v>
      </c>
      <c r="B303" t="str">
        <f>IF(Recipes!C310="","", Recipes!C310)</f>
        <v>Cheesy Potatoes</v>
      </c>
      <c r="C303" t="str">
        <f t="shared" si="4"/>
        <v/>
      </c>
    </row>
    <row r="304" spans="1:3" x14ac:dyDescent="0.2">
      <c r="A304" t="str">
        <f>IF(B304="","", MAX(A$1:A303)+1)</f>
        <v/>
      </c>
      <c r="B304" t="str">
        <f>IF(Recipes!C311="","", Recipes!C311)</f>
        <v/>
      </c>
      <c r="C304" t="str">
        <f t="shared" si="4"/>
        <v/>
      </c>
    </row>
    <row r="305" spans="1:3" x14ac:dyDescent="0.2">
      <c r="A305" t="str">
        <f>IF(B305="","", MAX(A$1:A304)+1)</f>
        <v/>
      </c>
      <c r="B305" t="str">
        <f>IF(Recipes!C312="","", Recipes!C312)</f>
        <v/>
      </c>
      <c r="C305" t="str">
        <f t="shared" si="4"/>
        <v/>
      </c>
    </row>
    <row r="306" spans="1:3" x14ac:dyDescent="0.2">
      <c r="A306" t="str">
        <f>IF(B306="","", MAX(A$1:A305)+1)</f>
        <v/>
      </c>
      <c r="B306" t="str">
        <f>IF(Recipes!C313="","", Recipes!C313)</f>
        <v/>
      </c>
      <c r="C306" t="str">
        <f t="shared" si="4"/>
        <v/>
      </c>
    </row>
    <row r="307" spans="1:3" x14ac:dyDescent="0.2">
      <c r="A307" t="str">
        <f>IF(B307="","", MAX(A$1:A306)+1)</f>
        <v/>
      </c>
      <c r="B307" t="str">
        <f>IF(Recipes!C314="","", Recipes!C314)</f>
        <v/>
      </c>
      <c r="C307" t="str">
        <f t="shared" si="4"/>
        <v/>
      </c>
    </row>
    <row r="308" spans="1:3" x14ac:dyDescent="0.2">
      <c r="A308" t="str">
        <f>IF(B308="","", MAX(A$1:A307)+1)</f>
        <v/>
      </c>
      <c r="B308" t="str">
        <f>IF(Recipes!C315="","", Recipes!C315)</f>
        <v/>
      </c>
      <c r="C308" t="str">
        <f t="shared" si="4"/>
        <v/>
      </c>
    </row>
    <row r="309" spans="1:3" x14ac:dyDescent="0.2">
      <c r="A309" t="str">
        <f>IF(B309="","", MAX(A$1:A308)+1)</f>
        <v/>
      </c>
      <c r="B309" t="str">
        <f>IF(Recipes!C316="","", Recipes!C316)</f>
        <v/>
      </c>
      <c r="C309" t="str">
        <f t="shared" si="4"/>
        <v/>
      </c>
    </row>
    <row r="310" spans="1:3" x14ac:dyDescent="0.2">
      <c r="A310" t="str">
        <f>IF(B310="","", MAX(A$1:A309)+1)</f>
        <v/>
      </c>
      <c r="B310" t="str">
        <f>IF(Recipes!C317="","", Recipes!C317)</f>
        <v/>
      </c>
      <c r="C310" t="str">
        <f t="shared" si="4"/>
        <v/>
      </c>
    </row>
    <row r="311" spans="1:3" x14ac:dyDescent="0.2">
      <c r="A311" t="str">
        <f>IF(B311="","", MAX(A$1:A310)+1)</f>
        <v/>
      </c>
      <c r="B311" t="str">
        <f>IF(Recipes!C318="","", Recipes!C318)</f>
        <v/>
      </c>
      <c r="C311" t="str">
        <f t="shared" si="4"/>
        <v/>
      </c>
    </row>
    <row r="312" spans="1:3" x14ac:dyDescent="0.2">
      <c r="A312" t="str">
        <f>IF(B312="","", MAX(A$1:A311)+1)</f>
        <v/>
      </c>
      <c r="B312" t="str">
        <f>IF(Recipes!C319="","", Recipes!C319)</f>
        <v/>
      </c>
      <c r="C312" t="str">
        <f t="shared" si="4"/>
        <v/>
      </c>
    </row>
    <row r="313" spans="1:3" x14ac:dyDescent="0.2">
      <c r="A313" t="str">
        <f>IF(B313="","", MAX(A$1:A312)+1)</f>
        <v/>
      </c>
      <c r="B313" t="str">
        <f>IF(Recipes!C320="","", Recipes!C320)</f>
        <v/>
      </c>
      <c r="C313" t="str">
        <f t="shared" si="4"/>
        <v/>
      </c>
    </row>
    <row r="314" spans="1:3" x14ac:dyDescent="0.2">
      <c r="A314" t="str">
        <f>IF(B314="","", MAX(A$1:A313)+1)</f>
        <v/>
      </c>
      <c r="B314" t="str">
        <f>IF(Recipes!C321="","", Recipes!C321)</f>
        <v/>
      </c>
      <c r="C314" t="str">
        <f t="shared" si="4"/>
        <v/>
      </c>
    </row>
    <row r="315" spans="1:3" x14ac:dyDescent="0.2">
      <c r="A315" t="str">
        <f>IF(B315="","", MAX(A$1:A314)+1)</f>
        <v/>
      </c>
      <c r="B315" t="str">
        <f>IF(Recipes!C322="","", Recipes!C322)</f>
        <v/>
      </c>
      <c r="C315" t="str">
        <f t="shared" si="4"/>
        <v/>
      </c>
    </row>
    <row r="316" spans="1:3" x14ac:dyDescent="0.2">
      <c r="A316" t="str">
        <f>IF(B316="","", MAX(A$1:A315)+1)</f>
        <v/>
      </c>
      <c r="B316" t="str">
        <f>IF(Recipes!C323="","", Recipes!C323)</f>
        <v/>
      </c>
      <c r="C316" t="str">
        <f t="shared" si="4"/>
        <v/>
      </c>
    </row>
    <row r="317" spans="1:3" x14ac:dyDescent="0.2">
      <c r="A317">
        <f>IF(B317="","", MAX(A$1:A316)+1)</f>
        <v>30</v>
      </c>
      <c r="B317" t="str">
        <f>IF(Recipes!C324="","", Recipes!C324)</f>
        <v>Lo Mein</v>
      </c>
      <c r="C317" t="str">
        <f t="shared" si="4"/>
        <v/>
      </c>
    </row>
    <row r="318" spans="1:3" x14ac:dyDescent="0.2">
      <c r="A318" t="str">
        <f>IF(B318="","", MAX(A$1:A317)+1)</f>
        <v/>
      </c>
      <c r="B318" t="str">
        <f>IF(Recipes!C325="","", Recipes!C325)</f>
        <v/>
      </c>
      <c r="C318" t="str">
        <f t="shared" si="4"/>
        <v/>
      </c>
    </row>
    <row r="319" spans="1:3" x14ac:dyDescent="0.2">
      <c r="A319" t="str">
        <f>IF(B319="","", MAX(A$1:A318)+1)</f>
        <v/>
      </c>
      <c r="B319" t="str">
        <f>IF(Recipes!C326="","", Recipes!C326)</f>
        <v/>
      </c>
      <c r="C319" t="str">
        <f t="shared" si="4"/>
        <v/>
      </c>
    </row>
    <row r="320" spans="1:3" x14ac:dyDescent="0.2">
      <c r="A320" t="str">
        <f>IF(B320="","", MAX(A$1:A319)+1)</f>
        <v/>
      </c>
      <c r="B320" t="str">
        <f>IF(Recipes!C327="","", Recipes!C327)</f>
        <v/>
      </c>
      <c r="C320" t="str">
        <f t="shared" si="4"/>
        <v/>
      </c>
    </row>
    <row r="321" spans="1:3" x14ac:dyDescent="0.2">
      <c r="A321" t="str">
        <f>IF(B321="","", MAX(A$1:A320)+1)</f>
        <v/>
      </c>
      <c r="B321" t="str">
        <f>IF(Recipes!C328="","", Recipes!C328)</f>
        <v/>
      </c>
      <c r="C321" t="str">
        <f t="shared" si="4"/>
        <v/>
      </c>
    </row>
    <row r="322" spans="1:3" x14ac:dyDescent="0.2">
      <c r="A322" t="str">
        <f>IF(B322="","", MAX(A$1:A321)+1)</f>
        <v/>
      </c>
      <c r="B322" t="str">
        <f>IF(Recipes!C329="","", Recipes!C329)</f>
        <v/>
      </c>
      <c r="C322" t="str">
        <f t="shared" si="4"/>
        <v/>
      </c>
    </row>
    <row r="323" spans="1:3" x14ac:dyDescent="0.2">
      <c r="A323" t="str">
        <f>IF(B323="","", MAX(A$1:A322)+1)</f>
        <v/>
      </c>
      <c r="B323" t="str">
        <f>IF(Recipes!C330="","", Recipes!C330)</f>
        <v/>
      </c>
      <c r="C323" t="str">
        <f t="shared" ref="C323:C386" si="5">IFERROR(INDEX($B$2:$B$2000,MATCH(ROW()-ROW($D$1),$A$2:$A$2000,0)),"")</f>
        <v/>
      </c>
    </row>
    <row r="324" spans="1:3" x14ac:dyDescent="0.2">
      <c r="A324" t="str">
        <f>IF(B324="","", MAX(A$1:A323)+1)</f>
        <v/>
      </c>
      <c r="B324" t="str">
        <f>IF(Recipes!C331="","", Recipes!C331)</f>
        <v/>
      </c>
      <c r="C324" t="str">
        <f t="shared" si="5"/>
        <v/>
      </c>
    </row>
    <row r="325" spans="1:3" x14ac:dyDescent="0.2">
      <c r="A325" t="str">
        <f>IF(B325="","", MAX(A$1:A324)+1)</f>
        <v/>
      </c>
      <c r="B325" t="str">
        <f>IF(Recipes!C332="","", Recipes!C332)</f>
        <v/>
      </c>
      <c r="C325" t="str">
        <f t="shared" si="5"/>
        <v/>
      </c>
    </row>
    <row r="326" spans="1:3" x14ac:dyDescent="0.2">
      <c r="A326">
        <f>IF(B326="","", MAX(A$1:A325)+1)</f>
        <v>31</v>
      </c>
      <c r="B326" t="str">
        <f>IF(Recipes!C333="","", Recipes!C333)</f>
        <v>Veggie Wrap Lunch</v>
      </c>
      <c r="C326" t="str">
        <f t="shared" si="5"/>
        <v/>
      </c>
    </row>
    <row r="327" spans="1:3" x14ac:dyDescent="0.2">
      <c r="A327" t="str">
        <f>IF(B327="","", MAX(A$1:A326)+1)</f>
        <v/>
      </c>
      <c r="B327" t="str">
        <f>IF(Recipes!C334="","", Recipes!C334)</f>
        <v/>
      </c>
      <c r="C327" t="str">
        <f t="shared" si="5"/>
        <v/>
      </c>
    </row>
    <row r="328" spans="1:3" x14ac:dyDescent="0.2">
      <c r="A328" t="str">
        <f>IF(B328="","", MAX(A$1:A327)+1)</f>
        <v/>
      </c>
      <c r="B328" t="str">
        <f>IF(Recipes!C335="","", Recipes!C335)</f>
        <v/>
      </c>
      <c r="C328" t="str">
        <f t="shared" si="5"/>
        <v/>
      </c>
    </row>
    <row r="329" spans="1:3" x14ac:dyDescent="0.2">
      <c r="A329" t="str">
        <f>IF(B329="","", MAX(A$1:A328)+1)</f>
        <v/>
      </c>
      <c r="B329" t="str">
        <f>IF(Recipes!C336="","", Recipes!C336)</f>
        <v/>
      </c>
      <c r="C329" t="str">
        <f t="shared" si="5"/>
        <v/>
      </c>
    </row>
    <row r="330" spans="1:3" x14ac:dyDescent="0.2">
      <c r="A330" t="str">
        <f>IF(B330="","", MAX(A$1:A329)+1)</f>
        <v/>
      </c>
      <c r="B330" t="str">
        <f>IF(Recipes!C337="","", Recipes!C337)</f>
        <v/>
      </c>
      <c r="C330" t="str">
        <f t="shared" si="5"/>
        <v/>
      </c>
    </row>
    <row r="331" spans="1:3" x14ac:dyDescent="0.2">
      <c r="A331" t="str">
        <f>IF(B331="","", MAX(A$1:A330)+1)</f>
        <v/>
      </c>
      <c r="B331" t="str">
        <f>IF(Recipes!C338="","", Recipes!C338)</f>
        <v/>
      </c>
      <c r="C331" t="str">
        <f t="shared" si="5"/>
        <v/>
      </c>
    </row>
    <row r="332" spans="1:3" x14ac:dyDescent="0.2">
      <c r="A332" t="str">
        <f>IF(B332="","", MAX(A$1:A331)+1)</f>
        <v/>
      </c>
      <c r="B332" t="str">
        <f>IF(Recipes!C339="","", Recipes!C339)</f>
        <v/>
      </c>
      <c r="C332" t="str">
        <f t="shared" si="5"/>
        <v/>
      </c>
    </row>
    <row r="333" spans="1:3" x14ac:dyDescent="0.2">
      <c r="A333" t="str">
        <f>IF(B333="","", MAX(A$1:A332)+1)</f>
        <v/>
      </c>
      <c r="B333" t="str">
        <f>IF(Recipes!C340="","", Recipes!C340)</f>
        <v/>
      </c>
      <c r="C333" t="str">
        <f t="shared" si="5"/>
        <v/>
      </c>
    </row>
    <row r="334" spans="1:3" x14ac:dyDescent="0.2">
      <c r="A334" t="str">
        <f>IF(B334="","", MAX(A$1:A333)+1)</f>
        <v/>
      </c>
      <c r="B334" t="str">
        <f>IF(Recipes!C341="","", Recipes!C341)</f>
        <v/>
      </c>
      <c r="C334" t="str">
        <f t="shared" si="5"/>
        <v/>
      </c>
    </row>
    <row r="335" spans="1:3" x14ac:dyDescent="0.2">
      <c r="A335" t="str">
        <f>IF(B335="","", MAX(A$1:A334)+1)</f>
        <v/>
      </c>
      <c r="B335" t="str">
        <f>IF(Recipes!C342="","", Recipes!C342)</f>
        <v/>
      </c>
      <c r="C335" t="str">
        <f t="shared" si="5"/>
        <v/>
      </c>
    </row>
    <row r="336" spans="1:3" x14ac:dyDescent="0.2">
      <c r="A336" t="str">
        <f>IF(B336="","", MAX(A$1:A335)+1)</f>
        <v/>
      </c>
      <c r="B336" t="str">
        <f>IF(Recipes!C343="","", Recipes!C343)</f>
        <v/>
      </c>
      <c r="C336" t="str">
        <f t="shared" si="5"/>
        <v/>
      </c>
    </row>
    <row r="337" spans="1:3" x14ac:dyDescent="0.2">
      <c r="A337" t="str">
        <f>IF(B337="","", MAX(A$1:A336)+1)</f>
        <v/>
      </c>
      <c r="B337" t="str">
        <f>IF(Recipes!C344="","", Recipes!C344)</f>
        <v/>
      </c>
      <c r="C337" t="str">
        <f t="shared" si="5"/>
        <v/>
      </c>
    </row>
    <row r="338" spans="1:3" x14ac:dyDescent="0.2">
      <c r="A338">
        <f>IF(B338="","", MAX(A$1:A337)+1)</f>
        <v>32</v>
      </c>
      <c r="B338" t="str">
        <f>IF(Recipes!C345="","", Recipes!C345)</f>
        <v>Pumpkin Bread</v>
      </c>
      <c r="C338" t="str">
        <f t="shared" si="5"/>
        <v/>
      </c>
    </row>
    <row r="339" spans="1:3" x14ac:dyDescent="0.2">
      <c r="A339" t="str">
        <f>IF(B339="","", MAX(A$1:A338)+1)</f>
        <v/>
      </c>
      <c r="B339" t="str">
        <f>IF(Recipes!C346="","", Recipes!C346)</f>
        <v/>
      </c>
      <c r="C339" t="str">
        <f t="shared" si="5"/>
        <v/>
      </c>
    </row>
    <row r="340" spans="1:3" x14ac:dyDescent="0.2">
      <c r="A340" t="str">
        <f>IF(B340="","", MAX(A$1:A339)+1)</f>
        <v/>
      </c>
      <c r="B340" t="str">
        <f>IF(Recipes!C347="","", Recipes!C347)</f>
        <v/>
      </c>
      <c r="C340" t="str">
        <f t="shared" si="5"/>
        <v/>
      </c>
    </row>
    <row r="341" spans="1:3" x14ac:dyDescent="0.2">
      <c r="A341" t="str">
        <f>IF(B341="","", MAX(A$1:A340)+1)</f>
        <v/>
      </c>
      <c r="B341" t="str">
        <f>IF(Recipes!C348="","", Recipes!C348)</f>
        <v/>
      </c>
      <c r="C341" t="str">
        <f t="shared" si="5"/>
        <v/>
      </c>
    </row>
    <row r="342" spans="1:3" x14ac:dyDescent="0.2">
      <c r="A342" t="str">
        <f>IF(B342="","", MAX(A$1:A341)+1)</f>
        <v/>
      </c>
      <c r="B342" t="str">
        <f>IF(Recipes!C349="","", Recipes!C349)</f>
        <v/>
      </c>
      <c r="C342" t="str">
        <f t="shared" si="5"/>
        <v/>
      </c>
    </row>
    <row r="343" spans="1:3" x14ac:dyDescent="0.2">
      <c r="A343" t="str">
        <f>IF(B343="","", MAX(A$1:A342)+1)</f>
        <v/>
      </c>
      <c r="B343" t="str">
        <f>IF(Recipes!C350="","", Recipes!C350)</f>
        <v/>
      </c>
      <c r="C343" t="str">
        <f t="shared" si="5"/>
        <v/>
      </c>
    </row>
    <row r="344" spans="1:3" x14ac:dyDescent="0.2">
      <c r="A344" t="str">
        <f>IF(B344="","", MAX(A$1:A343)+1)</f>
        <v/>
      </c>
      <c r="B344" t="str">
        <f>IF(Recipes!C351="","", Recipes!C351)</f>
        <v/>
      </c>
      <c r="C344" t="str">
        <f t="shared" si="5"/>
        <v/>
      </c>
    </row>
    <row r="345" spans="1:3" x14ac:dyDescent="0.2">
      <c r="A345" t="str">
        <f>IF(B345="","", MAX(A$1:A344)+1)</f>
        <v/>
      </c>
      <c r="B345" t="str">
        <f>IF(Recipes!C352="","", Recipes!C352)</f>
        <v/>
      </c>
      <c r="C345" t="str">
        <f t="shared" si="5"/>
        <v/>
      </c>
    </row>
    <row r="346" spans="1:3" x14ac:dyDescent="0.2">
      <c r="A346" t="str">
        <f>IF(B346="","", MAX(A$1:A345)+1)</f>
        <v/>
      </c>
      <c r="B346" t="str">
        <f>IF(Recipes!C353="","", Recipes!C353)</f>
        <v/>
      </c>
      <c r="C346" t="str">
        <f t="shared" si="5"/>
        <v/>
      </c>
    </row>
    <row r="347" spans="1:3" x14ac:dyDescent="0.2">
      <c r="A347" t="str">
        <f>IF(B347="","", MAX(A$1:A346)+1)</f>
        <v/>
      </c>
      <c r="B347" t="str">
        <f>IF(Recipes!C354="","", Recipes!C354)</f>
        <v/>
      </c>
      <c r="C347" t="str">
        <f t="shared" si="5"/>
        <v/>
      </c>
    </row>
    <row r="348" spans="1:3" x14ac:dyDescent="0.2">
      <c r="A348" t="str">
        <f>IF(B348="","", MAX(A$1:A347)+1)</f>
        <v/>
      </c>
      <c r="B348" t="str">
        <f>IF(Recipes!C355="","", Recipes!C355)</f>
        <v/>
      </c>
      <c r="C348" t="str">
        <f t="shared" si="5"/>
        <v/>
      </c>
    </row>
    <row r="349" spans="1:3" x14ac:dyDescent="0.2">
      <c r="A349" t="str">
        <f>IF(B349="","", MAX(A$1:A348)+1)</f>
        <v/>
      </c>
      <c r="B349" t="str">
        <f>IF(Recipes!C356="","", Recipes!C356)</f>
        <v/>
      </c>
      <c r="C349" t="str">
        <f t="shared" si="5"/>
        <v/>
      </c>
    </row>
    <row r="350" spans="1:3" x14ac:dyDescent="0.2">
      <c r="A350" t="str">
        <f>IF(B350="","", MAX(A$1:A349)+1)</f>
        <v/>
      </c>
      <c r="B350" t="str">
        <f>IF(Recipes!C357="","", Recipes!C357)</f>
        <v/>
      </c>
      <c r="C350" t="str">
        <f t="shared" si="5"/>
        <v/>
      </c>
    </row>
    <row r="351" spans="1:3" x14ac:dyDescent="0.2">
      <c r="A351" t="str">
        <f>IF(B351="","", MAX(A$1:A350)+1)</f>
        <v/>
      </c>
      <c r="B351" t="str">
        <f>IF(Recipes!C358="","", Recipes!C358)</f>
        <v/>
      </c>
      <c r="C351" t="str">
        <f t="shared" si="5"/>
        <v/>
      </c>
    </row>
    <row r="352" spans="1:3" x14ac:dyDescent="0.2">
      <c r="A352">
        <f>IF(B352="","", MAX(A$1:A351)+1)</f>
        <v>33</v>
      </c>
      <c r="B352" t="str">
        <f>IF(Recipes!C359="","", Recipes!C359)</f>
        <v>Pork Dumplings</v>
      </c>
      <c r="C352" t="str">
        <f t="shared" si="5"/>
        <v/>
      </c>
    </row>
    <row r="353" spans="1:3" x14ac:dyDescent="0.2">
      <c r="A353" t="str">
        <f>IF(B353="","", MAX(A$1:A352)+1)</f>
        <v/>
      </c>
      <c r="B353" t="str">
        <f>IF(Recipes!C360="","", Recipes!C360)</f>
        <v/>
      </c>
      <c r="C353" t="str">
        <f t="shared" si="5"/>
        <v/>
      </c>
    </row>
    <row r="354" spans="1:3" x14ac:dyDescent="0.2">
      <c r="A354" t="str">
        <f>IF(B354="","", MAX(A$1:A353)+1)</f>
        <v/>
      </c>
      <c r="B354" t="str">
        <f>IF(Recipes!C361="","", Recipes!C361)</f>
        <v/>
      </c>
      <c r="C354" t="str">
        <f t="shared" si="5"/>
        <v/>
      </c>
    </row>
    <row r="355" spans="1:3" x14ac:dyDescent="0.2">
      <c r="A355" t="str">
        <f>IF(B355="","", MAX(A$1:A354)+1)</f>
        <v/>
      </c>
      <c r="B355" t="str">
        <f>IF(Recipes!C362="","", Recipes!C362)</f>
        <v/>
      </c>
      <c r="C355" t="str">
        <f t="shared" si="5"/>
        <v/>
      </c>
    </row>
    <row r="356" spans="1:3" x14ac:dyDescent="0.2">
      <c r="A356" t="str">
        <f>IF(B356="","", MAX(A$1:A355)+1)</f>
        <v/>
      </c>
      <c r="B356" t="str">
        <f>IF(Recipes!C363="","", Recipes!C363)</f>
        <v/>
      </c>
      <c r="C356" t="str">
        <f t="shared" si="5"/>
        <v/>
      </c>
    </row>
    <row r="357" spans="1:3" x14ac:dyDescent="0.2">
      <c r="A357" t="str">
        <f>IF(B357="","", MAX(A$1:A356)+1)</f>
        <v/>
      </c>
      <c r="B357" t="str">
        <f>IF(Recipes!C364="","", Recipes!C364)</f>
        <v/>
      </c>
      <c r="C357" t="str">
        <f t="shared" si="5"/>
        <v/>
      </c>
    </row>
    <row r="358" spans="1:3" x14ac:dyDescent="0.2">
      <c r="A358" t="str">
        <f>IF(B358="","", MAX(A$1:A357)+1)</f>
        <v/>
      </c>
      <c r="B358" t="str">
        <f>IF(Recipes!C365="","", Recipes!C365)</f>
        <v/>
      </c>
      <c r="C358" t="str">
        <f t="shared" si="5"/>
        <v/>
      </c>
    </row>
    <row r="359" spans="1:3" x14ac:dyDescent="0.2">
      <c r="A359" t="str">
        <f>IF(B359="","", MAX(A$1:A358)+1)</f>
        <v/>
      </c>
      <c r="B359" t="str">
        <f>IF(Recipes!C366="","", Recipes!C366)</f>
        <v/>
      </c>
      <c r="C359" t="str">
        <f t="shared" si="5"/>
        <v/>
      </c>
    </row>
    <row r="360" spans="1:3" x14ac:dyDescent="0.2">
      <c r="A360" t="str">
        <f>IF(B360="","", MAX(A$1:A359)+1)</f>
        <v/>
      </c>
      <c r="B360" t="str">
        <f>IF(Recipes!C367="","", Recipes!C367)</f>
        <v/>
      </c>
      <c r="C360" t="str">
        <f t="shared" si="5"/>
        <v/>
      </c>
    </row>
    <row r="361" spans="1:3" x14ac:dyDescent="0.2">
      <c r="A361" t="str">
        <f>IF(B361="","", MAX(A$1:A360)+1)</f>
        <v/>
      </c>
      <c r="B361" t="str">
        <f>IF(Recipes!C368="","", Recipes!C368)</f>
        <v/>
      </c>
      <c r="C361" t="str">
        <f t="shared" si="5"/>
        <v/>
      </c>
    </row>
    <row r="362" spans="1:3" x14ac:dyDescent="0.2">
      <c r="A362" t="str">
        <f>IF(B362="","", MAX(A$1:A361)+1)</f>
        <v/>
      </c>
      <c r="B362" t="str">
        <f>IF(Recipes!C369="","", Recipes!C369)</f>
        <v/>
      </c>
      <c r="C362" t="str">
        <f t="shared" si="5"/>
        <v/>
      </c>
    </row>
    <row r="363" spans="1:3" x14ac:dyDescent="0.2">
      <c r="A363">
        <f>IF(B363="","", MAX(A$1:A362)+1)</f>
        <v>34</v>
      </c>
      <c r="B363" t="str">
        <f>IF(Recipes!C370="","", Recipes!C370)</f>
        <v>Cole Slaw</v>
      </c>
      <c r="C363" t="str">
        <f t="shared" si="5"/>
        <v/>
      </c>
    </row>
    <row r="364" spans="1:3" x14ac:dyDescent="0.2">
      <c r="A364" t="str">
        <f>IF(B364="","", MAX(A$1:A363)+1)</f>
        <v/>
      </c>
      <c r="B364" t="str">
        <f>IF(Recipes!C371="","", Recipes!C371)</f>
        <v/>
      </c>
      <c r="C364" t="str">
        <f t="shared" si="5"/>
        <v/>
      </c>
    </row>
    <row r="365" spans="1:3" x14ac:dyDescent="0.2">
      <c r="A365" t="str">
        <f>IF(B365="","", MAX(A$1:A364)+1)</f>
        <v/>
      </c>
      <c r="B365" t="str">
        <f>IF(Recipes!C372="","", Recipes!C372)</f>
        <v/>
      </c>
      <c r="C365" t="str">
        <f t="shared" si="5"/>
        <v/>
      </c>
    </row>
    <row r="366" spans="1:3" x14ac:dyDescent="0.2">
      <c r="A366" t="str">
        <f>IF(B366="","", MAX(A$1:A365)+1)</f>
        <v/>
      </c>
      <c r="B366" t="str">
        <f>IF(Recipes!C373="","", Recipes!C373)</f>
        <v/>
      </c>
      <c r="C366" t="str">
        <f t="shared" si="5"/>
        <v/>
      </c>
    </row>
    <row r="367" spans="1:3" x14ac:dyDescent="0.2">
      <c r="A367" t="str">
        <f>IF(B367="","", MAX(A$1:A366)+1)</f>
        <v/>
      </c>
      <c r="B367" t="str">
        <f>IF(Recipes!C374="","", Recipes!C374)</f>
        <v/>
      </c>
      <c r="C367" t="str">
        <f t="shared" si="5"/>
        <v/>
      </c>
    </row>
    <row r="368" spans="1:3" x14ac:dyDescent="0.2">
      <c r="A368" t="str">
        <f>IF(B368="","", MAX(A$1:A367)+1)</f>
        <v/>
      </c>
      <c r="B368" t="str">
        <f>IF(Recipes!C375="","", Recipes!C375)</f>
        <v/>
      </c>
      <c r="C368" t="str">
        <f t="shared" si="5"/>
        <v/>
      </c>
    </row>
    <row r="369" spans="1:3" x14ac:dyDescent="0.2">
      <c r="A369" t="str">
        <f>IF(B369="","", MAX(A$1:A368)+1)</f>
        <v/>
      </c>
      <c r="B369" t="str">
        <f>IF(Recipes!C376="","", Recipes!C376)</f>
        <v/>
      </c>
      <c r="C369" t="str">
        <f t="shared" si="5"/>
        <v/>
      </c>
    </row>
    <row r="370" spans="1:3" x14ac:dyDescent="0.2">
      <c r="A370" t="str">
        <f>IF(B370="","", MAX(A$1:A369)+1)</f>
        <v/>
      </c>
      <c r="B370" t="str">
        <f>IF(Recipes!C377="","", Recipes!C377)</f>
        <v/>
      </c>
      <c r="C370" t="str">
        <f t="shared" si="5"/>
        <v/>
      </c>
    </row>
    <row r="371" spans="1:3" x14ac:dyDescent="0.2">
      <c r="A371" t="str">
        <f>IF(B371="","", MAX(A$1:A370)+1)</f>
        <v/>
      </c>
      <c r="B371" t="str">
        <f>IF(Recipes!C378="","", Recipes!C378)</f>
        <v/>
      </c>
      <c r="C371" t="str">
        <f t="shared" si="5"/>
        <v/>
      </c>
    </row>
    <row r="372" spans="1:3" x14ac:dyDescent="0.2">
      <c r="A372" t="str">
        <f>IF(B372="","", MAX(A$1:A371)+1)</f>
        <v/>
      </c>
      <c r="B372" t="str">
        <f>IF(Recipes!C379="","", Recipes!C379)</f>
        <v/>
      </c>
      <c r="C372" t="str">
        <f t="shared" si="5"/>
        <v/>
      </c>
    </row>
    <row r="373" spans="1:3" x14ac:dyDescent="0.2">
      <c r="A373" t="str">
        <f>IF(B373="","", MAX(A$1:A372)+1)</f>
        <v/>
      </c>
      <c r="B373" t="str">
        <f>IF(Recipes!C380="","", Recipes!C380)</f>
        <v/>
      </c>
      <c r="C373" t="str">
        <f t="shared" si="5"/>
        <v/>
      </c>
    </row>
    <row r="374" spans="1:3" x14ac:dyDescent="0.2">
      <c r="A374" t="str">
        <f>IF(B374="","", MAX(A$1:A373)+1)</f>
        <v/>
      </c>
      <c r="B374" t="str">
        <f>IF(Recipes!C381="","", Recipes!C381)</f>
        <v/>
      </c>
      <c r="C374" t="str">
        <f t="shared" si="5"/>
        <v/>
      </c>
    </row>
    <row r="375" spans="1:3" x14ac:dyDescent="0.2">
      <c r="A375" t="str">
        <f>IF(B375="","", MAX(A$1:A374)+1)</f>
        <v/>
      </c>
      <c r="B375" t="str">
        <f>IF(Recipes!C382="","", Recipes!C382)</f>
        <v/>
      </c>
      <c r="C375" t="str">
        <f t="shared" si="5"/>
        <v/>
      </c>
    </row>
    <row r="376" spans="1:3" x14ac:dyDescent="0.2">
      <c r="A376" t="str">
        <f>IF(B376="","", MAX(A$1:A375)+1)</f>
        <v/>
      </c>
      <c r="B376" t="str">
        <f>IF(Recipes!C383="","", Recipes!C383)</f>
        <v/>
      </c>
      <c r="C376" t="str">
        <f t="shared" si="5"/>
        <v/>
      </c>
    </row>
    <row r="377" spans="1:3" x14ac:dyDescent="0.2">
      <c r="A377" t="str">
        <f>IF(B377="","", MAX(A$1:A376)+1)</f>
        <v/>
      </c>
      <c r="B377" t="str">
        <f>IF(Recipes!C384="","", Recipes!C384)</f>
        <v/>
      </c>
      <c r="C377" t="str">
        <f t="shared" si="5"/>
        <v/>
      </c>
    </row>
    <row r="378" spans="1:3" x14ac:dyDescent="0.2">
      <c r="A378">
        <f>IF(B378="","", MAX(A$1:A377)+1)</f>
        <v>35</v>
      </c>
      <c r="B378" t="str">
        <f>IF(Recipes!C385="","", Recipes!C385)</f>
        <v>Pineapple Chicken</v>
      </c>
      <c r="C378" t="str">
        <f t="shared" si="5"/>
        <v/>
      </c>
    </row>
    <row r="379" spans="1:3" x14ac:dyDescent="0.2">
      <c r="A379" t="str">
        <f>IF(B379="","", MAX(A$1:A378)+1)</f>
        <v/>
      </c>
      <c r="B379" t="str">
        <f>IF(Recipes!C386="","", Recipes!C386)</f>
        <v/>
      </c>
      <c r="C379" t="str">
        <f t="shared" si="5"/>
        <v/>
      </c>
    </row>
    <row r="380" spans="1:3" x14ac:dyDescent="0.2">
      <c r="A380" t="str">
        <f>IF(B380="","", MAX(A$1:A379)+1)</f>
        <v/>
      </c>
      <c r="B380" t="str">
        <f>IF(Recipes!C387="","", Recipes!C387)</f>
        <v/>
      </c>
      <c r="C380" t="str">
        <f t="shared" si="5"/>
        <v/>
      </c>
    </row>
    <row r="381" spans="1:3" x14ac:dyDescent="0.2">
      <c r="A381" t="str">
        <f>IF(B381="","", MAX(A$1:A380)+1)</f>
        <v/>
      </c>
      <c r="B381" t="str">
        <f>IF(Recipes!C388="","", Recipes!C388)</f>
        <v/>
      </c>
      <c r="C381" t="str">
        <f t="shared" si="5"/>
        <v/>
      </c>
    </row>
    <row r="382" spans="1:3" x14ac:dyDescent="0.2">
      <c r="A382" t="str">
        <f>IF(B382="","", MAX(A$1:A381)+1)</f>
        <v/>
      </c>
      <c r="B382" t="str">
        <f>IF(Recipes!C389="","", Recipes!C389)</f>
        <v/>
      </c>
      <c r="C382" t="str">
        <f t="shared" si="5"/>
        <v/>
      </c>
    </row>
    <row r="383" spans="1:3" x14ac:dyDescent="0.2">
      <c r="A383" t="str">
        <f>IF(B383="","", MAX(A$1:A382)+1)</f>
        <v/>
      </c>
      <c r="B383" t="str">
        <f>IF(Recipes!C390="","", Recipes!C390)</f>
        <v/>
      </c>
      <c r="C383" t="str">
        <f t="shared" si="5"/>
        <v/>
      </c>
    </row>
    <row r="384" spans="1:3" x14ac:dyDescent="0.2">
      <c r="A384" t="str">
        <f>IF(B384="","", MAX(A$1:A383)+1)</f>
        <v/>
      </c>
      <c r="B384" t="str">
        <f>IF(Recipes!C391="","", Recipes!C391)</f>
        <v/>
      </c>
      <c r="C384" t="str">
        <f t="shared" si="5"/>
        <v/>
      </c>
    </row>
    <row r="385" spans="1:3" x14ac:dyDescent="0.2">
      <c r="A385" t="str">
        <f>IF(B385="","", MAX(A$1:A384)+1)</f>
        <v/>
      </c>
      <c r="B385" t="str">
        <f>IF(Recipes!C392="","", Recipes!C392)</f>
        <v/>
      </c>
      <c r="C385" t="str">
        <f t="shared" si="5"/>
        <v/>
      </c>
    </row>
    <row r="386" spans="1:3" x14ac:dyDescent="0.2">
      <c r="A386" t="str">
        <f>IF(B386="","", MAX(A$1:A385)+1)</f>
        <v/>
      </c>
      <c r="B386" t="str">
        <f>IF(Recipes!C393="","", Recipes!C393)</f>
        <v/>
      </c>
      <c r="C386" t="str">
        <f t="shared" si="5"/>
        <v/>
      </c>
    </row>
    <row r="387" spans="1:3" x14ac:dyDescent="0.2">
      <c r="A387" t="str">
        <f>IF(B387="","", MAX(A$1:A386)+1)</f>
        <v/>
      </c>
      <c r="B387" t="str">
        <f>IF(Recipes!C394="","", Recipes!C394)</f>
        <v/>
      </c>
      <c r="C387" t="str">
        <f t="shared" ref="C387:C450" si="6">IFERROR(INDEX($B$2:$B$2000,MATCH(ROW()-ROW($D$1),$A$2:$A$2000,0)),"")</f>
        <v/>
      </c>
    </row>
    <row r="388" spans="1:3" x14ac:dyDescent="0.2">
      <c r="A388" t="str">
        <f>IF(B388="","", MAX(A$1:A387)+1)</f>
        <v/>
      </c>
      <c r="B388" t="str">
        <f>IF(Recipes!C395="","", Recipes!C395)</f>
        <v/>
      </c>
      <c r="C388" t="str">
        <f t="shared" si="6"/>
        <v/>
      </c>
    </row>
    <row r="389" spans="1:3" x14ac:dyDescent="0.2">
      <c r="A389" t="str">
        <f>IF(B389="","", MAX(A$1:A388)+1)</f>
        <v/>
      </c>
      <c r="B389" t="str">
        <f>IF(Recipes!C396="","", Recipes!C396)</f>
        <v/>
      </c>
      <c r="C389" t="str">
        <f t="shared" si="6"/>
        <v/>
      </c>
    </row>
    <row r="390" spans="1:3" x14ac:dyDescent="0.2">
      <c r="A390" t="str">
        <f>IF(B390="","", MAX(A$1:A389)+1)</f>
        <v/>
      </c>
      <c r="B390" t="str">
        <f>IF(Recipes!C397="","", Recipes!C397)</f>
        <v/>
      </c>
      <c r="C390" t="str">
        <f t="shared" si="6"/>
        <v/>
      </c>
    </row>
    <row r="391" spans="1:3" x14ac:dyDescent="0.2">
      <c r="A391">
        <f>IF(B391="","", MAX(A$1:A390)+1)</f>
        <v>36</v>
      </c>
      <c r="B391" t="str">
        <f>IF(Recipes!C398="","", Recipes!C398)</f>
        <v>Zucchini Boats</v>
      </c>
      <c r="C391" t="str">
        <f t="shared" si="6"/>
        <v/>
      </c>
    </row>
    <row r="392" spans="1:3" x14ac:dyDescent="0.2">
      <c r="A392" t="str">
        <f>IF(B392="","", MAX(A$1:A391)+1)</f>
        <v/>
      </c>
      <c r="B392" t="str">
        <f>IF(Recipes!C399="","", Recipes!C399)</f>
        <v/>
      </c>
      <c r="C392" t="str">
        <f t="shared" si="6"/>
        <v/>
      </c>
    </row>
    <row r="393" spans="1:3" x14ac:dyDescent="0.2">
      <c r="A393" t="str">
        <f>IF(B393="","", MAX(A$1:A392)+1)</f>
        <v/>
      </c>
      <c r="B393" t="str">
        <f>IF(Recipes!C400="","", Recipes!C400)</f>
        <v/>
      </c>
      <c r="C393" t="str">
        <f t="shared" si="6"/>
        <v/>
      </c>
    </row>
    <row r="394" spans="1:3" x14ac:dyDescent="0.2">
      <c r="A394" t="str">
        <f>IF(B394="","", MAX(A$1:A393)+1)</f>
        <v/>
      </c>
      <c r="B394" t="str">
        <f>IF(Recipes!C401="","", Recipes!C401)</f>
        <v/>
      </c>
      <c r="C394" t="str">
        <f t="shared" si="6"/>
        <v/>
      </c>
    </row>
    <row r="395" spans="1:3" x14ac:dyDescent="0.2">
      <c r="A395" t="str">
        <f>IF(B395="","", MAX(A$1:A394)+1)</f>
        <v/>
      </c>
      <c r="B395" t="str">
        <f>IF(Recipes!C402="","", Recipes!C402)</f>
        <v/>
      </c>
      <c r="C395" t="str">
        <f t="shared" si="6"/>
        <v/>
      </c>
    </row>
    <row r="396" spans="1:3" x14ac:dyDescent="0.2">
      <c r="A396" t="str">
        <f>IF(B396="","", MAX(A$1:A395)+1)</f>
        <v/>
      </c>
      <c r="B396" t="str">
        <f>IF(Recipes!C403="","", Recipes!C403)</f>
        <v/>
      </c>
      <c r="C396" t="str">
        <f t="shared" si="6"/>
        <v/>
      </c>
    </row>
    <row r="397" spans="1:3" x14ac:dyDescent="0.2">
      <c r="A397" t="str">
        <f>IF(B397="","", MAX(A$1:A396)+1)</f>
        <v/>
      </c>
      <c r="B397" t="str">
        <f>IF(Recipes!C404="","", Recipes!C404)</f>
        <v/>
      </c>
      <c r="C397" t="str">
        <f t="shared" si="6"/>
        <v/>
      </c>
    </row>
    <row r="398" spans="1:3" x14ac:dyDescent="0.2">
      <c r="A398" t="str">
        <f>IF(B398="","", MAX(A$1:A397)+1)</f>
        <v/>
      </c>
      <c r="B398" t="str">
        <f>IF(Recipes!C405="","", Recipes!C405)</f>
        <v/>
      </c>
      <c r="C398" t="str">
        <f t="shared" si="6"/>
        <v/>
      </c>
    </row>
    <row r="399" spans="1:3" x14ac:dyDescent="0.2">
      <c r="A399" t="str">
        <f>IF(B399="","", MAX(A$1:A398)+1)</f>
        <v/>
      </c>
      <c r="B399" t="str">
        <f>IF(Recipes!C406="","", Recipes!C406)</f>
        <v/>
      </c>
      <c r="C399" t="str">
        <f t="shared" si="6"/>
        <v/>
      </c>
    </row>
    <row r="400" spans="1:3" x14ac:dyDescent="0.2">
      <c r="A400" t="str">
        <f>IF(B400="","", MAX(A$1:A399)+1)</f>
        <v/>
      </c>
      <c r="B400" t="str">
        <f>IF(Recipes!C407="","", Recipes!C407)</f>
        <v/>
      </c>
      <c r="C400" t="str">
        <f t="shared" si="6"/>
        <v/>
      </c>
    </row>
    <row r="401" spans="1:3" x14ac:dyDescent="0.2">
      <c r="A401" t="str">
        <f>IF(B401="","", MAX(A$1:A400)+1)</f>
        <v/>
      </c>
      <c r="B401" t="str">
        <f>IF(Recipes!C408="","", Recipes!C408)</f>
        <v/>
      </c>
      <c r="C401" t="str">
        <f t="shared" si="6"/>
        <v/>
      </c>
    </row>
    <row r="402" spans="1:3" x14ac:dyDescent="0.2">
      <c r="A402" t="str">
        <f>IF(B402="","", MAX(A$1:A401)+1)</f>
        <v/>
      </c>
      <c r="B402" t="str">
        <f>IF(Recipes!C409="","", Recipes!C409)</f>
        <v/>
      </c>
      <c r="C402" t="str">
        <f t="shared" si="6"/>
        <v/>
      </c>
    </row>
    <row r="403" spans="1:3" x14ac:dyDescent="0.2">
      <c r="A403">
        <f>IF(B403="","", MAX(A$1:A402)+1)</f>
        <v>37</v>
      </c>
      <c r="B403" t="str">
        <f>IF(Recipes!C410="","", Recipes!C410)</f>
        <v>Vegetable Lasagna</v>
      </c>
      <c r="C403" t="str">
        <f t="shared" si="6"/>
        <v/>
      </c>
    </row>
    <row r="404" spans="1:3" x14ac:dyDescent="0.2">
      <c r="A404" t="str">
        <f>IF(B404="","", MAX(A$1:A403)+1)</f>
        <v/>
      </c>
      <c r="B404" t="str">
        <f>IF(Recipes!C411="","", Recipes!C411)</f>
        <v/>
      </c>
      <c r="C404" t="str">
        <f t="shared" si="6"/>
        <v/>
      </c>
    </row>
    <row r="405" spans="1:3" x14ac:dyDescent="0.2">
      <c r="A405" t="str">
        <f>IF(B405="","", MAX(A$1:A404)+1)</f>
        <v/>
      </c>
      <c r="B405" t="str">
        <f>IF(Recipes!C412="","", Recipes!C412)</f>
        <v/>
      </c>
      <c r="C405" t="str">
        <f t="shared" si="6"/>
        <v/>
      </c>
    </row>
    <row r="406" spans="1:3" x14ac:dyDescent="0.2">
      <c r="A406" t="str">
        <f>IF(B406="","", MAX(A$1:A405)+1)</f>
        <v/>
      </c>
      <c r="B406" t="str">
        <f>IF(Recipes!C413="","", Recipes!C413)</f>
        <v/>
      </c>
      <c r="C406" t="str">
        <f t="shared" si="6"/>
        <v/>
      </c>
    </row>
    <row r="407" spans="1:3" x14ac:dyDescent="0.2">
      <c r="A407" t="str">
        <f>IF(B407="","", MAX(A$1:A406)+1)</f>
        <v/>
      </c>
      <c r="B407" t="str">
        <f>IF(Recipes!C414="","", Recipes!C414)</f>
        <v/>
      </c>
      <c r="C407" t="str">
        <f t="shared" si="6"/>
        <v/>
      </c>
    </row>
    <row r="408" spans="1:3" x14ac:dyDescent="0.2">
      <c r="A408" t="str">
        <f>IF(B408="","", MAX(A$1:A407)+1)</f>
        <v/>
      </c>
      <c r="B408" t="str">
        <f>IF(Recipes!C415="","", Recipes!C415)</f>
        <v/>
      </c>
      <c r="C408" t="str">
        <f t="shared" si="6"/>
        <v/>
      </c>
    </row>
    <row r="409" spans="1:3" x14ac:dyDescent="0.2">
      <c r="A409">
        <f>IF(B409="","", MAX(A$1:A408)+1)</f>
        <v>38</v>
      </c>
      <c r="B409" t="str">
        <f>IF(Recipes!C416="","", Recipes!C416)</f>
        <v>French Baguettes</v>
      </c>
      <c r="C409" t="str">
        <f t="shared" si="6"/>
        <v/>
      </c>
    </row>
    <row r="410" spans="1:3" x14ac:dyDescent="0.2">
      <c r="A410" t="str">
        <f>IF(B410="","", MAX(A$1:A409)+1)</f>
        <v/>
      </c>
      <c r="B410" t="str">
        <f>IF(Recipes!C417="","", Recipes!C417)</f>
        <v/>
      </c>
      <c r="C410" t="str">
        <f t="shared" si="6"/>
        <v/>
      </c>
    </row>
    <row r="411" spans="1:3" x14ac:dyDescent="0.2">
      <c r="A411" t="str">
        <f>IF(B411="","", MAX(A$1:A410)+1)</f>
        <v/>
      </c>
      <c r="B411" t="str">
        <f>IF(Recipes!C418="","", Recipes!C418)</f>
        <v/>
      </c>
      <c r="C411" t="str">
        <f t="shared" si="6"/>
        <v/>
      </c>
    </row>
    <row r="412" spans="1:3" x14ac:dyDescent="0.2">
      <c r="A412" t="str">
        <f>IF(B412="","", MAX(A$1:A411)+1)</f>
        <v/>
      </c>
      <c r="B412" t="str">
        <f>IF(Recipes!C419="","", Recipes!C419)</f>
        <v/>
      </c>
      <c r="C412" t="str">
        <f t="shared" si="6"/>
        <v/>
      </c>
    </row>
    <row r="413" spans="1:3" x14ac:dyDescent="0.2">
      <c r="A413" t="str">
        <f>IF(B413="","", MAX(A$1:A412)+1)</f>
        <v/>
      </c>
      <c r="B413" t="str">
        <f>IF(Recipes!C420="","", Recipes!C420)</f>
        <v/>
      </c>
      <c r="C413" t="str">
        <f t="shared" si="6"/>
        <v/>
      </c>
    </row>
    <row r="414" spans="1:3" x14ac:dyDescent="0.2">
      <c r="A414" t="str">
        <f>IF(B414="","", MAX(A$1:A413)+1)</f>
        <v/>
      </c>
      <c r="B414" t="str">
        <f>IF(Recipes!C421="","", Recipes!C421)</f>
        <v/>
      </c>
      <c r="C414" t="str">
        <f t="shared" si="6"/>
        <v/>
      </c>
    </row>
    <row r="415" spans="1:3" x14ac:dyDescent="0.2">
      <c r="A415" t="str">
        <f>IF(B415="","", MAX(A$1:A414)+1)</f>
        <v/>
      </c>
      <c r="B415" t="str">
        <f>IF(Recipes!C422="","", Recipes!C422)</f>
        <v/>
      </c>
      <c r="C415" t="str">
        <f t="shared" si="6"/>
        <v/>
      </c>
    </row>
    <row r="416" spans="1:3" x14ac:dyDescent="0.2">
      <c r="A416" t="str">
        <f>IF(B416="","", MAX(A$1:A415)+1)</f>
        <v/>
      </c>
      <c r="B416" t="str">
        <f>IF(Recipes!C423="","", Recipes!C423)</f>
        <v/>
      </c>
      <c r="C416" t="str">
        <f t="shared" si="6"/>
        <v/>
      </c>
    </row>
    <row r="417" spans="1:3" x14ac:dyDescent="0.2">
      <c r="A417" t="str">
        <f>IF(B417="","", MAX(A$1:A416)+1)</f>
        <v/>
      </c>
      <c r="B417" t="str">
        <f>IF(Recipes!C424="","", Recipes!C424)</f>
        <v/>
      </c>
      <c r="C417" t="str">
        <f t="shared" si="6"/>
        <v/>
      </c>
    </row>
    <row r="418" spans="1:3" x14ac:dyDescent="0.2">
      <c r="A418" t="str">
        <f>IF(B418="","", MAX(A$1:A417)+1)</f>
        <v/>
      </c>
      <c r="B418" t="str">
        <f>IF(Recipes!C425="","", Recipes!C425)</f>
        <v/>
      </c>
      <c r="C418" t="str">
        <f t="shared" si="6"/>
        <v/>
      </c>
    </row>
    <row r="419" spans="1:3" x14ac:dyDescent="0.2">
      <c r="A419" t="str">
        <f>IF(B419="","", MAX(A$1:A418)+1)</f>
        <v/>
      </c>
      <c r="B419" t="str">
        <f>IF(Recipes!C426="","", Recipes!C426)</f>
        <v/>
      </c>
      <c r="C419" t="str">
        <f t="shared" si="6"/>
        <v/>
      </c>
    </row>
    <row r="420" spans="1:3" x14ac:dyDescent="0.2">
      <c r="A420" t="str">
        <f>IF(B420="","", MAX(A$1:A419)+1)</f>
        <v/>
      </c>
      <c r="B420" t="str">
        <f>IF(Recipes!C427="","", Recipes!C427)</f>
        <v/>
      </c>
      <c r="C420" t="str">
        <f t="shared" si="6"/>
        <v/>
      </c>
    </row>
    <row r="421" spans="1:3" x14ac:dyDescent="0.2">
      <c r="A421" t="str">
        <f>IF(B421="","", MAX(A$1:A420)+1)</f>
        <v/>
      </c>
      <c r="B421" t="str">
        <f>IF(Recipes!C428="","", Recipes!C428)</f>
        <v/>
      </c>
      <c r="C421" t="str">
        <f t="shared" si="6"/>
        <v/>
      </c>
    </row>
    <row r="422" spans="1:3" x14ac:dyDescent="0.2">
      <c r="A422" t="str">
        <f>IF(B422="","", MAX(A$1:A421)+1)</f>
        <v/>
      </c>
      <c r="B422" t="str">
        <f>IF(Recipes!C429="","", Recipes!C429)</f>
        <v/>
      </c>
      <c r="C422" t="str">
        <f t="shared" si="6"/>
        <v/>
      </c>
    </row>
    <row r="423" spans="1:3" x14ac:dyDescent="0.2">
      <c r="A423" t="str">
        <f>IF(B423="","", MAX(A$1:A422)+1)</f>
        <v/>
      </c>
      <c r="B423" t="str">
        <f>IF(Recipes!C430="","", Recipes!C430)</f>
        <v/>
      </c>
      <c r="C423" t="str">
        <f t="shared" si="6"/>
        <v/>
      </c>
    </row>
    <row r="424" spans="1:3" x14ac:dyDescent="0.2">
      <c r="A424">
        <f>IF(B424="","", MAX(A$1:A423)+1)</f>
        <v>39</v>
      </c>
      <c r="B424" t="str">
        <f>IF(Recipes!C431="","", Recipes!C431)</f>
        <v>Vegetarian Green Thai Curry</v>
      </c>
      <c r="C424" t="str">
        <f t="shared" si="6"/>
        <v/>
      </c>
    </row>
    <row r="425" spans="1:3" x14ac:dyDescent="0.2">
      <c r="A425" t="str">
        <f>IF(B425="","", MAX(A$1:A424)+1)</f>
        <v/>
      </c>
      <c r="B425" t="str">
        <f>IF(Recipes!C432="","", Recipes!C432)</f>
        <v/>
      </c>
      <c r="C425" t="str">
        <f t="shared" si="6"/>
        <v/>
      </c>
    </row>
    <row r="426" spans="1:3" x14ac:dyDescent="0.2">
      <c r="A426" t="str">
        <f>IF(B426="","", MAX(A$1:A425)+1)</f>
        <v/>
      </c>
      <c r="B426" t="str">
        <f>IF(Recipes!C433="","", Recipes!C433)</f>
        <v/>
      </c>
      <c r="C426" t="str">
        <f t="shared" si="6"/>
        <v/>
      </c>
    </row>
    <row r="427" spans="1:3" x14ac:dyDescent="0.2">
      <c r="A427" t="str">
        <f>IF(B427="","", MAX(A$1:A426)+1)</f>
        <v/>
      </c>
      <c r="B427" t="str">
        <f>IF(Recipes!C434="","", Recipes!C434)</f>
        <v/>
      </c>
      <c r="C427" t="str">
        <f t="shared" si="6"/>
        <v/>
      </c>
    </row>
    <row r="428" spans="1:3" x14ac:dyDescent="0.2">
      <c r="A428" t="str">
        <f>IF(B428="","", MAX(A$1:A427)+1)</f>
        <v/>
      </c>
      <c r="B428" t="str">
        <f>IF(Recipes!C435="","", Recipes!C435)</f>
        <v/>
      </c>
      <c r="C428" t="str">
        <f t="shared" si="6"/>
        <v/>
      </c>
    </row>
    <row r="429" spans="1:3" x14ac:dyDescent="0.2">
      <c r="A429" t="str">
        <f>IF(B429="","", MAX(A$1:A428)+1)</f>
        <v/>
      </c>
      <c r="B429" t="str">
        <f>IF(Recipes!C436="","", Recipes!C436)</f>
        <v/>
      </c>
      <c r="C429" t="str">
        <f t="shared" si="6"/>
        <v/>
      </c>
    </row>
    <row r="430" spans="1:3" x14ac:dyDescent="0.2">
      <c r="A430" t="str">
        <f>IF(B430="","", MAX(A$1:A429)+1)</f>
        <v/>
      </c>
      <c r="B430" t="str">
        <f>IF(Recipes!C437="","", Recipes!C437)</f>
        <v/>
      </c>
      <c r="C430" t="str">
        <f t="shared" si="6"/>
        <v/>
      </c>
    </row>
    <row r="431" spans="1:3" x14ac:dyDescent="0.2">
      <c r="A431" t="str">
        <f>IF(B431="","", MAX(A$1:A430)+1)</f>
        <v/>
      </c>
      <c r="B431" t="str">
        <f>IF(Recipes!C438="","", Recipes!C438)</f>
        <v/>
      </c>
      <c r="C431" t="str">
        <f t="shared" si="6"/>
        <v/>
      </c>
    </row>
    <row r="432" spans="1:3" x14ac:dyDescent="0.2">
      <c r="A432" t="str">
        <f>IF(B432="","", MAX(A$1:A431)+1)</f>
        <v/>
      </c>
      <c r="B432" t="str">
        <f>IF(Recipes!C439="","", Recipes!C439)</f>
        <v/>
      </c>
      <c r="C432" t="str">
        <f t="shared" si="6"/>
        <v/>
      </c>
    </row>
    <row r="433" spans="1:3" x14ac:dyDescent="0.2">
      <c r="A433" t="str">
        <f>IF(B433="","", MAX(A$1:A432)+1)</f>
        <v/>
      </c>
      <c r="B433" t="str">
        <f>IF(Recipes!C440="","", Recipes!C440)</f>
        <v/>
      </c>
      <c r="C433" t="str">
        <f t="shared" si="6"/>
        <v/>
      </c>
    </row>
    <row r="434" spans="1:3" x14ac:dyDescent="0.2">
      <c r="A434" t="str">
        <f>IF(B434="","", MAX(A$1:A433)+1)</f>
        <v/>
      </c>
      <c r="B434" t="str">
        <f>IF(Recipes!C441="","", Recipes!C441)</f>
        <v/>
      </c>
      <c r="C434" t="str">
        <f t="shared" si="6"/>
        <v/>
      </c>
    </row>
    <row r="435" spans="1:3" x14ac:dyDescent="0.2">
      <c r="A435" t="str">
        <f>IF(B435="","", MAX(A$1:A434)+1)</f>
        <v/>
      </c>
      <c r="B435" t="str">
        <f>IF(Recipes!C442="","", Recipes!C442)</f>
        <v/>
      </c>
      <c r="C435" t="str">
        <f t="shared" si="6"/>
        <v/>
      </c>
    </row>
    <row r="436" spans="1:3" x14ac:dyDescent="0.2">
      <c r="A436" t="str">
        <f>IF(B436="","", MAX(A$1:A435)+1)</f>
        <v/>
      </c>
      <c r="B436" t="str">
        <f>IF(Recipes!C443="","", Recipes!C443)</f>
        <v/>
      </c>
      <c r="C436" t="str">
        <f t="shared" si="6"/>
        <v/>
      </c>
    </row>
    <row r="437" spans="1:3" x14ac:dyDescent="0.2">
      <c r="A437">
        <f>IF(B437="","", MAX(A$1:A436)+1)</f>
        <v>40</v>
      </c>
      <c r="B437" t="str">
        <f>IF(Recipes!C444="","", Recipes!C444)</f>
        <v>Yakitori Don</v>
      </c>
      <c r="C437" t="str">
        <f t="shared" si="6"/>
        <v/>
      </c>
    </row>
    <row r="438" spans="1:3" x14ac:dyDescent="0.2">
      <c r="A438" t="str">
        <f>IF(B438="","", MAX(A$1:A437)+1)</f>
        <v/>
      </c>
      <c r="B438" t="str">
        <f>IF(Recipes!C445="","", Recipes!C445)</f>
        <v/>
      </c>
      <c r="C438" t="str">
        <f t="shared" si="6"/>
        <v/>
      </c>
    </row>
    <row r="439" spans="1:3" x14ac:dyDescent="0.2">
      <c r="A439" t="str">
        <f>IF(B439="","", MAX(A$1:A438)+1)</f>
        <v/>
      </c>
      <c r="B439" t="str">
        <f>IF(Recipes!C446="","", Recipes!C446)</f>
        <v/>
      </c>
      <c r="C439" t="str">
        <f t="shared" si="6"/>
        <v/>
      </c>
    </row>
    <row r="440" spans="1:3" x14ac:dyDescent="0.2">
      <c r="A440" t="str">
        <f>IF(B440="","", MAX(A$1:A439)+1)</f>
        <v/>
      </c>
      <c r="B440" t="str">
        <f>IF(Recipes!C447="","", Recipes!C447)</f>
        <v/>
      </c>
      <c r="C440" t="str">
        <f t="shared" si="6"/>
        <v/>
      </c>
    </row>
    <row r="441" spans="1:3" x14ac:dyDescent="0.2">
      <c r="A441" t="str">
        <f>IF(B441="","", MAX(A$1:A440)+1)</f>
        <v/>
      </c>
      <c r="B441" t="str">
        <f>IF(Recipes!C448="","", Recipes!C448)</f>
        <v/>
      </c>
      <c r="C441" t="str">
        <f t="shared" si="6"/>
        <v/>
      </c>
    </row>
    <row r="442" spans="1:3" x14ac:dyDescent="0.2">
      <c r="A442" t="str">
        <f>IF(B442="","", MAX(A$1:A441)+1)</f>
        <v/>
      </c>
      <c r="B442" t="str">
        <f>IF(Recipes!C449="","", Recipes!C449)</f>
        <v/>
      </c>
      <c r="C442" t="str">
        <f t="shared" si="6"/>
        <v/>
      </c>
    </row>
    <row r="443" spans="1:3" x14ac:dyDescent="0.2">
      <c r="A443" t="str">
        <f>IF(B443="","", MAX(A$1:A442)+1)</f>
        <v/>
      </c>
      <c r="B443" t="str">
        <f>IF(Recipes!C450="","", Recipes!C450)</f>
        <v/>
      </c>
      <c r="C443" t="str">
        <f t="shared" si="6"/>
        <v/>
      </c>
    </row>
    <row r="444" spans="1:3" x14ac:dyDescent="0.2">
      <c r="A444">
        <f>IF(B444="","", MAX(A$1:A443)+1)</f>
        <v>41</v>
      </c>
      <c r="B444" t="str">
        <f>IF(Recipes!C451="","", Recipes!C451)</f>
        <v>Cinnamon Raisin Bagels</v>
      </c>
      <c r="C444" t="str">
        <f t="shared" si="6"/>
        <v/>
      </c>
    </row>
    <row r="445" spans="1:3" x14ac:dyDescent="0.2">
      <c r="A445" t="str">
        <f>IF(B445="","", MAX(A$1:A444)+1)</f>
        <v/>
      </c>
      <c r="B445" t="str">
        <f>IF(Recipes!C452="","", Recipes!C452)</f>
        <v/>
      </c>
      <c r="C445" t="str">
        <f t="shared" si="6"/>
        <v/>
      </c>
    </row>
    <row r="446" spans="1:3" x14ac:dyDescent="0.2">
      <c r="A446" t="str">
        <f>IF(B446="","", MAX(A$1:A445)+1)</f>
        <v/>
      </c>
      <c r="B446" t="str">
        <f>IF(Recipes!C453="","", Recipes!C453)</f>
        <v/>
      </c>
      <c r="C446" t="str">
        <f t="shared" si="6"/>
        <v/>
      </c>
    </row>
    <row r="447" spans="1:3" x14ac:dyDescent="0.2">
      <c r="A447" t="str">
        <f>IF(B447="","", MAX(A$1:A446)+1)</f>
        <v/>
      </c>
      <c r="B447" t="str">
        <f>IF(Recipes!C454="","", Recipes!C454)</f>
        <v/>
      </c>
      <c r="C447" t="str">
        <f t="shared" si="6"/>
        <v/>
      </c>
    </row>
    <row r="448" spans="1:3" x14ac:dyDescent="0.2">
      <c r="A448" t="str">
        <f>IF(B448="","", MAX(A$1:A447)+1)</f>
        <v/>
      </c>
      <c r="B448" t="str">
        <f>IF(Recipes!C455="","", Recipes!C455)</f>
        <v/>
      </c>
      <c r="C448" t="str">
        <f t="shared" si="6"/>
        <v/>
      </c>
    </row>
    <row r="449" spans="1:3" x14ac:dyDescent="0.2">
      <c r="A449">
        <f>IF(B449="","", MAX(A$1:A448)+1)</f>
        <v>42</v>
      </c>
      <c r="B449" t="str">
        <f>IF(Recipes!C456="","", Recipes!C456)</f>
        <v>Mashed Potatoes</v>
      </c>
      <c r="C449" t="str">
        <f t="shared" si="6"/>
        <v/>
      </c>
    </row>
    <row r="450" spans="1:3" x14ac:dyDescent="0.2">
      <c r="A450" t="str">
        <f>IF(B450="","", MAX(A$1:A449)+1)</f>
        <v/>
      </c>
      <c r="B450" t="str">
        <f>IF(Recipes!C457="","", Recipes!C457)</f>
        <v/>
      </c>
      <c r="C450" t="str">
        <f t="shared" si="6"/>
        <v/>
      </c>
    </row>
    <row r="451" spans="1:3" x14ac:dyDescent="0.2">
      <c r="A451" t="str">
        <f>IF(B451="","", MAX(A$1:A450)+1)</f>
        <v/>
      </c>
      <c r="B451" t="str">
        <f>IF(Recipes!C458="","", Recipes!C458)</f>
        <v/>
      </c>
      <c r="C451" t="str">
        <f t="shared" ref="C451:C514" si="7">IFERROR(INDEX($B$2:$B$2000,MATCH(ROW()-ROW($D$1),$A$2:$A$2000,0)),"")</f>
        <v/>
      </c>
    </row>
    <row r="452" spans="1:3" x14ac:dyDescent="0.2">
      <c r="A452" t="str">
        <f>IF(B452="","", MAX(A$1:A451)+1)</f>
        <v/>
      </c>
      <c r="B452" t="str">
        <f>IF(Recipes!C459="","", Recipes!C459)</f>
        <v/>
      </c>
      <c r="C452" t="str">
        <f t="shared" si="7"/>
        <v/>
      </c>
    </row>
    <row r="453" spans="1:3" x14ac:dyDescent="0.2">
      <c r="A453" t="str">
        <f>IF(B453="","", MAX(A$1:A452)+1)</f>
        <v/>
      </c>
      <c r="B453" t="str">
        <f>IF(Recipes!C460="","", Recipes!C460)</f>
        <v/>
      </c>
      <c r="C453" t="str">
        <f t="shared" si="7"/>
        <v/>
      </c>
    </row>
    <row r="454" spans="1:3" x14ac:dyDescent="0.2">
      <c r="A454" t="str">
        <f>IF(B454="","", MAX(A$1:A453)+1)</f>
        <v/>
      </c>
      <c r="B454" t="str">
        <f>IF(Recipes!C461="","", Recipes!C461)</f>
        <v/>
      </c>
      <c r="C454" t="str">
        <f t="shared" si="7"/>
        <v/>
      </c>
    </row>
    <row r="455" spans="1:3" x14ac:dyDescent="0.2">
      <c r="A455" t="str">
        <f>IF(B455="","", MAX(A$1:A454)+1)</f>
        <v/>
      </c>
      <c r="B455" t="str">
        <f>IF(Recipes!C462="","", Recipes!C462)</f>
        <v/>
      </c>
      <c r="C455" t="str">
        <f t="shared" si="7"/>
        <v/>
      </c>
    </row>
    <row r="456" spans="1:3" x14ac:dyDescent="0.2">
      <c r="A456" t="str">
        <f>IF(B456="","", MAX(A$1:A455)+1)</f>
        <v/>
      </c>
      <c r="B456" t="str">
        <f>IF(Recipes!C463="","", Recipes!C463)</f>
        <v/>
      </c>
      <c r="C456" t="str">
        <f t="shared" si="7"/>
        <v/>
      </c>
    </row>
    <row r="457" spans="1:3" x14ac:dyDescent="0.2">
      <c r="A457">
        <f>IF(B457="","", MAX(A$1:A456)+1)</f>
        <v>43</v>
      </c>
      <c r="B457" t="str">
        <f>IF(Recipes!C464="","", Recipes!C464)</f>
        <v>Meatloaf</v>
      </c>
      <c r="C457" t="str">
        <f t="shared" si="7"/>
        <v/>
      </c>
    </row>
    <row r="458" spans="1:3" x14ac:dyDescent="0.2">
      <c r="A458" t="str">
        <f>IF(B458="","", MAX(A$1:A457)+1)</f>
        <v/>
      </c>
      <c r="B458" t="str">
        <f>IF(Recipes!C465="","", Recipes!C465)</f>
        <v/>
      </c>
      <c r="C458" t="str">
        <f t="shared" si="7"/>
        <v/>
      </c>
    </row>
    <row r="459" spans="1:3" x14ac:dyDescent="0.2">
      <c r="A459" t="str">
        <f>IF(B459="","", MAX(A$1:A458)+1)</f>
        <v/>
      </c>
      <c r="B459" t="str">
        <f>IF(Recipes!C466="","", Recipes!C466)</f>
        <v/>
      </c>
      <c r="C459" t="str">
        <f t="shared" si="7"/>
        <v/>
      </c>
    </row>
    <row r="460" spans="1:3" x14ac:dyDescent="0.2">
      <c r="A460" t="str">
        <f>IF(B460="","", MAX(A$1:A459)+1)</f>
        <v/>
      </c>
      <c r="B460" t="str">
        <f>IF(Recipes!C467="","", Recipes!C467)</f>
        <v/>
      </c>
      <c r="C460" t="str">
        <f t="shared" si="7"/>
        <v/>
      </c>
    </row>
    <row r="461" spans="1:3" x14ac:dyDescent="0.2">
      <c r="A461" t="str">
        <f>IF(B461="","", MAX(A$1:A460)+1)</f>
        <v/>
      </c>
      <c r="B461" t="str">
        <f>IF(Recipes!C468="","", Recipes!C468)</f>
        <v/>
      </c>
      <c r="C461" t="str">
        <f t="shared" si="7"/>
        <v/>
      </c>
    </row>
    <row r="462" spans="1:3" x14ac:dyDescent="0.2">
      <c r="A462" t="str">
        <f>IF(B462="","", MAX(A$1:A461)+1)</f>
        <v/>
      </c>
      <c r="B462" t="str">
        <f>IF(Recipes!C469="","", Recipes!C469)</f>
        <v/>
      </c>
      <c r="C462" t="str">
        <f t="shared" si="7"/>
        <v/>
      </c>
    </row>
    <row r="463" spans="1:3" x14ac:dyDescent="0.2">
      <c r="A463" t="str">
        <f>IF(B463="","", MAX(A$1:A462)+1)</f>
        <v/>
      </c>
      <c r="B463" t="str">
        <f>IF(Recipes!C470="","", Recipes!C470)</f>
        <v/>
      </c>
      <c r="C463" t="str">
        <f t="shared" si="7"/>
        <v/>
      </c>
    </row>
    <row r="464" spans="1:3" x14ac:dyDescent="0.2">
      <c r="A464" t="str">
        <f>IF(B464="","", MAX(A$1:A463)+1)</f>
        <v/>
      </c>
      <c r="B464" t="str">
        <f>IF(Recipes!C471="","", Recipes!C471)</f>
        <v/>
      </c>
      <c r="C464" t="str">
        <f t="shared" si="7"/>
        <v/>
      </c>
    </row>
    <row r="465" spans="1:3" x14ac:dyDescent="0.2">
      <c r="A465" t="str">
        <f>IF(B465="","", MAX(A$1:A464)+1)</f>
        <v/>
      </c>
      <c r="B465" t="str">
        <f>IF(Recipes!C472="","", Recipes!C472)</f>
        <v/>
      </c>
      <c r="C465" t="str">
        <f t="shared" si="7"/>
        <v/>
      </c>
    </row>
    <row r="466" spans="1:3" x14ac:dyDescent="0.2">
      <c r="A466" t="str">
        <f>IF(B466="","", MAX(A$1:A465)+1)</f>
        <v/>
      </c>
      <c r="B466" t="str">
        <f>IF(Recipes!C473="","", Recipes!C473)</f>
        <v/>
      </c>
      <c r="C466" t="str">
        <f t="shared" si="7"/>
        <v/>
      </c>
    </row>
    <row r="467" spans="1:3" x14ac:dyDescent="0.2">
      <c r="A467" t="str">
        <f>IF(B467="","", MAX(A$1:A466)+1)</f>
        <v/>
      </c>
      <c r="B467" t="str">
        <f>IF(Recipes!C474="","", Recipes!C474)</f>
        <v/>
      </c>
      <c r="C467" t="str">
        <f t="shared" si="7"/>
        <v/>
      </c>
    </row>
    <row r="468" spans="1:3" x14ac:dyDescent="0.2">
      <c r="A468" t="str">
        <f>IF(B468="","", MAX(A$1:A467)+1)</f>
        <v/>
      </c>
      <c r="B468" t="str">
        <f>IF(Recipes!C475="","", Recipes!C475)</f>
        <v/>
      </c>
      <c r="C468" t="str">
        <f t="shared" si="7"/>
        <v/>
      </c>
    </row>
    <row r="469" spans="1:3" x14ac:dyDescent="0.2">
      <c r="A469" t="str">
        <f>IF(B469="","", MAX(A$1:A468)+1)</f>
        <v/>
      </c>
      <c r="B469" t="str">
        <f>IF(Recipes!C476="","", Recipes!C476)</f>
        <v/>
      </c>
      <c r="C469" t="str">
        <f t="shared" si="7"/>
        <v/>
      </c>
    </row>
    <row r="470" spans="1:3" x14ac:dyDescent="0.2">
      <c r="A470" t="str">
        <f>IF(B470="","", MAX(A$1:A469)+1)</f>
        <v/>
      </c>
      <c r="B470" t="str">
        <f>IF(Recipes!C477="","", Recipes!C477)</f>
        <v/>
      </c>
      <c r="C470" t="str">
        <f t="shared" si="7"/>
        <v/>
      </c>
    </row>
    <row r="471" spans="1:3" x14ac:dyDescent="0.2">
      <c r="A471" t="str">
        <f>IF(B471="","", MAX(A$1:A470)+1)</f>
        <v/>
      </c>
      <c r="B471" t="str">
        <f>IF(Recipes!C478="","", Recipes!C478)</f>
        <v/>
      </c>
      <c r="C471" t="str">
        <f t="shared" si="7"/>
        <v/>
      </c>
    </row>
    <row r="472" spans="1:3" x14ac:dyDescent="0.2">
      <c r="A472" t="str">
        <f>IF(B472="","", MAX(A$1:A471)+1)</f>
        <v/>
      </c>
      <c r="B472" t="str">
        <f>IF(Recipes!C479="","", Recipes!C479)</f>
        <v/>
      </c>
      <c r="C472" t="str">
        <f t="shared" si="7"/>
        <v/>
      </c>
    </row>
    <row r="473" spans="1:3" x14ac:dyDescent="0.2">
      <c r="A473" t="str">
        <f>IF(B473="","", MAX(A$1:A472)+1)</f>
        <v/>
      </c>
      <c r="B473" t="str">
        <f>IF(Recipes!C480="","", Recipes!C480)</f>
        <v/>
      </c>
      <c r="C473" t="str">
        <f t="shared" si="7"/>
        <v/>
      </c>
    </row>
    <row r="474" spans="1:3" x14ac:dyDescent="0.2">
      <c r="A474" t="str">
        <f>IF(B474="","", MAX(A$1:A473)+1)</f>
        <v/>
      </c>
      <c r="B474" t="str">
        <f>IF(Recipes!C481="","", Recipes!C481)</f>
        <v/>
      </c>
      <c r="C474" t="str">
        <f t="shared" si="7"/>
        <v/>
      </c>
    </row>
    <row r="475" spans="1:3" x14ac:dyDescent="0.2">
      <c r="A475">
        <f>IF(B475="","", MAX(A$1:A474)+1)</f>
        <v>44</v>
      </c>
      <c r="B475" t="str">
        <f>IF(Recipes!C482="","", Recipes!C482)</f>
        <v>Jambalaya</v>
      </c>
      <c r="C475" t="str">
        <f t="shared" si="7"/>
        <v/>
      </c>
    </row>
    <row r="476" spans="1:3" x14ac:dyDescent="0.2">
      <c r="A476" t="str">
        <f>IF(B476="","", MAX(A$1:A475)+1)</f>
        <v/>
      </c>
      <c r="B476" t="str">
        <f>IF(Recipes!C483="","", Recipes!C483)</f>
        <v/>
      </c>
      <c r="C476" t="str">
        <f t="shared" si="7"/>
        <v/>
      </c>
    </row>
    <row r="477" spans="1:3" x14ac:dyDescent="0.2">
      <c r="A477" t="str">
        <f>IF(B477="","", MAX(A$1:A476)+1)</f>
        <v/>
      </c>
      <c r="B477" t="str">
        <f>IF(Recipes!C484="","", Recipes!C484)</f>
        <v/>
      </c>
      <c r="C477" t="str">
        <f t="shared" si="7"/>
        <v/>
      </c>
    </row>
    <row r="478" spans="1:3" x14ac:dyDescent="0.2">
      <c r="A478" t="str">
        <f>IF(B478="","", MAX(A$1:A477)+1)</f>
        <v/>
      </c>
      <c r="B478" t="str">
        <f>IF(Recipes!C485="","", Recipes!C485)</f>
        <v/>
      </c>
      <c r="C478" t="str">
        <f t="shared" si="7"/>
        <v/>
      </c>
    </row>
    <row r="479" spans="1:3" x14ac:dyDescent="0.2">
      <c r="A479" t="str">
        <f>IF(B479="","", MAX(A$1:A478)+1)</f>
        <v/>
      </c>
      <c r="B479" t="str">
        <f>IF(Recipes!C486="","", Recipes!C486)</f>
        <v/>
      </c>
      <c r="C479" t="str">
        <f t="shared" si="7"/>
        <v/>
      </c>
    </row>
    <row r="480" spans="1:3" x14ac:dyDescent="0.2">
      <c r="A480" t="str">
        <f>IF(B480="","", MAX(A$1:A479)+1)</f>
        <v/>
      </c>
      <c r="B480" t="str">
        <f>IF(Recipes!C487="","", Recipes!C487)</f>
        <v/>
      </c>
      <c r="C480" t="str">
        <f t="shared" si="7"/>
        <v/>
      </c>
    </row>
    <row r="481" spans="1:3" x14ac:dyDescent="0.2">
      <c r="A481" t="str">
        <f>IF(B481="","", MAX(A$1:A480)+1)</f>
        <v/>
      </c>
      <c r="B481" t="str">
        <f>IF(Recipes!C488="","", Recipes!C488)</f>
        <v/>
      </c>
      <c r="C481" t="str">
        <f t="shared" si="7"/>
        <v/>
      </c>
    </row>
    <row r="482" spans="1:3" x14ac:dyDescent="0.2">
      <c r="A482" t="str">
        <f>IF(B482="","", MAX(A$1:A481)+1)</f>
        <v/>
      </c>
      <c r="B482" t="str">
        <f>IF(Recipes!C489="","", Recipes!C489)</f>
        <v/>
      </c>
      <c r="C482" t="str">
        <f t="shared" si="7"/>
        <v/>
      </c>
    </row>
    <row r="483" spans="1:3" x14ac:dyDescent="0.2">
      <c r="A483" t="str">
        <f>IF(B483="","", MAX(A$1:A482)+1)</f>
        <v/>
      </c>
      <c r="B483" t="str">
        <f>IF(Recipes!C490="","", Recipes!C490)</f>
        <v/>
      </c>
      <c r="C483" t="str">
        <f t="shared" si="7"/>
        <v/>
      </c>
    </row>
    <row r="484" spans="1:3" x14ac:dyDescent="0.2">
      <c r="A484" t="str">
        <f>IF(B484="","", MAX(A$1:A483)+1)</f>
        <v/>
      </c>
      <c r="B484" t="str">
        <f>IF(Recipes!C491="","", Recipes!C491)</f>
        <v/>
      </c>
      <c r="C484" t="str">
        <f t="shared" si="7"/>
        <v/>
      </c>
    </row>
    <row r="485" spans="1:3" x14ac:dyDescent="0.2">
      <c r="A485">
        <f>IF(B485="","", MAX(A$1:A484)+1)</f>
        <v>45</v>
      </c>
      <c r="B485" t="str">
        <f>IF(Recipes!C492="","", Recipes!C492)</f>
        <v>Sloppy Joes</v>
      </c>
      <c r="C485" t="str">
        <f t="shared" si="7"/>
        <v/>
      </c>
    </row>
    <row r="486" spans="1:3" x14ac:dyDescent="0.2">
      <c r="A486" t="str">
        <f>IF(B486="","", MAX(A$1:A485)+1)</f>
        <v/>
      </c>
      <c r="B486" t="str">
        <f>IF(Recipes!C493="","", Recipes!C493)</f>
        <v/>
      </c>
      <c r="C486" t="str">
        <f t="shared" si="7"/>
        <v/>
      </c>
    </row>
    <row r="487" spans="1:3" x14ac:dyDescent="0.2">
      <c r="A487" t="str">
        <f>IF(B487="","", MAX(A$1:A486)+1)</f>
        <v/>
      </c>
      <c r="B487" t="str">
        <f>IF(Recipes!C494="","", Recipes!C494)</f>
        <v/>
      </c>
      <c r="C487" t="str">
        <f t="shared" si="7"/>
        <v/>
      </c>
    </row>
    <row r="488" spans="1:3" x14ac:dyDescent="0.2">
      <c r="A488" t="str">
        <f>IF(B488="","", MAX(A$1:A487)+1)</f>
        <v/>
      </c>
      <c r="B488" t="str">
        <f>IF(Recipes!C495="","", Recipes!C495)</f>
        <v/>
      </c>
      <c r="C488" t="str">
        <f t="shared" si="7"/>
        <v/>
      </c>
    </row>
    <row r="489" spans="1:3" x14ac:dyDescent="0.2">
      <c r="A489" t="str">
        <f>IF(B489="","", MAX(A$1:A488)+1)</f>
        <v/>
      </c>
      <c r="B489" t="str">
        <f>IF(Recipes!C496="","", Recipes!C496)</f>
        <v/>
      </c>
      <c r="C489" t="str">
        <f t="shared" si="7"/>
        <v/>
      </c>
    </row>
    <row r="490" spans="1:3" x14ac:dyDescent="0.2">
      <c r="A490" t="str">
        <f>IF(B490="","", MAX(A$1:A489)+1)</f>
        <v/>
      </c>
      <c r="B490" t="str">
        <f>IF(Recipes!C497="","", Recipes!C497)</f>
        <v/>
      </c>
      <c r="C490" t="str">
        <f t="shared" si="7"/>
        <v/>
      </c>
    </row>
    <row r="491" spans="1:3" x14ac:dyDescent="0.2">
      <c r="A491" t="str">
        <f>IF(B491="","", MAX(A$1:A490)+1)</f>
        <v/>
      </c>
      <c r="B491" t="str">
        <f>IF(Recipes!C498="","", Recipes!C498)</f>
        <v/>
      </c>
      <c r="C491" t="str">
        <f t="shared" si="7"/>
        <v/>
      </c>
    </row>
    <row r="492" spans="1:3" x14ac:dyDescent="0.2">
      <c r="A492" t="str">
        <f>IF(B492="","", MAX(A$1:A491)+1)</f>
        <v/>
      </c>
      <c r="B492" t="str">
        <f>IF(Recipes!C499="","", Recipes!C499)</f>
        <v/>
      </c>
      <c r="C492" t="str">
        <f t="shared" si="7"/>
        <v/>
      </c>
    </row>
    <row r="493" spans="1:3" x14ac:dyDescent="0.2">
      <c r="A493" t="str">
        <f>IF(B493="","", MAX(A$1:A492)+1)</f>
        <v/>
      </c>
      <c r="B493" t="str">
        <f>IF(Recipes!C500="","", Recipes!C500)</f>
        <v/>
      </c>
      <c r="C493" t="str">
        <f t="shared" si="7"/>
        <v/>
      </c>
    </row>
    <row r="494" spans="1:3" x14ac:dyDescent="0.2">
      <c r="A494" t="str">
        <f>IF(B494="","", MAX(A$1:A493)+1)</f>
        <v/>
      </c>
      <c r="B494" t="str">
        <f>IF(Recipes!C501="","", Recipes!C501)</f>
        <v/>
      </c>
      <c r="C494" t="str">
        <f t="shared" si="7"/>
        <v/>
      </c>
    </row>
    <row r="495" spans="1:3" x14ac:dyDescent="0.2">
      <c r="A495" t="str">
        <f>IF(B495="","", MAX(A$1:A494)+1)</f>
        <v/>
      </c>
      <c r="B495" t="str">
        <f>IF(Recipes!C502="","", Recipes!C502)</f>
        <v/>
      </c>
      <c r="C495" t="str">
        <f t="shared" si="7"/>
        <v/>
      </c>
    </row>
    <row r="496" spans="1:3" x14ac:dyDescent="0.2">
      <c r="A496">
        <f>IF(B496="","", MAX(A$1:A495)+1)</f>
        <v>46</v>
      </c>
      <c r="B496" t="str">
        <f>IF(Recipes!C503="","", Recipes!C503)</f>
        <v>Italian Wedding Soup</v>
      </c>
      <c r="C496" t="str">
        <f t="shared" si="7"/>
        <v/>
      </c>
    </row>
    <row r="497" spans="1:3" x14ac:dyDescent="0.2">
      <c r="A497" t="str">
        <f>IF(B497="","", MAX(A$1:A496)+1)</f>
        <v/>
      </c>
      <c r="B497" t="str">
        <f>IF(Recipes!C504="","", Recipes!C504)</f>
        <v/>
      </c>
      <c r="C497" t="str">
        <f t="shared" si="7"/>
        <v/>
      </c>
    </row>
    <row r="498" spans="1:3" x14ac:dyDescent="0.2">
      <c r="A498" t="str">
        <f>IF(B498="","", MAX(A$1:A497)+1)</f>
        <v/>
      </c>
      <c r="B498" t="str">
        <f>IF(Recipes!C505="","", Recipes!C505)</f>
        <v/>
      </c>
      <c r="C498" t="str">
        <f t="shared" si="7"/>
        <v/>
      </c>
    </row>
    <row r="499" spans="1:3" x14ac:dyDescent="0.2">
      <c r="A499" t="str">
        <f>IF(B499="","", MAX(A$1:A498)+1)</f>
        <v/>
      </c>
      <c r="B499" t="str">
        <f>IF(Recipes!C506="","", Recipes!C506)</f>
        <v/>
      </c>
      <c r="C499" t="str">
        <f t="shared" si="7"/>
        <v/>
      </c>
    </row>
    <row r="500" spans="1:3" x14ac:dyDescent="0.2">
      <c r="A500" t="str">
        <f>IF(B500="","", MAX(A$1:A499)+1)</f>
        <v/>
      </c>
      <c r="B500" t="str">
        <f>IF(Recipes!C507="","", Recipes!C507)</f>
        <v/>
      </c>
      <c r="C500" t="str">
        <f t="shared" si="7"/>
        <v/>
      </c>
    </row>
    <row r="501" spans="1:3" x14ac:dyDescent="0.2">
      <c r="A501" t="str">
        <f>IF(B501="","", MAX(A$1:A500)+1)</f>
        <v/>
      </c>
      <c r="B501" t="str">
        <f>IF(Recipes!C508="","", Recipes!C508)</f>
        <v/>
      </c>
      <c r="C501" t="str">
        <f t="shared" si="7"/>
        <v/>
      </c>
    </row>
    <row r="502" spans="1:3" x14ac:dyDescent="0.2">
      <c r="A502" t="str">
        <f>IF(B502="","", MAX(A$1:A501)+1)</f>
        <v/>
      </c>
      <c r="B502" t="str">
        <f>IF(Recipes!C509="","", Recipes!C509)</f>
        <v/>
      </c>
      <c r="C502" t="str">
        <f t="shared" si="7"/>
        <v/>
      </c>
    </row>
    <row r="503" spans="1:3" x14ac:dyDescent="0.2">
      <c r="A503" t="str">
        <f>IF(B503="","", MAX(A$1:A502)+1)</f>
        <v/>
      </c>
      <c r="B503" t="str">
        <f>IF(Recipes!C510="","", Recipes!C510)</f>
        <v/>
      </c>
      <c r="C503" t="str">
        <f t="shared" si="7"/>
        <v/>
      </c>
    </row>
    <row r="504" spans="1:3" x14ac:dyDescent="0.2">
      <c r="A504" t="str">
        <f>IF(B504="","", MAX(A$1:A503)+1)</f>
        <v/>
      </c>
      <c r="B504" t="str">
        <f>IF(Recipes!C511="","", Recipes!C511)</f>
        <v/>
      </c>
      <c r="C504" t="str">
        <f t="shared" si="7"/>
        <v/>
      </c>
    </row>
    <row r="505" spans="1:3" x14ac:dyDescent="0.2">
      <c r="A505" t="str">
        <f>IF(B505="","", MAX(A$1:A504)+1)</f>
        <v/>
      </c>
      <c r="B505" t="str">
        <f>IF(Recipes!C512="","", Recipes!C512)</f>
        <v/>
      </c>
      <c r="C505" t="str">
        <f t="shared" si="7"/>
        <v/>
      </c>
    </row>
    <row r="506" spans="1:3" x14ac:dyDescent="0.2">
      <c r="A506" t="str">
        <f>IF(B506="","", MAX(A$1:A505)+1)</f>
        <v/>
      </c>
      <c r="B506" t="str">
        <f>IF(Recipes!C513="","", Recipes!C513)</f>
        <v/>
      </c>
      <c r="C506" t="str">
        <f t="shared" si="7"/>
        <v/>
      </c>
    </row>
    <row r="507" spans="1:3" x14ac:dyDescent="0.2">
      <c r="A507" t="str">
        <f>IF(B507="","", MAX(A$1:A506)+1)</f>
        <v/>
      </c>
      <c r="B507" t="str">
        <f>IF(Recipes!C514="","", Recipes!C514)</f>
        <v/>
      </c>
      <c r="C507" t="str">
        <f t="shared" si="7"/>
        <v/>
      </c>
    </row>
    <row r="508" spans="1:3" x14ac:dyDescent="0.2">
      <c r="A508">
        <f>IF(B508="","", MAX(A$1:A507)+1)</f>
        <v>47</v>
      </c>
      <c r="B508" t="str">
        <f>IF(Recipes!C515="","", Recipes!C515)</f>
        <v>Italian Sausage w/ Rice</v>
      </c>
      <c r="C508" t="str">
        <f t="shared" si="7"/>
        <v/>
      </c>
    </row>
    <row r="509" spans="1:3" x14ac:dyDescent="0.2">
      <c r="A509" t="str">
        <f>IF(B509="","", MAX(A$1:A508)+1)</f>
        <v/>
      </c>
      <c r="B509" t="str">
        <f>IF(Recipes!C516="","", Recipes!C516)</f>
        <v/>
      </c>
      <c r="C509" t="str">
        <f t="shared" si="7"/>
        <v/>
      </c>
    </row>
    <row r="510" spans="1:3" x14ac:dyDescent="0.2">
      <c r="A510" t="str">
        <f>IF(B510="","", MAX(A$1:A509)+1)</f>
        <v/>
      </c>
      <c r="B510" t="str">
        <f>IF(Recipes!C517="","", Recipes!C517)</f>
        <v/>
      </c>
      <c r="C510" t="str">
        <f t="shared" si="7"/>
        <v/>
      </c>
    </row>
    <row r="511" spans="1:3" x14ac:dyDescent="0.2">
      <c r="A511" t="str">
        <f>IF(B511="","", MAX(A$1:A510)+1)</f>
        <v/>
      </c>
      <c r="B511" t="str">
        <f>IF(Recipes!C518="","", Recipes!C518)</f>
        <v/>
      </c>
      <c r="C511" t="str">
        <f t="shared" si="7"/>
        <v/>
      </c>
    </row>
    <row r="512" spans="1:3" x14ac:dyDescent="0.2">
      <c r="A512" t="str">
        <f>IF(B512="","", MAX(A$1:A511)+1)</f>
        <v/>
      </c>
      <c r="B512" t="str">
        <f>IF(Recipes!C519="","", Recipes!C519)</f>
        <v/>
      </c>
      <c r="C512" t="str">
        <f t="shared" si="7"/>
        <v/>
      </c>
    </row>
    <row r="513" spans="1:3" x14ac:dyDescent="0.2">
      <c r="A513" t="str">
        <f>IF(B513="","", MAX(A$1:A512)+1)</f>
        <v/>
      </c>
      <c r="B513" t="str">
        <f>IF(Recipes!C520="","", Recipes!C520)</f>
        <v/>
      </c>
      <c r="C513" t="str">
        <f t="shared" si="7"/>
        <v/>
      </c>
    </row>
    <row r="514" spans="1:3" x14ac:dyDescent="0.2">
      <c r="A514" t="str">
        <f>IF(B514="","", MAX(A$1:A513)+1)</f>
        <v/>
      </c>
      <c r="B514" t="str">
        <f>IF(Recipes!C521="","", Recipes!C521)</f>
        <v/>
      </c>
      <c r="C514" t="str">
        <f t="shared" si="7"/>
        <v/>
      </c>
    </row>
    <row r="515" spans="1:3" x14ac:dyDescent="0.2">
      <c r="A515" t="str">
        <f>IF(B515="","", MAX(A$1:A514)+1)</f>
        <v/>
      </c>
      <c r="B515" t="str">
        <f>IF(Recipes!C522="","", Recipes!C522)</f>
        <v/>
      </c>
      <c r="C515" t="str">
        <f t="shared" ref="C515:C578" si="8">IFERROR(INDEX($B$2:$B$2000,MATCH(ROW()-ROW($D$1),$A$2:$A$2000,0)),"")</f>
        <v/>
      </c>
    </row>
    <row r="516" spans="1:3" x14ac:dyDescent="0.2">
      <c r="A516">
        <f>IF(B516="","", MAX(A$1:A515)+1)</f>
        <v>48</v>
      </c>
      <c r="B516" t="str">
        <f>IF(Recipes!C523="","", Recipes!C523)</f>
        <v>Spinach Pasta Soup</v>
      </c>
      <c r="C516" t="str">
        <f t="shared" si="8"/>
        <v/>
      </c>
    </row>
    <row r="517" spans="1:3" x14ac:dyDescent="0.2">
      <c r="A517" t="str">
        <f>IF(B517="","", MAX(A$1:A516)+1)</f>
        <v/>
      </c>
      <c r="B517" t="str">
        <f>IF(Recipes!C524="","", Recipes!C524)</f>
        <v/>
      </c>
      <c r="C517" t="str">
        <f t="shared" si="8"/>
        <v/>
      </c>
    </row>
    <row r="518" spans="1:3" x14ac:dyDescent="0.2">
      <c r="A518" t="str">
        <f>IF(B518="","", MAX(A$1:A517)+1)</f>
        <v/>
      </c>
      <c r="B518" t="str">
        <f>IF(Recipes!C525="","", Recipes!C525)</f>
        <v/>
      </c>
      <c r="C518" t="str">
        <f t="shared" si="8"/>
        <v/>
      </c>
    </row>
    <row r="519" spans="1:3" x14ac:dyDescent="0.2">
      <c r="A519" t="str">
        <f>IF(B519="","", MAX(A$1:A518)+1)</f>
        <v/>
      </c>
      <c r="B519" t="str">
        <f>IF(Recipes!C526="","", Recipes!C526)</f>
        <v/>
      </c>
      <c r="C519" t="str">
        <f t="shared" si="8"/>
        <v/>
      </c>
    </row>
    <row r="520" spans="1:3" x14ac:dyDescent="0.2">
      <c r="A520" t="str">
        <f>IF(B520="","", MAX(A$1:A519)+1)</f>
        <v/>
      </c>
      <c r="B520" t="str">
        <f>IF(Recipes!C527="","", Recipes!C527)</f>
        <v/>
      </c>
      <c r="C520" t="str">
        <f t="shared" si="8"/>
        <v/>
      </c>
    </row>
    <row r="521" spans="1:3" x14ac:dyDescent="0.2">
      <c r="A521" t="str">
        <f>IF(B521="","", MAX(A$1:A520)+1)</f>
        <v/>
      </c>
      <c r="B521" t="str">
        <f>IF(Recipes!C528="","", Recipes!C528)</f>
        <v/>
      </c>
      <c r="C521" t="str">
        <f t="shared" si="8"/>
        <v/>
      </c>
    </row>
    <row r="522" spans="1:3" x14ac:dyDescent="0.2">
      <c r="A522" t="str">
        <f>IF(B522="","", MAX(A$1:A521)+1)</f>
        <v/>
      </c>
      <c r="B522" t="str">
        <f>IF(Recipes!C529="","", Recipes!C529)</f>
        <v/>
      </c>
      <c r="C522" t="str">
        <f t="shared" si="8"/>
        <v/>
      </c>
    </row>
    <row r="523" spans="1:3" x14ac:dyDescent="0.2">
      <c r="A523" t="str">
        <f>IF(B523="","", MAX(A$1:A522)+1)</f>
        <v/>
      </c>
      <c r="B523" t="str">
        <f>IF(Recipes!C530="","", Recipes!C530)</f>
        <v/>
      </c>
      <c r="C523" t="str">
        <f t="shared" si="8"/>
        <v/>
      </c>
    </row>
    <row r="524" spans="1:3" x14ac:dyDescent="0.2">
      <c r="A524">
        <f>IF(B524="","", MAX(A$1:A523)+1)</f>
        <v>49</v>
      </c>
      <c r="B524" t="str">
        <f>IF(Recipes!C531="","", Recipes!C531)</f>
        <v>Sausage Alfredo Pasta</v>
      </c>
      <c r="C524" t="str">
        <f t="shared" si="8"/>
        <v/>
      </c>
    </row>
    <row r="525" spans="1:3" x14ac:dyDescent="0.2">
      <c r="A525" t="str">
        <f>IF(B525="","", MAX(A$1:A524)+1)</f>
        <v/>
      </c>
      <c r="B525" t="str">
        <f>IF(Recipes!C532="","", Recipes!C532)</f>
        <v/>
      </c>
      <c r="C525" t="str">
        <f t="shared" si="8"/>
        <v/>
      </c>
    </row>
    <row r="526" spans="1:3" x14ac:dyDescent="0.2">
      <c r="A526" t="str">
        <f>IF(B526="","", MAX(A$1:A525)+1)</f>
        <v/>
      </c>
      <c r="B526" t="str">
        <f>IF(Recipes!C533="","", Recipes!C533)</f>
        <v/>
      </c>
      <c r="C526" t="str">
        <f t="shared" si="8"/>
        <v/>
      </c>
    </row>
    <row r="527" spans="1:3" x14ac:dyDescent="0.2">
      <c r="A527" t="str">
        <f>IF(B527="","", MAX(A$1:A526)+1)</f>
        <v/>
      </c>
      <c r="B527" t="str">
        <f>IF(Recipes!C534="","", Recipes!C534)</f>
        <v/>
      </c>
      <c r="C527" t="str">
        <f t="shared" si="8"/>
        <v/>
      </c>
    </row>
    <row r="528" spans="1:3" x14ac:dyDescent="0.2">
      <c r="A528" t="str">
        <f>IF(B528="","", MAX(A$1:A527)+1)</f>
        <v/>
      </c>
      <c r="B528" t="str">
        <f>IF(Recipes!C535="","", Recipes!C535)</f>
        <v/>
      </c>
      <c r="C528" t="str">
        <f t="shared" si="8"/>
        <v/>
      </c>
    </row>
    <row r="529" spans="1:3" x14ac:dyDescent="0.2">
      <c r="A529" t="str">
        <f>IF(B529="","", MAX(A$1:A528)+1)</f>
        <v/>
      </c>
      <c r="B529" t="str">
        <f>IF(Recipes!C536="","", Recipes!C536)</f>
        <v/>
      </c>
      <c r="C529" t="str">
        <f t="shared" si="8"/>
        <v/>
      </c>
    </row>
    <row r="530" spans="1:3" x14ac:dyDescent="0.2">
      <c r="A530" t="str">
        <f>IF(B530="","", MAX(A$1:A529)+1)</f>
        <v/>
      </c>
      <c r="B530" t="str">
        <f>IF(Recipes!C537="","", Recipes!C537)</f>
        <v/>
      </c>
      <c r="C530" t="str">
        <f t="shared" si="8"/>
        <v/>
      </c>
    </row>
    <row r="531" spans="1:3" x14ac:dyDescent="0.2">
      <c r="A531" t="str">
        <f>IF(B531="","", MAX(A$1:A530)+1)</f>
        <v/>
      </c>
      <c r="B531" t="str">
        <f>IF(Recipes!C538="","", Recipes!C538)</f>
        <v/>
      </c>
      <c r="C531" t="str">
        <f t="shared" si="8"/>
        <v/>
      </c>
    </row>
    <row r="532" spans="1:3" x14ac:dyDescent="0.2">
      <c r="A532" t="str">
        <f>IF(B532="","", MAX(A$1:A531)+1)</f>
        <v/>
      </c>
      <c r="B532" t="str">
        <f>IF(Recipes!C539="","", Recipes!C539)</f>
        <v/>
      </c>
      <c r="C532" t="str">
        <f t="shared" si="8"/>
        <v/>
      </c>
    </row>
    <row r="533" spans="1:3" x14ac:dyDescent="0.2">
      <c r="A533" t="str">
        <f>IF(B533="","", MAX(A$1:A532)+1)</f>
        <v/>
      </c>
      <c r="B533" t="str">
        <f>IF(Recipes!C540="","", Recipes!C540)</f>
        <v/>
      </c>
      <c r="C533" t="str">
        <f t="shared" si="8"/>
        <v/>
      </c>
    </row>
    <row r="534" spans="1:3" x14ac:dyDescent="0.2">
      <c r="A534">
        <f>IF(B534="","", MAX(A$1:A533)+1)</f>
        <v>50</v>
      </c>
      <c r="B534" t="str">
        <f>IF(Recipes!C541="","", Recipes!C541)</f>
        <v>Kimchi Pancake</v>
      </c>
      <c r="C534" t="str">
        <f t="shared" si="8"/>
        <v/>
      </c>
    </row>
    <row r="535" spans="1:3" x14ac:dyDescent="0.2">
      <c r="A535" t="str">
        <f>IF(B535="","", MAX(A$1:A534)+1)</f>
        <v/>
      </c>
      <c r="B535" t="str">
        <f>IF(Recipes!C542="","", Recipes!C542)</f>
        <v/>
      </c>
      <c r="C535" t="str">
        <f t="shared" si="8"/>
        <v/>
      </c>
    </row>
    <row r="536" spans="1:3" x14ac:dyDescent="0.2">
      <c r="A536" t="str">
        <f>IF(B536="","", MAX(A$1:A535)+1)</f>
        <v/>
      </c>
      <c r="B536" t="str">
        <f>IF(Recipes!C543="","", Recipes!C543)</f>
        <v/>
      </c>
      <c r="C536" t="str">
        <f t="shared" si="8"/>
        <v/>
      </c>
    </row>
    <row r="537" spans="1:3" x14ac:dyDescent="0.2">
      <c r="A537" t="str">
        <f>IF(B537="","", MAX(A$1:A536)+1)</f>
        <v/>
      </c>
      <c r="B537" t="str">
        <f>IF(Recipes!C544="","", Recipes!C544)</f>
        <v/>
      </c>
      <c r="C537" t="str">
        <f t="shared" si="8"/>
        <v/>
      </c>
    </row>
    <row r="538" spans="1:3" x14ac:dyDescent="0.2">
      <c r="A538" t="str">
        <f>IF(B538="","", MAX(A$1:A537)+1)</f>
        <v/>
      </c>
      <c r="B538" t="str">
        <f>IF(Recipes!C545="","", Recipes!C545)</f>
        <v/>
      </c>
      <c r="C538" t="str">
        <f t="shared" si="8"/>
        <v/>
      </c>
    </row>
    <row r="539" spans="1:3" x14ac:dyDescent="0.2">
      <c r="A539" t="str">
        <f>IF(B539="","", MAX(A$1:A538)+1)</f>
        <v/>
      </c>
      <c r="B539" t="str">
        <f>IF(Recipes!C546="","", Recipes!C546)</f>
        <v/>
      </c>
      <c r="C539" t="str">
        <f t="shared" si="8"/>
        <v/>
      </c>
    </row>
    <row r="540" spans="1:3" x14ac:dyDescent="0.2">
      <c r="A540" t="str">
        <f>IF(B540="","", MAX(A$1:A539)+1)</f>
        <v/>
      </c>
      <c r="B540" t="str">
        <f>IF(Recipes!C547="","", Recipes!C547)</f>
        <v/>
      </c>
      <c r="C540" t="str">
        <f t="shared" si="8"/>
        <v/>
      </c>
    </row>
    <row r="541" spans="1:3" x14ac:dyDescent="0.2">
      <c r="A541" t="str">
        <f>IF(B541="","", MAX(A$1:A540)+1)</f>
        <v/>
      </c>
      <c r="B541" t="str">
        <f>IF(Recipes!C548="","", Recipes!C548)</f>
        <v/>
      </c>
      <c r="C541" t="str">
        <f t="shared" si="8"/>
        <v/>
      </c>
    </row>
    <row r="542" spans="1:3" x14ac:dyDescent="0.2">
      <c r="A542" t="str">
        <f>IF(B542="","", MAX(A$1:A541)+1)</f>
        <v/>
      </c>
      <c r="B542" t="str">
        <f>IF(Recipes!C549="","", Recipes!C549)</f>
        <v/>
      </c>
      <c r="C542" t="str">
        <f t="shared" si="8"/>
        <v/>
      </c>
    </row>
    <row r="543" spans="1:3" x14ac:dyDescent="0.2">
      <c r="A543" t="str">
        <f>IF(B543="","", MAX(A$1:A542)+1)</f>
        <v/>
      </c>
      <c r="B543" t="str">
        <f>IF(Recipes!C550="","", Recipes!C550)</f>
        <v/>
      </c>
      <c r="C543" t="str">
        <f t="shared" si="8"/>
        <v/>
      </c>
    </row>
    <row r="544" spans="1:3" x14ac:dyDescent="0.2">
      <c r="A544" t="str">
        <f>IF(B544="","", MAX(A$1:A543)+1)</f>
        <v/>
      </c>
      <c r="B544" t="str">
        <f>IF(Recipes!C551="","", Recipes!C551)</f>
        <v/>
      </c>
      <c r="C544" t="str">
        <f t="shared" si="8"/>
        <v/>
      </c>
    </row>
    <row r="545" spans="1:3" x14ac:dyDescent="0.2">
      <c r="A545">
        <f>IF(B545="","", MAX(A$1:A544)+1)</f>
        <v>51</v>
      </c>
      <c r="B545" t="str">
        <f>IF(Recipes!C552="","", Recipes!C552)</f>
        <v>Mujadrah</v>
      </c>
      <c r="C545" t="str">
        <f t="shared" si="8"/>
        <v/>
      </c>
    </row>
    <row r="546" spans="1:3" x14ac:dyDescent="0.2">
      <c r="A546" t="str">
        <f>IF(B546="","", MAX(A$1:A545)+1)</f>
        <v/>
      </c>
      <c r="B546" t="str">
        <f>IF(Recipes!C553="","", Recipes!C553)</f>
        <v/>
      </c>
      <c r="C546" t="str">
        <f t="shared" si="8"/>
        <v/>
      </c>
    </row>
    <row r="547" spans="1:3" x14ac:dyDescent="0.2">
      <c r="A547" t="str">
        <f>IF(B547="","", MAX(A$1:A546)+1)</f>
        <v/>
      </c>
      <c r="B547" t="str">
        <f>IF(Recipes!C554="","", Recipes!C554)</f>
        <v/>
      </c>
      <c r="C547" t="str">
        <f t="shared" si="8"/>
        <v/>
      </c>
    </row>
    <row r="548" spans="1:3" x14ac:dyDescent="0.2">
      <c r="A548" t="str">
        <f>IF(B548="","", MAX(A$1:A547)+1)</f>
        <v/>
      </c>
      <c r="B548" t="str">
        <f>IF(Recipes!C555="","", Recipes!C555)</f>
        <v/>
      </c>
      <c r="C548" t="str">
        <f t="shared" si="8"/>
        <v/>
      </c>
    </row>
    <row r="549" spans="1:3" x14ac:dyDescent="0.2">
      <c r="A549" t="str">
        <f>IF(B549="","", MAX(A$1:A548)+1)</f>
        <v/>
      </c>
      <c r="B549" t="str">
        <f>IF(Recipes!C556="","", Recipes!C556)</f>
        <v/>
      </c>
      <c r="C549" t="str">
        <f t="shared" si="8"/>
        <v/>
      </c>
    </row>
    <row r="550" spans="1:3" x14ac:dyDescent="0.2">
      <c r="A550" t="str">
        <f>IF(B550="","", MAX(A$1:A549)+1)</f>
        <v/>
      </c>
      <c r="B550" t="str">
        <f>IF(Recipes!C557="","", Recipes!C557)</f>
        <v/>
      </c>
      <c r="C550" t="str">
        <f t="shared" si="8"/>
        <v/>
      </c>
    </row>
    <row r="551" spans="1:3" x14ac:dyDescent="0.2">
      <c r="A551" t="str">
        <f>IF(B551="","", MAX(A$1:A550)+1)</f>
        <v/>
      </c>
      <c r="B551" t="str">
        <f>IF(Recipes!C558="","", Recipes!C558)</f>
        <v/>
      </c>
      <c r="C551" t="str">
        <f t="shared" si="8"/>
        <v/>
      </c>
    </row>
    <row r="552" spans="1:3" x14ac:dyDescent="0.2">
      <c r="A552" t="str">
        <f>IF(B552="","", MAX(A$1:A551)+1)</f>
        <v/>
      </c>
      <c r="B552" t="str">
        <f>IF(Recipes!C559="","", Recipes!C559)</f>
        <v/>
      </c>
      <c r="C552" t="str">
        <f t="shared" si="8"/>
        <v/>
      </c>
    </row>
    <row r="553" spans="1:3" x14ac:dyDescent="0.2">
      <c r="A553" t="str">
        <f>IF(B553="","", MAX(A$1:A552)+1)</f>
        <v/>
      </c>
      <c r="B553" t="str">
        <f>IF(Recipes!C560="","", Recipes!C560)</f>
        <v/>
      </c>
      <c r="C553" t="str">
        <f t="shared" si="8"/>
        <v/>
      </c>
    </row>
    <row r="554" spans="1:3" x14ac:dyDescent="0.2">
      <c r="A554" t="str">
        <f>IF(B554="","", MAX(A$1:A553)+1)</f>
        <v/>
      </c>
      <c r="B554" t="str">
        <f>IF(Recipes!C561="","", Recipes!C561)</f>
        <v/>
      </c>
      <c r="C554" t="str">
        <f t="shared" si="8"/>
        <v/>
      </c>
    </row>
    <row r="555" spans="1:3" x14ac:dyDescent="0.2">
      <c r="A555" t="str">
        <f>IF(B555="","", MAX(A$1:A554)+1)</f>
        <v/>
      </c>
      <c r="B555" t="str">
        <f>IF(Recipes!C562="","", Recipes!C562)</f>
        <v/>
      </c>
      <c r="C555" t="str">
        <f t="shared" si="8"/>
        <v/>
      </c>
    </row>
    <row r="556" spans="1:3" x14ac:dyDescent="0.2">
      <c r="A556">
        <f>IF(B556="","", MAX(A$1:A555)+1)</f>
        <v>52</v>
      </c>
      <c r="B556" t="str">
        <f>IF(Recipes!C563="","", Recipes!C563)</f>
        <v xml:space="preserve">Chickpea Sammies </v>
      </c>
      <c r="C556" t="str">
        <f t="shared" si="8"/>
        <v/>
      </c>
    </row>
    <row r="557" spans="1:3" x14ac:dyDescent="0.2">
      <c r="A557" t="str">
        <f>IF(B557="","", MAX(A$1:A556)+1)</f>
        <v/>
      </c>
      <c r="B557" t="str">
        <f>IF(Recipes!C564="","", Recipes!C564)</f>
        <v/>
      </c>
      <c r="C557" t="str">
        <f t="shared" si="8"/>
        <v/>
      </c>
    </row>
    <row r="558" spans="1:3" x14ac:dyDescent="0.2">
      <c r="A558" t="str">
        <f>IF(B558="","", MAX(A$1:A557)+1)</f>
        <v/>
      </c>
      <c r="B558" t="str">
        <f>IF(Recipes!C565="","", Recipes!C565)</f>
        <v/>
      </c>
      <c r="C558" t="str">
        <f t="shared" si="8"/>
        <v/>
      </c>
    </row>
    <row r="559" spans="1:3" x14ac:dyDescent="0.2">
      <c r="A559" t="str">
        <f>IF(B559="","", MAX(A$1:A558)+1)</f>
        <v/>
      </c>
      <c r="B559" t="str">
        <f>IF(Recipes!C566="","", Recipes!C566)</f>
        <v/>
      </c>
      <c r="C559" t="str">
        <f t="shared" si="8"/>
        <v/>
      </c>
    </row>
    <row r="560" spans="1:3" x14ac:dyDescent="0.2">
      <c r="A560" t="str">
        <f>IF(B560="","", MAX(A$1:A559)+1)</f>
        <v/>
      </c>
      <c r="B560" t="str">
        <f>IF(Recipes!C567="","", Recipes!C567)</f>
        <v/>
      </c>
      <c r="C560" t="str">
        <f t="shared" si="8"/>
        <v/>
      </c>
    </row>
    <row r="561" spans="1:3" x14ac:dyDescent="0.2">
      <c r="A561" t="str">
        <f>IF(B561="","", MAX(A$1:A560)+1)</f>
        <v/>
      </c>
      <c r="B561" t="str">
        <f>IF(Recipes!C568="","", Recipes!C568)</f>
        <v/>
      </c>
      <c r="C561" t="str">
        <f t="shared" si="8"/>
        <v/>
      </c>
    </row>
    <row r="562" spans="1:3" x14ac:dyDescent="0.2">
      <c r="A562" t="str">
        <f>IF(B562="","", MAX(A$1:A561)+1)</f>
        <v/>
      </c>
      <c r="B562" t="str">
        <f>IF(Recipes!C569="","", Recipes!C569)</f>
        <v/>
      </c>
      <c r="C562" t="str">
        <f t="shared" si="8"/>
        <v/>
      </c>
    </row>
    <row r="563" spans="1:3" x14ac:dyDescent="0.2">
      <c r="A563" t="str">
        <f>IF(B563="","", MAX(A$1:A562)+1)</f>
        <v/>
      </c>
      <c r="B563" t="str">
        <f>IF(Recipes!C570="","", Recipes!C570)</f>
        <v/>
      </c>
      <c r="C563" t="str">
        <f t="shared" si="8"/>
        <v/>
      </c>
    </row>
    <row r="564" spans="1:3" x14ac:dyDescent="0.2">
      <c r="A564" t="str">
        <f>IF(B564="","", MAX(A$1:A563)+1)</f>
        <v/>
      </c>
      <c r="B564" t="str">
        <f>IF(Recipes!C571="","", Recipes!C571)</f>
        <v/>
      </c>
      <c r="C564" t="str">
        <f t="shared" si="8"/>
        <v/>
      </c>
    </row>
    <row r="565" spans="1:3" x14ac:dyDescent="0.2">
      <c r="A565" t="str">
        <f>IF(B565="","", MAX(A$1:A564)+1)</f>
        <v/>
      </c>
      <c r="B565" t="str">
        <f>IF(Recipes!C572="","", Recipes!C572)</f>
        <v/>
      </c>
      <c r="C565" t="str">
        <f t="shared" si="8"/>
        <v/>
      </c>
    </row>
    <row r="566" spans="1:3" x14ac:dyDescent="0.2">
      <c r="A566" t="str">
        <f>IF(B566="","", MAX(A$1:A565)+1)</f>
        <v/>
      </c>
      <c r="B566" t="str">
        <f>IF(Recipes!C573="","", Recipes!C573)</f>
        <v/>
      </c>
      <c r="C566" t="str">
        <f t="shared" si="8"/>
        <v/>
      </c>
    </row>
    <row r="567" spans="1:3" x14ac:dyDescent="0.2">
      <c r="A567" t="str">
        <f>IF(B567="","", MAX(A$1:A566)+1)</f>
        <v/>
      </c>
      <c r="B567" t="str">
        <f>IF(Recipes!C574="","", Recipes!C574)</f>
        <v/>
      </c>
      <c r="C567" t="str">
        <f t="shared" si="8"/>
        <v/>
      </c>
    </row>
    <row r="568" spans="1:3" x14ac:dyDescent="0.2">
      <c r="A568" t="str">
        <f>IF(B568="","", MAX(A$1:A567)+1)</f>
        <v/>
      </c>
      <c r="B568" t="str">
        <f>IF(Recipes!C575="","", Recipes!C575)</f>
        <v/>
      </c>
      <c r="C568" t="str">
        <f t="shared" si="8"/>
        <v/>
      </c>
    </row>
    <row r="569" spans="1:3" x14ac:dyDescent="0.2">
      <c r="A569" t="str">
        <f>IF(B569="","", MAX(A$1:A568)+1)</f>
        <v/>
      </c>
      <c r="B569" t="str">
        <f>IF(Recipes!C576="","", Recipes!C576)</f>
        <v/>
      </c>
      <c r="C569" t="str">
        <f t="shared" si="8"/>
        <v/>
      </c>
    </row>
    <row r="570" spans="1:3" x14ac:dyDescent="0.2">
      <c r="A570" t="str">
        <f>IF(B570="","", MAX(A$1:A569)+1)</f>
        <v/>
      </c>
      <c r="B570" t="str">
        <f>IF(Recipes!C577="","", Recipes!C577)</f>
        <v/>
      </c>
      <c r="C570" t="str">
        <f t="shared" si="8"/>
        <v/>
      </c>
    </row>
    <row r="571" spans="1:3" x14ac:dyDescent="0.2">
      <c r="A571" t="str">
        <f>IF(B571="","", MAX(A$1:A570)+1)</f>
        <v/>
      </c>
      <c r="B571" t="str">
        <f>IF(Recipes!C578="","", Recipes!C578)</f>
        <v/>
      </c>
      <c r="C571" t="str">
        <f t="shared" si="8"/>
        <v/>
      </c>
    </row>
    <row r="572" spans="1:3" x14ac:dyDescent="0.2">
      <c r="A572" t="str">
        <f>IF(B572="","", MAX(A$1:A571)+1)</f>
        <v/>
      </c>
      <c r="B572" t="str">
        <f>IF(Recipes!C579="","", Recipes!C579)</f>
        <v/>
      </c>
      <c r="C572" t="str">
        <f t="shared" si="8"/>
        <v/>
      </c>
    </row>
    <row r="573" spans="1:3" x14ac:dyDescent="0.2">
      <c r="A573" t="str">
        <f>IF(B573="","", MAX(A$1:A572)+1)</f>
        <v/>
      </c>
      <c r="B573" t="str">
        <f>IF(Recipes!C580="","", Recipes!C580)</f>
        <v/>
      </c>
      <c r="C573" t="str">
        <f t="shared" si="8"/>
        <v/>
      </c>
    </row>
    <row r="574" spans="1:3" x14ac:dyDescent="0.2">
      <c r="A574" t="str">
        <f>IF(B574="","", MAX(A$1:A573)+1)</f>
        <v/>
      </c>
      <c r="B574" t="str">
        <f>IF(Recipes!C581="","", Recipes!C581)</f>
        <v/>
      </c>
      <c r="C574" t="str">
        <f t="shared" si="8"/>
        <v/>
      </c>
    </row>
    <row r="575" spans="1:3" x14ac:dyDescent="0.2">
      <c r="A575" t="str">
        <f>IF(B575="","", MAX(A$1:A574)+1)</f>
        <v/>
      </c>
      <c r="B575" t="str">
        <f>IF(Recipes!C582="","", Recipes!C582)</f>
        <v/>
      </c>
      <c r="C575" t="str">
        <f t="shared" si="8"/>
        <v/>
      </c>
    </row>
    <row r="576" spans="1:3" x14ac:dyDescent="0.2">
      <c r="A576" t="str">
        <f>IF(B576="","", MAX(A$1:A575)+1)</f>
        <v/>
      </c>
      <c r="B576" t="str">
        <f>IF(Recipes!C583="","", Recipes!C583)</f>
        <v/>
      </c>
      <c r="C576" t="str">
        <f t="shared" si="8"/>
        <v/>
      </c>
    </row>
    <row r="577" spans="1:3" x14ac:dyDescent="0.2">
      <c r="A577" t="str">
        <f>IF(B577="","", MAX(A$1:A576)+1)</f>
        <v/>
      </c>
      <c r="B577" t="str">
        <f>IF(Recipes!C584="","", Recipes!C584)</f>
        <v/>
      </c>
      <c r="C577" t="str">
        <f t="shared" si="8"/>
        <v/>
      </c>
    </row>
    <row r="578" spans="1:3" x14ac:dyDescent="0.2">
      <c r="A578" t="str">
        <f>IF(B578="","", MAX(A$1:A577)+1)</f>
        <v/>
      </c>
      <c r="B578" t="str">
        <f>IF(Recipes!C585="","", Recipes!C585)</f>
        <v/>
      </c>
      <c r="C578" t="str">
        <f t="shared" si="8"/>
        <v/>
      </c>
    </row>
    <row r="579" spans="1:3" x14ac:dyDescent="0.2">
      <c r="A579" t="str">
        <f>IF(B579="","", MAX(A$1:A578)+1)</f>
        <v/>
      </c>
      <c r="B579" t="str">
        <f>IF(Recipes!C586="","", Recipes!C586)</f>
        <v/>
      </c>
      <c r="C579" t="str">
        <f t="shared" ref="C579:C642" si="9">IFERROR(INDEX($B$2:$B$2000,MATCH(ROW()-ROW($D$1),$A$2:$A$2000,0)),"")</f>
        <v/>
      </c>
    </row>
    <row r="580" spans="1:3" x14ac:dyDescent="0.2">
      <c r="A580" t="str">
        <f>IF(B580="","", MAX(A$1:A579)+1)</f>
        <v/>
      </c>
      <c r="B580" t="str">
        <f>IF(Recipes!C587="","", Recipes!C587)</f>
        <v/>
      </c>
      <c r="C580" t="str">
        <f t="shared" si="9"/>
        <v/>
      </c>
    </row>
    <row r="581" spans="1:3" x14ac:dyDescent="0.2">
      <c r="A581" t="str">
        <f>IF(B581="","", MAX(A$1:A580)+1)</f>
        <v/>
      </c>
      <c r="B581" t="str">
        <f>IF(Recipes!C588="","", Recipes!C588)</f>
        <v/>
      </c>
      <c r="C581" t="str">
        <f t="shared" si="9"/>
        <v/>
      </c>
    </row>
    <row r="582" spans="1:3" x14ac:dyDescent="0.2">
      <c r="A582" t="str">
        <f>IF(B582="","", MAX(A$1:A581)+1)</f>
        <v/>
      </c>
      <c r="B582" t="str">
        <f>IF(Recipes!C589="","", Recipes!C589)</f>
        <v/>
      </c>
      <c r="C582" t="str">
        <f t="shared" si="9"/>
        <v/>
      </c>
    </row>
    <row r="583" spans="1:3" x14ac:dyDescent="0.2">
      <c r="A583" t="str">
        <f>IF(B583="","", MAX(A$1:A582)+1)</f>
        <v/>
      </c>
      <c r="B583" t="str">
        <f>IF(Recipes!C590="","", Recipes!C590)</f>
        <v/>
      </c>
      <c r="C583" t="str">
        <f t="shared" si="9"/>
        <v/>
      </c>
    </row>
    <row r="584" spans="1:3" x14ac:dyDescent="0.2">
      <c r="A584" t="str">
        <f>IF(B584="","", MAX(A$1:A583)+1)</f>
        <v/>
      </c>
      <c r="B584" t="str">
        <f>IF(Recipes!C591="","", Recipes!C591)</f>
        <v/>
      </c>
      <c r="C584" t="str">
        <f t="shared" si="9"/>
        <v/>
      </c>
    </row>
    <row r="585" spans="1:3" x14ac:dyDescent="0.2">
      <c r="A585" t="str">
        <f>IF(B585="","", MAX(A$1:A584)+1)</f>
        <v/>
      </c>
      <c r="B585" t="str">
        <f>IF(Recipes!C592="","", Recipes!C592)</f>
        <v/>
      </c>
      <c r="C585" t="str">
        <f t="shared" si="9"/>
        <v/>
      </c>
    </row>
    <row r="586" spans="1:3" x14ac:dyDescent="0.2">
      <c r="A586" t="str">
        <f>IF(B586="","", MAX(A$1:A585)+1)</f>
        <v/>
      </c>
      <c r="B586" t="str">
        <f>IF(Recipes!C593="","", Recipes!C593)</f>
        <v/>
      </c>
      <c r="C586" t="str">
        <f t="shared" si="9"/>
        <v/>
      </c>
    </row>
    <row r="587" spans="1:3" x14ac:dyDescent="0.2">
      <c r="A587" t="str">
        <f>IF(B587="","", MAX(A$1:A586)+1)</f>
        <v/>
      </c>
      <c r="B587" t="str">
        <f>IF(Recipes!C594="","", Recipes!C594)</f>
        <v/>
      </c>
      <c r="C587" t="str">
        <f t="shared" si="9"/>
        <v/>
      </c>
    </row>
    <row r="588" spans="1:3" x14ac:dyDescent="0.2">
      <c r="A588" t="str">
        <f>IF(B588="","", MAX(A$1:A587)+1)</f>
        <v/>
      </c>
      <c r="B588" t="str">
        <f>IF(Recipes!C595="","", Recipes!C595)</f>
        <v/>
      </c>
      <c r="C588" t="str">
        <f t="shared" si="9"/>
        <v/>
      </c>
    </row>
    <row r="589" spans="1:3" x14ac:dyDescent="0.2">
      <c r="A589" t="str">
        <f>IF(B589="","", MAX(A$1:A588)+1)</f>
        <v/>
      </c>
      <c r="B589" t="str">
        <f>IF(Recipes!C596="","", Recipes!C596)</f>
        <v/>
      </c>
      <c r="C589" t="str">
        <f t="shared" si="9"/>
        <v/>
      </c>
    </row>
    <row r="590" spans="1:3" x14ac:dyDescent="0.2">
      <c r="A590" t="str">
        <f>IF(B590="","", MAX(A$1:A589)+1)</f>
        <v/>
      </c>
      <c r="B590" t="str">
        <f>IF(Recipes!C597="","", Recipes!C597)</f>
        <v/>
      </c>
      <c r="C590" t="str">
        <f t="shared" si="9"/>
        <v/>
      </c>
    </row>
    <row r="591" spans="1:3" x14ac:dyDescent="0.2">
      <c r="A591" t="str">
        <f>IF(B591="","", MAX(A$1:A590)+1)</f>
        <v/>
      </c>
      <c r="B591" t="str">
        <f>IF(Recipes!C598="","", Recipes!C598)</f>
        <v/>
      </c>
      <c r="C591" t="str">
        <f t="shared" si="9"/>
        <v/>
      </c>
    </row>
    <row r="592" spans="1:3" x14ac:dyDescent="0.2">
      <c r="A592" t="str">
        <f>IF(B592="","", MAX(A$1:A591)+1)</f>
        <v/>
      </c>
      <c r="B592" t="str">
        <f>IF(Recipes!C599="","", Recipes!C599)</f>
        <v/>
      </c>
      <c r="C592" t="str">
        <f t="shared" si="9"/>
        <v/>
      </c>
    </row>
    <row r="593" spans="1:3" x14ac:dyDescent="0.2">
      <c r="A593" t="str">
        <f>IF(B593="","", MAX(A$1:A592)+1)</f>
        <v/>
      </c>
      <c r="B593" t="str">
        <f>IF(Recipes!C600="","", Recipes!C600)</f>
        <v/>
      </c>
      <c r="C593" t="str">
        <f t="shared" si="9"/>
        <v/>
      </c>
    </row>
    <row r="594" spans="1:3" x14ac:dyDescent="0.2">
      <c r="A594" t="str">
        <f>IF(B594="","", MAX(A$1:A593)+1)</f>
        <v/>
      </c>
      <c r="B594" t="str">
        <f>IF(Recipes!C601="","", Recipes!C601)</f>
        <v/>
      </c>
      <c r="C594" t="str">
        <f t="shared" si="9"/>
        <v/>
      </c>
    </row>
    <row r="595" spans="1:3" x14ac:dyDescent="0.2">
      <c r="A595" t="str">
        <f>IF(B595="","", MAX(A$1:A594)+1)</f>
        <v/>
      </c>
      <c r="B595" t="str">
        <f>IF(Recipes!C602="","", Recipes!C602)</f>
        <v/>
      </c>
      <c r="C595" t="str">
        <f t="shared" si="9"/>
        <v/>
      </c>
    </row>
    <row r="596" spans="1:3" x14ac:dyDescent="0.2">
      <c r="A596" t="str">
        <f>IF(B596="","", MAX(A$1:A595)+1)</f>
        <v/>
      </c>
      <c r="B596" t="str">
        <f>IF(Recipes!C603="","", Recipes!C603)</f>
        <v/>
      </c>
      <c r="C596" t="str">
        <f t="shared" si="9"/>
        <v/>
      </c>
    </row>
    <row r="597" spans="1:3" x14ac:dyDescent="0.2">
      <c r="A597" t="str">
        <f>IF(B597="","", MAX(A$1:A596)+1)</f>
        <v/>
      </c>
      <c r="B597" t="str">
        <f>IF(Recipes!C604="","", Recipes!C604)</f>
        <v/>
      </c>
      <c r="C597" t="str">
        <f t="shared" si="9"/>
        <v/>
      </c>
    </row>
    <row r="598" spans="1:3" x14ac:dyDescent="0.2">
      <c r="A598" t="str">
        <f>IF(B598="","", MAX(A$1:A597)+1)</f>
        <v/>
      </c>
      <c r="B598" t="str">
        <f>IF(Recipes!C605="","", Recipes!C605)</f>
        <v/>
      </c>
      <c r="C598" t="str">
        <f t="shared" si="9"/>
        <v/>
      </c>
    </row>
    <row r="599" spans="1:3" x14ac:dyDescent="0.2">
      <c r="A599" t="str">
        <f>IF(B599="","", MAX(A$1:A598)+1)</f>
        <v/>
      </c>
      <c r="B599" t="str">
        <f>IF(Recipes!C606="","", Recipes!C606)</f>
        <v/>
      </c>
      <c r="C599" t="str">
        <f t="shared" si="9"/>
        <v/>
      </c>
    </row>
    <row r="600" spans="1:3" x14ac:dyDescent="0.2">
      <c r="A600" t="str">
        <f>IF(B600="","", MAX(A$1:A599)+1)</f>
        <v/>
      </c>
      <c r="B600" t="str">
        <f>IF(Recipes!C607="","", Recipes!C607)</f>
        <v/>
      </c>
      <c r="C600" t="str">
        <f t="shared" si="9"/>
        <v/>
      </c>
    </row>
    <row r="601" spans="1:3" x14ac:dyDescent="0.2">
      <c r="A601" t="str">
        <f>IF(B601="","", MAX(A$1:A600)+1)</f>
        <v/>
      </c>
      <c r="B601" t="str">
        <f>IF(Recipes!C608="","", Recipes!C608)</f>
        <v/>
      </c>
      <c r="C601" t="str">
        <f t="shared" si="9"/>
        <v/>
      </c>
    </row>
    <row r="602" spans="1:3" x14ac:dyDescent="0.2">
      <c r="A602" t="str">
        <f>IF(B602="","", MAX(A$1:A601)+1)</f>
        <v/>
      </c>
      <c r="B602" t="str">
        <f>IF(Recipes!C609="","", Recipes!C609)</f>
        <v/>
      </c>
      <c r="C602" t="str">
        <f t="shared" si="9"/>
        <v/>
      </c>
    </row>
    <row r="603" spans="1:3" x14ac:dyDescent="0.2">
      <c r="A603" t="str">
        <f>IF(B603="","", MAX(A$1:A602)+1)</f>
        <v/>
      </c>
      <c r="B603" t="str">
        <f>IF(Recipes!C610="","", Recipes!C610)</f>
        <v/>
      </c>
      <c r="C603" t="str">
        <f t="shared" si="9"/>
        <v/>
      </c>
    </row>
    <row r="604" spans="1:3" x14ac:dyDescent="0.2">
      <c r="A604" t="str">
        <f>IF(B604="","", MAX(A$1:A603)+1)</f>
        <v/>
      </c>
      <c r="B604" t="str">
        <f>IF(Recipes!C611="","", Recipes!C611)</f>
        <v/>
      </c>
      <c r="C604" t="str">
        <f t="shared" si="9"/>
        <v/>
      </c>
    </row>
    <row r="605" spans="1:3" x14ac:dyDescent="0.2">
      <c r="A605" t="str">
        <f>IF(B605="","", MAX(A$1:A604)+1)</f>
        <v/>
      </c>
      <c r="B605" t="str">
        <f>IF(Recipes!C612="","", Recipes!C612)</f>
        <v/>
      </c>
      <c r="C605" t="str">
        <f t="shared" si="9"/>
        <v/>
      </c>
    </row>
    <row r="606" spans="1:3" x14ac:dyDescent="0.2">
      <c r="A606" t="str">
        <f>IF(B606="","", MAX(A$1:A605)+1)</f>
        <v/>
      </c>
      <c r="B606" t="str">
        <f>IF(Recipes!C613="","", Recipes!C613)</f>
        <v/>
      </c>
      <c r="C606" t="str">
        <f t="shared" si="9"/>
        <v/>
      </c>
    </row>
    <row r="607" spans="1:3" x14ac:dyDescent="0.2">
      <c r="A607" t="str">
        <f>IF(B607="","", MAX(A$1:A606)+1)</f>
        <v/>
      </c>
      <c r="B607" t="str">
        <f>IF(Recipes!C614="","", Recipes!C614)</f>
        <v/>
      </c>
      <c r="C607" t="str">
        <f t="shared" si="9"/>
        <v/>
      </c>
    </row>
    <row r="608" spans="1:3" x14ac:dyDescent="0.2">
      <c r="A608" t="str">
        <f>IF(B608="","", MAX(A$1:A607)+1)</f>
        <v/>
      </c>
      <c r="B608" t="str">
        <f>IF(Recipes!C615="","", Recipes!C615)</f>
        <v/>
      </c>
      <c r="C608" t="str">
        <f t="shared" si="9"/>
        <v/>
      </c>
    </row>
    <row r="609" spans="1:3" x14ac:dyDescent="0.2">
      <c r="A609" t="str">
        <f>IF(B609="","", MAX(A$1:A608)+1)</f>
        <v/>
      </c>
      <c r="B609" t="str">
        <f>IF(Recipes!C616="","", Recipes!C616)</f>
        <v/>
      </c>
      <c r="C609" t="str">
        <f t="shared" si="9"/>
        <v/>
      </c>
    </row>
    <row r="610" spans="1:3" x14ac:dyDescent="0.2">
      <c r="A610" t="str">
        <f>IF(B610="","", MAX(A$1:A609)+1)</f>
        <v/>
      </c>
      <c r="B610" t="str">
        <f>IF(Recipes!C617="","", Recipes!C617)</f>
        <v/>
      </c>
      <c r="C610" t="str">
        <f t="shared" si="9"/>
        <v/>
      </c>
    </row>
    <row r="611" spans="1:3" x14ac:dyDescent="0.2">
      <c r="A611" t="str">
        <f>IF(B611="","", MAX(A$1:A610)+1)</f>
        <v/>
      </c>
      <c r="B611" t="str">
        <f>IF(Recipes!C618="","", Recipes!C618)</f>
        <v/>
      </c>
      <c r="C611" t="str">
        <f t="shared" si="9"/>
        <v/>
      </c>
    </row>
    <row r="612" spans="1:3" x14ac:dyDescent="0.2">
      <c r="A612" t="str">
        <f>IF(B612="","", MAX(A$1:A611)+1)</f>
        <v/>
      </c>
      <c r="B612" t="str">
        <f>IF(Recipes!C619="","", Recipes!C619)</f>
        <v/>
      </c>
      <c r="C612" t="str">
        <f t="shared" si="9"/>
        <v/>
      </c>
    </row>
    <row r="613" spans="1:3" x14ac:dyDescent="0.2">
      <c r="A613" t="str">
        <f>IF(B613="","", MAX(A$1:A612)+1)</f>
        <v/>
      </c>
      <c r="B613" t="str">
        <f>IF(Recipes!C620="","", Recipes!C620)</f>
        <v/>
      </c>
      <c r="C613" t="str">
        <f t="shared" si="9"/>
        <v/>
      </c>
    </row>
    <row r="614" spans="1:3" x14ac:dyDescent="0.2">
      <c r="A614" t="str">
        <f>IF(B614="","", MAX(A$1:A613)+1)</f>
        <v/>
      </c>
      <c r="B614" t="str">
        <f>IF(Recipes!C621="","", Recipes!C621)</f>
        <v/>
      </c>
      <c r="C614" t="str">
        <f t="shared" si="9"/>
        <v/>
      </c>
    </row>
    <row r="615" spans="1:3" x14ac:dyDescent="0.2">
      <c r="A615" t="str">
        <f>IF(B615="","", MAX(A$1:A614)+1)</f>
        <v/>
      </c>
      <c r="B615" t="str">
        <f>IF(Recipes!C622="","", Recipes!C622)</f>
        <v/>
      </c>
      <c r="C615" t="str">
        <f t="shared" si="9"/>
        <v/>
      </c>
    </row>
    <row r="616" spans="1:3" x14ac:dyDescent="0.2">
      <c r="A616" t="str">
        <f>IF(B616="","", MAX(A$1:A615)+1)</f>
        <v/>
      </c>
      <c r="B616" t="str">
        <f>IF(Recipes!C623="","", Recipes!C623)</f>
        <v/>
      </c>
      <c r="C616" t="str">
        <f t="shared" si="9"/>
        <v/>
      </c>
    </row>
    <row r="617" spans="1:3" x14ac:dyDescent="0.2">
      <c r="A617" t="str">
        <f>IF(B617="","", MAX(A$1:A616)+1)</f>
        <v/>
      </c>
      <c r="B617" t="str">
        <f>IF(Recipes!C624="","", Recipes!C624)</f>
        <v/>
      </c>
      <c r="C617" t="str">
        <f t="shared" si="9"/>
        <v/>
      </c>
    </row>
    <row r="618" spans="1:3" x14ac:dyDescent="0.2">
      <c r="A618" t="str">
        <f>IF(B618="","", MAX(A$1:A617)+1)</f>
        <v/>
      </c>
      <c r="B618" t="str">
        <f>IF(Recipes!C625="","", Recipes!C625)</f>
        <v/>
      </c>
      <c r="C618" t="str">
        <f t="shared" si="9"/>
        <v/>
      </c>
    </row>
    <row r="619" spans="1:3" x14ac:dyDescent="0.2">
      <c r="A619" t="str">
        <f>IF(B619="","", MAX(A$1:A618)+1)</f>
        <v/>
      </c>
      <c r="B619" t="str">
        <f>IF(Recipes!C626="","", Recipes!C626)</f>
        <v/>
      </c>
      <c r="C619" t="str">
        <f t="shared" si="9"/>
        <v/>
      </c>
    </row>
    <row r="620" spans="1:3" x14ac:dyDescent="0.2">
      <c r="A620" t="str">
        <f>IF(B620="","", MAX(A$1:A619)+1)</f>
        <v/>
      </c>
      <c r="B620" t="str">
        <f>IF(Recipes!C627="","", Recipes!C627)</f>
        <v/>
      </c>
      <c r="C620" t="str">
        <f t="shared" si="9"/>
        <v/>
      </c>
    </row>
    <row r="621" spans="1:3" x14ac:dyDescent="0.2">
      <c r="A621" t="str">
        <f>IF(B621="","", MAX(A$1:A620)+1)</f>
        <v/>
      </c>
      <c r="B621" t="str">
        <f>IF(Recipes!C628="","", Recipes!C628)</f>
        <v/>
      </c>
      <c r="C621" t="str">
        <f t="shared" si="9"/>
        <v/>
      </c>
    </row>
    <row r="622" spans="1:3" x14ac:dyDescent="0.2">
      <c r="A622" t="str">
        <f>IF(B622="","", MAX(A$1:A621)+1)</f>
        <v/>
      </c>
      <c r="B622" t="str">
        <f>IF(Recipes!C629="","", Recipes!C629)</f>
        <v/>
      </c>
      <c r="C622" t="str">
        <f t="shared" si="9"/>
        <v/>
      </c>
    </row>
    <row r="623" spans="1:3" x14ac:dyDescent="0.2">
      <c r="A623" t="str">
        <f>IF(B623="","", MAX(A$1:A622)+1)</f>
        <v/>
      </c>
      <c r="B623" t="str">
        <f>IF(Recipes!C630="","", Recipes!C630)</f>
        <v/>
      </c>
      <c r="C623" t="str">
        <f t="shared" si="9"/>
        <v/>
      </c>
    </row>
    <row r="624" spans="1:3" x14ac:dyDescent="0.2">
      <c r="A624" t="str">
        <f>IF(B624="","", MAX(A$1:A623)+1)</f>
        <v/>
      </c>
      <c r="B624" t="str">
        <f>IF(Recipes!C631="","", Recipes!C631)</f>
        <v/>
      </c>
      <c r="C624" t="str">
        <f t="shared" si="9"/>
        <v/>
      </c>
    </row>
    <row r="625" spans="1:3" x14ac:dyDescent="0.2">
      <c r="A625" t="str">
        <f>IF(B625="","", MAX(A$1:A624)+1)</f>
        <v/>
      </c>
      <c r="B625" t="str">
        <f>IF(Recipes!C632="","", Recipes!C632)</f>
        <v/>
      </c>
      <c r="C625" t="str">
        <f t="shared" si="9"/>
        <v/>
      </c>
    </row>
    <row r="626" spans="1:3" x14ac:dyDescent="0.2">
      <c r="A626" t="str">
        <f>IF(B626="","", MAX(A$1:A625)+1)</f>
        <v/>
      </c>
      <c r="B626" t="str">
        <f>IF(Recipes!C633="","", Recipes!C633)</f>
        <v/>
      </c>
      <c r="C626" t="str">
        <f t="shared" si="9"/>
        <v/>
      </c>
    </row>
    <row r="627" spans="1:3" x14ac:dyDescent="0.2">
      <c r="A627" t="str">
        <f>IF(B627="","", MAX(A$1:A626)+1)</f>
        <v/>
      </c>
      <c r="B627" t="str">
        <f>IF(Recipes!C634="","", Recipes!C634)</f>
        <v/>
      </c>
      <c r="C627" t="str">
        <f t="shared" si="9"/>
        <v/>
      </c>
    </row>
    <row r="628" spans="1:3" x14ac:dyDescent="0.2">
      <c r="A628" t="str">
        <f>IF(B628="","", MAX(A$1:A627)+1)</f>
        <v/>
      </c>
      <c r="B628" t="str">
        <f>IF(Recipes!C635="","", Recipes!C635)</f>
        <v/>
      </c>
      <c r="C628" t="str">
        <f t="shared" si="9"/>
        <v/>
      </c>
    </row>
    <row r="629" spans="1:3" x14ac:dyDescent="0.2">
      <c r="A629" t="str">
        <f>IF(B629="","", MAX(A$1:A628)+1)</f>
        <v/>
      </c>
      <c r="B629" t="str">
        <f>IF(Recipes!C636="","", Recipes!C636)</f>
        <v/>
      </c>
      <c r="C629" t="str">
        <f t="shared" si="9"/>
        <v/>
      </c>
    </row>
    <row r="630" spans="1:3" x14ac:dyDescent="0.2">
      <c r="A630" t="str">
        <f>IF(B630="","", MAX(A$1:A629)+1)</f>
        <v/>
      </c>
      <c r="B630" t="str">
        <f>IF(Recipes!C637="","", Recipes!C637)</f>
        <v/>
      </c>
      <c r="C630" t="str">
        <f t="shared" si="9"/>
        <v/>
      </c>
    </row>
    <row r="631" spans="1:3" x14ac:dyDescent="0.2">
      <c r="A631" t="str">
        <f>IF(B631="","", MAX(A$1:A630)+1)</f>
        <v/>
      </c>
      <c r="B631" t="str">
        <f>IF(Recipes!C638="","", Recipes!C638)</f>
        <v/>
      </c>
      <c r="C631" t="str">
        <f t="shared" si="9"/>
        <v/>
      </c>
    </row>
    <row r="632" spans="1:3" x14ac:dyDescent="0.2">
      <c r="A632" t="str">
        <f>IF(B632="","", MAX(A$1:A631)+1)</f>
        <v/>
      </c>
      <c r="B632" t="str">
        <f>IF(Recipes!C639="","", Recipes!C639)</f>
        <v/>
      </c>
      <c r="C632" t="str">
        <f t="shared" si="9"/>
        <v/>
      </c>
    </row>
    <row r="633" spans="1:3" x14ac:dyDescent="0.2">
      <c r="A633" t="str">
        <f>IF(B633="","", MAX(A$1:A632)+1)</f>
        <v/>
      </c>
      <c r="B633" t="str">
        <f>IF(Recipes!C640="","", Recipes!C640)</f>
        <v/>
      </c>
      <c r="C633" t="str">
        <f t="shared" si="9"/>
        <v/>
      </c>
    </row>
    <row r="634" spans="1:3" x14ac:dyDescent="0.2">
      <c r="A634" t="str">
        <f>IF(B634="","", MAX(A$1:A633)+1)</f>
        <v/>
      </c>
      <c r="B634" t="str">
        <f>IF(Recipes!C641="","", Recipes!C641)</f>
        <v/>
      </c>
      <c r="C634" t="str">
        <f t="shared" si="9"/>
        <v/>
      </c>
    </row>
    <row r="635" spans="1:3" x14ac:dyDescent="0.2">
      <c r="A635" t="str">
        <f>IF(B635="","", MAX(A$1:A634)+1)</f>
        <v/>
      </c>
      <c r="B635" t="str">
        <f>IF(Recipes!C642="","", Recipes!C642)</f>
        <v/>
      </c>
      <c r="C635" t="str">
        <f t="shared" si="9"/>
        <v/>
      </c>
    </row>
    <row r="636" spans="1:3" x14ac:dyDescent="0.2">
      <c r="A636" t="str">
        <f>IF(B636="","", MAX(A$1:A635)+1)</f>
        <v/>
      </c>
      <c r="B636" t="str">
        <f>IF(Recipes!C643="","", Recipes!C643)</f>
        <v/>
      </c>
      <c r="C636" t="str">
        <f t="shared" si="9"/>
        <v/>
      </c>
    </row>
    <row r="637" spans="1:3" x14ac:dyDescent="0.2">
      <c r="A637" t="str">
        <f>IF(B637="","", MAX(A$1:A636)+1)</f>
        <v/>
      </c>
      <c r="B637" t="str">
        <f>IF(Recipes!C644="","", Recipes!C644)</f>
        <v/>
      </c>
      <c r="C637" t="str">
        <f t="shared" si="9"/>
        <v/>
      </c>
    </row>
    <row r="638" spans="1:3" x14ac:dyDescent="0.2">
      <c r="A638" t="str">
        <f>IF(B638="","", MAX(A$1:A637)+1)</f>
        <v/>
      </c>
      <c r="B638" t="str">
        <f>IF(Recipes!C645="","", Recipes!C645)</f>
        <v/>
      </c>
      <c r="C638" t="str">
        <f t="shared" si="9"/>
        <v/>
      </c>
    </row>
    <row r="639" spans="1:3" x14ac:dyDescent="0.2">
      <c r="A639" t="str">
        <f>IF(B639="","", MAX(A$1:A638)+1)</f>
        <v/>
      </c>
      <c r="B639" t="str">
        <f>IF(Recipes!C646="","", Recipes!C646)</f>
        <v/>
      </c>
      <c r="C639" t="str">
        <f t="shared" si="9"/>
        <v/>
      </c>
    </row>
    <row r="640" spans="1:3" x14ac:dyDescent="0.2">
      <c r="A640" t="str">
        <f>IF(B640="","", MAX(A$1:A639)+1)</f>
        <v/>
      </c>
      <c r="B640" t="str">
        <f>IF(Recipes!C647="","", Recipes!C647)</f>
        <v/>
      </c>
      <c r="C640" t="str">
        <f t="shared" si="9"/>
        <v/>
      </c>
    </row>
    <row r="641" spans="1:3" x14ac:dyDescent="0.2">
      <c r="A641" t="str">
        <f>IF(B641="","", MAX(A$1:A640)+1)</f>
        <v/>
      </c>
      <c r="B641" t="str">
        <f>IF(Recipes!C648="","", Recipes!C648)</f>
        <v/>
      </c>
      <c r="C641" t="str">
        <f t="shared" si="9"/>
        <v/>
      </c>
    </row>
    <row r="642" spans="1:3" x14ac:dyDescent="0.2">
      <c r="A642" t="str">
        <f>IF(B642="","", MAX(A$1:A641)+1)</f>
        <v/>
      </c>
      <c r="B642" t="str">
        <f>IF(Recipes!C649="","", Recipes!C649)</f>
        <v/>
      </c>
      <c r="C642" t="str">
        <f t="shared" si="9"/>
        <v/>
      </c>
    </row>
    <row r="643" spans="1:3" x14ac:dyDescent="0.2">
      <c r="A643" t="str">
        <f>IF(B643="","", MAX(A$1:A642)+1)</f>
        <v/>
      </c>
      <c r="B643" t="str">
        <f>IF(Recipes!C650="","", Recipes!C650)</f>
        <v/>
      </c>
      <c r="C643" t="str">
        <f t="shared" ref="C643:C706" si="10">IFERROR(INDEX($B$2:$B$2000,MATCH(ROW()-ROW($D$1),$A$2:$A$2000,0)),"")</f>
        <v/>
      </c>
    </row>
    <row r="644" spans="1:3" x14ac:dyDescent="0.2">
      <c r="A644" t="str">
        <f>IF(B644="","", MAX(A$1:A643)+1)</f>
        <v/>
      </c>
      <c r="B644" t="str">
        <f>IF(Recipes!C651="","", Recipes!C651)</f>
        <v/>
      </c>
      <c r="C644" t="str">
        <f t="shared" si="10"/>
        <v/>
      </c>
    </row>
    <row r="645" spans="1:3" x14ac:dyDescent="0.2">
      <c r="A645" t="str">
        <f>IF(B645="","", MAX(A$1:A644)+1)</f>
        <v/>
      </c>
      <c r="B645" t="str">
        <f>IF(Recipes!C652="","", Recipes!C652)</f>
        <v/>
      </c>
      <c r="C645" t="str">
        <f t="shared" si="10"/>
        <v/>
      </c>
    </row>
    <row r="646" spans="1:3" x14ac:dyDescent="0.2">
      <c r="A646" t="str">
        <f>IF(B646="","", MAX(A$1:A645)+1)</f>
        <v/>
      </c>
      <c r="B646" t="str">
        <f>IF(Recipes!C653="","", Recipes!C653)</f>
        <v/>
      </c>
      <c r="C646" t="str">
        <f t="shared" si="10"/>
        <v/>
      </c>
    </row>
    <row r="647" spans="1:3" x14ac:dyDescent="0.2">
      <c r="A647" t="str">
        <f>IF(B647="","", MAX(A$1:A646)+1)</f>
        <v/>
      </c>
      <c r="B647" t="str">
        <f>IF(Recipes!C654="","", Recipes!C654)</f>
        <v/>
      </c>
      <c r="C647" t="str">
        <f t="shared" si="10"/>
        <v/>
      </c>
    </row>
    <row r="648" spans="1:3" x14ac:dyDescent="0.2">
      <c r="A648" t="str">
        <f>IF(B648="","", MAX(A$1:A647)+1)</f>
        <v/>
      </c>
      <c r="B648" t="str">
        <f>IF(Recipes!C655="","", Recipes!C655)</f>
        <v/>
      </c>
      <c r="C648" t="str">
        <f t="shared" si="10"/>
        <v/>
      </c>
    </row>
    <row r="649" spans="1:3" x14ac:dyDescent="0.2">
      <c r="A649" t="str">
        <f>IF(B649="","", MAX(A$1:A648)+1)</f>
        <v/>
      </c>
      <c r="B649" t="str">
        <f>IF(Recipes!C656="","", Recipes!C656)</f>
        <v/>
      </c>
      <c r="C649" t="str">
        <f t="shared" si="10"/>
        <v/>
      </c>
    </row>
    <row r="650" spans="1:3" x14ac:dyDescent="0.2">
      <c r="A650" t="str">
        <f>IF(B650="","", MAX(A$1:A649)+1)</f>
        <v/>
      </c>
      <c r="B650" t="str">
        <f>IF(Recipes!C657="","", Recipes!C657)</f>
        <v/>
      </c>
      <c r="C650" t="str">
        <f t="shared" si="10"/>
        <v/>
      </c>
    </row>
    <row r="651" spans="1:3" x14ac:dyDescent="0.2">
      <c r="A651" t="str">
        <f>IF(B651="","", MAX(A$1:A650)+1)</f>
        <v/>
      </c>
      <c r="B651" t="str">
        <f>IF(Recipes!C658="","", Recipes!C658)</f>
        <v/>
      </c>
      <c r="C651" t="str">
        <f t="shared" si="10"/>
        <v/>
      </c>
    </row>
    <row r="652" spans="1:3" x14ac:dyDescent="0.2">
      <c r="A652" t="str">
        <f>IF(B652="","", MAX(A$1:A651)+1)</f>
        <v/>
      </c>
      <c r="B652" t="str">
        <f>IF(Recipes!C659="","", Recipes!C659)</f>
        <v/>
      </c>
      <c r="C652" t="str">
        <f t="shared" si="10"/>
        <v/>
      </c>
    </row>
    <row r="653" spans="1:3" x14ac:dyDescent="0.2">
      <c r="A653" t="str">
        <f>IF(B653="","", MAX(A$1:A652)+1)</f>
        <v/>
      </c>
      <c r="B653" t="str">
        <f>IF(Recipes!C660="","", Recipes!C660)</f>
        <v/>
      </c>
      <c r="C653" t="str">
        <f t="shared" si="10"/>
        <v/>
      </c>
    </row>
    <row r="654" spans="1:3" x14ac:dyDescent="0.2">
      <c r="A654" t="str">
        <f>IF(B654="","", MAX(A$1:A653)+1)</f>
        <v/>
      </c>
      <c r="B654" t="str">
        <f>IF(Recipes!C661="","", Recipes!C661)</f>
        <v/>
      </c>
      <c r="C654" t="str">
        <f t="shared" si="10"/>
        <v/>
      </c>
    </row>
    <row r="655" spans="1:3" x14ac:dyDescent="0.2">
      <c r="A655" t="str">
        <f>IF(B655="","", MAX(A$1:A654)+1)</f>
        <v/>
      </c>
      <c r="B655" t="str">
        <f>IF(Recipes!C662="","", Recipes!C662)</f>
        <v/>
      </c>
      <c r="C655" t="str">
        <f t="shared" si="10"/>
        <v/>
      </c>
    </row>
    <row r="656" spans="1:3" x14ac:dyDescent="0.2">
      <c r="A656" t="str">
        <f>IF(B656="","", MAX(A$1:A655)+1)</f>
        <v/>
      </c>
      <c r="B656" t="str">
        <f>IF(Recipes!C663="","", Recipes!C663)</f>
        <v/>
      </c>
      <c r="C656" t="str">
        <f t="shared" si="10"/>
        <v/>
      </c>
    </row>
    <row r="657" spans="1:3" x14ac:dyDescent="0.2">
      <c r="A657" t="str">
        <f>IF(B657="","", MAX(A$1:A656)+1)</f>
        <v/>
      </c>
      <c r="B657" t="str">
        <f>IF(Recipes!C664="","", Recipes!C664)</f>
        <v/>
      </c>
      <c r="C657" t="str">
        <f t="shared" si="10"/>
        <v/>
      </c>
    </row>
    <row r="658" spans="1:3" x14ac:dyDescent="0.2">
      <c r="A658" t="str">
        <f>IF(B658="","", MAX(A$1:A657)+1)</f>
        <v/>
      </c>
      <c r="B658" t="str">
        <f>IF(Recipes!C665="","", Recipes!C665)</f>
        <v/>
      </c>
      <c r="C658" t="str">
        <f t="shared" si="10"/>
        <v/>
      </c>
    </row>
    <row r="659" spans="1:3" x14ac:dyDescent="0.2">
      <c r="A659" t="str">
        <f>IF(B659="","", MAX(A$1:A658)+1)</f>
        <v/>
      </c>
      <c r="B659" t="str">
        <f>IF(Recipes!C666="","", Recipes!C666)</f>
        <v/>
      </c>
      <c r="C659" t="str">
        <f t="shared" si="10"/>
        <v/>
      </c>
    </row>
    <row r="660" spans="1:3" x14ac:dyDescent="0.2">
      <c r="A660" t="str">
        <f>IF(B660="","", MAX(A$1:A659)+1)</f>
        <v/>
      </c>
      <c r="B660" t="str">
        <f>IF(Recipes!C667="","", Recipes!C667)</f>
        <v/>
      </c>
      <c r="C660" t="str">
        <f t="shared" si="10"/>
        <v/>
      </c>
    </row>
    <row r="661" spans="1:3" x14ac:dyDescent="0.2">
      <c r="A661" t="str">
        <f>IF(B661="","", MAX(A$1:A660)+1)</f>
        <v/>
      </c>
      <c r="B661" t="str">
        <f>IF(Recipes!C668="","", Recipes!C668)</f>
        <v/>
      </c>
      <c r="C661" t="str">
        <f t="shared" si="10"/>
        <v/>
      </c>
    </row>
    <row r="662" spans="1:3" x14ac:dyDescent="0.2">
      <c r="A662" t="str">
        <f>IF(B662="","", MAX(A$1:A661)+1)</f>
        <v/>
      </c>
      <c r="B662" t="str">
        <f>IF(Recipes!C669="","", Recipes!C669)</f>
        <v/>
      </c>
      <c r="C662" t="str">
        <f t="shared" si="10"/>
        <v/>
      </c>
    </row>
    <row r="663" spans="1:3" x14ac:dyDescent="0.2">
      <c r="A663" t="str">
        <f>IF(B663="","", MAX(A$1:A662)+1)</f>
        <v/>
      </c>
      <c r="B663" t="str">
        <f>IF(Recipes!C670="","", Recipes!C670)</f>
        <v/>
      </c>
      <c r="C663" t="str">
        <f t="shared" si="10"/>
        <v/>
      </c>
    </row>
    <row r="664" spans="1:3" x14ac:dyDescent="0.2">
      <c r="A664" t="str">
        <f>IF(B664="","", MAX(A$1:A663)+1)</f>
        <v/>
      </c>
      <c r="B664" t="str">
        <f>IF(Recipes!C671="","", Recipes!C671)</f>
        <v/>
      </c>
      <c r="C664" t="str">
        <f t="shared" si="10"/>
        <v/>
      </c>
    </row>
    <row r="665" spans="1:3" x14ac:dyDescent="0.2">
      <c r="A665" t="str">
        <f>IF(B665="","", MAX(A$1:A664)+1)</f>
        <v/>
      </c>
      <c r="B665" t="str">
        <f>IF(Recipes!C672="","", Recipes!C672)</f>
        <v/>
      </c>
      <c r="C665" t="str">
        <f t="shared" si="10"/>
        <v/>
      </c>
    </row>
    <row r="666" spans="1:3" x14ac:dyDescent="0.2">
      <c r="A666" t="str">
        <f>IF(B666="","", MAX(A$1:A665)+1)</f>
        <v/>
      </c>
      <c r="B666" t="str">
        <f>IF(Recipes!C673="","", Recipes!C673)</f>
        <v/>
      </c>
      <c r="C666" t="str">
        <f t="shared" si="10"/>
        <v/>
      </c>
    </row>
    <row r="667" spans="1:3" x14ac:dyDescent="0.2">
      <c r="A667" t="str">
        <f>IF(B667="","", MAX(A$1:A666)+1)</f>
        <v/>
      </c>
      <c r="B667" t="str">
        <f>IF(Recipes!C674="","", Recipes!C674)</f>
        <v/>
      </c>
      <c r="C667" t="str">
        <f t="shared" si="10"/>
        <v/>
      </c>
    </row>
    <row r="668" spans="1:3" x14ac:dyDescent="0.2">
      <c r="A668" t="str">
        <f>IF(B668="","", MAX(A$1:A667)+1)</f>
        <v/>
      </c>
      <c r="B668" t="str">
        <f>IF(Recipes!C675="","", Recipes!C675)</f>
        <v/>
      </c>
      <c r="C668" t="str">
        <f t="shared" si="10"/>
        <v/>
      </c>
    </row>
    <row r="669" spans="1:3" x14ac:dyDescent="0.2">
      <c r="A669" t="str">
        <f>IF(B669="","", MAX(A$1:A668)+1)</f>
        <v/>
      </c>
      <c r="B669" t="str">
        <f>IF(Recipes!C676="","", Recipes!C676)</f>
        <v/>
      </c>
      <c r="C669" t="str">
        <f t="shared" si="10"/>
        <v/>
      </c>
    </row>
    <row r="670" spans="1:3" x14ac:dyDescent="0.2">
      <c r="A670" t="str">
        <f>IF(B670="","", MAX(A$1:A669)+1)</f>
        <v/>
      </c>
      <c r="B670" t="str">
        <f>IF(Recipes!C677="","", Recipes!C677)</f>
        <v/>
      </c>
      <c r="C670" t="str">
        <f t="shared" si="10"/>
        <v/>
      </c>
    </row>
    <row r="671" spans="1:3" x14ac:dyDescent="0.2">
      <c r="A671" t="str">
        <f>IF(B671="","", MAX(A$1:A670)+1)</f>
        <v/>
      </c>
      <c r="B671" t="str">
        <f>IF(Recipes!C678="","", Recipes!C678)</f>
        <v/>
      </c>
      <c r="C671" t="str">
        <f t="shared" si="10"/>
        <v/>
      </c>
    </row>
    <row r="672" spans="1:3" x14ac:dyDescent="0.2">
      <c r="A672" t="str">
        <f>IF(B672="","", MAX(A$1:A671)+1)</f>
        <v/>
      </c>
      <c r="B672" t="str">
        <f>IF(Recipes!C679="","", Recipes!C679)</f>
        <v/>
      </c>
      <c r="C672" t="str">
        <f t="shared" si="10"/>
        <v/>
      </c>
    </row>
    <row r="673" spans="1:3" x14ac:dyDescent="0.2">
      <c r="A673" t="str">
        <f>IF(B673="","", MAX(A$1:A672)+1)</f>
        <v/>
      </c>
      <c r="B673" t="str">
        <f>IF(Recipes!C680="","", Recipes!C680)</f>
        <v/>
      </c>
      <c r="C673" t="str">
        <f t="shared" si="10"/>
        <v/>
      </c>
    </row>
    <row r="674" spans="1:3" x14ac:dyDescent="0.2">
      <c r="A674" t="str">
        <f>IF(B674="","", MAX(A$1:A673)+1)</f>
        <v/>
      </c>
      <c r="B674" t="str">
        <f>IF(Recipes!C681="","", Recipes!C681)</f>
        <v/>
      </c>
      <c r="C674" t="str">
        <f t="shared" si="10"/>
        <v/>
      </c>
    </row>
    <row r="675" spans="1:3" x14ac:dyDescent="0.2">
      <c r="A675" t="str">
        <f>IF(B675="","", MAX(A$1:A674)+1)</f>
        <v/>
      </c>
      <c r="B675" t="str">
        <f>IF(Recipes!C682="","", Recipes!C682)</f>
        <v/>
      </c>
      <c r="C675" t="str">
        <f t="shared" si="10"/>
        <v/>
      </c>
    </row>
    <row r="676" spans="1:3" x14ac:dyDescent="0.2">
      <c r="A676" t="str">
        <f>IF(B676="","", MAX(A$1:A675)+1)</f>
        <v/>
      </c>
      <c r="B676" t="str">
        <f>IF(Recipes!C683="","", Recipes!C683)</f>
        <v/>
      </c>
      <c r="C676" t="str">
        <f t="shared" si="10"/>
        <v/>
      </c>
    </row>
    <row r="677" spans="1:3" x14ac:dyDescent="0.2">
      <c r="A677" t="str">
        <f>IF(B677="","", MAX(A$1:A676)+1)</f>
        <v/>
      </c>
      <c r="B677" t="str">
        <f>IF(Recipes!C684="","", Recipes!C684)</f>
        <v/>
      </c>
      <c r="C677" t="str">
        <f t="shared" si="10"/>
        <v/>
      </c>
    </row>
    <row r="678" spans="1:3" x14ac:dyDescent="0.2">
      <c r="A678" t="str">
        <f>IF(B678="","", MAX(A$1:A677)+1)</f>
        <v/>
      </c>
      <c r="B678" t="str">
        <f>IF(Recipes!C685="","", Recipes!C685)</f>
        <v/>
      </c>
      <c r="C678" t="str">
        <f t="shared" si="10"/>
        <v/>
      </c>
    </row>
    <row r="679" spans="1:3" x14ac:dyDescent="0.2">
      <c r="A679" t="str">
        <f>IF(B679="","", MAX(A$1:A678)+1)</f>
        <v/>
      </c>
      <c r="B679" t="str">
        <f>IF(Recipes!C686="","", Recipes!C686)</f>
        <v/>
      </c>
      <c r="C679" t="str">
        <f t="shared" si="10"/>
        <v/>
      </c>
    </row>
    <row r="680" spans="1:3" x14ac:dyDescent="0.2">
      <c r="A680" t="str">
        <f>IF(B680="","", MAX(A$1:A679)+1)</f>
        <v/>
      </c>
      <c r="B680" t="str">
        <f>IF(Recipes!C687="","", Recipes!C687)</f>
        <v/>
      </c>
      <c r="C680" t="str">
        <f t="shared" si="10"/>
        <v/>
      </c>
    </row>
    <row r="681" spans="1:3" x14ac:dyDescent="0.2">
      <c r="A681" t="str">
        <f>IF(B681="","", MAX(A$1:A680)+1)</f>
        <v/>
      </c>
      <c r="B681" t="str">
        <f>IF(Recipes!C688="","", Recipes!C688)</f>
        <v/>
      </c>
      <c r="C681" t="str">
        <f t="shared" si="10"/>
        <v/>
      </c>
    </row>
    <row r="682" spans="1:3" x14ac:dyDescent="0.2">
      <c r="A682" t="str">
        <f>IF(B682="","", MAX(A$1:A681)+1)</f>
        <v/>
      </c>
      <c r="B682" t="str">
        <f>IF(Recipes!C689="","", Recipes!C689)</f>
        <v/>
      </c>
      <c r="C682" t="str">
        <f t="shared" si="10"/>
        <v/>
      </c>
    </row>
    <row r="683" spans="1:3" x14ac:dyDescent="0.2">
      <c r="A683" t="str">
        <f>IF(B683="","", MAX(A$1:A682)+1)</f>
        <v/>
      </c>
      <c r="B683" t="str">
        <f>IF(Recipes!C690="","", Recipes!C690)</f>
        <v/>
      </c>
      <c r="C683" t="str">
        <f t="shared" si="10"/>
        <v/>
      </c>
    </row>
    <row r="684" spans="1:3" x14ac:dyDescent="0.2">
      <c r="A684" t="str">
        <f>IF(B684="","", MAX(A$1:A683)+1)</f>
        <v/>
      </c>
      <c r="B684" t="str">
        <f>IF(Recipes!C691="","", Recipes!C691)</f>
        <v/>
      </c>
      <c r="C684" t="str">
        <f t="shared" si="10"/>
        <v/>
      </c>
    </row>
    <row r="685" spans="1:3" x14ac:dyDescent="0.2">
      <c r="A685" t="str">
        <f>IF(B685="","", MAX(A$1:A684)+1)</f>
        <v/>
      </c>
      <c r="B685" t="str">
        <f>IF(Recipes!C692="","", Recipes!C692)</f>
        <v/>
      </c>
      <c r="C685" t="str">
        <f t="shared" si="10"/>
        <v/>
      </c>
    </row>
    <row r="686" spans="1:3" x14ac:dyDescent="0.2">
      <c r="A686" t="str">
        <f>IF(B686="","", MAX(A$1:A685)+1)</f>
        <v/>
      </c>
      <c r="B686" t="str">
        <f>IF(Recipes!C693="","", Recipes!C693)</f>
        <v/>
      </c>
      <c r="C686" t="str">
        <f t="shared" si="10"/>
        <v/>
      </c>
    </row>
    <row r="687" spans="1:3" x14ac:dyDescent="0.2">
      <c r="A687" t="str">
        <f>IF(B687="","", MAX(A$1:A686)+1)</f>
        <v/>
      </c>
      <c r="B687" t="str">
        <f>IF(Recipes!C694="","", Recipes!C694)</f>
        <v/>
      </c>
      <c r="C687" t="str">
        <f t="shared" si="10"/>
        <v/>
      </c>
    </row>
    <row r="688" spans="1:3" x14ac:dyDescent="0.2">
      <c r="A688" t="str">
        <f>IF(B688="","", MAX(A$1:A687)+1)</f>
        <v/>
      </c>
      <c r="B688" t="str">
        <f>IF(Recipes!C695="","", Recipes!C695)</f>
        <v/>
      </c>
      <c r="C688" t="str">
        <f t="shared" si="10"/>
        <v/>
      </c>
    </row>
    <row r="689" spans="1:3" x14ac:dyDescent="0.2">
      <c r="A689" t="str">
        <f>IF(B689="","", MAX(A$1:A688)+1)</f>
        <v/>
      </c>
      <c r="B689" t="str">
        <f>IF(Recipes!C696="","", Recipes!C696)</f>
        <v/>
      </c>
      <c r="C689" t="str">
        <f t="shared" si="10"/>
        <v/>
      </c>
    </row>
    <row r="690" spans="1:3" x14ac:dyDescent="0.2">
      <c r="A690" t="str">
        <f>IF(B690="","", MAX(A$1:A689)+1)</f>
        <v/>
      </c>
      <c r="B690" t="str">
        <f>IF(Recipes!C697="","", Recipes!C697)</f>
        <v/>
      </c>
      <c r="C690" t="str">
        <f t="shared" si="10"/>
        <v/>
      </c>
    </row>
    <row r="691" spans="1:3" x14ac:dyDescent="0.2">
      <c r="A691" t="str">
        <f>IF(B691="","", MAX(A$1:A690)+1)</f>
        <v/>
      </c>
      <c r="B691" t="str">
        <f>IF(Recipes!C698="","", Recipes!C698)</f>
        <v/>
      </c>
      <c r="C691" t="str">
        <f t="shared" si="10"/>
        <v/>
      </c>
    </row>
    <row r="692" spans="1:3" x14ac:dyDescent="0.2">
      <c r="A692" t="str">
        <f>IF(B692="","", MAX(A$1:A691)+1)</f>
        <v/>
      </c>
      <c r="B692" t="str">
        <f>IF(Recipes!C699="","", Recipes!C699)</f>
        <v/>
      </c>
      <c r="C692" t="str">
        <f t="shared" si="10"/>
        <v/>
      </c>
    </row>
    <row r="693" spans="1:3" x14ac:dyDescent="0.2">
      <c r="A693" t="str">
        <f>IF(B693="","", MAX(A$1:A692)+1)</f>
        <v/>
      </c>
      <c r="B693" t="str">
        <f>IF(Recipes!C700="","", Recipes!C700)</f>
        <v/>
      </c>
      <c r="C693" t="str">
        <f t="shared" si="10"/>
        <v/>
      </c>
    </row>
    <row r="694" spans="1:3" x14ac:dyDescent="0.2">
      <c r="A694" t="str">
        <f>IF(B694="","", MAX(A$1:A693)+1)</f>
        <v/>
      </c>
      <c r="B694" t="str">
        <f>IF(Recipes!C701="","", Recipes!C701)</f>
        <v/>
      </c>
      <c r="C694" t="str">
        <f t="shared" si="10"/>
        <v/>
      </c>
    </row>
    <row r="695" spans="1:3" x14ac:dyDescent="0.2">
      <c r="A695" t="str">
        <f>IF(B695="","", MAX(A$1:A694)+1)</f>
        <v/>
      </c>
      <c r="B695" t="str">
        <f>IF(Recipes!C702="","", Recipes!C702)</f>
        <v/>
      </c>
      <c r="C695" t="str">
        <f t="shared" si="10"/>
        <v/>
      </c>
    </row>
    <row r="696" spans="1:3" x14ac:dyDescent="0.2">
      <c r="A696" t="str">
        <f>IF(B696="","", MAX(A$1:A695)+1)</f>
        <v/>
      </c>
      <c r="B696" t="str">
        <f>IF(Recipes!C703="","", Recipes!C703)</f>
        <v/>
      </c>
      <c r="C696" t="str">
        <f t="shared" si="10"/>
        <v/>
      </c>
    </row>
    <row r="697" spans="1:3" x14ac:dyDescent="0.2">
      <c r="A697" t="str">
        <f>IF(B697="","", MAX(A$1:A696)+1)</f>
        <v/>
      </c>
      <c r="B697" t="str">
        <f>IF(Recipes!C704="","", Recipes!C704)</f>
        <v/>
      </c>
      <c r="C697" t="str">
        <f t="shared" si="10"/>
        <v/>
      </c>
    </row>
    <row r="698" spans="1:3" x14ac:dyDescent="0.2">
      <c r="A698" t="str">
        <f>IF(B698="","", MAX(A$1:A697)+1)</f>
        <v/>
      </c>
      <c r="B698" t="str">
        <f>IF(Recipes!C705="","", Recipes!C705)</f>
        <v/>
      </c>
      <c r="C698" t="str">
        <f t="shared" si="10"/>
        <v/>
      </c>
    </row>
    <row r="699" spans="1:3" x14ac:dyDescent="0.2">
      <c r="A699" t="str">
        <f>IF(B699="","", MAX(A$1:A698)+1)</f>
        <v/>
      </c>
      <c r="B699" t="str">
        <f>IF(Recipes!C706="","", Recipes!C706)</f>
        <v/>
      </c>
      <c r="C699" t="str">
        <f t="shared" si="10"/>
        <v/>
      </c>
    </row>
    <row r="700" spans="1:3" x14ac:dyDescent="0.2">
      <c r="A700" t="str">
        <f>IF(B700="","", MAX(A$1:A699)+1)</f>
        <v/>
      </c>
      <c r="B700" t="str">
        <f>IF(Recipes!C707="","", Recipes!C707)</f>
        <v/>
      </c>
      <c r="C700" t="str">
        <f t="shared" si="10"/>
        <v/>
      </c>
    </row>
    <row r="701" spans="1:3" x14ac:dyDescent="0.2">
      <c r="A701" t="str">
        <f>IF(B701="","", MAX(A$1:A700)+1)</f>
        <v/>
      </c>
      <c r="B701" t="str">
        <f>IF(Recipes!C708="","", Recipes!C708)</f>
        <v/>
      </c>
      <c r="C701" t="str">
        <f t="shared" si="10"/>
        <v/>
      </c>
    </row>
    <row r="702" spans="1:3" x14ac:dyDescent="0.2">
      <c r="A702" t="str">
        <f>IF(B702="","", MAX(A$1:A701)+1)</f>
        <v/>
      </c>
      <c r="B702" t="str">
        <f>IF(Recipes!C709="","", Recipes!C709)</f>
        <v/>
      </c>
      <c r="C702" t="str">
        <f t="shared" si="10"/>
        <v/>
      </c>
    </row>
    <row r="703" spans="1:3" x14ac:dyDescent="0.2">
      <c r="A703" t="str">
        <f>IF(B703="","", MAX(A$1:A702)+1)</f>
        <v/>
      </c>
      <c r="B703" t="str">
        <f>IF(Recipes!C710="","", Recipes!C710)</f>
        <v/>
      </c>
      <c r="C703" t="str">
        <f t="shared" si="10"/>
        <v/>
      </c>
    </row>
    <row r="704" spans="1:3" x14ac:dyDescent="0.2">
      <c r="A704" t="str">
        <f>IF(B704="","", MAX(A$1:A703)+1)</f>
        <v/>
      </c>
      <c r="B704" t="str">
        <f>IF(Recipes!C711="","", Recipes!C711)</f>
        <v/>
      </c>
      <c r="C704" t="str">
        <f t="shared" si="10"/>
        <v/>
      </c>
    </row>
    <row r="705" spans="1:3" x14ac:dyDescent="0.2">
      <c r="A705" t="str">
        <f>IF(B705="","", MAX(A$1:A704)+1)</f>
        <v/>
      </c>
      <c r="B705" t="str">
        <f>IF(Recipes!C712="","", Recipes!C712)</f>
        <v/>
      </c>
      <c r="C705" t="str">
        <f t="shared" si="10"/>
        <v/>
      </c>
    </row>
    <row r="706" spans="1:3" x14ac:dyDescent="0.2">
      <c r="A706" t="str">
        <f>IF(B706="","", MAX(A$1:A705)+1)</f>
        <v/>
      </c>
      <c r="B706" t="str">
        <f>IF(Recipes!C713="","", Recipes!C713)</f>
        <v/>
      </c>
      <c r="C706" t="str">
        <f t="shared" si="10"/>
        <v/>
      </c>
    </row>
    <row r="707" spans="1:3" x14ac:dyDescent="0.2">
      <c r="A707" t="str">
        <f>IF(B707="","", MAX(A$1:A706)+1)</f>
        <v/>
      </c>
      <c r="B707" t="str">
        <f>IF(Recipes!C714="","", Recipes!C714)</f>
        <v/>
      </c>
      <c r="C707" t="str">
        <f t="shared" ref="C707:C770" si="11">IFERROR(INDEX($B$2:$B$2000,MATCH(ROW()-ROW($D$1),$A$2:$A$2000,0)),"")</f>
        <v/>
      </c>
    </row>
    <row r="708" spans="1:3" x14ac:dyDescent="0.2">
      <c r="A708" t="str">
        <f>IF(B708="","", MAX(A$1:A707)+1)</f>
        <v/>
      </c>
      <c r="B708" t="str">
        <f>IF(Recipes!C715="","", Recipes!C715)</f>
        <v/>
      </c>
      <c r="C708" t="str">
        <f t="shared" si="11"/>
        <v/>
      </c>
    </row>
    <row r="709" spans="1:3" x14ac:dyDescent="0.2">
      <c r="A709" t="str">
        <f>IF(B709="","", MAX(A$1:A708)+1)</f>
        <v/>
      </c>
      <c r="B709" t="str">
        <f>IF(Recipes!C716="","", Recipes!C716)</f>
        <v/>
      </c>
      <c r="C709" t="str">
        <f t="shared" si="11"/>
        <v/>
      </c>
    </row>
    <row r="710" spans="1:3" x14ac:dyDescent="0.2">
      <c r="A710" t="str">
        <f>IF(B710="","", MAX(A$1:A709)+1)</f>
        <v/>
      </c>
      <c r="B710" t="str">
        <f>IF(Recipes!C717="","", Recipes!C717)</f>
        <v/>
      </c>
      <c r="C710" t="str">
        <f t="shared" si="11"/>
        <v/>
      </c>
    </row>
    <row r="711" spans="1:3" x14ac:dyDescent="0.2">
      <c r="A711" t="str">
        <f>IF(B711="","", MAX(A$1:A710)+1)</f>
        <v/>
      </c>
      <c r="B711" t="str">
        <f>IF(Recipes!C718="","", Recipes!C718)</f>
        <v/>
      </c>
      <c r="C711" t="str">
        <f t="shared" si="11"/>
        <v/>
      </c>
    </row>
    <row r="712" spans="1:3" x14ac:dyDescent="0.2">
      <c r="A712" t="str">
        <f>IF(B712="","", MAX(A$1:A711)+1)</f>
        <v/>
      </c>
      <c r="B712" t="str">
        <f>IF(Recipes!C719="","", Recipes!C719)</f>
        <v/>
      </c>
      <c r="C712" t="str">
        <f t="shared" si="11"/>
        <v/>
      </c>
    </row>
    <row r="713" spans="1:3" x14ac:dyDescent="0.2">
      <c r="A713" t="str">
        <f>IF(B713="","", MAX(A$1:A712)+1)</f>
        <v/>
      </c>
      <c r="B713" t="str">
        <f>IF(Recipes!C720="","", Recipes!C720)</f>
        <v/>
      </c>
      <c r="C713" t="str">
        <f t="shared" si="11"/>
        <v/>
      </c>
    </row>
    <row r="714" spans="1:3" x14ac:dyDescent="0.2">
      <c r="A714" t="str">
        <f>IF(B714="","", MAX(A$1:A713)+1)</f>
        <v/>
      </c>
      <c r="B714" t="str">
        <f>IF(Recipes!C721="","", Recipes!C721)</f>
        <v/>
      </c>
      <c r="C714" t="str">
        <f t="shared" si="11"/>
        <v/>
      </c>
    </row>
    <row r="715" spans="1:3" x14ac:dyDescent="0.2">
      <c r="A715" t="str">
        <f>IF(B715="","", MAX(A$1:A714)+1)</f>
        <v/>
      </c>
      <c r="B715" t="str">
        <f>IF(Recipes!C722="","", Recipes!C722)</f>
        <v/>
      </c>
      <c r="C715" t="str">
        <f t="shared" si="11"/>
        <v/>
      </c>
    </row>
    <row r="716" spans="1:3" x14ac:dyDescent="0.2">
      <c r="A716" t="str">
        <f>IF(B716="","", MAX(A$1:A715)+1)</f>
        <v/>
      </c>
      <c r="B716" t="str">
        <f>IF(Recipes!C723="","", Recipes!C723)</f>
        <v/>
      </c>
      <c r="C716" t="str">
        <f t="shared" si="11"/>
        <v/>
      </c>
    </row>
    <row r="717" spans="1:3" x14ac:dyDescent="0.2">
      <c r="A717" t="str">
        <f>IF(B717="","", MAX(A$1:A716)+1)</f>
        <v/>
      </c>
      <c r="B717" t="str">
        <f>IF(Recipes!C724="","", Recipes!C724)</f>
        <v/>
      </c>
      <c r="C717" t="str">
        <f t="shared" si="11"/>
        <v/>
      </c>
    </row>
    <row r="718" spans="1:3" x14ac:dyDescent="0.2">
      <c r="A718" t="str">
        <f>IF(B718="","", MAX(A$1:A717)+1)</f>
        <v/>
      </c>
      <c r="B718" t="str">
        <f>IF(Recipes!C725="","", Recipes!C725)</f>
        <v/>
      </c>
      <c r="C718" t="str">
        <f t="shared" si="11"/>
        <v/>
      </c>
    </row>
    <row r="719" spans="1:3" x14ac:dyDescent="0.2">
      <c r="A719" t="str">
        <f>IF(B719="","", MAX(A$1:A718)+1)</f>
        <v/>
      </c>
      <c r="B719" t="str">
        <f>IF(Recipes!C726="","", Recipes!C726)</f>
        <v/>
      </c>
      <c r="C719" t="str">
        <f t="shared" si="11"/>
        <v/>
      </c>
    </row>
    <row r="720" spans="1:3" x14ac:dyDescent="0.2">
      <c r="A720" t="str">
        <f>IF(B720="","", MAX(A$1:A719)+1)</f>
        <v/>
      </c>
      <c r="B720" t="str">
        <f>IF(Recipes!C727="","", Recipes!C727)</f>
        <v/>
      </c>
      <c r="C720" t="str">
        <f t="shared" si="11"/>
        <v/>
      </c>
    </row>
    <row r="721" spans="1:3" x14ac:dyDescent="0.2">
      <c r="A721" t="str">
        <f>IF(B721="","", MAX(A$1:A720)+1)</f>
        <v/>
      </c>
      <c r="B721" t="str">
        <f>IF(Recipes!C728="","", Recipes!C728)</f>
        <v/>
      </c>
      <c r="C721" t="str">
        <f t="shared" si="11"/>
        <v/>
      </c>
    </row>
    <row r="722" spans="1:3" x14ac:dyDescent="0.2">
      <c r="A722" t="str">
        <f>IF(B722="","", MAX(A$1:A721)+1)</f>
        <v/>
      </c>
      <c r="B722" t="str">
        <f>IF(Recipes!C729="","", Recipes!C729)</f>
        <v/>
      </c>
      <c r="C722" t="str">
        <f t="shared" si="11"/>
        <v/>
      </c>
    </row>
    <row r="723" spans="1:3" x14ac:dyDescent="0.2">
      <c r="A723" t="str">
        <f>IF(B723="","", MAX(A$1:A722)+1)</f>
        <v/>
      </c>
      <c r="B723" t="str">
        <f>IF(Recipes!C730="","", Recipes!C730)</f>
        <v/>
      </c>
      <c r="C723" t="str">
        <f t="shared" si="11"/>
        <v/>
      </c>
    </row>
    <row r="724" spans="1:3" x14ac:dyDescent="0.2">
      <c r="A724" t="str">
        <f>IF(B724="","", MAX(A$1:A723)+1)</f>
        <v/>
      </c>
      <c r="B724" t="str">
        <f>IF(Recipes!C731="","", Recipes!C731)</f>
        <v/>
      </c>
      <c r="C724" t="str">
        <f t="shared" si="11"/>
        <v/>
      </c>
    </row>
    <row r="725" spans="1:3" x14ac:dyDescent="0.2">
      <c r="A725" t="str">
        <f>IF(B725="","", MAX(A$1:A724)+1)</f>
        <v/>
      </c>
      <c r="B725" t="str">
        <f>IF(Recipes!C732="","", Recipes!C732)</f>
        <v/>
      </c>
      <c r="C725" t="str">
        <f t="shared" si="11"/>
        <v/>
      </c>
    </row>
    <row r="726" spans="1:3" x14ac:dyDescent="0.2">
      <c r="A726" t="str">
        <f>IF(B726="","", MAX(A$1:A725)+1)</f>
        <v/>
      </c>
      <c r="B726" t="str">
        <f>IF(Recipes!C733="","", Recipes!C733)</f>
        <v/>
      </c>
      <c r="C726" t="str">
        <f t="shared" si="11"/>
        <v/>
      </c>
    </row>
    <row r="727" spans="1:3" x14ac:dyDescent="0.2">
      <c r="A727" t="str">
        <f>IF(B727="","", MAX(A$1:A726)+1)</f>
        <v/>
      </c>
      <c r="B727" t="str">
        <f>IF(Recipes!C734="","", Recipes!C734)</f>
        <v/>
      </c>
      <c r="C727" t="str">
        <f t="shared" si="11"/>
        <v/>
      </c>
    </row>
    <row r="728" spans="1:3" x14ac:dyDescent="0.2">
      <c r="A728" t="str">
        <f>IF(B728="","", MAX(A$1:A727)+1)</f>
        <v/>
      </c>
      <c r="B728" t="str">
        <f>IF(Recipes!C735="","", Recipes!C735)</f>
        <v/>
      </c>
      <c r="C728" t="str">
        <f t="shared" si="11"/>
        <v/>
      </c>
    </row>
    <row r="729" spans="1:3" x14ac:dyDescent="0.2">
      <c r="A729" t="str">
        <f>IF(B729="","", MAX(A$1:A728)+1)</f>
        <v/>
      </c>
      <c r="B729" t="str">
        <f>IF(Recipes!C736="","", Recipes!C736)</f>
        <v/>
      </c>
      <c r="C729" t="str">
        <f t="shared" si="11"/>
        <v/>
      </c>
    </row>
    <row r="730" spans="1:3" x14ac:dyDescent="0.2">
      <c r="A730" t="str">
        <f>IF(B730="","", MAX(A$1:A729)+1)</f>
        <v/>
      </c>
      <c r="B730" t="str">
        <f>IF(Recipes!C737="","", Recipes!C737)</f>
        <v/>
      </c>
      <c r="C730" t="str">
        <f t="shared" si="11"/>
        <v/>
      </c>
    </row>
    <row r="731" spans="1:3" x14ac:dyDescent="0.2">
      <c r="A731" t="str">
        <f>IF(B731="","", MAX(A$1:A730)+1)</f>
        <v/>
      </c>
      <c r="B731" t="str">
        <f>IF(Recipes!C738="","", Recipes!C738)</f>
        <v/>
      </c>
      <c r="C731" t="str">
        <f t="shared" si="11"/>
        <v/>
      </c>
    </row>
    <row r="732" spans="1:3" x14ac:dyDescent="0.2">
      <c r="A732" t="str">
        <f>IF(B732="","", MAX(A$1:A731)+1)</f>
        <v/>
      </c>
      <c r="B732" t="str">
        <f>IF(Recipes!C739="","", Recipes!C739)</f>
        <v/>
      </c>
      <c r="C732" t="str">
        <f t="shared" si="11"/>
        <v/>
      </c>
    </row>
    <row r="733" spans="1:3" x14ac:dyDescent="0.2">
      <c r="A733" t="str">
        <f>IF(B733="","", MAX(A$1:A732)+1)</f>
        <v/>
      </c>
      <c r="B733" t="str">
        <f>IF(Recipes!C740="","", Recipes!C740)</f>
        <v/>
      </c>
      <c r="C733" t="str">
        <f t="shared" si="11"/>
        <v/>
      </c>
    </row>
    <row r="734" spans="1:3" x14ac:dyDescent="0.2">
      <c r="A734" t="str">
        <f>IF(B734="","", MAX(A$1:A733)+1)</f>
        <v/>
      </c>
      <c r="B734" t="str">
        <f>IF(Recipes!C741="","", Recipes!C741)</f>
        <v/>
      </c>
      <c r="C734" t="str">
        <f t="shared" si="11"/>
        <v/>
      </c>
    </row>
    <row r="735" spans="1:3" x14ac:dyDescent="0.2">
      <c r="A735" t="str">
        <f>IF(B735="","", MAX(A$1:A734)+1)</f>
        <v/>
      </c>
      <c r="B735" t="str">
        <f>IF(Recipes!C742="","", Recipes!C742)</f>
        <v/>
      </c>
      <c r="C735" t="str">
        <f t="shared" si="11"/>
        <v/>
      </c>
    </row>
    <row r="736" spans="1:3" x14ac:dyDescent="0.2">
      <c r="A736" t="str">
        <f>IF(B736="","", MAX(A$1:A735)+1)</f>
        <v/>
      </c>
      <c r="B736" t="str">
        <f>IF(Recipes!C743="","", Recipes!C743)</f>
        <v/>
      </c>
      <c r="C736" t="str">
        <f t="shared" si="11"/>
        <v/>
      </c>
    </row>
    <row r="737" spans="1:3" x14ac:dyDescent="0.2">
      <c r="A737" t="str">
        <f>IF(B737="","", MAX(A$1:A736)+1)</f>
        <v/>
      </c>
      <c r="B737" t="str">
        <f>IF(Recipes!C744="","", Recipes!C744)</f>
        <v/>
      </c>
      <c r="C737" t="str">
        <f t="shared" si="11"/>
        <v/>
      </c>
    </row>
    <row r="738" spans="1:3" x14ac:dyDescent="0.2">
      <c r="A738" t="str">
        <f>IF(B738="","", MAX(A$1:A737)+1)</f>
        <v/>
      </c>
      <c r="B738" t="str">
        <f>IF(Recipes!C745="","", Recipes!C745)</f>
        <v/>
      </c>
      <c r="C738" t="str">
        <f t="shared" si="11"/>
        <v/>
      </c>
    </row>
    <row r="739" spans="1:3" x14ac:dyDescent="0.2">
      <c r="A739" t="str">
        <f>IF(B739="","", MAX(A$1:A738)+1)</f>
        <v/>
      </c>
      <c r="B739" t="str">
        <f>IF(Recipes!C746="","", Recipes!C746)</f>
        <v/>
      </c>
      <c r="C739" t="str">
        <f t="shared" si="11"/>
        <v/>
      </c>
    </row>
    <row r="740" spans="1:3" x14ac:dyDescent="0.2">
      <c r="A740" t="str">
        <f>IF(B740="","", MAX(A$1:A739)+1)</f>
        <v/>
      </c>
      <c r="B740" t="str">
        <f>IF(Recipes!C747="","", Recipes!C747)</f>
        <v/>
      </c>
      <c r="C740" t="str">
        <f t="shared" si="11"/>
        <v/>
      </c>
    </row>
    <row r="741" spans="1:3" x14ac:dyDescent="0.2">
      <c r="A741" t="str">
        <f>IF(B741="","", MAX(A$1:A740)+1)</f>
        <v/>
      </c>
      <c r="B741" t="str">
        <f>IF(Recipes!C748="","", Recipes!C748)</f>
        <v/>
      </c>
      <c r="C741" t="str">
        <f t="shared" si="11"/>
        <v/>
      </c>
    </row>
    <row r="742" spans="1:3" x14ac:dyDescent="0.2">
      <c r="A742" t="str">
        <f>IF(B742="","", MAX(A$1:A741)+1)</f>
        <v/>
      </c>
      <c r="B742" t="str">
        <f>IF(Recipes!C749="","", Recipes!C749)</f>
        <v/>
      </c>
      <c r="C742" t="str">
        <f t="shared" si="11"/>
        <v/>
      </c>
    </row>
    <row r="743" spans="1:3" x14ac:dyDescent="0.2">
      <c r="A743" t="str">
        <f>IF(B743="","", MAX(A$1:A742)+1)</f>
        <v/>
      </c>
      <c r="B743" t="str">
        <f>IF(Recipes!C750="","", Recipes!C750)</f>
        <v/>
      </c>
      <c r="C743" t="str">
        <f t="shared" si="11"/>
        <v/>
      </c>
    </row>
    <row r="744" spans="1:3" x14ac:dyDescent="0.2">
      <c r="A744" t="str">
        <f>IF(B744="","", MAX(A$1:A743)+1)</f>
        <v/>
      </c>
      <c r="B744" t="str">
        <f>IF(Recipes!C751="","", Recipes!C751)</f>
        <v/>
      </c>
      <c r="C744" t="str">
        <f t="shared" si="11"/>
        <v/>
      </c>
    </row>
    <row r="745" spans="1:3" x14ac:dyDescent="0.2">
      <c r="A745" t="str">
        <f>IF(B745="","", MAX(A$1:A744)+1)</f>
        <v/>
      </c>
      <c r="B745" t="str">
        <f>IF(Recipes!C752="","", Recipes!C752)</f>
        <v/>
      </c>
      <c r="C745" t="str">
        <f t="shared" si="11"/>
        <v/>
      </c>
    </row>
    <row r="746" spans="1:3" x14ac:dyDescent="0.2">
      <c r="A746" t="str">
        <f>IF(B746="","", MAX(A$1:A745)+1)</f>
        <v/>
      </c>
      <c r="B746" t="str">
        <f>IF(Recipes!C753="","", Recipes!C753)</f>
        <v/>
      </c>
      <c r="C746" t="str">
        <f t="shared" si="11"/>
        <v/>
      </c>
    </row>
    <row r="747" spans="1:3" x14ac:dyDescent="0.2">
      <c r="A747" t="str">
        <f>IF(B747="","", MAX(A$1:A746)+1)</f>
        <v/>
      </c>
      <c r="B747" t="str">
        <f>IF(Recipes!C754="","", Recipes!C754)</f>
        <v/>
      </c>
      <c r="C747" t="str">
        <f t="shared" si="11"/>
        <v/>
      </c>
    </row>
    <row r="748" spans="1:3" x14ac:dyDescent="0.2">
      <c r="A748" t="str">
        <f>IF(B748="","", MAX(A$1:A747)+1)</f>
        <v/>
      </c>
      <c r="B748" t="str">
        <f>IF(Recipes!C755="","", Recipes!C755)</f>
        <v/>
      </c>
      <c r="C748" t="str">
        <f t="shared" si="11"/>
        <v/>
      </c>
    </row>
    <row r="749" spans="1:3" x14ac:dyDescent="0.2">
      <c r="A749" t="str">
        <f>IF(B749="","", MAX(A$1:A748)+1)</f>
        <v/>
      </c>
      <c r="B749" t="str">
        <f>IF(Recipes!C756="","", Recipes!C756)</f>
        <v/>
      </c>
      <c r="C749" t="str">
        <f t="shared" si="11"/>
        <v/>
      </c>
    </row>
    <row r="750" spans="1:3" x14ac:dyDescent="0.2">
      <c r="A750" t="str">
        <f>IF(B750="","", MAX(A$1:A749)+1)</f>
        <v/>
      </c>
      <c r="B750" t="str">
        <f>IF(Recipes!C757="","", Recipes!C757)</f>
        <v/>
      </c>
      <c r="C750" t="str">
        <f t="shared" si="11"/>
        <v/>
      </c>
    </row>
    <row r="751" spans="1:3" x14ac:dyDescent="0.2">
      <c r="A751" t="str">
        <f>IF(B751="","", MAX(A$1:A750)+1)</f>
        <v/>
      </c>
      <c r="B751" t="str">
        <f>IF(Recipes!C758="","", Recipes!C758)</f>
        <v/>
      </c>
      <c r="C751" t="str">
        <f t="shared" si="11"/>
        <v/>
      </c>
    </row>
    <row r="752" spans="1:3" x14ac:dyDescent="0.2">
      <c r="A752" t="str">
        <f>IF(B752="","", MAX(A$1:A751)+1)</f>
        <v/>
      </c>
      <c r="B752" t="str">
        <f>IF(Recipes!C759="","", Recipes!C759)</f>
        <v/>
      </c>
      <c r="C752" t="str">
        <f t="shared" si="11"/>
        <v/>
      </c>
    </row>
    <row r="753" spans="1:3" x14ac:dyDescent="0.2">
      <c r="A753" t="str">
        <f>IF(B753="","", MAX(A$1:A752)+1)</f>
        <v/>
      </c>
      <c r="B753" t="str">
        <f>IF(Recipes!C760="","", Recipes!C760)</f>
        <v/>
      </c>
      <c r="C753" t="str">
        <f t="shared" si="11"/>
        <v/>
      </c>
    </row>
    <row r="754" spans="1:3" x14ac:dyDescent="0.2">
      <c r="A754" t="str">
        <f>IF(B754="","", MAX(A$1:A753)+1)</f>
        <v/>
      </c>
      <c r="B754" t="str">
        <f>IF(Recipes!C761="","", Recipes!C761)</f>
        <v/>
      </c>
      <c r="C754" t="str">
        <f t="shared" si="11"/>
        <v/>
      </c>
    </row>
    <row r="755" spans="1:3" x14ac:dyDescent="0.2">
      <c r="A755" t="str">
        <f>IF(B755="","", MAX(A$1:A754)+1)</f>
        <v/>
      </c>
      <c r="B755" t="str">
        <f>IF(Recipes!C762="","", Recipes!C762)</f>
        <v/>
      </c>
      <c r="C755" t="str">
        <f t="shared" si="11"/>
        <v/>
      </c>
    </row>
    <row r="756" spans="1:3" x14ac:dyDescent="0.2">
      <c r="A756" t="str">
        <f>IF(B756="","", MAX(A$1:A755)+1)</f>
        <v/>
      </c>
      <c r="B756" t="str">
        <f>IF(Recipes!C763="","", Recipes!C763)</f>
        <v/>
      </c>
      <c r="C756" t="str">
        <f t="shared" si="11"/>
        <v/>
      </c>
    </row>
    <row r="757" spans="1:3" x14ac:dyDescent="0.2">
      <c r="A757" t="str">
        <f>IF(B757="","", MAX(A$1:A756)+1)</f>
        <v/>
      </c>
      <c r="B757" t="str">
        <f>IF(Recipes!C764="","", Recipes!C764)</f>
        <v/>
      </c>
      <c r="C757" t="str">
        <f t="shared" si="11"/>
        <v/>
      </c>
    </row>
    <row r="758" spans="1:3" x14ac:dyDescent="0.2">
      <c r="A758" t="str">
        <f>IF(B758="","", MAX(A$1:A757)+1)</f>
        <v/>
      </c>
      <c r="B758" t="str">
        <f>IF(Recipes!C765="","", Recipes!C765)</f>
        <v/>
      </c>
      <c r="C758" t="str">
        <f t="shared" si="11"/>
        <v/>
      </c>
    </row>
    <row r="759" spans="1:3" x14ac:dyDescent="0.2">
      <c r="A759" t="str">
        <f>IF(B759="","", MAX(A$1:A758)+1)</f>
        <v/>
      </c>
      <c r="B759" t="str">
        <f>IF(Recipes!C766="","", Recipes!C766)</f>
        <v/>
      </c>
      <c r="C759" t="str">
        <f t="shared" si="11"/>
        <v/>
      </c>
    </row>
    <row r="760" spans="1:3" x14ac:dyDescent="0.2">
      <c r="A760" t="str">
        <f>IF(B760="","", MAX(A$1:A759)+1)</f>
        <v/>
      </c>
      <c r="B760" t="str">
        <f>IF(Recipes!C767="","", Recipes!C767)</f>
        <v/>
      </c>
      <c r="C760" t="str">
        <f t="shared" si="11"/>
        <v/>
      </c>
    </row>
    <row r="761" spans="1:3" x14ac:dyDescent="0.2">
      <c r="A761" t="str">
        <f>IF(B761="","", MAX(A$1:A760)+1)</f>
        <v/>
      </c>
      <c r="B761" t="str">
        <f>IF(Recipes!C768="","", Recipes!C768)</f>
        <v/>
      </c>
      <c r="C761" t="str">
        <f t="shared" si="11"/>
        <v/>
      </c>
    </row>
    <row r="762" spans="1:3" x14ac:dyDescent="0.2">
      <c r="A762" t="str">
        <f>IF(B762="","", MAX(A$1:A761)+1)</f>
        <v/>
      </c>
      <c r="B762" t="str">
        <f>IF(Recipes!C769="","", Recipes!C769)</f>
        <v/>
      </c>
      <c r="C762" t="str">
        <f t="shared" si="11"/>
        <v/>
      </c>
    </row>
    <row r="763" spans="1:3" x14ac:dyDescent="0.2">
      <c r="A763" t="str">
        <f>IF(B763="","", MAX(A$1:A762)+1)</f>
        <v/>
      </c>
      <c r="B763" t="str">
        <f>IF(Recipes!C770="","", Recipes!C770)</f>
        <v/>
      </c>
      <c r="C763" t="str">
        <f t="shared" si="11"/>
        <v/>
      </c>
    </row>
    <row r="764" spans="1:3" x14ac:dyDescent="0.2">
      <c r="A764" t="str">
        <f>IF(B764="","", MAX(A$1:A763)+1)</f>
        <v/>
      </c>
      <c r="B764" t="str">
        <f>IF(Recipes!C771="","", Recipes!C771)</f>
        <v/>
      </c>
      <c r="C764" t="str">
        <f t="shared" si="11"/>
        <v/>
      </c>
    </row>
    <row r="765" spans="1:3" x14ac:dyDescent="0.2">
      <c r="A765" t="str">
        <f>IF(B765="","", MAX(A$1:A764)+1)</f>
        <v/>
      </c>
      <c r="B765" t="str">
        <f>IF(Recipes!C772="","", Recipes!C772)</f>
        <v/>
      </c>
      <c r="C765" t="str">
        <f t="shared" si="11"/>
        <v/>
      </c>
    </row>
    <row r="766" spans="1:3" x14ac:dyDescent="0.2">
      <c r="A766" t="str">
        <f>IF(B766="","", MAX(A$1:A765)+1)</f>
        <v/>
      </c>
      <c r="B766" t="str">
        <f>IF(Recipes!C773="","", Recipes!C773)</f>
        <v/>
      </c>
      <c r="C766" t="str">
        <f t="shared" si="11"/>
        <v/>
      </c>
    </row>
    <row r="767" spans="1:3" x14ac:dyDescent="0.2">
      <c r="A767" t="str">
        <f>IF(B767="","", MAX(A$1:A766)+1)</f>
        <v/>
      </c>
      <c r="B767" t="str">
        <f>IF(Recipes!C774="","", Recipes!C774)</f>
        <v/>
      </c>
      <c r="C767" t="str">
        <f t="shared" si="11"/>
        <v/>
      </c>
    </row>
    <row r="768" spans="1:3" x14ac:dyDescent="0.2">
      <c r="A768" t="str">
        <f>IF(B768="","", MAX(A$1:A767)+1)</f>
        <v/>
      </c>
      <c r="B768" t="str">
        <f>IF(Recipes!C775="","", Recipes!C775)</f>
        <v/>
      </c>
      <c r="C768" t="str">
        <f t="shared" si="11"/>
        <v/>
      </c>
    </row>
    <row r="769" spans="1:3" x14ac:dyDescent="0.2">
      <c r="A769" t="str">
        <f>IF(B769="","", MAX(A$1:A768)+1)</f>
        <v/>
      </c>
      <c r="B769" t="str">
        <f>IF(Recipes!C776="","", Recipes!C776)</f>
        <v/>
      </c>
      <c r="C769" t="str">
        <f t="shared" si="11"/>
        <v/>
      </c>
    </row>
    <row r="770" spans="1:3" x14ac:dyDescent="0.2">
      <c r="A770" t="str">
        <f>IF(B770="","", MAX(A$1:A769)+1)</f>
        <v/>
      </c>
      <c r="B770" t="str">
        <f>IF(Recipes!C777="","", Recipes!C777)</f>
        <v/>
      </c>
      <c r="C770" t="str">
        <f t="shared" si="11"/>
        <v/>
      </c>
    </row>
    <row r="771" spans="1:3" x14ac:dyDescent="0.2">
      <c r="A771" t="str">
        <f>IF(B771="","", MAX(A$1:A770)+1)</f>
        <v/>
      </c>
      <c r="B771" t="str">
        <f>IF(Recipes!C778="","", Recipes!C778)</f>
        <v/>
      </c>
      <c r="C771" t="str">
        <f t="shared" ref="C771:C834" si="12">IFERROR(INDEX($B$2:$B$2000,MATCH(ROW()-ROW($D$1),$A$2:$A$2000,0)),"")</f>
        <v/>
      </c>
    </row>
    <row r="772" spans="1:3" x14ac:dyDescent="0.2">
      <c r="A772" t="str">
        <f>IF(B772="","", MAX(A$1:A771)+1)</f>
        <v/>
      </c>
      <c r="B772" t="str">
        <f>IF(Recipes!C779="","", Recipes!C779)</f>
        <v/>
      </c>
      <c r="C772" t="str">
        <f t="shared" si="12"/>
        <v/>
      </c>
    </row>
    <row r="773" spans="1:3" x14ac:dyDescent="0.2">
      <c r="A773" t="str">
        <f>IF(B773="","", MAX(A$1:A772)+1)</f>
        <v/>
      </c>
      <c r="B773" t="str">
        <f>IF(Recipes!C780="","", Recipes!C780)</f>
        <v/>
      </c>
      <c r="C773" t="str">
        <f t="shared" si="12"/>
        <v/>
      </c>
    </row>
    <row r="774" spans="1:3" x14ac:dyDescent="0.2">
      <c r="A774" t="str">
        <f>IF(B774="","", MAX(A$1:A773)+1)</f>
        <v/>
      </c>
      <c r="B774" t="str">
        <f>IF(Recipes!C781="","", Recipes!C781)</f>
        <v/>
      </c>
      <c r="C774" t="str">
        <f t="shared" si="12"/>
        <v/>
      </c>
    </row>
    <row r="775" spans="1:3" x14ac:dyDescent="0.2">
      <c r="A775" t="str">
        <f>IF(B775="","", MAX(A$1:A774)+1)</f>
        <v/>
      </c>
      <c r="B775" t="str">
        <f>IF(Recipes!C782="","", Recipes!C782)</f>
        <v/>
      </c>
      <c r="C775" t="str">
        <f t="shared" si="12"/>
        <v/>
      </c>
    </row>
    <row r="776" spans="1:3" x14ac:dyDescent="0.2">
      <c r="A776" t="str">
        <f>IF(B776="","", MAX(A$1:A775)+1)</f>
        <v/>
      </c>
      <c r="B776" t="str">
        <f>IF(Recipes!C783="","", Recipes!C783)</f>
        <v/>
      </c>
      <c r="C776" t="str">
        <f t="shared" si="12"/>
        <v/>
      </c>
    </row>
    <row r="777" spans="1:3" x14ac:dyDescent="0.2">
      <c r="A777" t="str">
        <f>IF(B777="","", MAX(A$1:A776)+1)</f>
        <v/>
      </c>
      <c r="B777" t="str">
        <f>IF(Recipes!C784="","", Recipes!C784)</f>
        <v/>
      </c>
      <c r="C777" t="str">
        <f t="shared" si="12"/>
        <v/>
      </c>
    </row>
    <row r="778" spans="1:3" x14ac:dyDescent="0.2">
      <c r="A778" t="str">
        <f>IF(B778="","", MAX(A$1:A777)+1)</f>
        <v/>
      </c>
      <c r="B778" t="str">
        <f>IF(Recipes!C785="","", Recipes!C785)</f>
        <v/>
      </c>
      <c r="C778" t="str">
        <f t="shared" si="12"/>
        <v/>
      </c>
    </row>
    <row r="779" spans="1:3" x14ac:dyDescent="0.2">
      <c r="A779" t="str">
        <f>IF(B779="","", MAX(A$1:A778)+1)</f>
        <v/>
      </c>
      <c r="B779" t="str">
        <f>IF(Recipes!C786="","", Recipes!C786)</f>
        <v/>
      </c>
      <c r="C779" t="str">
        <f t="shared" si="12"/>
        <v/>
      </c>
    </row>
    <row r="780" spans="1:3" x14ac:dyDescent="0.2">
      <c r="A780" t="str">
        <f>IF(B780="","", MAX(A$1:A779)+1)</f>
        <v/>
      </c>
      <c r="B780" t="str">
        <f>IF(Recipes!C787="","", Recipes!C787)</f>
        <v/>
      </c>
      <c r="C780" t="str">
        <f t="shared" si="12"/>
        <v/>
      </c>
    </row>
    <row r="781" spans="1:3" x14ac:dyDescent="0.2">
      <c r="A781" t="str">
        <f>IF(B781="","", MAX(A$1:A780)+1)</f>
        <v/>
      </c>
      <c r="B781" t="str">
        <f>IF(Recipes!C788="","", Recipes!C788)</f>
        <v/>
      </c>
      <c r="C781" t="str">
        <f t="shared" si="12"/>
        <v/>
      </c>
    </row>
    <row r="782" spans="1:3" x14ac:dyDescent="0.2">
      <c r="A782" t="str">
        <f>IF(B782="","", MAX(A$1:A781)+1)</f>
        <v/>
      </c>
      <c r="B782" t="str">
        <f>IF(Recipes!C789="","", Recipes!C789)</f>
        <v/>
      </c>
      <c r="C782" t="str">
        <f t="shared" si="12"/>
        <v/>
      </c>
    </row>
    <row r="783" spans="1:3" x14ac:dyDescent="0.2">
      <c r="A783" t="str">
        <f>IF(B783="","", MAX(A$1:A782)+1)</f>
        <v/>
      </c>
      <c r="B783" t="str">
        <f>IF(Recipes!C790="","", Recipes!C790)</f>
        <v/>
      </c>
      <c r="C783" t="str">
        <f t="shared" si="12"/>
        <v/>
      </c>
    </row>
    <row r="784" spans="1:3" x14ac:dyDescent="0.2">
      <c r="A784" t="str">
        <f>IF(B784="","", MAX(A$1:A783)+1)</f>
        <v/>
      </c>
      <c r="B784" t="str">
        <f>IF(Recipes!C791="","", Recipes!C791)</f>
        <v/>
      </c>
      <c r="C784" t="str">
        <f t="shared" si="12"/>
        <v/>
      </c>
    </row>
    <row r="785" spans="1:3" x14ac:dyDescent="0.2">
      <c r="A785" t="str">
        <f>IF(B785="","", MAX(A$1:A784)+1)</f>
        <v/>
      </c>
      <c r="B785" t="str">
        <f>IF(Recipes!C792="","", Recipes!C792)</f>
        <v/>
      </c>
      <c r="C785" t="str">
        <f t="shared" si="12"/>
        <v/>
      </c>
    </row>
    <row r="786" spans="1:3" x14ac:dyDescent="0.2">
      <c r="A786" t="str">
        <f>IF(B786="","", MAX(A$1:A785)+1)</f>
        <v/>
      </c>
      <c r="B786" t="str">
        <f>IF(Recipes!C793="","", Recipes!C793)</f>
        <v/>
      </c>
      <c r="C786" t="str">
        <f t="shared" si="12"/>
        <v/>
      </c>
    </row>
    <row r="787" spans="1:3" x14ac:dyDescent="0.2">
      <c r="A787" t="str">
        <f>IF(B787="","", MAX(A$1:A786)+1)</f>
        <v/>
      </c>
      <c r="B787" t="str">
        <f>IF(Recipes!C794="","", Recipes!C794)</f>
        <v/>
      </c>
      <c r="C787" t="str">
        <f t="shared" si="12"/>
        <v/>
      </c>
    </row>
    <row r="788" spans="1:3" x14ac:dyDescent="0.2">
      <c r="A788" t="str">
        <f>IF(B788="","", MAX(A$1:A787)+1)</f>
        <v/>
      </c>
      <c r="B788" t="str">
        <f>IF(Recipes!C795="","", Recipes!C795)</f>
        <v/>
      </c>
      <c r="C788" t="str">
        <f t="shared" si="12"/>
        <v/>
      </c>
    </row>
    <row r="789" spans="1:3" x14ac:dyDescent="0.2">
      <c r="A789" t="str">
        <f>IF(B789="","", MAX(A$1:A788)+1)</f>
        <v/>
      </c>
      <c r="B789" t="str">
        <f>IF(Recipes!C796="","", Recipes!C796)</f>
        <v/>
      </c>
      <c r="C789" t="str">
        <f t="shared" si="12"/>
        <v/>
      </c>
    </row>
    <row r="790" spans="1:3" x14ac:dyDescent="0.2">
      <c r="A790" t="str">
        <f>IF(B790="","", MAX(A$1:A789)+1)</f>
        <v/>
      </c>
      <c r="B790" t="str">
        <f>IF(Recipes!C797="","", Recipes!C797)</f>
        <v/>
      </c>
      <c r="C790" t="str">
        <f t="shared" si="12"/>
        <v/>
      </c>
    </row>
    <row r="791" spans="1:3" x14ac:dyDescent="0.2">
      <c r="A791" t="str">
        <f>IF(B791="","", MAX(A$1:A790)+1)</f>
        <v/>
      </c>
      <c r="B791" t="str">
        <f>IF(Recipes!C798="","", Recipes!C798)</f>
        <v/>
      </c>
      <c r="C791" t="str">
        <f t="shared" si="12"/>
        <v/>
      </c>
    </row>
    <row r="792" spans="1:3" x14ac:dyDescent="0.2">
      <c r="A792" t="str">
        <f>IF(B792="","", MAX(A$1:A791)+1)</f>
        <v/>
      </c>
      <c r="B792" t="str">
        <f>IF(Recipes!C799="","", Recipes!C799)</f>
        <v/>
      </c>
      <c r="C792" t="str">
        <f t="shared" si="12"/>
        <v/>
      </c>
    </row>
    <row r="793" spans="1:3" x14ac:dyDescent="0.2">
      <c r="A793" t="str">
        <f>IF(B793="","", MAX(A$1:A792)+1)</f>
        <v/>
      </c>
      <c r="B793" t="str">
        <f>IF(Recipes!C800="","", Recipes!C800)</f>
        <v/>
      </c>
      <c r="C793" t="str">
        <f t="shared" si="12"/>
        <v/>
      </c>
    </row>
    <row r="794" spans="1:3" x14ac:dyDescent="0.2">
      <c r="A794" t="str">
        <f>IF(B794="","", MAX(A$1:A793)+1)</f>
        <v/>
      </c>
      <c r="B794" t="str">
        <f>IF(Recipes!C801="","", Recipes!C801)</f>
        <v/>
      </c>
      <c r="C794" t="str">
        <f t="shared" si="12"/>
        <v/>
      </c>
    </row>
    <row r="795" spans="1:3" x14ac:dyDescent="0.2">
      <c r="A795" t="str">
        <f>IF(B795="","", MAX(A$1:A794)+1)</f>
        <v/>
      </c>
      <c r="B795" t="str">
        <f>IF(Recipes!C802="","", Recipes!C802)</f>
        <v/>
      </c>
      <c r="C795" t="str">
        <f t="shared" si="12"/>
        <v/>
      </c>
    </row>
    <row r="796" spans="1:3" x14ac:dyDescent="0.2">
      <c r="A796" t="str">
        <f>IF(B796="","", MAX(A$1:A795)+1)</f>
        <v/>
      </c>
      <c r="B796" t="str">
        <f>IF(Recipes!C803="","", Recipes!C803)</f>
        <v/>
      </c>
      <c r="C796" t="str">
        <f t="shared" si="12"/>
        <v/>
      </c>
    </row>
    <row r="797" spans="1:3" x14ac:dyDescent="0.2">
      <c r="A797" t="str">
        <f>IF(B797="","", MAX(A$1:A796)+1)</f>
        <v/>
      </c>
      <c r="B797" t="str">
        <f>IF(Recipes!C804="","", Recipes!C804)</f>
        <v/>
      </c>
      <c r="C797" t="str">
        <f t="shared" si="12"/>
        <v/>
      </c>
    </row>
    <row r="798" spans="1:3" x14ac:dyDescent="0.2">
      <c r="A798" t="str">
        <f>IF(B798="","", MAX(A$1:A797)+1)</f>
        <v/>
      </c>
      <c r="B798" t="str">
        <f>IF(Recipes!C805="","", Recipes!C805)</f>
        <v/>
      </c>
      <c r="C798" t="str">
        <f t="shared" si="12"/>
        <v/>
      </c>
    </row>
    <row r="799" spans="1:3" x14ac:dyDescent="0.2">
      <c r="A799" t="str">
        <f>IF(B799="","", MAX(A$1:A798)+1)</f>
        <v/>
      </c>
      <c r="B799" t="str">
        <f>IF(Recipes!C806="","", Recipes!C806)</f>
        <v/>
      </c>
      <c r="C799" t="str">
        <f t="shared" si="12"/>
        <v/>
      </c>
    </row>
    <row r="800" spans="1:3" x14ac:dyDescent="0.2">
      <c r="A800" t="str">
        <f>IF(B800="","", MAX(A$1:A799)+1)</f>
        <v/>
      </c>
      <c r="B800" t="str">
        <f>IF(Recipes!C807="","", Recipes!C807)</f>
        <v/>
      </c>
      <c r="C800" t="str">
        <f t="shared" si="12"/>
        <v/>
      </c>
    </row>
    <row r="801" spans="1:3" x14ac:dyDescent="0.2">
      <c r="A801" t="str">
        <f>IF(B801="","", MAX(A$1:A800)+1)</f>
        <v/>
      </c>
      <c r="B801" t="str">
        <f>IF(Recipes!C808="","", Recipes!C808)</f>
        <v/>
      </c>
      <c r="C801" t="str">
        <f t="shared" si="12"/>
        <v/>
      </c>
    </row>
    <row r="802" spans="1:3" x14ac:dyDescent="0.2">
      <c r="A802" t="str">
        <f>IF(B802="","", MAX(A$1:A801)+1)</f>
        <v/>
      </c>
      <c r="B802" t="str">
        <f>IF(Recipes!C809="","", Recipes!C809)</f>
        <v/>
      </c>
      <c r="C802" t="str">
        <f t="shared" si="12"/>
        <v/>
      </c>
    </row>
    <row r="803" spans="1:3" x14ac:dyDescent="0.2">
      <c r="A803" t="str">
        <f>IF(B803="","", MAX(A$1:A802)+1)</f>
        <v/>
      </c>
      <c r="B803" t="str">
        <f>IF(Recipes!C810="","", Recipes!C810)</f>
        <v/>
      </c>
      <c r="C803" t="str">
        <f t="shared" si="12"/>
        <v/>
      </c>
    </row>
    <row r="804" spans="1:3" x14ac:dyDescent="0.2">
      <c r="A804" t="str">
        <f>IF(B804="","", MAX(A$1:A803)+1)</f>
        <v/>
      </c>
      <c r="B804" t="str">
        <f>IF(Recipes!C811="","", Recipes!C811)</f>
        <v/>
      </c>
      <c r="C804" t="str">
        <f t="shared" si="12"/>
        <v/>
      </c>
    </row>
    <row r="805" spans="1:3" x14ac:dyDescent="0.2">
      <c r="A805" t="str">
        <f>IF(B805="","", MAX(A$1:A804)+1)</f>
        <v/>
      </c>
      <c r="B805" t="str">
        <f>IF(Recipes!C812="","", Recipes!C812)</f>
        <v/>
      </c>
      <c r="C805" t="str">
        <f t="shared" si="12"/>
        <v/>
      </c>
    </row>
    <row r="806" spans="1:3" x14ac:dyDescent="0.2">
      <c r="A806" t="str">
        <f>IF(B806="","", MAX(A$1:A805)+1)</f>
        <v/>
      </c>
      <c r="B806" t="str">
        <f>IF(Recipes!C813="","", Recipes!C813)</f>
        <v/>
      </c>
      <c r="C806" t="str">
        <f t="shared" si="12"/>
        <v/>
      </c>
    </row>
    <row r="807" spans="1:3" x14ac:dyDescent="0.2">
      <c r="A807" t="str">
        <f>IF(B807="","", MAX(A$1:A806)+1)</f>
        <v/>
      </c>
      <c r="B807" t="str">
        <f>IF(Recipes!C814="","", Recipes!C814)</f>
        <v/>
      </c>
      <c r="C807" t="str">
        <f t="shared" si="12"/>
        <v/>
      </c>
    </row>
    <row r="808" spans="1:3" x14ac:dyDescent="0.2">
      <c r="A808" t="str">
        <f>IF(B808="","", MAX(A$1:A807)+1)</f>
        <v/>
      </c>
      <c r="B808" t="str">
        <f>IF(Recipes!C815="","", Recipes!C815)</f>
        <v/>
      </c>
      <c r="C808" t="str">
        <f t="shared" si="12"/>
        <v/>
      </c>
    </row>
    <row r="809" spans="1:3" x14ac:dyDescent="0.2">
      <c r="A809" t="str">
        <f>IF(B809="","", MAX(A$1:A808)+1)</f>
        <v/>
      </c>
      <c r="B809" t="str">
        <f>IF(Recipes!C816="","", Recipes!C816)</f>
        <v/>
      </c>
      <c r="C809" t="str">
        <f t="shared" si="12"/>
        <v/>
      </c>
    </row>
    <row r="810" spans="1:3" x14ac:dyDescent="0.2">
      <c r="A810" t="str">
        <f>IF(B810="","", MAX(A$1:A809)+1)</f>
        <v/>
      </c>
      <c r="B810" t="str">
        <f>IF(Recipes!C817="","", Recipes!C817)</f>
        <v/>
      </c>
      <c r="C810" t="str">
        <f t="shared" si="12"/>
        <v/>
      </c>
    </row>
    <row r="811" spans="1:3" x14ac:dyDescent="0.2">
      <c r="A811" t="str">
        <f>IF(B811="","", MAX(A$1:A810)+1)</f>
        <v/>
      </c>
      <c r="B811" t="str">
        <f>IF(Recipes!C818="","", Recipes!C818)</f>
        <v/>
      </c>
      <c r="C811" t="str">
        <f t="shared" si="12"/>
        <v/>
      </c>
    </row>
    <row r="812" spans="1:3" x14ac:dyDescent="0.2">
      <c r="A812" t="str">
        <f>IF(B812="","", MAX(A$1:A811)+1)</f>
        <v/>
      </c>
      <c r="B812" t="str">
        <f>IF(Recipes!C819="","", Recipes!C819)</f>
        <v/>
      </c>
      <c r="C812" t="str">
        <f t="shared" si="12"/>
        <v/>
      </c>
    </row>
    <row r="813" spans="1:3" x14ac:dyDescent="0.2">
      <c r="A813" t="str">
        <f>IF(B813="","", MAX(A$1:A812)+1)</f>
        <v/>
      </c>
      <c r="B813" t="str">
        <f>IF(Recipes!C820="","", Recipes!C820)</f>
        <v/>
      </c>
      <c r="C813" t="str">
        <f t="shared" si="12"/>
        <v/>
      </c>
    </row>
    <row r="814" spans="1:3" x14ac:dyDescent="0.2">
      <c r="A814" t="str">
        <f>IF(B814="","", MAX(A$1:A813)+1)</f>
        <v/>
      </c>
      <c r="B814" t="str">
        <f>IF(Recipes!C821="","", Recipes!C821)</f>
        <v/>
      </c>
      <c r="C814" t="str">
        <f t="shared" si="12"/>
        <v/>
      </c>
    </row>
    <row r="815" spans="1:3" x14ac:dyDescent="0.2">
      <c r="A815" t="str">
        <f>IF(B815="","", MAX(A$1:A814)+1)</f>
        <v/>
      </c>
      <c r="B815" t="str">
        <f>IF(Recipes!C822="","", Recipes!C822)</f>
        <v/>
      </c>
      <c r="C815" t="str">
        <f t="shared" si="12"/>
        <v/>
      </c>
    </row>
    <row r="816" spans="1:3" x14ac:dyDescent="0.2">
      <c r="A816" t="str">
        <f>IF(B816="","", MAX(A$1:A815)+1)</f>
        <v/>
      </c>
      <c r="B816" t="str">
        <f>IF(Recipes!C823="","", Recipes!C823)</f>
        <v/>
      </c>
      <c r="C816" t="str">
        <f t="shared" si="12"/>
        <v/>
      </c>
    </row>
    <row r="817" spans="1:3" x14ac:dyDescent="0.2">
      <c r="A817" t="str">
        <f>IF(B817="","", MAX(A$1:A816)+1)</f>
        <v/>
      </c>
      <c r="B817" t="str">
        <f>IF(Recipes!C824="","", Recipes!C824)</f>
        <v/>
      </c>
      <c r="C817" t="str">
        <f t="shared" si="12"/>
        <v/>
      </c>
    </row>
    <row r="818" spans="1:3" x14ac:dyDescent="0.2">
      <c r="A818" t="str">
        <f>IF(B818="","", MAX(A$1:A817)+1)</f>
        <v/>
      </c>
      <c r="B818" t="str">
        <f>IF(Recipes!C825="","", Recipes!C825)</f>
        <v/>
      </c>
      <c r="C818" t="str">
        <f t="shared" si="12"/>
        <v/>
      </c>
    </row>
    <row r="819" spans="1:3" x14ac:dyDescent="0.2">
      <c r="A819" t="str">
        <f>IF(B819="","", MAX(A$1:A818)+1)</f>
        <v/>
      </c>
      <c r="B819" t="str">
        <f>IF(Recipes!C826="","", Recipes!C826)</f>
        <v/>
      </c>
      <c r="C819" t="str">
        <f t="shared" si="12"/>
        <v/>
      </c>
    </row>
    <row r="820" spans="1:3" x14ac:dyDescent="0.2">
      <c r="A820" t="str">
        <f>IF(B820="","", MAX(A$1:A819)+1)</f>
        <v/>
      </c>
      <c r="B820" t="str">
        <f>IF(Recipes!C827="","", Recipes!C827)</f>
        <v/>
      </c>
      <c r="C820" t="str">
        <f t="shared" si="12"/>
        <v/>
      </c>
    </row>
    <row r="821" spans="1:3" x14ac:dyDescent="0.2">
      <c r="A821" t="str">
        <f>IF(B821="","", MAX(A$1:A820)+1)</f>
        <v/>
      </c>
      <c r="B821" t="str">
        <f>IF(Recipes!C828="","", Recipes!C828)</f>
        <v/>
      </c>
      <c r="C821" t="str">
        <f t="shared" si="12"/>
        <v/>
      </c>
    </row>
    <row r="822" spans="1:3" x14ac:dyDescent="0.2">
      <c r="A822" t="str">
        <f>IF(B822="","", MAX(A$1:A821)+1)</f>
        <v/>
      </c>
      <c r="B822" t="str">
        <f>IF(Recipes!C829="","", Recipes!C829)</f>
        <v/>
      </c>
      <c r="C822" t="str">
        <f t="shared" si="12"/>
        <v/>
      </c>
    </row>
    <row r="823" spans="1:3" x14ac:dyDescent="0.2">
      <c r="A823" t="str">
        <f>IF(B823="","", MAX(A$1:A822)+1)</f>
        <v/>
      </c>
      <c r="B823" t="str">
        <f>IF(Recipes!C830="","", Recipes!C830)</f>
        <v/>
      </c>
      <c r="C823" t="str">
        <f t="shared" si="12"/>
        <v/>
      </c>
    </row>
    <row r="824" spans="1:3" x14ac:dyDescent="0.2">
      <c r="A824" t="str">
        <f>IF(B824="","", MAX(A$1:A823)+1)</f>
        <v/>
      </c>
      <c r="B824" t="str">
        <f>IF(Recipes!C831="","", Recipes!C831)</f>
        <v/>
      </c>
      <c r="C824" t="str">
        <f t="shared" si="12"/>
        <v/>
      </c>
    </row>
    <row r="825" spans="1:3" x14ac:dyDescent="0.2">
      <c r="A825" t="str">
        <f>IF(B825="","", MAX(A$1:A824)+1)</f>
        <v/>
      </c>
      <c r="B825" t="str">
        <f>IF(Recipes!C832="","", Recipes!C832)</f>
        <v/>
      </c>
      <c r="C825" t="str">
        <f t="shared" si="12"/>
        <v/>
      </c>
    </row>
    <row r="826" spans="1:3" x14ac:dyDescent="0.2">
      <c r="A826" t="str">
        <f>IF(B826="","", MAX(A$1:A825)+1)</f>
        <v/>
      </c>
      <c r="B826" t="str">
        <f>IF(Recipes!C833="","", Recipes!C833)</f>
        <v/>
      </c>
      <c r="C826" t="str">
        <f t="shared" si="12"/>
        <v/>
      </c>
    </row>
    <row r="827" spans="1:3" x14ac:dyDescent="0.2">
      <c r="A827" t="str">
        <f>IF(B827="","", MAX(A$1:A826)+1)</f>
        <v/>
      </c>
      <c r="B827" t="str">
        <f>IF(Recipes!C834="","", Recipes!C834)</f>
        <v/>
      </c>
      <c r="C827" t="str">
        <f t="shared" si="12"/>
        <v/>
      </c>
    </row>
    <row r="828" spans="1:3" x14ac:dyDescent="0.2">
      <c r="A828" t="str">
        <f>IF(B828="","", MAX(A$1:A827)+1)</f>
        <v/>
      </c>
      <c r="B828" t="str">
        <f>IF(Recipes!C835="","", Recipes!C835)</f>
        <v/>
      </c>
      <c r="C828" t="str">
        <f t="shared" si="12"/>
        <v/>
      </c>
    </row>
    <row r="829" spans="1:3" x14ac:dyDescent="0.2">
      <c r="A829" t="str">
        <f>IF(B829="","", MAX(A$1:A828)+1)</f>
        <v/>
      </c>
      <c r="B829" t="str">
        <f>IF(Recipes!C836="","", Recipes!C836)</f>
        <v/>
      </c>
      <c r="C829" t="str">
        <f t="shared" si="12"/>
        <v/>
      </c>
    </row>
    <row r="830" spans="1:3" x14ac:dyDescent="0.2">
      <c r="A830" t="str">
        <f>IF(B830="","", MAX(A$1:A829)+1)</f>
        <v/>
      </c>
      <c r="B830" t="str">
        <f>IF(Recipes!C837="","", Recipes!C837)</f>
        <v/>
      </c>
      <c r="C830" t="str">
        <f t="shared" si="12"/>
        <v/>
      </c>
    </row>
    <row r="831" spans="1:3" x14ac:dyDescent="0.2">
      <c r="A831" t="str">
        <f>IF(B831="","", MAX(A$1:A830)+1)</f>
        <v/>
      </c>
      <c r="B831" t="str">
        <f>IF(Recipes!C838="","", Recipes!C838)</f>
        <v/>
      </c>
      <c r="C831" t="str">
        <f t="shared" si="12"/>
        <v/>
      </c>
    </row>
    <row r="832" spans="1:3" x14ac:dyDescent="0.2">
      <c r="A832" t="str">
        <f>IF(B832="","", MAX(A$1:A831)+1)</f>
        <v/>
      </c>
      <c r="B832" t="str">
        <f>IF(Recipes!C839="","", Recipes!C839)</f>
        <v/>
      </c>
      <c r="C832" t="str">
        <f t="shared" si="12"/>
        <v/>
      </c>
    </row>
    <row r="833" spans="1:3" x14ac:dyDescent="0.2">
      <c r="A833" t="str">
        <f>IF(B833="","", MAX(A$1:A832)+1)</f>
        <v/>
      </c>
      <c r="B833" t="str">
        <f>IF(Recipes!C840="","", Recipes!C840)</f>
        <v/>
      </c>
      <c r="C833" t="str">
        <f t="shared" si="12"/>
        <v/>
      </c>
    </row>
    <row r="834" spans="1:3" x14ac:dyDescent="0.2">
      <c r="A834" t="str">
        <f>IF(B834="","", MAX(A$1:A833)+1)</f>
        <v/>
      </c>
      <c r="B834" t="str">
        <f>IF(Recipes!C841="","", Recipes!C841)</f>
        <v/>
      </c>
      <c r="C834" t="str">
        <f t="shared" si="12"/>
        <v/>
      </c>
    </row>
    <row r="835" spans="1:3" x14ac:dyDescent="0.2">
      <c r="A835" t="str">
        <f>IF(B835="","", MAX(A$1:A834)+1)</f>
        <v/>
      </c>
      <c r="B835" t="str">
        <f>IF(Recipes!C842="","", Recipes!C842)</f>
        <v/>
      </c>
      <c r="C835" t="str">
        <f t="shared" ref="C835:C898" si="13">IFERROR(INDEX($B$2:$B$2000,MATCH(ROW()-ROW($D$1),$A$2:$A$2000,0)),"")</f>
        <v/>
      </c>
    </row>
    <row r="836" spans="1:3" x14ac:dyDescent="0.2">
      <c r="A836" t="str">
        <f>IF(B836="","", MAX(A$1:A835)+1)</f>
        <v/>
      </c>
      <c r="B836" t="str">
        <f>IF(Recipes!C843="","", Recipes!C843)</f>
        <v/>
      </c>
      <c r="C836" t="str">
        <f t="shared" si="13"/>
        <v/>
      </c>
    </row>
    <row r="837" spans="1:3" x14ac:dyDescent="0.2">
      <c r="A837" t="str">
        <f>IF(B837="","", MAX(A$1:A836)+1)</f>
        <v/>
      </c>
      <c r="B837" t="str">
        <f>IF(Recipes!C844="","", Recipes!C844)</f>
        <v/>
      </c>
      <c r="C837" t="str">
        <f t="shared" si="13"/>
        <v/>
      </c>
    </row>
    <row r="838" spans="1:3" x14ac:dyDescent="0.2">
      <c r="A838" t="str">
        <f>IF(B838="","", MAX(A$1:A837)+1)</f>
        <v/>
      </c>
      <c r="B838" t="str">
        <f>IF(Recipes!C845="","", Recipes!C845)</f>
        <v/>
      </c>
      <c r="C838" t="str">
        <f t="shared" si="13"/>
        <v/>
      </c>
    </row>
    <row r="839" spans="1:3" x14ac:dyDescent="0.2">
      <c r="A839" t="str">
        <f>IF(B839="","", MAX(A$1:A838)+1)</f>
        <v/>
      </c>
      <c r="B839" t="str">
        <f>IF(Recipes!C846="","", Recipes!C846)</f>
        <v/>
      </c>
      <c r="C839" t="str">
        <f t="shared" si="13"/>
        <v/>
      </c>
    </row>
    <row r="840" spans="1:3" x14ac:dyDescent="0.2">
      <c r="A840" t="str">
        <f>IF(B840="","", MAX(A$1:A839)+1)</f>
        <v/>
      </c>
      <c r="B840" t="str">
        <f>IF(Recipes!C847="","", Recipes!C847)</f>
        <v/>
      </c>
      <c r="C840" t="str">
        <f t="shared" si="13"/>
        <v/>
      </c>
    </row>
    <row r="841" spans="1:3" x14ac:dyDescent="0.2">
      <c r="A841" t="str">
        <f>IF(B841="","", MAX(A$1:A840)+1)</f>
        <v/>
      </c>
      <c r="B841" t="str">
        <f>IF(Recipes!C848="","", Recipes!C848)</f>
        <v/>
      </c>
      <c r="C841" t="str">
        <f t="shared" si="13"/>
        <v/>
      </c>
    </row>
    <row r="842" spans="1:3" x14ac:dyDescent="0.2">
      <c r="A842" t="str">
        <f>IF(B842="","", MAX(A$1:A841)+1)</f>
        <v/>
      </c>
      <c r="B842" t="str">
        <f>IF(Recipes!C849="","", Recipes!C849)</f>
        <v/>
      </c>
      <c r="C842" t="str">
        <f t="shared" si="13"/>
        <v/>
      </c>
    </row>
    <row r="843" spans="1:3" x14ac:dyDescent="0.2">
      <c r="A843" t="str">
        <f>IF(B843="","", MAX(A$1:A842)+1)</f>
        <v/>
      </c>
      <c r="B843" t="str">
        <f>IF(Recipes!C850="","", Recipes!C850)</f>
        <v/>
      </c>
      <c r="C843" t="str">
        <f t="shared" si="13"/>
        <v/>
      </c>
    </row>
    <row r="844" spans="1:3" x14ac:dyDescent="0.2">
      <c r="A844" t="str">
        <f>IF(B844="","", MAX(A$1:A843)+1)</f>
        <v/>
      </c>
      <c r="B844" t="str">
        <f>IF(Recipes!C851="","", Recipes!C851)</f>
        <v/>
      </c>
      <c r="C844" t="str">
        <f t="shared" si="13"/>
        <v/>
      </c>
    </row>
    <row r="845" spans="1:3" x14ac:dyDescent="0.2">
      <c r="A845" t="str">
        <f>IF(B845="","", MAX(A$1:A844)+1)</f>
        <v/>
      </c>
      <c r="B845" t="str">
        <f>IF(Recipes!C852="","", Recipes!C852)</f>
        <v/>
      </c>
      <c r="C845" t="str">
        <f t="shared" si="13"/>
        <v/>
      </c>
    </row>
    <row r="846" spans="1:3" x14ac:dyDescent="0.2">
      <c r="A846" t="str">
        <f>IF(B846="","", MAX(A$1:A845)+1)</f>
        <v/>
      </c>
      <c r="B846" t="str">
        <f>IF(Recipes!C853="","", Recipes!C853)</f>
        <v/>
      </c>
      <c r="C846" t="str">
        <f t="shared" si="13"/>
        <v/>
      </c>
    </row>
    <row r="847" spans="1:3" x14ac:dyDescent="0.2">
      <c r="A847" t="str">
        <f>IF(B847="","", MAX(A$1:A846)+1)</f>
        <v/>
      </c>
      <c r="B847" t="str">
        <f>IF(Recipes!C854="","", Recipes!C854)</f>
        <v/>
      </c>
      <c r="C847" t="str">
        <f t="shared" si="13"/>
        <v/>
      </c>
    </row>
    <row r="848" spans="1:3" x14ac:dyDescent="0.2">
      <c r="A848" t="str">
        <f>IF(B848="","", MAX(A$1:A847)+1)</f>
        <v/>
      </c>
      <c r="B848" t="str">
        <f>IF(Recipes!C855="","", Recipes!C855)</f>
        <v/>
      </c>
      <c r="C848" t="str">
        <f t="shared" si="13"/>
        <v/>
      </c>
    </row>
    <row r="849" spans="1:3" x14ac:dyDescent="0.2">
      <c r="A849" t="str">
        <f>IF(B849="","", MAX(A$1:A848)+1)</f>
        <v/>
      </c>
      <c r="B849" t="str">
        <f>IF(Recipes!C856="","", Recipes!C856)</f>
        <v/>
      </c>
      <c r="C849" t="str">
        <f t="shared" si="13"/>
        <v/>
      </c>
    </row>
    <row r="850" spans="1:3" x14ac:dyDescent="0.2">
      <c r="A850" t="str">
        <f>IF(B850="","", MAX(A$1:A849)+1)</f>
        <v/>
      </c>
      <c r="B850" t="str">
        <f>IF(Recipes!C857="","", Recipes!C857)</f>
        <v/>
      </c>
      <c r="C850" t="str">
        <f t="shared" si="13"/>
        <v/>
      </c>
    </row>
    <row r="851" spans="1:3" x14ac:dyDescent="0.2">
      <c r="A851" t="str">
        <f>IF(B851="","", MAX(A$1:A850)+1)</f>
        <v/>
      </c>
      <c r="B851" t="str">
        <f>IF(Recipes!C858="","", Recipes!C858)</f>
        <v/>
      </c>
      <c r="C851" t="str">
        <f t="shared" si="13"/>
        <v/>
      </c>
    </row>
    <row r="852" spans="1:3" x14ac:dyDescent="0.2">
      <c r="A852" t="str">
        <f>IF(B852="","", MAX(A$1:A851)+1)</f>
        <v/>
      </c>
      <c r="B852" t="str">
        <f>IF(Recipes!C859="","", Recipes!C859)</f>
        <v/>
      </c>
      <c r="C852" t="str">
        <f t="shared" si="13"/>
        <v/>
      </c>
    </row>
    <row r="853" spans="1:3" x14ac:dyDescent="0.2">
      <c r="A853" t="str">
        <f>IF(B853="","", MAX(A$1:A852)+1)</f>
        <v/>
      </c>
      <c r="B853" t="str">
        <f>IF(Recipes!C860="","", Recipes!C860)</f>
        <v/>
      </c>
      <c r="C853" t="str">
        <f t="shared" si="13"/>
        <v/>
      </c>
    </row>
    <row r="854" spans="1:3" x14ac:dyDescent="0.2">
      <c r="A854" t="str">
        <f>IF(B854="","", MAX(A$1:A853)+1)</f>
        <v/>
      </c>
      <c r="B854" t="str">
        <f>IF(Recipes!C861="","", Recipes!C861)</f>
        <v/>
      </c>
      <c r="C854" t="str">
        <f t="shared" si="13"/>
        <v/>
      </c>
    </row>
    <row r="855" spans="1:3" x14ac:dyDescent="0.2">
      <c r="A855" t="str">
        <f>IF(B855="","", MAX(A$1:A854)+1)</f>
        <v/>
      </c>
      <c r="B855" t="str">
        <f>IF(Recipes!C862="","", Recipes!C862)</f>
        <v/>
      </c>
      <c r="C855" t="str">
        <f t="shared" si="13"/>
        <v/>
      </c>
    </row>
    <row r="856" spans="1:3" x14ac:dyDescent="0.2">
      <c r="A856" t="str">
        <f>IF(B856="","", MAX(A$1:A855)+1)</f>
        <v/>
      </c>
      <c r="B856" t="str">
        <f>IF(Recipes!C863="","", Recipes!C863)</f>
        <v/>
      </c>
      <c r="C856" t="str">
        <f t="shared" si="13"/>
        <v/>
      </c>
    </row>
    <row r="857" spans="1:3" x14ac:dyDescent="0.2">
      <c r="A857" t="str">
        <f>IF(B857="","", MAX(A$1:A856)+1)</f>
        <v/>
      </c>
      <c r="B857" t="str">
        <f>IF(Recipes!C864="","", Recipes!C864)</f>
        <v/>
      </c>
      <c r="C857" t="str">
        <f t="shared" si="13"/>
        <v/>
      </c>
    </row>
    <row r="858" spans="1:3" x14ac:dyDescent="0.2">
      <c r="A858" t="str">
        <f>IF(B858="","", MAX(A$1:A857)+1)</f>
        <v/>
      </c>
      <c r="B858" t="str">
        <f>IF(Recipes!C865="","", Recipes!C865)</f>
        <v/>
      </c>
      <c r="C858" t="str">
        <f t="shared" si="13"/>
        <v/>
      </c>
    </row>
    <row r="859" spans="1:3" x14ac:dyDescent="0.2">
      <c r="A859" t="str">
        <f>IF(B859="","", MAX(A$1:A858)+1)</f>
        <v/>
      </c>
      <c r="B859" t="str">
        <f>IF(Recipes!C866="","", Recipes!C866)</f>
        <v/>
      </c>
      <c r="C859" t="str">
        <f t="shared" si="13"/>
        <v/>
      </c>
    </row>
    <row r="860" spans="1:3" x14ac:dyDescent="0.2">
      <c r="A860" t="str">
        <f>IF(B860="","", MAX(A$1:A859)+1)</f>
        <v/>
      </c>
      <c r="B860" t="str">
        <f>IF(Recipes!C867="","", Recipes!C867)</f>
        <v/>
      </c>
      <c r="C860" t="str">
        <f t="shared" si="13"/>
        <v/>
      </c>
    </row>
    <row r="861" spans="1:3" x14ac:dyDescent="0.2">
      <c r="A861" t="str">
        <f>IF(B861="","", MAX(A$1:A860)+1)</f>
        <v/>
      </c>
      <c r="B861" t="str">
        <f>IF(Recipes!C868="","", Recipes!C868)</f>
        <v/>
      </c>
      <c r="C861" t="str">
        <f t="shared" si="13"/>
        <v/>
      </c>
    </row>
    <row r="862" spans="1:3" x14ac:dyDescent="0.2">
      <c r="A862" t="str">
        <f>IF(B862="","", MAX(A$1:A861)+1)</f>
        <v/>
      </c>
      <c r="B862" t="str">
        <f>IF(Recipes!C869="","", Recipes!C869)</f>
        <v/>
      </c>
      <c r="C862" t="str">
        <f t="shared" si="13"/>
        <v/>
      </c>
    </row>
    <row r="863" spans="1:3" x14ac:dyDescent="0.2">
      <c r="A863" t="str">
        <f>IF(B863="","", MAX(A$1:A862)+1)</f>
        <v/>
      </c>
      <c r="B863" t="str">
        <f>IF(Recipes!C870="","", Recipes!C870)</f>
        <v/>
      </c>
      <c r="C863" t="str">
        <f t="shared" si="13"/>
        <v/>
      </c>
    </row>
    <row r="864" spans="1:3" x14ac:dyDescent="0.2">
      <c r="A864" t="str">
        <f>IF(B864="","", MAX(A$1:A863)+1)</f>
        <v/>
      </c>
      <c r="B864" t="str">
        <f>IF(Recipes!C871="","", Recipes!C871)</f>
        <v/>
      </c>
      <c r="C864" t="str">
        <f t="shared" si="13"/>
        <v/>
      </c>
    </row>
    <row r="865" spans="1:3" x14ac:dyDescent="0.2">
      <c r="A865" t="str">
        <f>IF(B865="","", MAX(A$1:A864)+1)</f>
        <v/>
      </c>
      <c r="B865" t="str">
        <f>IF(Recipes!C872="","", Recipes!C872)</f>
        <v/>
      </c>
      <c r="C865" t="str">
        <f t="shared" si="13"/>
        <v/>
      </c>
    </row>
    <row r="866" spans="1:3" x14ac:dyDescent="0.2">
      <c r="A866" t="str">
        <f>IF(B866="","", MAX(A$1:A865)+1)</f>
        <v/>
      </c>
      <c r="B866" t="str">
        <f>IF(Recipes!C873="","", Recipes!C873)</f>
        <v/>
      </c>
      <c r="C866" t="str">
        <f t="shared" si="13"/>
        <v/>
      </c>
    </row>
    <row r="867" spans="1:3" x14ac:dyDescent="0.2">
      <c r="A867" t="str">
        <f>IF(B867="","", MAX(A$1:A866)+1)</f>
        <v/>
      </c>
      <c r="B867" t="str">
        <f>IF(Recipes!C874="","", Recipes!C874)</f>
        <v/>
      </c>
      <c r="C867" t="str">
        <f t="shared" si="13"/>
        <v/>
      </c>
    </row>
    <row r="868" spans="1:3" x14ac:dyDescent="0.2">
      <c r="A868" t="str">
        <f>IF(B868="","", MAX(A$1:A867)+1)</f>
        <v/>
      </c>
      <c r="B868" t="str">
        <f>IF(Recipes!C875="","", Recipes!C875)</f>
        <v/>
      </c>
      <c r="C868" t="str">
        <f t="shared" si="13"/>
        <v/>
      </c>
    </row>
    <row r="869" spans="1:3" x14ac:dyDescent="0.2">
      <c r="A869" t="str">
        <f>IF(B869="","", MAX(A$1:A868)+1)</f>
        <v/>
      </c>
      <c r="B869" t="str">
        <f>IF(Recipes!C876="","", Recipes!C876)</f>
        <v/>
      </c>
      <c r="C869" t="str">
        <f t="shared" si="13"/>
        <v/>
      </c>
    </row>
    <row r="870" spans="1:3" x14ac:dyDescent="0.2">
      <c r="A870" t="str">
        <f>IF(B870="","", MAX(A$1:A869)+1)</f>
        <v/>
      </c>
      <c r="B870" t="str">
        <f>IF(Recipes!C877="","", Recipes!C877)</f>
        <v/>
      </c>
      <c r="C870" t="str">
        <f t="shared" si="13"/>
        <v/>
      </c>
    </row>
    <row r="871" spans="1:3" x14ac:dyDescent="0.2">
      <c r="A871" t="str">
        <f>IF(B871="","", MAX(A$1:A870)+1)</f>
        <v/>
      </c>
      <c r="B871" t="str">
        <f>IF(Recipes!C878="","", Recipes!C878)</f>
        <v/>
      </c>
      <c r="C871" t="str">
        <f t="shared" si="13"/>
        <v/>
      </c>
    </row>
    <row r="872" spans="1:3" x14ac:dyDescent="0.2">
      <c r="A872" t="str">
        <f>IF(B872="","", MAX(A$1:A871)+1)</f>
        <v/>
      </c>
      <c r="B872" t="str">
        <f>IF(Recipes!C879="","", Recipes!C879)</f>
        <v/>
      </c>
      <c r="C872" t="str">
        <f t="shared" si="13"/>
        <v/>
      </c>
    </row>
    <row r="873" spans="1:3" x14ac:dyDescent="0.2">
      <c r="A873" t="str">
        <f>IF(B873="","", MAX(A$1:A872)+1)</f>
        <v/>
      </c>
      <c r="B873" t="str">
        <f>IF(Recipes!C880="","", Recipes!C880)</f>
        <v/>
      </c>
      <c r="C873" t="str">
        <f t="shared" si="13"/>
        <v/>
      </c>
    </row>
    <row r="874" spans="1:3" x14ac:dyDescent="0.2">
      <c r="A874" t="str">
        <f>IF(B874="","", MAX(A$1:A873)+1)</f>
        <v/>
      </c>
      <c r="B874" t="str">
        <f>IF(Recipes!C881="","", Recipes!C881)</f>
        <v/>
      </c>
      <c r="C874" t="str">
        <f t="shared" si="13"/>
        <v/>
      </c>
    </row>
    <row r="875" spans="1:3" x14ac:dyDescent="0.2">
      <c r="A875" t="str">
        <f>IF(B875="","", MAX(A$1:A874)+1)</f>
        <v/>
      </c>
      <c r="B875" t="str">
        <f>IF(Recipes!C882="","", Recipes!C882)</f>
        <v/>
      </c>
      <c r="C875" t="str">
        <f t="shared" si="13"/>
        <v/>
      </c>
    </row>
    <row r="876" spans="1:3" x14ac:dyDescent="0.2">
      <c r="A876" t="str">
        <f>IF(B876="","", MAX(A$1:A875)+1)</f>
        <v/>
      </c>
      <c r="B876" t="str">
        <f>IF(Recipes!C883="","", Recipes!C883)</f>
        <v/>
      </c>
      <c r="C876" t="str">
        <f t="shared" si="13"/>
        <v/>
      </c>
    </row>
    <row r="877" spans="1:3" x14ac:dyDescent="0.2">
      <c r="A877" t="str">
        <f>IF(B877="","", MAX(A$1:A876)+1)</f>
        <v/>
      </c>
      <c r="B877" t="str">
        <f>IF(Recipes!C884="","", Recipes!C884)</f>
        <v/>
      </c>
      <c r="C877" t="str">
        <f t="shared" si="13"/>
        <v/>
      </c>
    </row>
    <row r="878" spans="1:3" x14ac:dyDescent="0.2">
      <c r="A878" t="str">
        <f>IF(B878="","", MAX(A$1:A877)+1)</f>
        <v/>
      </c>
      <c r="B878" t="str">
        <f>IF(Recipes!C885="","", Recipes!C885)</f>
        <v/>
      </c>
      <c r="C878" t="str">
        <f t="shared" si="13"/>
        <v/>
      </c>
    </row>
    <row r="879" spans="1:3" x14ac:dyDescent="0.2">
      <c r="A879" t="str">
        <f>IF(B879="","", MAX(A$1:A878)+1)</f>
        <v/>
      </c>
      <c r="B879" t="str">
        <f>IF(Recipes!C886="","", Recipes!C886)</f>
        <v/>
      </c>
      <c r="C879" t="str">
        <f t="shared" si="13"/>
        <v/>
      </c>
    </row>
    <row r="880" spans="1:3" x14ac:dyDescent="0.2">
      <c r="A880" t="str">
        <f>IF(B880="","", MAX(A$1:A879)+1)</f>
        <v/>
      </c>
      <c r="B880" t="str">
        <f>IF(Recipes!C887="","", Recipes!C887)</f>
        <v/>
      </c>
      <c r="C880" t="str">
        <f t="shared" si="13"/>
        <v/>
      </c>
    </row>
    <row r="881" spans="1:3" x14ac:dyDescent="0.2">
      <c r="A881" t="str">
        <f>IF(B881="","", MAX(A$1:A880)+1)</f>
        <v/>
      </c>
      <c r="B881" t="str">
        <f>IF(Recipes!C888="","", Recipes!C888)</f>
        <v/>
      </c>
      <c r="C881" t="str">
        <f t="shared" si="13"/>
        <v/>
      </c>
    </row>
    <row r="882" spans="1:3" x14ac:dyDescent="0.2">
      <c r="A882" t="str">
        <f>IF(B882="","", MAX(A$1:A881)+1)</f>
        <v/>
      </c>
      <c r="B882" t="str">
        <f>IF(Recipes!C889="","", Recipes!C889)</f>
        <v/>
      </c>
      <c r="C882" t="str">
        <f t="shared" si="13"/>
        <v/>
      </c>
    </row>
    <row r="883" spans="1:3" x14ac:dyDescent="0.2">
      <c r="A883" t="str">
        <f>IF(B883="","", MAX(A$1:A882)+1)</f>
        <v/>
      </c>
      <c r="B883" t="str">
        <f>IF(Recipes!C890="","", Recipes!C890)</f>
        <v/>
      </c>
      <c r="C883" t="str">
        <f t="shared" si="13"/>
        <v/>
      </c>
    </row>
    <row r="884" spans="1:3" x14ac:dyDescent="0.2">
      <c r="A884" t="str">
        <f>IF(B884="","", MAX(A$1:A883)+1)</f>
        <v/>
      </c>
      <c r="B884" t="str">
        <f>IF(Recipes!C891="","", Recipes!C891)</f>
        <v/>
      </c>
      <c r="C884" t="str">
        <f t="shared" si="13"/>
        <v/>
      </c>
    </row>
    <row r="885" spans="1:3" x14ac:dyDescent="0.2">
      <c r="A885" t="str">
        <f>IF(B885="","", MAX(A$1:A884)+1)</f>
        <v/>
      </c>
      <c r="B885" t="str">
        <f>IF(Recipes!C892="","", Recipes!C892)</f>
        <v/>
      </c>
      <c r="C885" t="str">
        <f t="shared" si="13"/>
        <v/>
      </c>
    </row>
    <row r="886" spans="1:3" x14ac:dyDescent="0.2">
      <c r="A886" t="str">
        <f>IF(B886="","", MAX(A$1:A885)+1)</f>
        <v/>
      </c>
      <c r="B886" t="str">
        <f>IF(Recipes!C893="","", Recipes!C893)</f>
        <v/>
      </c>
      <c r="C886" t="str">
        <f t="shared" si="13"/>
        <v/>
      </c>
    </row>
    <row r="887" spans="1:3" x14ac:dyDescent="0.2">
      <c r="A887" t="str">
        <f>IF(B887="","", MAX(A$1:A886)+1)</f>
        <v/>
      </c>
      <c r="B887" t="str">
        <f>IF(Recipes!C894="","", Recipes!C894)</f>
        <v/>
      </c>
      <c r="C887" t="str">
        <f t="shared" si="13"/>
        <v/>
      </c>
    </row>
    <row r="888" spans="1:3" x14ac:dyDescent="0.2">
      <c r="A888" t="str">
        <f>IF(B888="","", MAX(A$1:A887)+1)</f>
        <v/>
      </c>
      <c r="B888" t="str">
        <f>IF(Recipes!C895="","", Recipes!C895)</f>
        <v/>
      </c>
      <c r="C888" t="str">
        <f t="shared" si="13"/>
        <v/>
      </c>
    </row>
    <row r="889" spans="1:3" x14ac:dyDescent="0.2">
      <c r="A889" t="str">
        <f>IF(B889="","", MAX(A$1:A888)+1)</f>
        <v/>
      </c>
      <c r="B889" t="str">
        <f>IF(Recipes!C896="","", Recipes!C896)</f>
        <v/>
      </c>
      <c r="C889" t="str">
        <f t="shared" si="13"/>
        <v/>
      </c>
    </row>
    <row r="890" spans="1:3" x14ac:dyDescent="0.2">
      <c r="A890" t="str">
        <f>IF(B890="","", MAX(A$1:A889)+1)</f>
        <v/>
      </c>
      <c r="B890" t="str">
        <f>IF(Recipes!C897="","", Recipes!C897)</f>
        <v/>
      </c>
      <c r="C890" t="str">
        <f t="shared" si="13"/>
        <v/>
      </c>
    </row>
    <row r="891" spans="1:3" x14ac:dyDescent="0.2">
      <c r="A891" t="str">
        <f>IF(B891="","", MAX(A$1:A890)+1)</f>
        <v/>
      </c>
      <c r="B891" t="str">
        <f>IF(Recipes!C898="","", Recipes!C898)</f>
        <v/>
      </c>
      <c r="C891" t="str">
        <f t="shared" si="13"/>
        <v/>
      </c>
    </row>
    <row r="892" spans="1:3" x14ac:dyDescent="0.2">
      <c r="A892" t="str">
        <f>IF(B892="","", MAX(A$1:A891)+1)</f>
        <v/>
      </c>
      <c r="B892" t="str">
        <f>IF(Recipes!C899="","", Recipes!C899)</f>
        <v/>
      </c>
      <c r="C892" t="str">
        <f t="shared" si="13"/>
        <v/>
      </c>
    </row>
    <row r="893" spans="1:3" x14ac:dyDescent="0.2">
      <c r="A893" t="str">
        <f>IF(B893="","", MAX(A$1:A892)+1)</f>
        <v/>
      </c>
      <c r="B893" t="str">
        <f>IF(Recipes!C900="","", Recipes!C900)</f>
        <v/>
      </c>
      <c r="C893" t="str">
        <f t="shared" si="13"/>
        <v/>
      </c>
    </row>
    <row r="894" spans="1:3" x14ac:dyDescent="0.2">
      <c r="A894" t="str">
        <f>IF(B894="","", MAX(A$1:A893)+1)</f>
        <v/>
      </c>
      <c r="B894" t="str">
        <f>IF(Recipes!C901="","", Recipes!C901)</f>
        <v/>
      </c>
      <c r="C894" t="str">
        <f t="shared" si="13"/>
        <v/>
      </c>
    </row>
    <row r="895" spans="1:3" x14ac:dyDescent="0.2">
      <c r="A895" t="str">
        <f>IF(B895="","", MAX(A$1:A894)+1)</f>
        <v/>
      </c>
      <c r="B895" t="str">
        <f>IF(Recipes!C902="","", Recipes!C902)</f>
        <v/>
      </c>
      <c r="C895" t="str">
        <f t="shared" si="13"/>
        <v/>
      </c>
    </row>
    <row r="896" spans="1:3" x14ac:dyDescent="0.2">
      <c r="A896" t="str">
        <f>IF(B896="","", MAX(A$1:A895)+1)</f>
        <v/>
      </c>
      <c r="B896" t="str">
        <f>IF(Recipes!C903="","", Recipes!C903)</f>
        <v/>
      </c>
      <c r="C896" t="str">
        <f t="shared" si="13"/>
        <v/>
      </c>
    </row>
    <row r="897" spans="1:3" x14ac:dyDescent="0.2">
      <c r="A897" t="str">
        <f>IF(B897="","", MAX(A$1:A896)+1)</f>
        <v/>
      </c>
      <c r="B897" t="str">
        <f>IF(Recipes!C904="","", Recipes!C904)</f>
        <v/>
      </c>
      <c r="C897" t="str">
        <f t="shared" si="13"/>
        <v/>
      </c>
    </row>
    <row r="898" spans="1:3" x14ac:dyDescent="0.2">
      <c r="A898" t="str">
        <f>IF(B898="","", MAX(A$1:A897)+1)</f>
        <v/>
      </c>
      <c r="B898" t="str">
        <f>IF(Recipes!C905="","", Recipes!C905)</f>
        <v/>
      </c>
      <c r="C898" t="str">
        <f t="shared" si="13"/>
        <v/>
      </c>
    </row>
    <row r="899" spans="1:3" x14ac:dyDescent="0.2">
      <c r="A899" t="str">
        <f>IF(B899="","", MAX(A$1:A898)+1)</f>
        <v/>
      </c>
      <c r="B899" t="str">
        <f>IF(Recipes!C906="","", Recipes!C906)</f>
        <v/>
      </c>
      <c r="C899" t="str">
        <f t="shared" ref="C899:C962" si="14">IFERROR(INDEX($B$2:$B$2000,MATCH(ROW()-ROW($D$1),$A$2:$A$2000,0)),"")</f>
        <v/>
      </c>
    </row>
    <row r="900" spans="1:3" x14ac:dyDescent="0.2">
      <c r="A900" t="str">
        <f>IF(B900="","", MAX(A$1:A899)+1)</f>
        <v/>
      </c>
      <c r="B900" t="str">
        <f>IF(Recipes!C907="","", Recipes!C907)</f>
        <v/>
      </c>
      <c r="C900" t="str">
        <f t="shared" si="14"/>
        <v/>
      </c>
    </row>
    <row r="901" spans="1:3" x14ac:dyDescent="0.2">
      <c r="A901" t="str">
        <f>IF(B901="","", MAX(A$1:A900)+1)</f>
        <v/>
      </c>
      <c r="B901" t="str">
        <f>IF(Recipes!C908="","", Recipes!C908)</f>
        <v/>
      </c>
      <c r="C901" t="str">
        <f t="shared" si="14"/>
        <v/>
      </c>
    </row>
    <row r="902" spans="1:3" x14ac:dyDescent="0.2">
      <c r="A902" t="str">
        <f>IF(B902="","", MAX(A$1:A901)+1)</f>
        <v/>
      </c>
      <c r="B902" t="str">
        <f>IF(Recipes!C909="","", Recipes!C909)</f>
        <v/>
      </c>
      <c r="C902" t="str">
        <f t="shared" si="14"/>
        <v/>
      </c>
    </row>
    <row r="903" spans="1:3" x14ac:dyDescent="0.2">
      <c r="A903" t="str">
        <f>IF(B903="","", MAX(A$1:A902)+1)</f>
        <v/>
      </c>
      <c r="B903" t="str">
        <f>IF(Recipes!C910="","", Recipes!C910)</f>
        <v/>
      </c>
      <c r="C903" t="str">
        <f t="shared" si="14"/>
        <v/>
      </c>
    </row>
    <row r="904" spans="1:3" x14ac:dyDescent="0.2">
      <c r="A904" t="str">
        <f>IF(B904="","", MAX(A$1:A903)+1)</f>
        <v/>
      </c>
      <c r="B904" t="str">
        <f>IF(Recipes!C911="","", Recipes!C911)</f>
        <v/>
      </c>
      <c r="C904" t="str">
        <f t="shared" si="14"/>
        <v/>
      </c>
    </row>
    <row r="905" spans="1:3" x14ac:dyDescent="0.2">
      <c r="A905" t="str">
        <f>IF(B905="","", MAX(A$1:A904)+1)</f>
        <v/>
      </c>
      <c r="B905" t="str">
        <f>IF(Recipes!C912="","", Recipes!C912)</f>
        <v/>
      </c>
      <c r="C905" t="str">
        <f t="shared" si="14"/>
        <v/>
      </c>
    </row>
    <row r="906" spans="1:3" x14ac:dyDescent="0.2">
      <c r="A906" t="str">
        <f>IF(B906="","", MAX(A$1:A905)+1)</f>
        <v/>
      </c>
      <c r="B906" t="str">
        <f>IF(Recipes!C913="","", Recipes!C913)</f>
        <v/>
      </c>
      <c r="C906" t="str">
        <f t="shared" si="14"/>
        <v/>
      </c>
    </row>
    <row r="907" spans="1:3" x14ac:dyDescent="0.2">
      <c r="A907" t="str">
        <f>IF(B907="","", MAX(A$1:A906)+1)</f>
        <v/>
      </c>
      <c r="B907" t="str">
        <f>IF(Recipes!C914="","", Recipes!C914)</f>
        <v/>
      </c>
      <c r="C907" t="str">
        <f t="shared" si="14"/>
        <v/>
      </c>
    </row>
    <row r="908" spans="1:3" x14ac:dyDescent="0.2">
      <c r="A908" t="str">
        <f>IF(B908="","", MAX(A$1:A907)+1)</f>
        <v/>
      </c>
      <c r="B908" t="str">
        <f>IF(Recipes!C915="","", Recipes!C915)</f>
        <v/>
      </c>
      <c r="C908" t="str">
        <f t="shared" si="14"/>
        <v/>
      </c>
    </row>
    <row r="909" spans="1:3" x14ac:dyDescent="0.2">
      <c r="A909" t="str">
        <f>IF(B909="","", MAX(A$1:A908)+1)</f>
        <v/>
      </c>
      <c r="B909" t="str">
        <f>IF(Recipes!C916="","", Recipes!C916)</f>
        <v/>
      </c>
      <c r="C909" t="str">
        <f t="shared" si="14"/>
        <v/>
      </c>
    </row>
    <row r="910" spans="1:3" x14ac:dyDescent="0.2">
      <c r="A910" t="str">
        <f>IF(B910="","", MAX(A$1:A909)+1)</f>
        <v/>
      </c>
      <c r="B910" t="str">
        <f>IF(Recipes!C917="","", Recipes!C917)</f>
        <v/>
      </c>
      <c r="C910" t="str">
        <f t="shared" si="14"/>
        <v/>
      </c>
    </row>
    <row r="911" spans="1:3" x14ac:dyDescent="0.2">
      <c r="A911" t="str">
        <f>IF(B911="","", MAX(A$1:A910)+1)</f>
        <v/>
      </c>
      <c r="B911" t="str">
        <f>IF(Recipes!C918="","", Recipes!C918)</f>
        <v/>
      </c>
      <c r="C911" t="str">
        <f t="shared" si="14"/>
        <v/>
      </c>
    </row>
    <row r="912" spans="1:3" x14ac:dyDescent="0.2">
      <c r="A912" t="str">
        <f>IF(B912="","", MAX(A$1:A911)+1)</f>
        <v/>
      </c>
      <c r="B912" t="str">
        <f>IF(Recipes!C919="","", Recipes!C919)</f>
        <v/>
      </c>
      <c r="C912" t="str">
        <f t="shared" si="14"/>
        <v/>
      </c>
    </row>
    <row r="913" spans="1:3" x14ac:dyDescent="0.2">
      <c r="A913" t="str">
        <f>IF(B913="","", MAX(A$1:A912)+1)</f>
        <v/>
      </c>
      <c r="B913" t="str">
        <f>IF(Recipes!C920="","", Recipes!C920)</f>
        <v/>
      </c>
      <c r="C913" t="str">
        <f t="shared" si="14"/>
        <v/>
      </c>
    </row>
    <row r="914" spans="1:3" x14ac:dyDescent="0.2">
      <c r="A914" t="str">
        <f>IF(B914="","", MAX(A$1:A913)+1)</f>
        <v/>
      </c>
      <c r="B914" t="str">
        <f>IF(Recipes!C921="","", Recipes!C921)</f>
        <v/>
      </c>
      <c r="C914" t="str">
        <f t="shared" si="14"/>
        <v/>
      </c>
    </row>
    <row r="915" spans="1:3" x14ac:dyDescent="0.2">
      <c r="A915" t="str">
        <f>IF(B915="","", MAX(A$1:A914)+1)</f>
        <v/>
      </c>
      <c r="B915" t="str">
        <f>IF(Recipes!C922="","", Recipes!C922)</f>
        <v/>
      </c>
      <c r="C915" t="str">
        <f t="shared" si="14"/>
        <v/>
      </c>
    </row>
    <row r="916" spans="1:3" x14ac:dyDescent="0.2">
      <c r="A916" t="str">
        <f>IF(B916="","", MAX(A$1:A915)+1)</f>
        <v/>
      </c>
      <c r="B916" t="str">
        <f>IF(Recipes!C923="","", Recipes!C923)</f>
        <v/>
      </c>
      <c r="C916" t="str">
        <f t="shared" si="14"/>
        <v/>
      </c>
    </row>
    <row r="917" spans="1:3" x14ac:dyDescent="0.2">
      <c r="A917" t="str">
        <f>IF(B917="","", MAX(A$1:A916)+1)</f>
        <v/>
      </c>
      <c r="B917" t="str">
        <f>IF(Recipes!C924="","", Recipes!C924)</f>
        <v/>
      </c>
      <c r="C917" t="str">
        <f t="shared" si="14"/>
        <v/>
      </c>
    </row>
    <row r="918" spans="1:3" x14ac:dyDescent="0.2">
      <c r="A918" t="str">
        <f>IF(B918="","", MAX(A$1:A917)+1)</f>
        <v/>
      </c>
      <c r="B918" t="str">
        <f>IF(Recipes!C925="","", Recipes!C925)</f>
        <v/>
      </c>
      <c r="C918" t="str">
        <f t="shared" si="14"/>
        <v/>
      </c>
    </row>
    <row r="919" spans="1:3" x14ac:dyDescent="0.2">
      <c r="A919" t="str">
        <f>IF(B919="","", MAX(A$1:A918)+1)</f>
        <v/>
      </c>
      <c r="B919" t="str">
        <f>IF(Recipes!C926="","", Recipes!C926)</f>
        <v/>
      </c>
      <c r="C919" t="str">
        <f t="shared" si="14"/>
        <v/>
      </c>
    </row>
    <row r="920" spans="1:3" x14ac:dyDescent="0.2">
      <c r="A920" t="str">
        <f>IF(B920="","", MAX(A$1:A919)+1)</f>
        <v/>
      </c>
      <c r="B920" t="str">
        <f>IF(Recipes!C927="","", Recipes!C927)</f>
        <v/>
      </c>
      <c r="C920" t="str">
        <f t="shared" si="14"/>
        <v/>
      </c>
    </row>
    <row r="921" spans="1:3" x14ac:dyDescent="0.2">
      <c r="A921" t="str">
        <f>IF(B921="","", MAX(A$1:A920)+1)</f>
        <v/>
      </c>
      <c r="B921" t="str">
        <f>IF(Recipes!C928="","", Recipes!C928)</f>
        <v/>
      </c>
      <c r="C921" t="str">
        <f t="shared" si="14"/>
        <v/>
      </c>
    </row>
    <row r="922" spans="1:3" x14ac:dyDescent="0.2">
      <c r="A922" t="str">
        <f>IF(B922="","", MAX(A$1:A921)+1)</f>
        <v/>
      </c>
      <c r="B922" t="str">
        <f>IF(Recipes!C929="","", Recipes!C929)</f>
        <v/>
      </c>
      <c r="C922" t="str">
        <f t="shared" si="14"/>
        <v/>
      </c>
    </row>
    <row r="923" spans="1:3" x14ac:dyDescent="0.2">
      <c r="A923" t="str">
        <f>IF(B923="","", MAX(A$1:A922)+1)</f>
        <v/>
      </c>
      <c r="B923" t="str">
        <f>IF(Recipes!C930="","", Recipes!C930)</f>
        <v/>
      </c>
      <c r="C923" t="str">
        <f t="shared" si="14"/>
        <v/>
      </c>
    </row>
    <row r="924" spans="1:3" x14ac:dyDescent="0.2">
      <c r="A924" t="str">
        <f>IF(B924="","", MAX(A$1:A923)+1)</f>
        <v/>
      </c>
      <c r="B924" t="str">
        <f>IF(Recipes!C931="","", Recipes!C931)</f>
        <v/>
      </c>
      <c r="C924" t="str">
        <f t="shared" si="14"/>
        <v/>
      </c>
    </row>
    <row r="925" spans="1:3" x14ac:dyDescent="0.2">
      <c r="A925" t="str">
        <f>IF(B925="","", MAX(A$1:A924)+1)</f>
        <v/>
      </c>
      <c r="B925" t="str">
        <f>IF(Recipes!C932="","", Recipes!C932)</f>
        <v/>
      </c>
      <c r="C925" t="str">
        <f t="shared" si="14"/>
        <v/>
      </c>
    </row>
    <row r="926" spans="1:3" x14ac:dyDescent="0.2">
      <c r="A926" t="str">
        <f>IF(B926="","", MAX(A$1:A925)+1)</f>
        <v/>
      </c>
      <c r="B926" t="str">
        <f>IF(Recipes!C933="","", Recipes!C933)</f>
        <v/>
      </c>
      <c r="C926" t="str">
        <f t="shared" si="14"/>
        <v/>
      </c>
    </row>
    <row r="927" spans="1:3" x14ac:dyDescent="0.2">
      <c r="A927" t="str">
        <f>IF(B927="","", MAX(A$1:A926)+1)</f>
        <v/>
      </c>
      <c r="B927" t="str">
        <f>IF(Recipes!C934="","", Recipes!C934)</f>
        <v/>
      </c>
      <c r="C927" t="str">
        <f t="shared" si="14"/>
        <v/>
      </c>
    </row>
    <row r="928" spans="1:3" x14ac:dyDescent="0.2">
      <c r="A928" t="str">
        <f>IF(B928="","", MAX(A$1:A927)+1)</f>
        <v/>
      </c>
      <c r="B928" t="str">
        <f>IF(Recipes!C935="","", Recipes!C935)</f>
        <v/>
      </c>
      <c r="C928" t="str">
        <f t="shared" si="14"/>
        <v/>
      </c>
    </row>
    <row r="929" spans="1:3" x14ac:dyDescent="0.2">
      <c r="A929" t="str">
        <f>IF(B929="","", MAX(A$1:A928)+1)</f>
        <v/>
      </c>
      <c r="B929" t="str">
        <f>IF(Recipes!C936="","", Recipes!C936)</f>
        <v/>
      </c>
      <c r="C929" t="str">
        <f t="shared" si="14"/>
        <v/>
      </c>
    </row>
    <row r="930" spans="1:3" x14ac:dyDescent="0.2">
      <c r="A930" t="str">
        <f>IF(B930="","", MAX(A$1:A929)+1)</f>
        <v/>
      </c>
      <c r="B930" t="str">
        <f>IF(Recipes!C937="","", Recipes!C937)</f>
        <v/>
      </c>
      <c r="C930" t="str">
        <f t="shared" si="14"/>
        <v/>
      </c>
    </row>
    <row r="931" spans="1:3" x14ac:dyDescent="0.2">
      <c r="A931" t="str">
        <f>IF(B931="","", MAX(A$1:A930)+1)</f>
        <v/>
      </c>
      <c r="B931" t="str">
        <f>IF(Recipes!C938="","", Recipes!C938)</f>
        <v/>
      </c>
      <c r="C931" t="str">
        <f t="shared" si="14"/>
        <v/>
      </c>
    </row>
    <row r="932" spans="1:3" x14ac:dyDescent="0.2">
      <c r="A932" t="str">
        <f>IF(B932="","", MAX(A$1:A931)+1)</f>
        <v/>
      </c>
      <c r="B932" t="str">
        <f>IF(Recipes!C939="","", Recipes!C939)</f>
        <v/>
      </c>
      <c r="C932" t="str">
        <f t="shared" si="14"/>
        <v/>
      </c>
    </row>
    <row r="933" spans="1:3" x14ac:dyDescent="0.2">
      <c r="A933" t="str">
        <f>IF(B933="","", MAX(A$1:A932)+1)</f>
        <v/>
      </c>
      <c r="B933" t="str">
        <f>IF(Recipes!C940="","", Recipes!C940)</f>
        <v/>
      </c>
      <c r="C933" t="str">
        <f t="shared" si="14"/>
        <v/>
      </c>
    </row>
    <row r="934" spans="1:3" x14ac:dyDescent="0.2">
      <c r="A934" t="str">
        <f>IF(B934="","", MAX(A$1:A933)+1)</f>
        <v/>
      </c>
      <c r="B934" t="str">
        <f>IF(Recipes!C941="","", Recipes!C941)</f>
        <v/>
      </c>
      <c r="C934" t="str">
        <f t="shared" si="14"/>
        <v/>
      </c>
    </row>
    <row r="935" spans="1:3" x14ac:dyDescent="0.2">
      <c r="A935" t="str">
        <f>IF(B935="","", MAX(A$1:A934)+1)</f>
        <v/>
      </c>
      <c r="B935" t="str">
        <f>IF(Recipes!C942="","", Recipes!C942)</f>
        <v/>
      </c>
      <c r="C935" t="str">
        <f t="shared" si="14"/>
        <v/>
      </c>
    </row>
    <row r="936" spans="1:3" x14ac:dyDescent="0.2">
      <c r="A936" t="str">
        <f>IF(B936="","", MAX(A$1:A935)+1)</f>
        <v/>
      </c>
      <c r="B936" t="str">
        <f>IF(Recipes!C943="","", Recipes!C943)</f>
        <v/>
      </c>
      <c r="C936" t="str">
        <f t="shared" si="14"/>
        <v/>
      </c>
    </row>
    <row r="937" spans="1:3" x14ac:dyDescent="0.2">
      <c r="A937" t="str">
        <f>IF(B937="","", MAX(A$1:A936)+1)</f>
        <v/>
      </c>
      <c r="B937" t="str">
        <f>IF(Recipes!C944="","", Recipes!C944)</f>
        <v/>
      </c>
      <c r="C937" t="str">
        <f t="shared" si="14"/>
        <v/>
      </c>
    </row>
    <row r="938" spans="1:3" x14ac:dyDescent="0.2">
      <c r="A938" t="str">
        <f>IF(B938="","", MAX(A$1:A937)+1)</f>
        <v/>
      </c>
      <c r="B938" t="str">
        <f>IF(Recipes!C945="","", Recipes!C945)</f>
        <v/>
      </c>
      <c r="C938" t="str">
        <f t="shared" si="14"/>
        <v/>
      </c>
    </row>
    <row r="939" spans="1:3" x14ac:dyDescent="0.2">
      <c r="A939" t="str">
        <f>IF(B939="","", MAX(A$1:A938)+1)</f>
        <v/>
      </c>
      <c r="B939" t="str">
        <f>IF(Recipes!C946="","", Recipes!C946)</f>
        <v/>
      </c>
      <c r="C939" t="str">
        <f t="shared" si="14"/>
        <v/>
      </c>
    </row>
    <row r="940" spans="1:3" x14ac:dyDescent="0.2">
      <c r="A940" t="str">
        <f>IF(B940="","", MAX(A$1:A939)+1)</f>
        <v/>
      </c>
      <c r="B940" t="str">
        <f>IF(Recipes!C947="","", Recipes!C947)</f>
        <v/>
      </c>
      <c r="C940" t="str">
        <f t="shared" si="14"/>
        <v/>
      </c>
    </row>
    <row r="941" spans="1:3" x14ac:dyDescent="0.2">
      <c r="A941" t="str">
        <f>IF(B941="","", MAX(A$1:A940)+1)</f>
        <v/>
      </c>
      <c r="B941" t="str">
        <f>IF(Recipes!C948="","", Recipes!C948)</f>
        <v/>
      </c>
      <c r="C941" t="str">
        <f t="shared" si="14"/>
        <v/>
      </c>
    </row>
    <row r="942" spans="1:3" x14ac:dyDescent="0.2">
      <c r="A942" t="str">
        <f>IF(B942="","", MAX(A$1:A941)+1)</f>
        <v/>
      </c>
      <c r="B942" t="str">
        <f>IF(Recipes!C949="","", Recipes!C949)</f>
        <v/>
      </c>
      <c r="C942" t="str">
        <f t="shared" si="14"/>
        <v/>
      </c>
    </row>
    <row r="943" spans="1:3" x14ac:dyDescent="0.2">
      <c r="A943" t="str">
        <f>IF(B943="","", MAX(A$1:A942)+1)</f>
        <v/>
      </c>
      <c r="B943" t="str">
        <f>IF(Recipes!C950="","", Recipes!C950)</f>
        <v/>
      </c>
      <c r="C943" t="str">
        <f t="shared" si="14"/>
        <v/>
      </c>
    </row>
    <row r="944" spans="1:3" x14ac:dyDescent="0.2">
      <c r="A944" t="str">
        <f>IF(B944="","", MAX(A$1:A943)+1)</f>
        <v/>
      </c>
      <c r="B944" t="str">
        <f>IF(Recipes!C951="","", Recipes!C951)</f>
        <v/>
      </c>
      <c r="C944" t="str">
        <f t="shared" si="14"/>
        <v/>
      </c>
    </row>
    <row r="945" spans="1:3" x14ac:dyDescent="0.2">
      <c r="A945" t="str">
        <f>IF(B945="","", MAX(A$1:A944)+1)</f>
        <v/>
      </c>
      <c r="B945" t="str">
        <f>IF(Recipes!C952="","", Recipes!C952)</f>
        <v/>
      </c>
      <c r="C945" t="str">
        <f t="shared" si="14"/>
        <v/>
      </c>
    </row>
    <row r="946" spans="1:3" x14ac:dyDescent="0.2">
      <c r="A946" t="str">
        <f>IF(B946="","", MAX(A$1:A945)+1)</f>
        <v/>
      </c>
      <c r="B946" t="str">
        <f>IF(Recipes!C953="","", Recipes!C953)</f>
        <v/>
      </c>
      <c r="C946" t="str">
        <f t="shared" si="14"/>
        <v/>
      </c>
    </row>
    <row r="947" spans="1:3" x14ac:dyDescent="0.2">
      <c r="A947" t="str">
        <f>IF(B947="","", MAX(A$1:A946)+1)</f>
        <v/>
      </c>
      <c r="B947" t="str">
        <f>IF(Recipes!C954="","", Recipes!C954)</f>
        <v/>
      </c>
      <c r="C947" t="str">
        <f t="shared" si="14"/>
        <v/>
      </c>
    </row>
    <row r="948" spans="1:3" x14ac:dyDescent="0.2">
      <c r="A948" t="str">
        <f>IF(B948="","", MAX(A$1:A947)+1)</f>
        <v/>
      </c>
      <c r="B948" t="str">
        <f>IF(Recipes!C955="","", Recipes!C955)</f>
        <v/>
      </c>
      <c r="C948" t="str">
        <f t="shared" si="14"/>
        <v/>
      </c>
    </row>
    <row r="949" spans="1:3" x14ac:dyDescent="0.2">
      <c r="A949" t="str">
        <f>IF(B949="","", MAX(A$1:A948)+1)</f>
        <v/>
      </c>
      <c r="B949" t="str">
        <f>IF(Recipes!C956="","", Recipes!C956)</f>
        <v/>
      </c>
      <c r="C949" t="str">
        <f t="shared" si="14"/>
        <v/>
      </c>
    </row>
    <row r="950" spans="1:3" x14ac:dyDescent="0.2">
      <c r="A950" t="str">
        <f>IF(B950="","", MAX(A$1:A949)+1)</f>
        <v/>
      </c>
      <c r="B950" t="str">
        <f>IF(Recipes!C957="","", Recipes!C957)</f>
        <v/>
      </c>
      <c r="C950" t="str">
        <f t="shared" si="14"/>
        <v/>
      </c>
    </row>
    <row r="951" spans="1:3" x14ac:dyDescent="0.2">
      <c r="A951" t="str">
        <f>IF(B951="","", MAX(A$1:A950)+1)</f>
        <v/>
      </c>
      <c r="B951" t="str">
        <f>IF(Recipes!C958="","", Recipes!C958)</f>
        <v/>
      </c>
      <c r="C951" t="str">
        <f t="shared" si="14"/>
        <v/>
      </c>
    </row>
    <row r="952" spans="1:3" x14ac:dyDescent="0.2">
      <c r="A952" t="str">
        <f>IF(B952="","", MAX(A$1:A951)+1)</f>
        <v/>
      </c>
      <c r="B952" t="str">
        <f>IF(Recipes!C959="","", Recipes!C959)</f>
        <v/>
      </c>
      <c r="C952" t="str">
        <f t="shared" si="14"/>
        <v/>
      </c>
    </row>
    <row r="953" spans="1:3" x14ac:dyDescent="0.2">
      <c r="A953" t="str">
        <f>IF(B953="","", MAX(A$1:A952)+1)</f>
        <v/>
      </c>
      <c r="B953" t="str">
        <f>IF(Recipes!C960="","", Recipes!C960)</f>
        <v/>
      </c>
      <c r="C953" t="str">
        <f t="shared" si="14"/>
        <v/>
      </c>
    </row>
    <row r="954" spans="1:3" x14ac:dyDescent="0.2">
      <c r="A954" t="str">
        <f>IF(B954="","", MAX(A$1:A953)+1)</f>
        <v/>
      </c>
      <c r="B954" t="str">
        <f>IF(Recipes!C961="","", Recipes!C961)</f>
        <v/>
      </c>
      <c r="C954" t="str">
        <f t="shared" si="14"/>
        <v/>
      </c>
    </row>
    <row r="955" spans="1:3" x14ac:dyDescent="0.2">
      <c r="A955" t="str">
        <f>IF(B955="","", MAX(A$1:A954)+1)</f>
        <v/>
      </c>
      <c r="B955" t="str">
        <f>IF(Recipes!C962="","", Recipes!C962)</f>
        <v/>
      </c>
      <c r="C955" t="str">
        <f t="shared" si="14"/>
        <v/>
      </c>
    </row>
    <row r="956" spans="1:3" x14ac:dyDescent="0.2">
      <c r="A956" t="str">
        <f>IF(B956="","", MAX(A$1:A955)+1)</f>
        <v/>
      </c>
      <c r="B956" t="str">
        <f>IF(Recipes!C963="","", Recipes!C963)</f>
        <v/>
      </c>
      <c r="C956" t="str">
        <f t="shared" si="14"/>
        <v/>
      </c>
    </row>
    <row r="957" spans="1:3" x14ac:dyDescent="0.2">
      <c r="A957" t="str">
        <f>IF(B957="","", MAX(A$1:A956)+1)</f>
        <v/>
      </c>
      <c r="B957" t="str">
        <f>IF(Recipes!C964="","", Recipes!C964)</f>
        <v/>
      </c>
      <c r="C957" t="str">
        <f t="shared" si="14"/>
        <v/>
      </c>
    </row>
    <row r="958" spans="1:3" x14ac:dyDescent="0.2">
      <c r="A958" t="str">
        <f>IF(B958="","", MAX(A$1:A957)+1)</f>
        <v/>
      </c>
      <c r="B958" t="str">
        <f>IF(Recipes!C965="","", Recipes!C965)</f>
        <v/>
      </c>
      <c r="C958" t="str">
        <f t="shared" si="14"/>
        <v/>
      </c>
    </row>
    <row r="959" spans="1:3" x14ac:dyDescent="0.2">
      <c r="A959" t="str">
        <f>IF(B959="","", MAX(A$1:A958)+1)</f>
        <v/>
      </c>
      <c r="B959" t="str">
        <f>IF(Recipes!C966="","", Recipes!C966)</f>
        <v/>
      </c>
      <c r="C959" t="str">
        <f t="shared" si="14"/>
        <v/>
      </c>
    </row>
    <row r="960" spans="1:3" x14ac:dyDescent="0.2">
      <c r="A960" t="str">
        <f>IF(B960="","", MAX(A$1:A959)+1)</f>
        <v/>
      </c>
      <c r="B960" t="str">
        <f>IF(Recipes!C967="","", Recipes!C967)</f>
        <v/>
      </c>
      <c r="C960" t="str">
        <f t="shared" si="14"/>
        <v/>
      </c>
    </row>
    <row r="961" spans="1:3" x14ac:dyDescent="0.2">
      <c r="A961" t="str">
        <f>IF(B961="","", MAX(A$1:A960)+1)</f>
        <v/>
      </c>
      <c r="B961" t="str">
        <f>IF(Recipes!C968="","", Recipes!C968)</f>
        <v/>
      </c>
      <c r="C961" t="str">
        <f t="shared" si="14"/>
        <v/>
      </c>
    </row>
    <row r="962" spans="1:3" x14ac:dyDescent="0.2">
      <c r="A962" t="str">
        <f>IF(B962="","", MAX(A$1:A961)+1)</f>
        <v/>
      </c>
      <c r="B962" t="str">
        <f>IF(Recipes!C969="","", Recipes!C969)</f>
        <v/>
      </c>
      <c r="C962" t="str">
        <f t="shared" si="14"/>
        <v/>
      </c>
    </row>
    <row r="963" spans="1:3" x14ac:dyDescent="0.2">
      <c r="A963" t="str">
        <f>IF(B963="","", MAX(A$1:A962)+1)</f>
        <v/>
      </c>
      <c r="B963" t="str">
        <f>IF(Recipes!C970="","", Recipes!C970)</f>
        <v/>
      </c>
      <c r="C963" t="str">
        <f t="shared" ref="C963:C1026" si="15">IFERROR(INDEX($B$2:$B$2000,MATCH(ROW()-ROW($D$1),$A$2:$A$2000,0)),"")</f>
        <v/>
      </c>
    </row>
    <row r="964" spans="1:3" x14ac:dyDescent="0.2">
      <c r="A964" t="str">
        <f>IF(B964="","", MAX(A$1:A963)+1)</f>
        <v/>
      </c>
      <c r="B964" t="str">
        <f>IF(Recipes!C971="","", Recipes!C971)</f>
        <v/>
      </c>
      <c r="C964" t="str">
        <f t="shared" si="15"/>
        <v/>
      </c>
    </row>
    <row r="965" spans="1:3" x14ac:dyDescent="0.2">
      <c r="A965" t="str">
        <f>IF(B965="","", MAX(A$1:A964)+1)</f>
        <v/>
      </c>
      <c r="B965" t="str">
        <f>IF(Recipes!C972="","", Recipes!C972)</f>
        <v/>
      </c>
      <c r="C965" t="str">
        <f t="shared" si="15"/>
        <v/>
      </c>
    </row>
    <row r="966" spans="1:3" x14ac:dyDescent="0.2">
      <c r="A966" t="str">
        <f>IF(B966="","", MAX(A$1:A965)+1)</f>
        <v/>
      </c>
      <c r="B966" t="str">
        <f>IF(Recipes!C973="","", Recipes!C973)</f>
        <v/>
      </c>
      <c r="C966" t="str">
        <f t="shared" si="15"/>
        <v/>
      </c>
    </row>
    <row r="967" spans="1:3" x14ac:dyDescent="0.2">
      <c r="A967" t="str">
        <f>IF(B967="","", MAX(A$1:A966)+1)</f>
        <v/>
      </c>
      <c r="B967" t="str">
        <f>IF(Recipes!C974="","", Recipes!C974)</f>
        <v/>
      </c>
      <c r="C967" t="str">
        <f t="shared" si="15"/>
        <v/>
      </c>
    </row>
    <row r="968" spans="1:3" x14ac:dyDescent="0.2">
      <c r="A968" t="str">
        <f>IF(B968="","", MAX(A$1:A967)+1)</f>
        <v/>
      </c>
      <c r="B968" t="str">
        <f>IF(Recipes!C975="","", Recipes!C975)</f>
        <v/>
      </c>
      <c r="C968" t="str">
        <f t="shared" si="15"/>
        <v/>
      </c>
    </row>
    <row r="969" spans="1:3" x14ac:dyDescent="0.2">
      <c r="A969" t="str">
        <f>IF(B969="","", MAX(A$1:A968)+1)</f>
        <v/>
      </c>
      <c r="B969" t="str">
        <f>IF(Recipes!C976="","", Recipes!C976)</f>
        <v/>
      </c>
      <c r="C969" t="str">
        <f t="shared" si="15"/>
        <v/>
      </c>
    </row>
    <row r="970" spans="1:3" x14ac:dyDescent="0.2">
      <c r="A970" t="str">
        <f>IF(B970="","", MAX(A$1:A969)+1)</f>
        <v/>
      </c>
      <c r="B970" t="str">
        <f>IF(Recipes!C977="","", Recipes!C977)</f>
        <v/>
      </c>
      <c r="C970" t="str">
        <f t="shared" si="15"/>
        <v/>
      </c>
    </row>
    <row r="971" spans="1:3" x14ac:dyDescent="0.2">
      <c r="A971" t="str">
        <f>IF(B971="","", MAX(A$1:A970)+1)</f>
        <v/>
      </c>
      <c r="B971" t="str">
        <f>IF(Recipes!C978="","", Recipes!C978)</f>
        <v/>
      </c>
      <c r="C971" t="str">
        <f t="shared" si="15"/>
        <v/>
      </c>
    </row>
    <row r="972" spans="1:3" x14ac:dyDescent="0.2">
      <c r="A972" t="str">
        <f>IF(B972="","", MAX(A$1:A971)+1)</f>
        <v/>
      </c>
      <c r="B972" t="str">
        <f>IF(Recipes!C979="","", Recipes!C979)</f>
        <v/>
      </c>
      <c r="C972" t="str">
        <f t="shared" si="15"/>
        <v/>
      </c>
    </row>
    <row r="973" spans="1:3" x14ac:dyDescent="0.2">
      <c r="A973" t="str">
        <f>IF(B973="","", MAX(A$1:A972)+1)</f>
        <v/>
      </c>
      <c r="B973" t="str">
        <f>IF(Recipes!C980="","", Recipes!C980)</f>
        <v/>
      </c>
      <c r="C973" t="str">
        <f t="shared" si="15"/>
        <v/>
      </c>
    </row>
    <row r="974" spans="1:3" x14ac:dyDescent="0.2">
      <c r="A974" t="str">
        <f>IF(B974="","", MAX(A$1:A973)+1)</f>
        <v/>
      </c>
      <c r="B974" t="str">
        <f>IF(Recipes!C981="","", Recipes!C981)</f>
        <v/>
      </c>
      <c r="C974" t="str">
        <f t="shared" si="15"/>
        <v/>
      </c>
    </row>
    <row r="975" spans="1:3" x14ac:dyDescent="0.2">
      <c r="A975" t="str">
        <f>IF(B975="","", MAX(A$1:A974)+1)</f>
        <v/>
      </c>
      <c r="B975" t="str">
        <f>IF(Recipes!C982="","", Recipes!C982)</f>
        <v/>
      </c>
      <c r="C975" t="str">
        <f t="shared" si="15"/>
        <v/>
      </c>
    </row>
    <row r="976" spans="1:3" x14ac:dyDescent="0.2">
      <c r="A976" t="str">
        <f>IF(B976="","", MAX(A$1:A975)+1)</f>
        <v/>
      </c>
      <c r="B976" t="str">
        <f>IF(Recipes!C983="","", Recipes!C983)</f>
        <v/>
      </c>
      <c r="C976" t="str">
        <f t="shared" si="15"/>
        <v/>
      </c>
    </row>
    <row r="977" spans="1:3" x14ac:dyDescent="0.2">
      <c r="A977" t="str">
        <f>IF(B977="","", MAX(A$1:A976)+1)</f>
        <v/>
      </c>
      <c r="B977" t="str">
        <f>IF(Recipes!C984="","", Recipes!C984)</f>
        <v/>
      </c>
      <c r="C977" t="str">
        <f t="shared" si="15"/>
        <v/>
      </c>
    </row>
    <row r="978" spans="1:3" x14ac:dyDescent="0.2">
      <c r="A978" t="str">
        <f>IF(B978="","", MAX(A$1:A977)+1)</f>
        <v/>
      </c>
      <c r="B978" t="str">
        <f>IF(Recipes!C985="","", Recipes!C985)</f>
        <v/>
      </c>
      <c r="C978" t="str">
        <f t="shared" si="15"/>
        <v/>
      </c>
    </row>
    <row r="979" spans="1:3" x14ac:dyDescent="0.2">
      <c r="A979" t="str">
        <f>IF(B979="","", MAX(A$1:A978)+1)</f>
        <v/>
      </c>
      <c r="B979" t="str">
        <f>IF(Recipes!C986="","", Recipes!C986)</f>
        <v/>
      </c>
      <c r="C979" t="str">
        <f t="shared" si="15"/>
        <v/>
      </c>
    </row>
    <row r="980" spans="1:3" x14ac:dyDescent="0.2">
      <c r="A980" t="str">
        <f>IF(B980="","", MAX(A$1:A979)+1)</f>
        <v/>
      </c>
      <c r="B980" t="str">
        <f>IF(Recipes!C987="","", Recipes!C987)</f>
        <v/>
      </c>
      <c r="C980" t="str">
        <f t="shared" si="15"/>
        <v/>
      </c>
    </row>
    <row r="981" spans="1:3" x14ac:dyDescent="0.2">
      <c r="A981" t="str">
        <f>IF(B981="","", MAX(A$1:A980)+1)</f>
        <v/>
      </c>
      <c r="B981" t="str">
        <f>IF(Recipes!C988="","", Recipes!C988)</f>
        <v/>
      </c>
      <c r="C981" t="str">
        <f t="shared" si="15"/>
        <v/>
      </c>
    </row>
    <row r="982" spans="1:3" x14ac:dyDescent="0.2">
      <c r="A982" t="str">
        <f>IF(B982="","", MAX(A$1:A981)+1)</f>
        <v/>
      </c>
      <c r="B982" t="str">
        <f>IF(Recipes!C989="","", Recipes!C989)</f>
        <v/>
      </c>
      <c r="C982" t="str">
        <f t="shared" si="15"/>
        <v/>
      </c>
    </row>
    <row r="983" spans="1:3" x14ac:dyDescent="0.2">
      <c r="A983" t="str">
        <f>IF(B983="","", MAX(A$1:A982)+1)</f>
        <v/>
      </c>
      <c r="B983" t="str">
        <f>IF(Recipes!C990="","", Recipes!C990)</f>
        <v/>
      </c>
      <c r="C983" t="str">
        <f t="shared" si="15"/>
        <v/>
      </c>
    </row>
    <row r="984" spans="1:3" x14ac:dyDescent="0.2">
      <c r="A984" t="str">
        <f>IF(B984="","", MAX(A$1:A983)+1)</f>
        <v/>
      </c>
      <c r="B984" t="str">
        <f>IF(Recipes!C991="","", Recipes!C991)</f>
        <v/>
      </c>
      <c r="C984" t="str">
        <f t="shared" si="15"/>
        <v/>
      </c>
    </row>
    <row r="985" spans="1:3" x14ac:dyDescent="0.2">
      <c r="A985" t="str">
        <f>IF(B985="","", MAX(A$1:A984)+1)</f>
        <v/>
      </c>
      <c r="B985" t="str">
        <f>IF(Recipes!C992="","", Recipes!C992)</f>
        <v/>
      </c>
      <c r="C985" t="str">
        <f t="shared" si="15"/>
        <v/>
      </c>
    </row>
    <row r="986" spans="1:3" x14ac:dyDescent="0.2">
      <c r="A986" t="str">
        <f>IF(B986="","", MAX(A$1:A985)+1)</f>
        <v/>
      </c>
      <c r="B986" t="str">
        <f>IF(Recipes!C993="","", Recipes!C993)</f>
        <v/>
      </c>
      <c r="C986" t="str">
        <f t="shared" si="15"/>
        <v/>
      </c>
    </row>
    <row r="987" spans="1:3" x14ac:dyDescent="0.2">
      <c r="A987" t="str">
        <f>IF(B987="","", MAX(A$1:A986)+1)</f>
        <v/>
      </c>
      <c r="B987" t="str">
        <f>IF(Recipes!C994="","", Recipes!C994)</f>
        <v/>
      </c>
      <c r="C987" t="str">
        <f t="shared" si="15"/>
        <v/>
      </c>
    </row>
    <row r="988" spans="1:3" x14ac:dyDescent="0.2">
      <c r="A988" t="str">
        <f>IF(B988="","", MAX(A$1:A987)+1)</f>
        <v/>
      </c>
      <c r="B988" t="str">
        <f>IF(Recipes!C995="","", Recipes!C995)</f>
        <v/>
      </c>
      <c r="C988" t="str">
        <f t="shared" si="15"/>
        <v/>
      </c>
    </row>
    <row r="989" spans="1:3" x14ac:dyDescent="0.2">
      <c r="A989" t="str">
        <f>IF(B989="","", MAX(A$1:A988)+1)</f>
        <v/>
      </c>
      <c r="B989" t="str">
        <f>IF(Recipes!C996="","", Recipes!C996)</f>
        <v/>
      </c>
      <c r="C989" t="str">
        <f t="shared" si="15"/>
        <v/>
      </c>
    </row>
    <row r="990" spans="1:3" x14ac:dyDescent="0.2">
      <c r="A990" t="str">
        <f>IF(B990="","", MAX(A$1:A989)+1)</f>
        <v/>
      </c>
      <c r="B990" t="str">
        <f>IF(Recipes!C997="","", Recipes!C997)</f>
        <v/>
      </c>
      <c r="C990" t="str">
        <f t="shared" si="15"/>
        <v/>
      </c>
    </row>
    <row r="991" spans="1:3" x14ac:dyDescent="0.2">
      <c r="A991" t="str">
        <f>IF(B991="","", MAX(A$1:A990)+1)</f>
        <v/>
      </c>
      <c r="B991" t="str">
        <f>IF(Recipes!C998="","", Recipes!C998)</f>
        <v/>
      </c>
      <c r="C991" t="str">
        <f t="shared" si="15"/>
        <v/>
      </c>
    </row>
    <row r="992" spans="1:3" x14ac:dyDescent="0.2">
      <c r="A992" t="str">
        <f>IF(B992="","", MAX(A$1:A991)+1)</f>
        <v/>
      </c>
      <c r="B992" t="str">
        <f>IF(Recipes!C999="","", Recipes!C999)</f>
        <v/>
      </c>
      <c r="C992" t="str">
        <f t="shared" si="15"/>
        <v/>
      </c>
    </row>
    <row r="993" spans="1:3" x14ac:dyDescent="0.2">
      <c r="A993" t="str">
        <f>IF(B993="","", MAX(A$1:A992)+1)</f>
        <v/>
      </c>
      <c r="B993" t="str">
        <f>IF(Recipes!C1000="","", Recipes!C1000)</f>
        <v/>
      </c>
      <c r="C993" t="str">
        <f t="shared" si="15"/>
        <v/>
      </c>
    </row>
    <row r="994" spans="1:3" x14ac:dyDescent="0.2">
      <c r="A994" t="str">
        <f>IF(B994="","", MAX(A$1:A993)+1)</f>
        <v/>
      </c>
      <c r="B994" t="str">
        <f>IF(Recipes!C1001="","", Recipes!C1001)</f>
        <v/>
      </c>
      <c r="C994" t="str">
        <f t="shared" si="15"/>
        <v/>
      </c>
    </row>
    <row r="995" spans="1:3" x14ac:dyDescent="0.2">
      <c r="A995" t="str">
        <f>IF(B995="","", MAX(A$1:A994)+1)</f>
        <v/>
      </c>
      <c r="B995" t="str">
        <f>IF(Recipes!C1002="","", Recipes!C1002)</f>
        <v/>
      </c>
      <c r="C995" t="str">
        <f t="shared" si="15"/>
        <v/>
      </c>
    </row>
    <row r="996" spans="1:3" x14ac:dyDescent="0.2">
      <c r="A996" t="str">
        <f>IF(B996="","", MAX(A$1:A995)+1)</f>
        <v/>
      </c>
      <c r="B996" t="str">
        <f>IF(Recipes!C1003="","", Recipes!C1003)</f>
        <v/>
      </c>
      <c r="C996" t="str">
        <f t="shared" si="15"/>
        <v/>
      </c>
    </row>
    <row r="997" spans="1:3" x14ac:dyDescent="0.2">
      <c r="A997" t="str">
        <f>IF(B997="","", MAX(A$1:A996)+1)</f>
        <v/>
      </c>
      <c r="B997" t="str">
        <f>IF(Recipes!C1004="","", Recipes!C1004)</f>
        <v/>
      </c>
      <c r="C997" t="str">
        <f t="shared" si="15"/>
        <v/>
      </c>
    </row>
    <row r="998" spans="1:3" x14ac:dyDescent="0.2">
      <c r="A998" t="str">
        <f>IF(B998="","", MAX(A$1:A997)+1)</f>
        <v/>
      </c>
      <c r="B998" t="str">
        <f>IF(Recipes!C1005="","", Recipes!C1005)</f>
        <v/>
      </c>
      <c r="C998" t="str">
        <f t="shared" si="15"/>
        <v/>
      </c>
    </row>
    <row r="999" spans="1:3" x14ac:dyDescent="0.2">
      <c r="A999" t="str">
        <f>IF(B999="","", MAX(A$1:A998)+1)</f>
        <v/>
      </c>
      <c r="B999" t="str">
        <f>IF(Recipes!C1006="","", Recipes!C1006)</f>
        <v/>
      </c>
      <c r="C999" t="str">
        <f t="shared" si="15"/>
        <v/>
      </c>
    </row>
    <row r="1000" spans="1:3" x14ac:dyDescent="0.2">
      <c r="A1000" t="str">
        <f>IF(B1000="","", MAX(A$1:A999)+1)</f>
        <v/>
      </c>
      <c r="B1000" t="str">
        <f>IF(Recipes!C1007="","", Recipes!C1007)</f>
        <v/>
      </c>
      <c r="C1000" t="str">
        <f t="shared" si="15"/>
        <v/>
      </c>
    </row>
    <row r="1001" spans="1:3" x14ac:dyDescent="0.2">
      <c r="A1001" t="str">
        <f>IF(B1001="","", MAX(A$1:A1000)+1)</f>
        <v/>
      </c>
      <c r="B1001" t="str">
        <f>IF(Recipes!C1008="","", Recipes!C1008)</f>
        <v/>
      </c>
      <c r="C1001" t="str">
        <f t="shared" si="15"/>
        <v/>
      </c>
    </row>
    <row r="1002" spans="1:3" x14ac:dyDescent="0.2">
      <c r="A1002" t="str">
        <f>IF(B1002="","", MAX(A$1:A1001)+1)</f>
        <v/>
      </c>
      <c r="B1002" t="str">
        <f>IF(Recipes!C1009="","", Recipes!C1009)</f>
        <v/>
      </c>
      <c r="C1002" t="str">
        <f t="shared" si="15"/>
        <v/>
      </c>
    </row>
    <row r="1003" spans="1:3" x14ac:dyDescent="0.2">
      <c r="A1003" t="str">
        <f>IF(B1003="","", MAX(A$1:A1002)+1)</f>
        <v/>
      </c>
      <c r="B1003" t="str">
        <f>IF(Recipes!C1010="","", Recipes!C1010)</f>
        <v/>
      </c>
      <c r="C1003" t="str">
        <f t="shared" si="15"/>
        <v/>
      </c>
    </row>
    <row r="1004" spans="1:3" x14ac:dyDescent="0.2">
      <c r="A1004" t="str">
        <f>IF(B1004="","", MAX(A$1:A1003)+1)</f>
        <v/>
      </c>
      <c r="B1004" t="str">
        <f>IF(Recipes!C1011="","", Recipes!C1011)</f>
        <v/>
      </c>
      <c r="C1004" t="str">
        <f t="shared" si="15"/>
        <v/>
      </c>
    </row>
    <row r="1005" spans="1:3" x14ac:dyDescent="0.2">
      <c r="A1005" t="str">
        <f>IF(B1005="","", MAX(A$1:A1004)+1)</f>
        <v/>
      </c>
      <c r="B1005" t="str">
        <f>IF(Recipes!C1012="","", Recipes!C1012)</f>
        <v/>
      </c>
      <c r="C1005" t="str">
        <f t="shared" si="15"/>
        <v/>
      </c>
    </row>
    <row r="1006" spans="1:3" x14ac:dyDescent="0.2">
      <c r="A1006" t="str">
        <f>IF(B1006="","", MAX(A$1:A1005)+1)</f>
        <v/>
      </c>
      <c r="B1006" t="str">
        <f>IF(Recipes!C1013="","", Recipes!C1013)</f>
        <v/>
      </c>
      <c r="C1006" t="str">
        <f t="shared" si="15"/>
        <v/>
      </c>
    </row>
    <row r="1007" spans="1:3" x14ac:dyDescent="0.2">
      <c r="A1007" t="str">
        <f>IF(B1007="","", MAX(A$1:A1006)+1)</f>
        <v/>
      </c>
      <c r="B1007" t="str">
        <f>IF(Recipes!C1014="","", Recipes!C1014)</f>
        <v/>
      </c>
      <c r="C1007" t="str">
        <f t="shared" si="15"/>
        <v/>
      </c>
    </row>
    <row r="1008" spans="1:3" x14ac:dyDescent="0.2">
      <c r="A1008" t="str">
        <f>IF(B1008="","", MAX(A$1:A1007)+1)</f>
        <v/>
      </c>
      <c r="B1008" t="str">
        <f>IF(Recipes!C1015="","", Recipes!C1015)</f>
        <v/>
      </c>
      <c r="C1008" t="str">
        <f t="shared" si="15"/>
        <v/>
      </c>
    </row>
    <row r="1009" spans="1:3" x14ac:dyDescent="0.2">
      <c r="A1009" t="str">
        <f>IF(B1009="","", MAX(A$1:A1008)+1)</f>
        <v/>
      </c>
      <c r="B1009" t="str">
        <f>IF(Recipes!C1016="","", Recipes!C1016)</f>
        <v/>
      </c>
      <c r="C1009" t="str">
        <f t="shared" si="15"/>
        <v/>
      </c>
    </row>
    <row r="1010" spans="1:3" x14ac:dyDescent="0.2">
      <c r="A1010" t="str">
        <f>IF(B1010="","", MAX(A$1:A1009)+1)</f>
        <v/>
      </c>
      <c r="B1010" t="str">
        <f>IF(Recipes!C1017="","", Recipes!C1017)</f>
        <v/>
      </c>
      <c r="C1010" t="str">
        <f t="shared" si="15"/>
        <v/>
      </c>
    </row>
    <row r="1011" spans="1:3" x14ac:dyDescent="0.2">
      <c r="A1011" t="str">
        <f>IF(B1011="","", MAX(A$1:A1010)+1)</f>
        <v/>
      </c>
      <c r="B1011" t="str">
        <f>IF(Recipes!C1018="","", Recipes!C1018)</f>
        <v/>
      </c>
      <c r="C1011" t="str">
        <f t="shared" si="15"/>
        <v/>
      </c>
    </row>
    <row r="1012" spans="1:3" x14ac:dyDescent="0.2">
      <c r="A1012" t="str">
        <f>IF(B1012="","", MAX(A$1:A1011)+1)</f>
        <v/>
      </c>
      <c r="B1012" t="str">
        <f>IF(Recipes!C1019="","", Recipes!C1019)</f>
        <v/>
      </c>
      <c r="C1012" t="str">
        <f t="shared" si="15"/>
        <v/>
      </c>
    </row>
    <row r="1013" spans="1:3" x14ac:dyDescent="0.2">
      <c r="A1013" t="str">
        <f>IF(B1013="","", MAX(A$1:A1012)+1)</f>
        <v/>
      </c>
      <c r="B1013" t="str">
        <f>IF(Recipes!C1020="","", Recipes!C1020)</f>
        <v/>
      </c>
      <c r="C1013" t="str">
        <f t="shared" si="15"/>
        <v/>
      </c>
    </row>
    <row r="1014" spans="1:3" x14ac:dyDescent="0.2">
      <c r="A1014" t="str">
        <f>IF(B1014="","", MAX(A$1:A1013)+1)</f>
        <v/>
      </c>
      <c r="B1014" t="str">
        <f>IF(Recipes!C1021="","", Recipes!C1021)</f>
        <v/>
      </c>
      <c r="C1014" t="str">
        <f t="shared" si="15"/>
        <v/>
      </c>
    </row>
    <row r="1015" spans="1:3" x14ac:dyDescent="0.2">
      <c r="A1015" t="str">
        <f>IF(B1015="","", MAX(A$1:A1014)+1)</f>
        <v/>
      </c>
      <c r="B1015" t="str">
        <f>IF(Recipes!C1022="","", Recipes!C1022)</f>
        <v/>
      </c>
      <c r="C1015" t="str">
        <f t="shared" si="15"/>
        <v/>
      </c>
    </row>
    <row r="1016" spans="1:3" x14ac:dyDescent="0.2">
      <c r="A1016" t="str">
        <f>IF(B1016="","", MAX(A$1:A1015)+1)</f>
        <v/>
      </c>
      <c r="B1016" t="str">
        <f>IF(Recipes!C1023="","", Recipes!C1023)</f>
        <v/>
      </c>
      <c r="C1016" t="str">
        <f t="shared" si="15"/>
        <v/>
      </c>
    </row>
    <row r="1017" spans="1:3" x14ac:dyDescent="0.2">
      <c r="A1017" t="str">
        <f>IF(B1017="","", MAX(A$1:A1016)+1)</f>
        <v/>
      </c>
      <c r="B1017" t="str">
        <f>IF(Recipes!C1024="","", Recipes!C1024)</f>
        <v/>
      </c>
      <c r="C1017" t="str">
        <f t="shared" si="15"/>
        <v/>
      </c>
    </row>
    <row r="1018" spans="1:3" x14ac:dyDescent="0.2">
      <c r="A1018" t="str">
        <f>IF(B1018="","", MAX(A$1:A1017)+1)</f>
        <v/>
      </c>
      <c r="B1018" t="str">
        <f>IF(Recipes!C1025="","", Recipes!C1025)</f>
        <v/>
      </c>
      <c r="C1018" t="str">
        <f t="shared" si="15"/>
        <v/>
      </c>
    </row>
    <row r="1019" spans="1:3" x14ac:dyDescent="0.2">
      <c r="A1019" t="str">
        <f>IF(B1019="","", MAX(A$1:A1018)+1)</f>
        <v/>
      </c>
      <c r="B1019" t="str">
        <f>IF(Recipes!C1026="","", Recipes!C1026)</f>
        <v/>
      </c>
      <c r="C1019" t="str">
        <f t="shared" si="15"/>
        <v/>
      </c>
    </row>
    <row r="1020" spans="1:3" x14ac:dyDescent="0.2">
      <c r="A1020" t="str">
        <f>IF(B1020="","", MAX(A$1:A1019)+1)</f>
        <v/>
      </c>
      <c r="B1020" t="str">
        <f>IF(Recipes!C1027="","", Recipes!C1027)</f>
        <v/>
      </c>
      <c r="C1020" t="str">
        <f t="shared" si="15"/>
        <v/>
      </c>
    </row>
    <row r="1021" spans="1:3" x14ac:dyDescent="0.2">
      <c r="A1021" t="str">
        <f>IF(B1021="","", MAX(A$1:A1020)+1)</f>
        <v/>
      </c>
      <c r="B1021" t="str">
        <f>IF(Recipes!C1028="","", Recipes!C1028)</f>
        <v/>
      </c>
      <c r="C1021" t="str">
        <f t="shared" si="15"/>
        <v/>
      </c>
    </row>
    <row r="1022" spans="1:3" x14ac:dyDescent="0.2">
      <c r="A1022" t="str">
        <f>IF(B1022="","", MAX(A$1:A1021)+1)</f>
        <v/>
      </c>
      <c r="B1022" t="str">
        <f>IF(Recipes!C1029="","", Recipes!C1029)</f>
        <v/>
      </c>
      <c r="C1022" t="str">
        <f t="shared" si="15"/>
        <v/>
      </c>
    </row>
    <row r="1023" spans="1:3" x14ac:dyDescent="0.2">
      <c r="A1023" t="str">
        <f>IF(B1023="","", MAX(A$1:A1022)+1)</f>
        <v/>
      </c>
      <c r="B1023" t="str">
        <f>IF(Recipes!C1030="","", Recipes!C1030)</f>
        <v/>
      </c>
      <c r="C1023" t="str">
        <f t="shared" si="15"/>
        <v/>
      </c>
    </row>
    <row r="1024" spans="1:3" x14ac:dyDescent="0.2">
      <c r="A1024" t="str">
        <f>IF(B1024="","", MAX(A$1:A1023)+1)</f>
        <v/>
      </c>
      <c r="B1024" t="str">
        <f>IF(Recipes!C1031="","", Recipes!C1031)</f>
        <v/>
      </c>
      <c r="C1024" t="str">
        <f t="shared" si="15"/>
        <v/>
      </c>
    </row>
    <row r="1025" spans="1:3" x14ac:dyDescent="0.2">
      <c r="A1025" t="str">
        <f>IF(B1025="","", MAX(A$1:A1024)+1)</f>
        <v/>
      </c>
      <c r="B1025" t="str">
        <f>IF(Recipes!C1032="","", Recipes!C1032)</f>
        <v/>
      </c>
      <c r="C1025" t="str">
        <f t="shared" si="15"/>
        <v/>
      </c>
    </row>
    <row r="1026" spans="1:3" x14ac:dyDescent="0.2">
      <c r="A1026" t="str">
        <f>IF(B1026="","", MAX(A$1:A1025)+1)</f>
        <v/>
      </c>
      <c r="B1026" t="str">
        <f>IF(Recipes!C1033="","", Recipes!C1033)</f>
        <v/>
      </c>
      <c r="C1026" t="str">
        <f t="shared" si="15"/>
        <v/>
      </c>
    </row>
    <row r="1027" spans="1:3" x14ac:dyDescent="0.2">
      <c r="A1027" t="str">
        <f>IF(B1027="","", MAX(A$1:A1026)+1)</f>
        <v/>
      </c>
      <c r="B1027" t="str">
        <f>IF(Recipes!C1034="","", Recipes!C1034)</f>
        <v/>
      </c>
      <c r="C1027" t="str">
        <f t="shared" ref="C1027:C1090" si="16">IFERROR(INDEX($B$2:$B$2000,MATCH(ROW()-ROW($D$1),$A$2:$A$2000,0)),"")</f>
        <v/>
      </c>
    </row>
    <row r="1028" spans="1:3" x14ac:dyDescent="0.2">
      <c r="A1028" t="str">
        <f>IF(B1028="","", MAX(A$1:A1027)+1)</f>
        <v/>
      </c>
      <c r="B1028" t="str">
        <f>IF(Recipes!C1035="","", Recipes!C1035)</f>
        <v/>
      </c>
      <c r="C1028" t="str">
        <f t="shared" si="16"/>
        <v/>
      </c>
    </row>
    <row r="1029" spans="1:3" x14ac:dyDescent="0.2">
      <c r="A1029" t="str">
        <f>IF(B1029="","", MAX(A$1:A1028)+1)</f>
        <v/>
      </c>
      <c r="B1029" t="str">
        <f>IF(Recipes!C1036="","", Recipes!C1036)</f>
        <v/>
      </c>
      <c r="C1029" t="str">
        <f t="shared" si="16"/>
        <v/>
      </c>
    </row>
    <row r="1030" spans="1:3" x14ac:dyDescent="0.2">
      <c r="A1030" t="str">
        <f>IF(B1030="","", MAX(A$1:A1029)+1)</f>
        <v/>
      </c>
      <c r="B1030" t="str">
        <f>IF(Recipes!C1037="","", Recipes!C1037)</f>
        <v/>
      </c>
      <c r="C1030" t="str">
        <f t="shared" si="16"/>
        <v/>
      </c>
    </row>
    <row r="1031" spans="1:3" x14ac:dyDescent="0.2">
      <c r="A1031" t="str">
        <f>IF(B1031="","", MAX(A$1:A1030)+1)</f>
        <v/>
      </c>
      <c r="B1031" t="str">
        <f>IF(Recipes!C1038="","", Recipes!C1038)</f>
        <v/>
      </c>
      <c r="C1031" t="str">
        <f t="shared" si="16"/>
        <v/>
      </c>
    </row>
    <row r="1032" spans="1:3" x14ac:dyDescent="0.2">
      <c r="A1032" t="str">
        <f>IF(B1032="","", MAX(A$1:A1031)+1)</f>
        <v/>
      </c>
      <c r="B1032" t="str">
        <f>IF(Recipes!C1039="","", Recipes!C1039)</f>
        <v/>
      </c>
      <c r="C1032" t="str">
        <f t="shared" si="16"/>
        <v/>
      </c>
    </row>
    <row r="1033" spans="1:3" x14ac:dyDescent="0.2">
      <c r="A1033" t="str">
        <f>IF(B1033="","", MAX(A$1:A1032)+1)</f>
        <v/>
      </c>
      <c r="B1033" t="str">
        <f>IF(Recipes!C1040="","", Recipes!C1040)</f>
        <v/>
      </c>
      <c r="C1033" t="str">
        <f t="shared" si="16"/>
        <v/>
      </c>
    </row>
    <row r="1034" spans="1:3" x14ac:dyDescent="0.2">
      <c r="A1034" t="str">
        <f>IF(B1034="","", MAX(A$1:A1033)+1)</f>
        <v/>
      </c>
      <c r="B1034" t="str">
        <f>IF(Recipes!C1041="","", Recipes!C1041)</f>
        <v/>
      </c>
      <c r="C1034" t="str">
        <f t="shared" si="16"/>
        <v/>
      </c>
    </row>
    <row r="1035" spans="1:3" x14ac:dyDescent="0.2">
      <c r="A1035" t="str">
        <f>IF(B1035="","", MAX(A$1:A1034)+1)</f>
        <v/>
      </c>
      <c r="B1035" t="str">
        <f>IF(Recipes!C1042="","", Recipes!C1042)</f>
        <v/>
      </c>
      <c r="C1035" t="str">
        <f t="shared" si="16"/>
        <v/>
      </c>
    </row>
    <row r="1036" spans="1:3" x14ac:dyDescent="0.2">
      <c r="A1036" t="str">
        <f>IF(B1036="","", MAX(A$1:A1035)+1)</f>
        <v/>
      </c>
      <c r="B1036" t="str">
        <f>IF(Recipes!C1043="","", Recipes!C1043)</f>
        <v/>
      </c>
      <c r="C1036" t="str">
        <f t="shared" si="16"/>
        <v/>
      </c>
    </row>
    <row r="1037" spans="1:3" x14ac:dyDescent="0.2">
      <c r="A1037" t="str">
        <f>IF(B1037="","", MAX(A$1:A1036)+1)</f>
        <v/>
      </c>
      <c r="B1037" t="str">
        <f>IF(Recipes!C1044="","", Recipes!C1044)</f>
        <v/>
      </c>
      <c r="C1037" t="str">
        <f t="shared" si="16"/>
        <v/>
      </c>
    </row>
    <row r="1038" spans="1:3" x14ac:dyDescent="0.2">
      <c r="A1038" t="str">
        <f>IF(B1038="","", MAX(A$1:A1037)+1)</f>
        <v/>
      </c>
      <c r="B1038" t="str">
        <f>IF(Recipes!C1045="","", Recipes!C1045)</f>
        <v/>
      </c>
      <c r="C1038" t="str">
        <f t="shared" si="16"/>
        <v/>
      </c>
    </row>
    <row r="1039" spans="1:3" x14ac:dyDescent="0.2">
      <c r="A1039" t="str">
        <f>IF(B1039="","", MAX(A$1:A1038)+1)</f>
        <v/>
      </c>
      <c r="B1039" t="str">
        <f>IF(Recipes!C1046="","", Recipes!C1046)</f>
        <v/>
      </c>
      <c r="C1039" t="str">
        <f t="shared" si="16"/>
        <v/>
      </c>
    </row>
    <row r="1040" spans="1:3" x14ac:dyDescent="0.2">
      <c r="A1040" t="str">
        <f>IF(B1040="","", MAX(A$1:A1039)+1)</f>
        <v/>
      </c>
      <c r="B1040" t="str">
        <f>IF(Recipes!C1047="","", Recipes!C1047)</f>
        <v/>
      </c>
      <c r="C1040" t="str">
        <f t="shared" si="16"/>
        <v/>
      </c>
    </row>
    <row r="1041" spans="1:3" x14ac:dyDescent="0.2">
      <c r="A1041" t="str">
        <f>IF(B1041="","", MAX(A$1:A1040)+1)</f>
        <v/>
      </c>
      <c r="B1041" t="str">
        <f>IF(Recipes!C1048="","", Recipes!C1048)</f>
        <v/>
      </c>
      <c r="C1041" t="str">
        <f t="shared" si="16"/>
        <v/>
      </c>
    </row>
    <row r="1042" spans="1:3" x14ac:dyDescent="0.2">
      <c r="A1042" t="str">
        <f>IF(B1042="","", MAX(A$1:A1041)+1)</f>
        <v/>
      </c>
      <c r="B1042" t="str">
        <f>IF(Recipes!C1049="","", Recipes!C1049)</f>
        <v/>
      </c>
      <c r="C1042" t="str">
        <f t="shared" si="16"/>
        <v/>
      </c>
    </row>
    <row r="1043" spans="1:3" x14ac:dyDescent="0.2">
      <c r="A1043" t="str">
        <f>IF(B1043="","", MAX(A$1:A1042)+1)</f>
        <v/>
      </c>
      <c r="B1043" t="str">
        <f>IF(Recipes!C1050="","", Recipes!C1050)</f>
        <v/>
      </c>
      <c r="C1043" t="str">
        <f t="shared" si="16"/>
        <v/>
      </c>
    </row>
    <row r="1044" spans="1:3" x14ac:dyDescent="0.2">
      <c r="A1044" t="str">
        <f>IF(B1044="","", MAX(A$1:A1043)+1)</f>
        <v/>
      </c>
      <c r="B1044" t="str">
        <f>IF(Recipes!C1051="","", Recipes!C1051)</f>
        <v/>
      </c>
      <c r="C1044" t="str">
        <f t="shared" si="16"/>
        <v/>
      </c>
    </row>
    <row r="1045" spans="1:3" x14ac:dyDescent="0.2">
      <c r="A1045" t="str">
        <f>IF(B1045="","", MAX(A$1:A1044)+1)</f>
        <v/>
      </c>
      <c r="B1045" t="str">
        <f>IF(Recipes!C1052="","", Recipes!C1052)</f>
        <v/>
      </c>
      <c r="C1045" t="str">
        <f t="shared" si="16"/>
        <v/>
      </c>
    </row>
    <row r="1046" spans="1:3" x14ac:dyDescent="0.2">
      <c r="A1046" t="str">
        <f>IF(B1046="","", MAX(A$1:A1045)+1)</f>
        <v/>
      </c>
      <c r="B1046" t="str">
        <f>IF(Recipes!C1053="","", Recipes!C1053)</f>
        <v/>
      </c>
      <c r="C1046" t="str">
        <f t="shared" si="16"/>
        <v/>
      </c>
    </row>
    <row r="1047" spans="1:3" x14ac:dyDescent="0.2">
      <c r="A1047" t="str">
        <f>IF(B1047="","", MAX(A$1:A1046)+1)</f>
        <v/>
      </c>
      <c r="B1047" t="str">
        <f>IF(Recipes!C1054="","", Recipes!C1054)</f>
        <v/>
      </c>
      <c r="C1047" t="str">
        <f t="shared" si="16"/>
        <v/>
      </c>
    </row>
    <row r="1048" spans="1:3" x14ac:dyDescent="0.2">
      <c r="A1048" t="str">
        <f>IF(B1048="","", MAX(A$1:A1047)+1)</f>
        <v/>
      </c>
      <c r="B1048" t="str">
        <f>IF(Recipes!C1055="","", Recipes!C1055)</f>
        <v/>
      </c>
      <c r="C1048" t="str">
        <f t="shared" si="16"/>
        <v/>
      </c>
    </row>
    <row r="1049" spans="1:3" x14ac:dyDescent="0.2">
      <c r="A1049" t="str">
        <f>IF(B1049="","", MAX(A$1:A1048)+1)</f>
        <v/>
      </c>
      <c r="B1049" t="str">
        <f>IF(Recipes!C1056="","", Recipes!C1056)</f>
        <v/>
      </c>
      <c r="C1049" t="str">
        <f t="shared" si="16"/>
        <v/>
      </c>
    </row>
    <row r="1050" spans="1:3" x14ac:dyDescent="0.2">
      <c r="A1050" t="str">
        <f>IF(B1050="","", MAX(A$1:A1049)+1)</f>
        <v/>
      </c>
      <c r="B1050" t="str">
        <f>IF(Recipes!C1057="","", Recipes!C1057)</f>
        <v/>
      </c>
      <c r="C1050" t="str">
        <f t="shared" si="16"/>
        <v/>
      </c>
    </row>
    <row r="1051" spans="1:3" x14ac:dyDescent="0.2">
      <c r="A1051" t="str">
        <f>IF(B1051="","", MAX(A$1:A1050)+1)</f>
        <v/>
      </c>
      <c r="B1051" t="str">
        <f>IF(Recipes!C1058="","", Recipes!C1058)</f>
        <v/>
      </c>
      <c r="C1051" t="str">
        <f t="shared" si="16"/>
        <v/>
      </c>
    </row>
    <row r="1052" spans="1:3" x14ac:dyDescent="0.2">
      <c r="A1052" t="str">
        <f>IF(B1052="","", MAX(A$1:A1051)+1)</f>
        <v/>
      </c>
      <c r="B1052" t="str">
        <f>IF(Recipes!C1059="","", Recipes!C1059)</f>
        <v/>
      </c>
      <c r="C1052" t="str">
        <f t="shared" si="16"/>
        <v/>
      </c>
    </row>
    <row r="1053" spans="1:3" x14ac:dyDescent="0.2">
      <c r="A1053" t="str">
        <f>IF(B1053="","", MAX(A$1:A1052)+1)</f>
        <v/>
      </c>
      <c r="B1053" t="str">
        <f>IF(Recipes!C1060="","", Recipes!C1060)</f>
        <v/>
      </c>
      <c r="C1053" t="str">
        <f t="shared" si="16"/>
        <v/>
      </c>
    </row>
    <row r="1054" spans="1:3" x14ac:dyDescent="0.2">
      <c r="A1054" t="str">
        <f>IF(B1054="","", MAX(A$1:A1053)+1)</f>
        <v/>
      </c>
      <c r="B1054" t="str">
        <f>IF(Recipes!C1061="","", Recipes!C1061)</f>
        <v/>
      </c>
      <c r="C1054" t="str">
        <f t="shared" si="16"/>
        <v/>
      </c>
    </row>
    <row r="1055" spans="1:3" x14ac:dyDescent="0.2">
      <c r="A1055" t="str">
        <f>IF(B1055="","", MAX(A$1:A1054)+1)</f>
        <v/>
      </c>
      <c r="B1055" t="str">
        <f>IF(Recipes!C1062="","", Recipes!C1062)</f>
        <v/>
      </c>
      <c r="C1055" t="str">
        <f t="shared" si="16"/>
        <v/>
      </c>
    </row>
    <row r="1056" spans="1:3" x14ac:dyDescent="0.2">
      <c r="A1056" t="str">
        <f>IF(B1056="","", MAX(A$1:A1055)+1)</f>
        <v/>
      </c>
      <c r="B1056" t="str">
        <f>IF(Recipes!C1063="","", Recipes!C1063)</f>
        <v/>
      </c>
      <c r="C1056" t="str">
        <f t="shared" si="16"/>
        <v/>
      </c>
    </row>
    <row r="1057" spans="1:3" x14ac:dyDescent="0.2">
      <c r="A1057" t="str">
        <f>IF(B1057="","", MAX(A$1:A1056)+1)</f>
        <v/>
      </c>
      <c r="B1057" t="str">
        <f>IF(Recipes!C1064="","", Recipes!C1064)</f>
        <v/>
      </c>
      <c r="C1057" t="str">
        <f t="shared" si="16"/>
        <v/>
      </c>
    </row>
    <row r="1058" spans="1:3" x14ac:dyDescent="0.2">
      <c r="A1058" t="str">
        <f>IF(B1058="","", MAX(A$1:A1057)+1)</f>
        <v/>
      </c>
      <c r="B1058" t="str">
        <f>IF(Recipes!C1065="","", Recipes!C1065)</f>
        <v/>
      </c>
      <c r="C1058" t="str">
        <f t="shared" si="16"/>
        <v/>
      </c>
    </row>
    <row r="1059" spans="1:3" x14ac:dyDescent="0.2">
      <c r="A1059" t="str">
        <f>IF(B1059="","", MAX(A$1:A1058)+1)</f>
        <v/>
      </c>
      <c r="B1059" t="str">
        <f>IF(Recipes!C1066="","", Recipes!C1066)</f>
        <v/>
      </c>
      <c r="C1059" t="str">
        <f t="shared" si="16"/>
        <v/>
      </c>
    </row>
    <row r="1060" spans="1:3" x14ac:dyDescent="0.2">
      <c r="A1060" t="str">
        <f>IF(B1060="","", MAX(A$1:A1059)+1)</f>
        <v/>
      </c>
      <c r="B1060" t="str">
        <f>IF(Recipes!C1067="","", Recipes!C1067)</f>
        <v/>
      </c>
      <c r="C1060" t="str">
        <f t="shared" si="16"/>
        <v/>
      </c>
    </row>
    <row r="1061" spans="1:3" x14ac:dyDescent="0.2">
      <c r="A1061" t="str">
        <f>IF(B1061="","", MAX(A$1:A1060)+1)</f>
        <v/>
      </c>
      <c r="B1061" t="str">
        <f>IF(Recipes!C1068="","", Recipes!C1068)</f>
        <v/>
      </c>
      <c r="C1061" t="str">
        <f t="shared" si="16"/>
        <v/>
      </c>
    </row>
    <row r="1062" spans="1:3" x14ac:dyDescent="0.2">
      <c r="A1062" t="str">
        <f>IF(B1062="","", MAX(A$1:A1061)+1)</f>
        <v/>
      </c>
      <c r="B1062" t="str">
        <f>IF(Recipes!C1069="","", Recipes!C1069)</f>
        <v/>
      </c>
      <c r="C1062" t="str">
        <f t="shared" si="16"/>
        <v/>
      </c>
    </row>
    <row r="1063" spans="1:3" x14ac:dyDescent="0.2">
      <c r="A1063" t="str">
        <f>IF(B1063="","", MAX(A$1:A1062)+1)</f>
        <v/>
      </c>
      <c r="B1063" t="str">
        <f>IF(Recipes!C1070="","", Recipes!C1070)</f>
        <v/>
      </c>
      <c r="C1063" t="str">
        <f t="shared" si="16"/>
        <v/>
      </c>
    </row>
    <row r="1064" spans="1:3" x14ac:dyDescent="0.2">
      <c r="A1064" t="str">
        <f>IF(B1064="","", MAX(A$1:A1063)+1)</f>
        <v/>
      </c>
      <c r="B1064" t="str">
        <f>IF(Recipes!C1071="","", Recipes!C1071)</f>
        <v/>
      </c>
      <c r="C1064" t="str">
        <f t="shared" si="16"/>
        <v/>
      </c>
    </row>
    <row r="1065" spans="1:3" x14ac:dyDescent="0.2">
      <c r="A1065" t="str">
        <f>IF(B1065="","", MAX(A$1:A1064)+1)</f>
        <v/>
      </c>
      <c r="B1065" t="str">
        <f>IF(Recipes!C1072="","", Recipes!C1072)</f>
        <v/>
      </c>
      <c r="C1065" t="str">
        <f t="shared" si="16"/>
        <v/>
      </c>
    </row>
    <row r="1066" spans="1:3" x14ac:dyDescent="0.2">
      <c r="A1066" t="str">
        <f>IF(B1066="","", MAX(A$1:A1065)+1)</f>
        <v/>
      </c>
      <c r="B1066" t="str">
        <f>IF(Recipes!C1073="","", Recipes!C1073)</f>
        <v/>
      </c>
      <c r="C1066" t="str">
        <f t="shared" si="16"/>
        <v/>
      </c>
    </row>
    <row r="1067" spans="1:3" x14ac:dyDescent="0.2">
      <c r="A1067" t="str">
        <f>IF(B1067="","", MAX(A$1:A1066)+1)</f>
        <v/>
      </c>
      <c r="B1067" t="str">
        <f>IF(Recipes!C1074="","", Recipes!C1074)</f>
        <v/>
      </c>
      <c r="C1067" t="str">
        <f t="shared" si="16"/>
        <v/>
      </c>
    </row>
    <row r="1068" spans="1:3" x14ac:dyDescent="0.2">
      <c r="A1068" t="str">
        <f>IF(B1068="","", MAX(A$1:A1067)+1)</f>
        <v/>
      </c>
      <c r="B1068" t="str">
        <f>IF(Recipes!C1075="","", Recipes!C1075)</f>
        <v/>
      </c>
      <c r="C1068" t="str">
        <f t="shared" si="16"/>
        <v/>
      </c>
    </row>
    <row r="1069" spans="1:3" x14ac:dyDescent="0.2">
      <c r="A1069" t="str">
        <f>IF(B1069="","", MAX(A$1:A1068)+1)</f>
        <v/>
      </c>
      <c r="B1069" t="str">
        <f>IF(Recipes!C1076="","", Recipes!C1076)</f>
        <v/>
      </c>
      <c r="C1069" t="str">
        <f t="shared" si="16"/>
        <v/>
      </c>
    </row>
    <row r="1070" spans="1:3" x14ac:dyDescent="0.2">
      <c r="A1070" t="str">
        <f>IF(B1070="","", MAX(A$1:A1069)+1)</f>
        <v/>
      </c>
      <c r="B1070" t="str">
        <f>IF(Recipes!C1077="","", Recipes!C1077)</f>
        <v/>
      </c>
      <c r="C1070" t="str">
        <f t="shared" si="16"/>
        <v/>
      </c>
    </row>
    <row r="1071" spans="1:3" x14ac:dyDescent="0.2">
      <c r="A1071" t="str">
        <f>IF(B1071="","", MAX(A$1:A1070)+1)</f>
        <v/>
      </c>
      <c r="B1071" t="str">
        <f>IF(Recipes!C1078="","", Recipes!C1078)</f>
        <v/>
      </c>
      <c r="C1071" t="str">
        <f t="shared" si="16"/>
        <v/>
      </c>
    </row>
    <row r="1072" spans="1:3" x14ac:dyDescent="0.2">
      <c r="A1072" t="str">
        <f>IF(B1072="","", MAX(A$1:A1071)+1)</f>
        <v/>
      </c>
      <c r="B1072" t="str">
        <f>IF(Recipes!C1079="","", Recipes!C1079)</f>
        <v/>
      </c>
      <c r="C1072" t="str">
        <f t="shared" si="16"/>
        <v/>
      </c>
    </row>
    <row r="1073" spans="1:3" x14ac:dyDescent="0.2">
      <c r="A1073" t="str">
        <f>IF(B1073="","", MAX(A$1:A1072)+1)</f>
        <v/>
      </c>
      <c r="B1073" t="str">
        <f>IF(Recipes!C1080="","", Recipes!C1080)</f>
        <v/>
      </c>
      <c r="C1073" t="str">
        <f t="shared" si="16"/>
        <v/>
      </c>
    </row>
    <row r="1074" spans="1:3" x14ac:dyDescent="0.2">
      <c r="A1074" t="str">
        <f>IF(B1074="","", MAX(A$1:A1073)+1)</f>
        <v/>
      </c>
      <c r="B1074" t="str">
        <f>IF(Recipes!C1081="","", Recipes!C1081)</f>
        <v/>
      </c>
      <c r="C1074" t="str">
        <f t="shared" si="16"/>
        <v/>
      </c>
    </row>
    <row r="1075" spans="1:3" x14ac:dyDescent="0.2">
      <c r="A1075" t="str">
        <f>IF(B1075="","", MAX(A$1:A1074)+1)</f>
        <v/>
      </c>
      <c r="B1075" t="str">
        <f>IF(Recipes!C1082="","", Recipes!C1082)</f>
        <v/>
      </c>
      <c r="C1075" t="str">
        <f t="shared" si="16"/>
        <v/>
      </c>
    </row>
    <row r="1076" spans="1:3" x14ac:dyDescent="0.2">
      <c r="A1076" t="str">
        <f>IF(B1076="","", MAX(A$1:A1075)+1)</f>
        <v/>
      </c>
      <c r="B1076" t="str">
        <f>IF(Recipes!C1083="","", Recipes!C1083)</f>
        <v/>
      </c>
      <c r="C1076" t="str">
        <f t="shared" si="16"/>
        <v/>
      </c>
    </row>
    <row r="1077" spans="1:3" x14ac:dyDescent="0.2">
      <c r="A1077" t="str">
        <f>IF(B1077="","", MAX(A$1:A1076)+1)</f>
        <v/>
      </c>
      <c r="B1077" t="str">
        <f>IF(Recipes!C1084="","", Recipes!C1084)</f>
        <v/>
      </c>
      <c r="C1077" t="str">
        <f t="shared" si="16"/>
        <v/>
      </c>
    </row>
    <row r="1078" spans="1:3" x14ac:dyDescent="0.2">
      <c r="A1078" t="str">
        <f>IF(B1078="","", MAX(A$1:A1077)+1)</f>
        <v/>
      </c>
      <c r="B1078" t="str">
        <f>IF(Recipes!C1085="","", Recipes!C1085)</f>
        <v/>
      </c>
      <c r="C1078" t="str">
        <f t="shared" si="16"/>
        <v/>
      </c>
    </row>
    <row r="1079" spans="1:3" x14ac:dyDescent="0.2">
      <c r="A1079" t="str">
        <f>IF(B1079="","", MAX(A$1:A1078)+1)</f>
        <v/>
      </c>
      <c r="B1079" t="str">
        <f>IF(Recipes!C1086="","", Recipes!C1086)</f>
        <v/>
      </c>
      <c r="C1079" t="str">
        <f t="shared" si="16"/>
        <v/>
      </c>
    </row>
    <row r="1080" spans="1:3" x14ac:dyDescent="0.2">
      <c r="A1080" t="str">
        <f>IF(B1080="","", MAX(A$1:A1079)+1)</f>
        <v/>
      </c>
      <c r="B1080" t="str">
        <f>IF(Recipes!C1087="","", Recipes!C1087)</f>
        <v/>
      </c>
      <c r="C1080" t="str">
        <f t="shared" si="16"/>
        <v/>
      </c>
    </row>
    <row r="1081" spans="1:3" x14ac:dyDescent="0.2">
      <c r="A1081" t="str">
        <f>IF(B1081="","", MAX(A$1:A1080)+1)</f>
        <v/>
      </c>
      <c r="B1081" t="str">
        <f>IF(Recipes!C1088="","", Recipes!C1088)</f>
        <v/>
      </c>
      <c r="C1081" t="str">
        <f t="shared" si="16"/>
        <v/>
      </c>
    </row>
    <row r="1082" spans="1:3" x14ac:dyDescent="0.2">
      <c r="A1082" t="str">
        <f>IF(B1082="","", MAX(A$1:A1081)+1)</f>
        <v/>
      </c>
      <c r="B1082" t="str">
        <f>IF(Recipes!C1089="","", Recipes!C1089)</f>
        <v/>
      </c>
      <c r="C1082" t="str">
        <f t="shared" si="16"/>
        <v/>
      </c>
    </row>
    <row r="1083" spans="1:3" x14ac:dyDescent="0.2">
      <c r="A1083" t="str">
        <f>IF(B1083="","", MAX(A$1:A1082)+1)</f>
        <v/>
      </c>
      <c r="B1083" t="str">
        <f>IF(Recipes!C1090="","", Recipes!C1090)</f>
        <v/>
      </c>
      <c r="C1083" t="str">
        <f t="shared" si="16"/>
        <v/>
      </c>
    </row>
    <row r="1084" spans="1:3" x14ac:dyDescent="0.2">
      <c r="A1084" t="str">
        <f>IF(B1084="","", MAX(A$1:A1083)+1)</f>
        <v/>
      </c>
      <c r="B1084" t="str">
        <f>IF(Recipes!C1091="","", Recipes!C1091)</f>
        <v/>
      </c>
      <c r="C1084" t="str">
        <f t="shared" si="16"/>
        <v/>
      </c>
    </row>
    <row r="1085" spans="1:3" x14ac:dyDescent="0.2">
      <c r="A1085" t="str">
        <f>IF(B1085="","", MAX(A$1:A1084)+1)</f>
        <v/>
      </c>
      <c r="B1085" t="str">
        <f>IF(Recipes!C1092="","", Recipes!C1092)</f>
        <v/>
      </c>
      <c r="C1085" t="str">
        <f t="shared" si="16"/>
        <v/>
      </c>
    </row>
    <row r="1086" spans="1:3" x14ac:dyDescent="0.2">
      <c r="A1086" t="str">
        <f>IF(B1086="","", MAX(A$1:A1085)+1)</f>
        <v/>
      </c>
      <c r="B1086" t="str">
        <f>IF(Recipes!C1093="","", Recipes!C1093)</f>
        <v/>
      </c>
      <c r="C1086" t="str">
        <f t="shared" si="16"/>
        <v/>
      </c>
    </row>
    <row r="1087" spans="1:3" x14ac:dyDescent="0.2">
      <c r="A1087" t="str">
        <f>IF(B1087="","", MAX(A$1:A1086)+1)</f>
        <v/>
      </c>
      <c r="B1087" t="str">
        <f>IF(Recipes!C1094="","", Recipes!C1094)</f>
        <v/>
      </c>
      <c r="C1087" t="str">
        <f t="shared" si="16"/>
        <v/>
      </c>
    </row>
    <row r="1088" spans="1:3" x14ac:dyDescent="0.2">
      <c r="A1088" t="str">
        <f>IF(B1088="","", MAX(A$1:A1087)+1)</f>
        <v/>
      </c>
      <c r="B1088" t="str">
        <f>IF(Recipes!C1095="","", Recipes!C1095)</f>
        <v/>
      </c>
      <c r="C1088" t="str">
        <f t="shared" si="16"/>
        <v/>
      </c>
    </row>
    <row r="1089" spans="1:3" x14ac:dyDescent="0.2">
      <c r="A1089" t="str">
        <f>IF(B1089="","", MAX(A$1:A1088)+1)</f>
        <v/>
      </c>
      <c r="B1089" t="str">
        <f>IF(Recipes!C1096="","", Recipes!C1096)</f>
        <v/>
      </c>
      <c r="C1089" t="str">
        <f t="shared" si="16"/>
        <v/>
      </c>
    </row>
    <row r="1090" spans="1:3" x14ac:dyDescent="0.2">
      <c r="A1090" t="str">
        <f>IF(B1090="","", MAX(A$1:A1089)+1)</f>
        <v/>
      </c>
      <c r="B1090" t="str">
        <f>IF(Recipes!C1097="","", Recipes!C1097)</f>
        <v/>
      </c>
      <c r="C1090" t="str">
        <f t="shared" si="16"/>
        <v/>
      </c>
    </row>
    <row r="1091" spans="1:3" x14ac:dyDescent="0.2">
      <c r="A1091" t="str">
        <f>IF(B1091="","", MAX(A$1:A1090)+1)</f>
        <v/>
      </c>
      <c r="B1091" t="str">
        <f>IF(Recipes!C1098="","", Recipes!C1098)</f>
        <v/>
      </c>
      <c r="C1091" t="str">
        <f t="shared" ref="C1091:C1154" si="17">IFERROR(INDEX($B$2:$B$2000,MATCH(ROW()-ROW($D$1),$A$2:$A$2000,0)),"")</f>
        <v/>
      </c>
    </row>
    <row r="1092" spans="1:3" x14ac:dyDescent="0.2">
      <c r="A1092" t="str">
        <f>IF(B1092="","", MAX(A$1:A1091)+1)</f>
        <v/>
      </c>
      <c r="B1092" t="str">
        <f>IF(Recipes!C1099="","", Recipes!C1099)</f>
        <v/>
      </c>
      <c r="C1092" t="str">
        <f t="shared" si="17"/>
        <v/>
      </c>
    </row>
    <row r="1093" spans="1:3" x14ac:dyDescent="0.2">
      <c r="A1093" t="str">
        <f>IF(B1093="","", MAX(A$1:A1092)+1)</f>
        <v/>
      </c>
      <c r="B1093" t="str">
        <f>IF(Recipes!C1100="","", Recipes!C1100)</f>
        <v/>
      </c>
      <c r="C1093" t="str">
        <f t="shared" si="17"/>
        <v/>
      </c>
    </row>
    <row r="1094" spans="1:3" x14ac:dyDescent="0.2">
      <c r="A1094" t="str">
        <f>IF(B1094="","", MAX(A$1:A1093)+1)</f>
        <v/>
      </c>
      <c r="B1094" t="str">
        <f>IF(Recipes!C1101="","", Recipes!C1101)</f>
        <v/>
      </c>
      <c r="C1094" t="str">
        <f t="shared" si="17"/>
        <v/>
      </c>
    </row>
    <row r="1095" spans="1:3" x14ac:dyDescent="0.2">
      <c r="A1095" t="str">
        <f>IF(B1095="","", MAX(A$1:A1094)+1)</f>
        <v/>
      </c>
      <c r="B1095" t="str">
        <f>IF(Recipes!C1102="","", Recipes!C1102)</f>
        <v/>
      </c>
      <c r="C1095" t="str">
        <f t="shared" si="17"/>
        <v/>
      </c>
    </row>
    <row r="1096" spans="1:3" x14ac:dyDescent="0.2">
      <c r="A1096" t="str">
        <f>IF(B1096="","", MAX(A$1:A1095)+1)</f>
        <v/>
      </c>
      <c r="B1096" t="str">
        <f>IF(Recipes!C1103="","", Recipes!C1103)</f>
        <v/>
      </c>
      <c r="C1096" t="str">
        <f t="shared" si="17"/>
        <v/>
      </c>
    </row>
    <row r="1097" spans="1:3" x14ac:dyDescent="0.2">
      <c r="A1097" t="str">
        <f>IF(B1097="","", MAX(A$1:A1096)+1)</f>
        <v/>
      </c>
      <c r="B1097" t="str">
        <f>IF(Recipes!C1104="","", Recipes!C1104)</f>
        <v/>
      </c>
      <c r="C1097" t="str">
        <f t="shared" si="17"/>
        <v/>
      </c>
    </row>
    <row r="1098" spans="1:3" x14ac:dyDescent="0.2">
      <c r="A1098" t="str">
        <f>IF(B1098="","", MAX(A$1:A1097)+1)</f>
        <v/>
      </c>
      <c r="B1098" t="str">
        <f>IF(Recipes!C1105="","", Recipes!C1105)</f>
        <v/>
      </c>
      <c r="C1098" t="str">
        <f t="shared" si="17"/>
        <v/>
      </c>
    </row>
    <row r="1099" spans="1:3" x14ac:dyDescent="0.2">
      <c r="A1099" t="str">
        <f>IF(B1099="","", MAX(A$1:A1098)+1)</f>
        <v/>
      </c>
      <c r="B1099" t="str">
        <f>IF(Recipes!C1106="","", Recipes!C1106)</f>
        <v/>
      </c>
      <c r="C1099" t="str">
        <f t="shared" si="17"/>
        <v/>
      </c>
    </row>
    <row r="1100" spans="1:3" x14ac:dyDescent="0.2">
      <c r="A1100" t="str">
        <f>IF(B1100="","", MAX(A$1:A1099)+1)</f>
        <v/>
      </c>
      <c r="B1100" t="str">
        <f>IF(Recipes!C1107="","", Recipes!C1107)</f>
        <v/>
      </c>
      <c r="C1100" t="str">
        <f t="shared" si="17"/>
        <v/>
      </c>
    </row>
    <row r="1101" spans="1:3" x14ac:dyDescent="0.2">
      <c r="A1101" t="str">
        <f>IF(B1101="","", MAX(A$1:A1100)+1)</f>
        <v/>
      </c>
      <c r="B1101" t="str">
        <f>IF(Recipes!C1108="","", Recipes!C1108)</f>
        <v/>
      </c>
      <c r="C1101" t="str">
        <f t="shared" si="17"/>
        <v/>
      </c>
    </row>
    <row r="1102" spans="1:3" x14ac:dyDescent="0.2">
      <c r="A1102" t="str">
        <f>IF(B1102="","", MAX(A$1:A1101)+1)</f>
        <v/>
      </c>
      <c r="B1102" t="str">
        <f>IF(Recipes!C1109="","", Recipes!C1109)</f>
        <v/>
      </c>
      <c r="C1102" t="str">
        <f t="shared" si="17"/>
        <v/>
      </c>
    </row>
    <row r="1103" spans="1:3" x14ac:dyDescent="0.2">
      <c r="A1103" t="str">
        <f>IF(B1103="","", MAX(A$1:A1102)+1)</f>
        <v/>
      </c>
      <c r="B1103" t="str">
        <f>IF(Recipes!C1110="","", Recipes!C1110)</f>
        <v/>
      </c>
      <c r="C1103" t="str">
        <f t="shared" si="17"/>
        <v/>
      </c>
    </row>
    <row r="1104" spans="1:3" x14ac:dyDescent="0.2">
      <c r="A1104" t="str">
        <f>IF(B1104="","", MAX(A$1:A1103)+1)</f>
        <v/>
      </c>
      <c r="B1104" t="str">
        <f>IF(Recipes!C1111="","", Recipes!C1111)</f>
        <v/>
      </c>
      <c r="C1104" t="str">
        <f t="shared" si="17"/>
        <v/>
      </c>
    </row>
    <row r="1105" spans="1:3" x14ac:dyDescent="0.2">
      <c r="A1105" t="str">
        <f>IF(B1105="","", MAX(A$1:A1104)+1)</f>
        <v/>
      </c>
      <c r="B1105" t="str">
        <f>IF(Recipes!C1112="","", Recipes!C1112)</f>
        <v/>
      </c>
      <c r="C1105" t="str">
        <f t="shared" si="17"/>
        <v/>
      </c>
    </row>
    <row r="1106" spans="1:3" x14ac:dyDescent="0.2">
      <c r="A1106" t="str">
        <f>IF(B1106="","", MAX(A$1:A1105)+1)</f>
        <v/>
      </c>
      <c r="B1106" t="str">
        <f>IF(Recipes!C1113="","", Recipes!C1113)</f>
        <v/>
      </c>
      <c r="C1106" t="str">
        <f t="shared" si="17"/>
        <v/>
      </c>
    </row>
    <row r="1107" spans="1:3" x14ac:dyDescent="0.2">
      <c r="A1107" t="str">
        <f>IF(B1107="","", MAX(A$1:A1106)+1)</f>
        <v/>
      </c>
      <c r="B1107" t="str">
        <f>IF(Recipes!C1114="","", Recipes!C1114)</f>
        <v/>
      </c>
      <c r="C1107" t="str">
        <f t="shared" si="17"/>
        <v/>
      </c>
    </row>
    <row r="1108" spans="1:3" x14ac:dyDescent="0.2">
      <c r="A1108" t="str">
        <f>IF(B1108="","", MAX(A$1:A1107)+1)</f>
        <v/>
      </c>
      <c r="B1108" t="str">
        <f>IF(Recipes!C1115="","", Recipes!C1115)</f>
        <v/>
      </c>
      <c r="C1108" t="str">
        <f t="shared" si="17"/>
        <v/>
      </c>
    </row>
    <row r="1109" spans="1:3" x14ac:dyDescent="0.2">
      <c r="A1109" t="str">
        <f>IF(B1109="","", MAX(A$1:A1108)+1)</f>
        <v/>
      </c>
      <c r="B1109" t="str">
        <f>IF(Recipes!C1116="","", Recipes!C1116)</f>
        <v/>
      </c>
      <c r="C1109" t="str">
        <f t="shared" si="17"/>
        <v/>
      </c>
    </row>
    <row r="1110" spans="1:3" x14ac:dyDescent="0.2">
      <c r="A1110" t="str">
        <f>IF(B1110="","", MAX(A$1:A1109)+1)</f>
        <v/>
      </c>
      <c r="B1110" t="str">
        <f>IF(Recipes!C1117="","", Recipes!C1117)</f>
        <v/>
      </c>
      <c r="C1110" t="str">
        <f t="shared" si="17"/>
        <v/>
      </c>
    </row>
    <row r="1111" spans="1:3" x14ac:dyDescent="0.2">
      <c r="A1111" t="str">
        <f>IF(B1111="","", MAX(A$1:A1110)+1)</f>
        <v/>
      </c>
      <c r="B1111" t="str">
        <f>IF(Recipes!C1118="","", Recipes!C1118)</f>
        <v/>
      </c>
      <c r="C1111" t="str">
        <f t="shared" si="17"/>
        <v/>
      </c>
    </row>
    <row r="1112" spans="1:3" x14ac:dyDescent="0.2">
      <c r="A1112" t="str">
        <f>IF(B1112="","", MAX(A$1:A1111)+1)</f>
        <v/>
      </c>
      <c r="B1112" t="str">
        <f>IF(Recipes!C1119="","", Recipes!C1119)</f>
        <v/>
      </c>
      <c r="C1112" t="str">
        <f t="shared" si="17"/>
        <v/>
      </c>
    </row>
    <row r="1113" spans="1:3" x14ac:dyDescent="0.2">
      <c r="A1113" t="str">
        <f>IF(B1113="","", MAX(A$1:A1112)+1)</f>
        <v/>
      </c>
      <c r="B1113" t="str">
        <f>IF(Recipes!C1120="","", Recipes!C1120)</f>
        <v/>
      </c>
      <c r="C1113" t="str">
        <f t="shared" si="17"/>
        <v/>
      </c>
    </row>
    <row r="1114" spans="1:3" x14ac:dyDescent="0.2">
      <c r="A1114" t="str">
        <f>IF(B1114="","", MAX(A$1:A1113)+1)</f>
        <v/>
      </c>
      <c r="B1114" t="str">
        <f>IF(Recipes!C1121="","", Recipes!C1121)</f>
        <v/>
      </c>
      <c r="C1114" t="str">
        <f t="shared" si="17"/>
        <v/>
      </c>
    </row>
    <row r="1115" spans="1:3" x14ac:dyDescent="0.2">
      <c r="A1115" t="str">
        <f>IF(B1115="","", MAX(A$1:A1114)+1)</f>
        <v/>
      </c>
      <c r="B1115" t="str">
        <f>IF(Recipes!C1122="","", Recipes!C1122)</f>
        <v/>
      </c>
      <c r="C1115" t="str">
        <f t="shared" si="17"/>
        <v/>
      </c>
    </row>
    <row r="1116" spans="1:3" x14ac:dyDescent="0.2">
      <c r="A1116" t="str">
        <f>IF(B1116="","", MAX(A$1:A1115)+1)</f>
        <v/>
      </c>
      <c r="B1116" t="str">
        <f>IF(Recipes!C1123="","", Recipes!C1123)</f>
        <v/>
      </c>
      <c r="C1116" t="str">
        <f t="shared" si="17"/>
        <v/>
      </c>
    </row>
    <row r="1117" spans="1:3" x14ac:dyDescent="0.2">
      <c r="A1117" t="str">
        <f>IF(B1117="","", MAX(A$1:A1116)+1)</f>
        <v/>
      </c>
      <c r="B1117" t="str">
        <f>IF(Recipes!C1124="","", Recipes!C1124)</f>
        <v/>
      </c>
      <c r="C1117" t="str">
        <f t="shared" si="17"/>
        <v/>
      </c>
    </row>
    <row r="1118" spans="1:3" x14ac:dyDescent="0.2">
      <c r="A1118" t="str">
        <f>IF(B1118="","", MAX(A$1:A1117)+1)</f>
        <v/>
      </c>
      <c r="B1118" t="str">
        <f>IF(Recipes!C1125="","", Recipes!C1125)</f>
        <v/>
      </c>
      <c r="C1118" t="str">
        <f t="shared" si="17"/>
        <v/>
      </c>
    </row>
    <row r="1119" spans="1:3" x14ac:dyDescent="0.2">
      <c r="A1119" t="str">
        <f>IF(B1119="","", MAX(A$1:A1118)+1)</f>
        <v/>
      </c>
      <c r="B1119" t="str">
        <f>IF(Recipes!C1126="","", Recipes!C1126)</f>
        <v/>
      </c>
      <c r="C1119" t="str">
        <f t="shared" si="17"/>
        <v/>
      </c>
    </row>
    <row r="1120" spans="1:3" x14ac:dyDescent="0.2">
      <c r="A1120" t="str">
        <f>IF(B1120="","", MAX(A$1:A1119)+1)</f>
        <v/>
      </c>
      <c r="B1120" t="str">
        <f>IF(Recipes!C1127="","", Recipes!C1127)</f>
        <v/>
      </c>
      <c r="C1120" t="str">
        <f t="shared" si="17"/>
        <v/>
      </c>
    </row>
    <row r="1121" spans="1:3" x14ac:dyDescent="0.2">
      <c r="A1121" t="str">
        <f>IF(B1121="","", MAX(A$1:A1120)+1)</f>
        <v/>
      </c>
      <c r="B1121" t="str">
        <f>IF(Recipes!C1128="","", Recipes!C1128)</f>
        <v/>
      </c>
      <c r="C1121" t="str">
        <f t="shared" si="17"/>
        <v/>
      </c>
    </row>
    <row r="1122" spans="1:3" x14ac:dyDescent="0.2">
      <c r="A1122" t="str">
        <f>IF(B1122="","", MAX(A$1:A1121)+1)</f>
        <v/>
      </c>
      <c r="B1122" t="str">
        <f>IF(Recipes!C1129="","", Recipes!C1129)</f>
        <v/>
      </c>
      <c r="C1122" t="str">
        <f t="shared" si="17"/>
        <v/>
      </c>
    </row>
    <row r="1123" spans="1:3" x14ac:dyDescent="0.2">
      <c r="A1123" t="str">
        <f>IF(B1123="","", MAX(A$1:A1122)+1)</f>
        <v/>
      </c>
      <c r="B1123" t="str">
        <f>IF(Recipes!C1130="","", Recipes!C1130)</f>
        <v/>
      </c>
      <c r="C1123" t="str">
        <f t="shared" si="17"/>
        <v/>
      </c>
    </row>
    <row r="1124" spans="1:3" x14ac:dyDescent="0.2">
      <c r="A1124" t="str">
        <f>IF(B1124="","", MAX(A$1:A1123)+1)</f>
        <v/>
      </c>
      <c r="B1124" t="str">
        <f>IF(Recipes!C1131="","", Recipes!C1131)</f>
        <v/>
      </c>
      <c r="C1124" t="str">
        <f t="shared" si="17"/>
        <v/>
      </c>
    </row>
    <row r="1125" spans="1:3" x14ac:dyDescent="0.2">
      <c r="A1125" t="str">
        <f>IF(B1125="","", MAX(A$1:A1124)+1)</f>
        <v/>
      </c>
      <c r="B1125" t="str">
        <f>IF(Recipes!C1132="","", Recipes!C1132)</f>
        <v/>
      </c>
      <c r="C1125" t="str">
        <f t="shared" si="17"/>
        <v/>
      </c>
    </row>
    <row r="1126" spans="1:3" x14ac:dyDescent="0.2">
      <c r="A1126" t="str">
        <f>IF(B1126="","", MAX(A$1:A1125)+1)</f>
        <v/>
      </c>
      <c r="B1126" t="str">
        <f>IF(Recipes!C1133="","", Recipes!C1133)</f>
        <v/>
      </c>
      <c r="C1126" t="str">
        <f t="shared" si="17"/>
        <v/>
      </c>
    </row>
    <row r="1127" spans="1:3" x14ac:dyDescent="0.2">
      <c r="A1127" t="str">
        <f>IF(B1127="","", MAX(A$1:A1126)+1)</f>
        <v/>
      </c>
      <c r="B1127" t="str">
        <f>IF(Recipes!C1134="","", Recipes!C1134)</f>
        <v/>
      </c>
      <c r="C1127" t="str">
        <f t="shared" si="17"/>
        <v/>
      </c>
    </row>
    <row r="1128" spans="1:3" x14ac:dyDescent="0.2">
      <c r="A1128" t="str">
        <f>IF(B1128="","", MAX(A$1:A1127)+1)</f>
        <v/>
      </c>
      <c r="B1128" t="str">
        <f>IF(Recipes!C1135="","", Recipes!C1135)</f>
        <v/>
      </c>
      <c r="C1128" t="str">
        <f t="shared" si="17"/>
        <v/>
      </c>
    </row>
    <row r="1129" spans="1:3" x14ac:dyDescent="0.2">
      <c r="A1129" t="str">
        <f>IF(B1129="","", MAX(A$1:A1128)+1)</f>
        <v/>
      </c>
      <c r="B1129" t="str">
        <f>IF(Recipes!C1136="","", Recipes!C1136)</f>
        <v/>
      </c>
      <c r="C1129" t="str">
        <f t="shared" si="17"/>
        <v/>
      </c>
    </row>
    <row r="1130" spans="1:3" x14ac:dyDescent="0.2">
      <c r="A1130" t="str">
        <f>IF(B1130="","", MAX(A$1:A1129)+1)</f>
        <v/>
      </c>
      <c r="B1130" t="str">
        <f>IF(Recipes!C1137="","", Recipes!C1137)</f>
        <v/>
      </c>
      <c r="C1130" t="str">
        <f t="shared" si="17"/>
        <v/>
      </c>
    </row>
    <row r="1131" spans="1:3" x14ac:dyDescent="0.2">
      <c r="A1131" t="str">
        <f>IF(B1131="","", MAX(A$1:A1130)+1)</f>
        <v/>
      </c>
      <c r="B1131" t="str">
        <f>IF(Recipes!C1138="","", Recipes!C1138)</f>
        <v/>
      </c>
      <c r="C1131" t="str">
        <f t="shared" si="17"/>
        <v/>
      </c>
    </row>
    <row r="1132" spans="1:3" x14ac:dyDescent="0.2">
      <c r="A1132" t="str">
        <f>IF(B1132="","", MAX(A$1:A1131)+1)</f>
        <v/>
      </c>
      <c r="B1132" t="str">
        <f>IF(Recipes!C1139="","", Recipes!C1139)</f>
        <v/>
      </c>
      <c r="C1132" t="str">
        <f t="shared" si="17"/>
        <v/>
      </c>
    </row>
    <row r="1133" spans="1:3" x14ac:dyDescent="0.2">
      <c r="A1133" t="str">
        <f>IF(B1133="","", MAX(A$1:A1132)+1)</f>
        <v/>
      </c>
      <c r="B1133" t="str">
        <f>IF(Recipes!C1140="","", Recipes!C1140)</f>
        <v/>
      </c>
      <c r="C1133" t="str">
        <f t="shared" si="17"/>
        <v/>
      </c>
    </row>
    <row r="1134" spans="1:3" x14ac:dyDescent="0.2">
      <c r="A1134" t="str">
        <f>IF(B1134="","", MAX(A$1:A1133)+1)</f>
        <v/>
      </c>
      <c r="B1134" t="str">
        <f>IF(Recipes!C1141="","", Recipes!C1141)</f>
        <v/>
      </c>
      <c r="C1134" t="str">
        <f t="shared" si="17"/>
        <v/>
      </c>
    </row>
    <row r="1135" spans="1:3" x14ac:dyDescent="0.2">
      <c r="A1135" t="str">
        <f>IF(B1135="","", MAX(A$1:A1134)+1)</f>
        <v/>
      </c>
      <c r="B1135" t="str">
        <f>IF(Recipes!C1142="","", Recipes!C1142)</f>
        <v/>
      </c>
      <c r="C1135" t="str">
        <f t="shared" si="17"/>
        <v/>
      </c>
    </row>
    <row r="1136" spans="1:3" x14ac:dyDescent="0.2">
      <c r="A1136" t="str">
        <f>IF(B1136="","", MAX(A$1:A1135)+1)</f>
        <v/>
      </c>
      <c r="B1136" t="str">
        <f>IF(Recipes!C1143="","", Recipes!C1143)</f>
        <v/>
      </c>
      <c r="C1136" t="str">
        <f t="shared" si="17"/>
        <v/>
      </c>
    </row>
    <row r="1137" spans="1:3" x14ac:dyDescent="0.2">
      <c r="A1137" t="str">
        <f>IF(B1137="","", MAX(A$1:A1136)+1)</f>
        <v/>
      </c>
      <c r="B1137" t="str">
        <f>IF(Recipes!C1144="","", Recipes!C1144)</f>
        <v/>
      </c>
      <c r="C1137" t="str">
        <f t="shared" si="17"/>
        <v/>
      </c>
    </row>
    <row r="1138" spans="1:3" x14ac:dyDescent="0.2">
      <c r="A1138" t="str">
        <f>IF(B1138="","", MAX(A$1:A1137)+1)</f>
        <v/>
      </c>
      <c r="B1138" t="str">
        <f>IF(Recipes!C1145="","", Recipes!C1145)</f>
        <v/>
      </c>
      <c r="C1138" t="str">
        <f t="shared" si="17"/>
        <v/>
      </c>
    </row>
    <row r="1139" spans="1:3" x14ac:dyDescent="0.2">
      <c r="A1139" t="str">
        <f>IF(B1139="","", MAX(A$1:A1138)+1)</f>
        <v/>
      </c>
      <c r="B1139" t="str">
        <f>IF(Recipes!C1146="","", Recipes!C1146)</f>
        <v/>
      </c>
      <c r="C1139" t="str">
        <f t="shared" si="17"/>
        <v/>
      </c>
    </row>
    <row r="1140" spans="1:3" x14ac:dyDescent="0.2">
      <c r="A1140" t="str">
        <f>IF(B1140="","", MAX(A$1:A1139)+1)</f>
        <v/>
      </c>
      <c r="B1140" t="str">
        <f>IF(Recipes!C1147="","", Recipes!C1147)</f>
        <v/>
      </c>
      <c r="C1140" t="str">
        <f t="shared" si="17"/>
        <v/>
      </c>
    </row>
    <row r="1141" spans="1:3" x14ac:dyDescent="0.2">
      <c r="A1141" t="str">
        <f>IF(B1141="","", MAX(A$1:A1140)+1)</f>
        <v/>
      </c>
      <c r="B1141" t="str">
        <f>IF(Recipes!C1148="","", Recipes!C1148)</f>
        <v/>
      </c>
      <c r="C1141" t="str">
        <f t="shared" si="17"/>
        <v/>
      </c>
    </row>
    <row r="1142" spans="1:3" x14ac:dyDescent="0.2">
      <c r="A1142" t="str">
        <f>IF(B1142="","", MAX(A$1:A1141)+1)</f>
        <v/>
      </c>
      <c r="B1142" t="str">
        <f>IF(Recipes!C1149="","", Recipes!C1149)</f>
        <v/>
      </c>
      <c r="C1142" t="str">
        <f t="shared" si="17"/>
        <v/>
      </c>
    </row>
    <row r="1143" spans="1:3" x14ac:dyDescent="0.2">
      <c r="A1143" t="str">
        <f>IF(B1143="","", MAX(A$1:A1142)+1)</f>
        <v/>
      </c>
      <c r="B1143" t="str">
        <f>IF(Recipes!C1150="","", Recipes!C1150)</f>
        <v/>
      </c>
      <c r="C1143" t="str">
        <f t="shared" si="17"/>
        <v/>
      </c>
    </row>
    <row r="1144" spans="1:3" x14ac:dyDescent="0.2">
      <c r="A1144" t="str">
        <f>IF(B1144="","", MAX(A$1:A1143)+1)</f>
        <v/>
      </c>
      <c r="B1144" t="str">
        <f>IF(Recipes!C1151="","", Recipes!C1151)</f>
        <v/>
      </c>
      <c r="C1144" t="str">
        <f t="shared" si="17"/>
        <v/>
      </c>
    </row>
    <row r="1145" spans="1:3" x14ac:dyDescent="0.2">
      <c r="A1145" t="str">
        <f>IF(B1145="","", MAX(A$1:A1144)+1)</f>
        <v/>
      </c>
      <c r="B1145" t="str">
        <f>IF(Recipes!C1152="","", Recipes!C1152)</f>
        <v/>
      </c>
      <c r="C1145" t="str">
        <f t="shared" si="17"/>
        <v/>
      </c>
    </row>
    <row r="1146" spans="1:3" x14ac:dyDescent="0.2">
      <c r="A1146" t="str">
        <f>IF(B1146="","", MAX(A$1:A1145)+1)</f>
        <v/>
      </c>
      <c r="B1146" t="str">
        <f>IF(Recipes!C1153="","", Recipes!C1153)</f>
        <v/>
      </c>
      <c r="C1146" t="str">
        <f t="shared" si="17"/>
        <v/>
      </c>
    </row>
    <row r="1147" spans="1:3" x14ac:dyDescent="0.2">
      <c r="A1147" t="str">
        <f>IF(B1147="","", MAX(A$1:A1146)+1)</f>
        <v/>
      </c>
      <c r="B1147" t="str">
        <f>IF(Recipes!C1154="","", Recipes!C1154)</f>
        <v/>
      </c>
      <c r="C1147" t="str">
        <f t="shared" si="17"/>
        <v/>
      </c>
    </row>
    <row r="1148" spans="1:3" x14ac:dyDescent="0.2">
      <c r="A1148" t="str">
        <f>IF(B1148="","", MAX(A$1:A1147)+1)</f>
        <v/>
      </c>
      <c r="B1148" t="str">
        <f>IF(Recipes!C1155="","", Recipes!C1155)</f>
        <v/>
      </c>
      <c r="C1148" t="str">
        <f t="shared" si="17"/>
        <v/>
      </c>
    </row>
    <row r="1149" spans="1:3" x14ac:dyDescent="0.2">
      <c r="A1149" t="str">
        <f>IF(B1149="","", MAX(A$1:A1148)+1)</f>
        <v/>
      </c>
      <c r="B1149" t="str">
        <f>IF(Recipes!C1156="","", Recipes!C1156)</f>
        <v/>
      </c>
      <c r="C1149" t="str">
        <f t="shared" si="17"/>
        <v/>
      </c>
    </row>
    <row r="1150" spans="1:3" x14ac:dyDescent="0.2">
      <c r="A1150" t="str">
        <f>IF(B1150="","", MAX(A$1:A1149)+1)</f>
        <v/>
      </c>
      <c r="B1150" t="str">
        <f>IF(Recipes!C1157="","", Recipes!C1157)</f>
        <v/>
      </c>
      <c r="C1150" t="str">
        <f t="shared" si="17"/>
        <v/>
      </c>
    </row>
    <row r="1151" spans="1:3" x14ac:dyDescent="0.2">
      <c r="A1151" t="str">
        <f>IF(B1151="","", MAX(A$1:A1150)+1)</f>
        <v/>
      </c>
      <c r="B1151" t="str">
        <f>IF(Recipes!C1158="","", Recipes!C1158)</f>
        <v/>
      </c>
      <c r="C1151" t="str">
        <f t="shared" si="17"/>
        <v/>
      </c>
    </row>
    <row r="1152" spans="1:3" x14ac:dyDescent="0.2">
      <c r="A1152" t="str">
        <f>IF(B1152="","", MAX(A$1:A1151)+1)</f>
        <v/>
      </c>
      <c r="B1152" t="str">
        <f>IF(Recipes!C1159="","", Recipes!C1159)</f>
        <v/>
      </c>
      <c r="C1152" t="str">
        <f t="shared" si="17"/>
        <v/>
      </c>
    </row>
    <row r="1153" spans="1:3" x14ac:dyDescent="0.2">
      <c r="A1153" t="str">
        <f>IF(B1153="","", MAX(A$1:A1152)+1)</f>
        <v/>
      </c>
      <c r="B1153" t="str">
        <f>IF(Recipes!C1160="","", Recipes!C1160)</f>
        <v/>
      </c>
      <c r="C1153" t="str">
        <f t="shared" si="17"/>
        <v/>
      </c>
    </row>
    <row r="1154" spans="1:3" x14ac:dyDescent="0.2">
      <c r="A1154" t="str">
        <f>IF(B1154="","", MAX(A$1:A1153)+1)</f>
        <v/>
      </c>
      <c r="B1154" t="str">
        <f>IF(Recipes!C1161="","", Recipes!C1161)</f>
        <v/>
      </c>
      <c r="C1154" t="str">
        <f t="shared" si="17"/>
        <v/>
      </c>
    </row>
    <row r="1155" spans="1:3" x14ac:dyDescent="0.2">
      <c r="A1155" t="str">
        <f>IF(B1155="","", MAX(A$1:A1154)+1)</f>
        <v/>
      </c>
      <c r="B1155" t="str">
        <f>IF(Recipes!C1162="","", Recipes!C1162)</f>
        <v/>
      </c>
      <c r="C1155" t="str">
        <f t="shared" ref="C1155:C1218" si="18">IFERROR(INDEX($B$2:$B$2000,MATCH(ROW()-ROW($D$1),$A$2:$A$2000,0)),"")</f>
        <v/>
      </c>
    </row>
    <row r="1156" spans="1:3" x14ac:dyDescent="0.2">
      <c r="A1156" t="str">
        <f>IF(B1156="","", MAX(A$1:A1155)+1)</f>
        <v/>
      </c>
      <c r="B1156" t="str">
        <f>IF(Recipes!C1163="","", Recipes!C1163)</f>
        <v/>
      </c>
      <c r="C1156" t="str">
        <f t="shared" si="18"/>
        <v/>
      </c>
    </row>
    <row r="1157" spans="1:3" x14ac:dyDescent="0.2">
      <c r="A1157" t="str">
        <f>IF(B1157="","", MAX(A$1:A1156)+1)</f>
        <v/>
      </c>
      <c r="B1157" t="str">
        <f>IF(Recipes!C1164="","", Recipes!C1164)</f>
        <v/>
      </c>
      <c r="C1157" t="str">
        <f t="shared" si="18"/>
        <v/>
      </c>
    </row>
    <row r="1158" spans="1:3" x14ac:dyDescent="0.2">
      <c r="A1158" t="str">
        <f>IF(B1158="","", MAX(A$1:A1157)+1)</f>
        <v/>
      </c>
      <c r="B1158" t="str">
        <f>IF(Recipes!C1165="","", Recipes!C1165)</f>
        <v/>
      </c>
      <c r="C1158" t="str">
        <f t="shared" si="18"/>
        <v/>
      </c>
    </row>
    <row r="1159" spans="1:3" x14ac:dyDescent="0.2">
      <c r="A1159" t="str">
        <f>IF(B1159="","", MAX(A$1:A1158)+1)</f>
        <v/>
      </c>
      <c r="B1159" t="str">
        <f>IF(Recipes!C1166="","", Recipes!C1166)</f>
        <v/>
      </c>
      <c r="C1159" t="str">
        <f t="shared" si="18"/>
        <v/>
      </c>
    </row>
    <row r="1160" spans="1:3" x14ac:dyDescent="0.2">
      <c r="A1160" t="str">
        <f>IF(B1160="","", MAX(A$1:A1159)+1)</f>
        <v/>
      </c>
      <c r="B1160" t="str">
        <f>IF(Recipes!C1167="","", Recipes!C1167)</f>
        <v/>
      </c>
      <c r="C1160" t="str">
        <f t="shared" si="18"/>
        <v/>
      </c>
    </row>
    <row r="1161" spans="1:3" x14ac:dyDescent="0.2">
      <c r="A1161" t="str">
        <f>IF(B1161="","", MAX(A$1:A1160)+1)</f>
        <v/>
      </c>
      <c r="B1161" t="str">
        <f>IF(Recipes!C1168="","", Recipes!C1168)</f>
        <v/>
      </c>
      <c r="C1161" t="str">
        <f t="shared" si="18"/>
        <v/>
      </c>
    </row>
    <row r="1162" spans="1:3" x14ac:dyDescent="0.2">
      <c r="A1162" t="str">
        <f>IF(B1162="","", MAX(A$1:A1161)+1)</f>
        <v/>
      </c>
      <c r="B1162" t="str">
        <f>IF(Recipes!C1169="","", Recipes!C1169)</f>
        <v/>
      </c>
      <c r="C1162" t="str">
        <f t="shared" si="18"/>
        <v/>
      </c>
    </row>
    <row r="1163" spans="1:3" x14ac:dyDescent="0.2">
      <c r="A1163" t="str">
        <f>IF(B1163="","", MAX(A$1:A1162)+1)</f>
        <v/>
      </c>
      <c r="B1163" t="str">
        <f>IF(Recipes!C1170="","", Recipes!C1170)</f>
        <v/>
      </c>
      <c r="C1163" t="str">
        <f t="shared" si="18"/>
        <v/>
      </c>
    </row>
    <row r="1164" spans="1:3" x14ac:dyDescent="0.2">
      <c r="A1164" t="str">
        <f>IF(B1164="","", MAX(A$1:A1163)+1)</f>
        <v/>
      </c>
      <c r="B1164" t="str">
        <f>IF(Recipes!C1171="","", Recipes!C1171)</f>
        <v/>
      </c>
      <c r="C1164" t="str">
        <f t="shared" si="18"/>
        <v/>
      </c>
    </row>
    <row r="1165" spans="1:3" x14ac:dyDescent="0.2">
      <c r="A1165" t="str">
        <f>IF(B1165="","", MAX(A$1:A1164)+1)</f>
        <v/>
      </c>
      <c r="B1165" t="str">
        <f>IF(Recipes!C1172="","", Recipes!C1172)</f>
        <v/>
      </c>
      <c r="C1165" t="str">
        <f t="shared" si="18"/>
        <v/>
      </c>
    </row>
    <row r="1166" spans="1:3" x14ac:dyDescent="0.2">
      <c r="A1166" t="str">
        <f>IF(B1166="","", MAX(A$1:A1165)+1)</f>
        <v/>
      </c>
      <c r="B1166" t="str">
        <f>IF(Recipes!C1173="","", Recipes!C1173)</f>
        <v/>
      </c>
      <c r="C1166" t="str">
        <f t="shared" si="18"/>
        <v/>
      </c>
    </row>
    <row r="1167" spans="1:3" x14ac:dyDescent="0.2">
      <c r="A1167" t="str">
        <f>IF(B1167="","", MAX(A$1:A1166)+1)</f>
        <v/>
      </c>
      <c r="B1167" t="str">
        <f>IF(Recipes!C1174="","", Recipes!C1174)</f>
        <v/>
      </c>
      <c r="C1167" t="str">
        <f t="shared" si="18"/>
        <v/>
      </c>
    </row>
    <row r="1168" spans="1:3" x14ac:dyDescent="0.2">
      <c r="A1168" t="str">
        <f>IF(B1168="","", MAX(A$1:A1167)+1)</f>
        <v/>
      </c>
      <c r="B1168" t="str">
        <f>IF(Recipes!C1175="","", Recipes!C1175)</f>
        <v/>
      </c>
      <c r="C1168" t="str">
        <f t="shared" si="18"/>
        <v/>
      </c>
    </row>
    <row r="1169" spans="1:3" x14ac:dyDescent="0.2">
      <c r="A1169" t="str">
        <f>IF(B1169="","", MAX(A$1:A1168)+1)</f>
        <v/>
      </c>
      <c r="B1169" t="str">
        <f>IF(Recipes!C1176="","", Recipes!C1176)</f>
        <v/>
      </c>
      <c r="C1169" t="str">
        <f t="shared" si="18"/>
        <v/>
      </c>
    </row>
    <row r="1170" spans="1:3" x14ac:dyDescent="0.2">
      <c r="A1170" t="str">
        <f>IF(B1170="","", MAX(A$1:A1169)+1)</f>
        <v/>
      </c>
      <c r="B1170" t="str">
        <f>IF(Recipes!C1177="","", Recipes!C1177)</f>
        <v/>
      </c>
      <c r="C1170" t="str">
        <f t="shared" si="18"/>
        <v/>
      </c>
    </row>
    <row r="1171" spans="1:3" x14ac:dyDescent="0.2">
      <c r="A1171" t="str">
        <f>IF(B1171="","", MAX(A$1:A1170)+1)</f>
        <v/>
      </c>
      <c r="B1171" t="str">
        <f>IF(Recipes!C1178="","", Recipes!C1178)</f>
        <v/>
      </c>
      <c r="C1171" t="str">
        <f t="shared" si="18"/>
        <v/>
      </c>
    </row>
    <row r="1172" spans="1:3" x14ac:dyDescent="0.2">
      <c r="A1172" t="str">
        <f>IF(B1172="","", MAX(A$1:A1171)+1)</f>
        <v/>
      </c>
      <c r="B1172" t="str">
        <f>IF(Recipes!C1179="","", Recipes!C1179)</f>
        <v/>
      </c>
      <c r="C1172" t="str">
        <f t="shared" si="18"/>
        <v/>
      </c>
    </row>
    <row r="1173" spans="1:3" x14ac:dyDescent="0.2">
      <c r="A1173" t="str">
        <f>IF(B1173="","", MAX(A$1:A1172)+1)</f>
        <v/>
      </c>
      <c r="B1173" t="str">
        <f>IF(Recipes!C1180="","", Recipes!C1180)</f>
        <v/>
      </c>
      <c r="C1173" t="str">
        <f t="shared" si="18"/>
        <v/>
      </c>
    </row>
    <row r="1174" spans="1:3" x14ac:dyDescent="0.2">
      <c r="A1174" t="str">
        <f>IF(B1174="","", MAX(A$1:A1173)+1)</f>
        <v/>
      </c>
      <c r="B1174" t="str">
        <f>IF(Recipes!C1181="","", Recipes!C1181)</f>
        <v/>
      </c>
      <c r="C1174" t="str">
        <f t="shared" si="18"/>
        <v/>
      </c>
    </row>
    <row r="1175" spans="1:3" x14ac:dyDescent="0.2">
      <c r="A1175" t="str">
        <f>IF(B1175="","", MAX(A$1:A1174)+1)</f>
        <v/>
      </c>
      <c r="B1175" t="str">
        <f>IF(Recipes!C1182="","", Recipes!C1182)</f>
        <v/>
      </c>
      <c r="C1175" t="str">
        <f t="shared" si="18"/>
        <v/>
      </c>
    </row>
    <row r="1176" spans="1:3" x14ac:dyDescent="0.2">
      <c r="A1176" t="str">
        <f>IF(B1176="","", MAX(A$1:A1175)+1)</f>
        <v/>
      </c>
      <c r="B1176" t="str">
        <f>IF(Recipes!C1183="","", Recipes!C1183)</f>
        <v/>
      </c>
      <c r="C1176" t="str">
        <f t="shared" si="18"/>
        <v/>
      </c>
    </row>
    <row r="1177" spans="1:3" x14ac:dyDescent="0.2">
      <c r="A1177" t="str">
        <f>IF(B1177="","", MAX(A$1:A1176)+1)</f>
        <v/>
      </c>
      <c r="B1177" t="str">
        <f>IF(Recipes!C1184="","", Recipes!C1184)</f>
        <v/>
      </c>
      <c r="C1177" t="str">
        <f t="shared" si="18"/>
        <v/>
      </c>
    </row>
    <row r="1178" spans="1:3" x14ac:dyDescent="0.2">
      <c r="A1178" t="str">
        <f>IF(B1178="","", MAX(A$1:A1177)+1)</f>
        <v/>
      </c>
      <c r="B1178" t="str">
        <f>IF(Recipes!C1185="","", Recipes!C1185)</f>
        <v/>
      </c>
      <c r="C1178" t="str">
        <f t="shared" si="18"/>
        <v/>
      </c>
    </row>
    <row r="1179" spans="1:3" x14ac:dyDescent="0.2">
      <c r="A1179" t="str">
        <f>IF(B1179="","", MAX(A$1:A1178)+1)</f>
        <v/>
      </c>
      <c r="B1179" t="str">
        <f>IF(Recipes!C1186="","", Recipes!C1186)</f>
        <v/>
      </c>
      <c r="C1179" t="str">
        <f t="shared" si="18"/>
        <v/>
      </c>
    </row>
    <row r="1180" spans="1:3" x14ac:dyDescent="0.2">
      <c r="A1180" t="str">
        <f>IF(B1180="","", MAX(A$1:A1179)+1)</f>
        <v/>
      </c>
      <c r="B1180" t="str">
        <f>IF(Recipes!C1187="","", Recipes!C1187)</f>
        <v/>
      </c>
      <c r="C1180" t="str">
        <f t="shared" si="18"/>
        <v/>
      </c>
    </row>
    <row r="1181" spans="1:3" x14ac:dyDescent="0.2">
      <c r="A1181" t="str">
        <f>IF(B1181="","", MAX(A$1:A1180)+1)</f>
        <v/>
      </c>
      <c r="B1181" t="str">
        <f>IF(Recipes!C1188="","", Recipes!C1188)</f>
        <v/>
      </c>
      <c r="C1181" t="str">
        <f t="shared" si="18"/>
        <v/>
      </c>
    </row>
    <row r="1182" spans="1:3" x14ac:dyDescent="0.2">
      <c r="A1182" t="str">
        <f>IF(B1182="","", MAX(A$1:A1181)+1)</f>
        <v/>
      </c>
      <c r="B1182" t="str">
        <f>IF(Recipes!C1189="","", Recipes!C1189)</f>
        <v/>
      </c>
      <c r="C1182" t="str">
        <f t="shared" si="18"/>
        <v/>
      </c>
    </row>
    <row r="1183" spans="1:3" x14ac:dyDescent="0.2">
      <c r="A1183" t="str">
        <f>IF(B1183="","", MAX(A$1:A1182)+1)</f>
        <v/>
      </c>
      <c r="B1183" t="str">
        <f>IF(Recipes!C1190="","", Recipes!C1190)</f>
        <v/>
      </c>
      <c r="C1183" t="str">
        <f t="shared" si="18"/>
        <v/>
      </c>
    </row>
    <row r="1184" spans="1:3" x14ac:dyDescent="0.2">
      <c r="A1184" t="str">
        <f>IF(B1184="","", MAX(A$1:A1183)+1)</f>
        <v/>
      </c>
      <c r="B1184" t="str">
        <f>IF(Recipes!C1191="","", Recipes!C1191)</f>
        <v/>
      </c>
      <c r="C1184" t="str">
        <f t="shared" si="18"/>
        <v/>
      </c>
    </row>
    <row r="1185" spans="1:3" x14ac:dyDescent="0.2">
      <c r="A1185" t="str">
        <f>IF(B1185="","", MAX(A$1:A1184)+1)</f>
        <v/>
      </c>
      <c r="B1185" t="str">
        <f>IF(Recipes!C1192="","", Recipes!C1192)</f>
        <v/>
      </c>
      <c r="C1185" t="str">
        <f t="shared" si="18"/>
        <v/>
      </c>
    </row>
    <row r="1186" spans="1:3" x14ac:dyDescent="0.2">
      <c r="A1186" t="str">
        <f>IF(B1186="","", MAX(A$1:A1185)+1)</f>
        <v/>
      </c>
      <c r="B1186" t="str">
        <f>IF(Recipes!C1193="","", Recipes!C1193)</f>
        <v/>
      </c>
      <c r="C1186" t="str">
        <f t="shared" si="18"/>
        <v/>
      </c>
    </row>
    <row r="1187" spans="1:3" x14ac:dyDescent="0.2">
      <c r="A1187" t="str">
        <f>IF(B1187="","", MAX(A$1:A1186)+1)</f>
        <v/>
      </c>
      <c r="B1187" t="str">
        <f>IF(Recipes!C1194="","", Recipes!C1194)</f>
        <v/>
      </c>
      <c r="C1187" t="str">
        <f t="shared" si="18"/>
        <v/>
      </c>
    </row>
    <row r="1188" spans="1:3" x14ac:dyDescent="0.2">
      <c r="A1188" t="str">
        <f>IF(B1188="","", MAX(A$1:A1187)+1)</f>
        <v/>
      </c>
      <c r="B1188" t="str">
        <f>IF(Recipes!C1195="","", Recipes!C1195)</f>
        <v/>
      </c>
      <c r="C1188" t="str">
        <f t="shared" si="18"/>
        <v/>
      </c>
    </row>
    <row r="1189" spans="1:3" x14ac:dyDescent="0.2">
      <c r="A1189" t="str">
        <f>IF(B1189="","", MAX(A$1:A1188)+1)</f>
        <v/>
      </c>
      <c r="B1189" t="str">
        <f>IF(Recipes!C1196="","", Recipes!C1196)</f>
        <v/>
      </c>
      <c r="C1189" t="str">
        <f t="shared" si="18"/>
        <v/>
      </c>
    </row>
    <row r="1190" spans="1:3" x14ac:dyDescent="0.2">
      <c r="A1190" t="str">
        <f>IF(B1190="","", MAX(A$1:A1189)+1)</f>
        <v/>
      </c>
      <c r="B1190" t="str">
        <f>IF(Recipes!C1197="","", Recipes!C1197)</f>
        <v/>
      </c>
      <c r="C1190" t="str">
        <f t="shared" si="18"/>
        <v/>
      </c>
    </row>
    <row r="1191" spans="1:3" x14ac:dyDescent="0.2">
      <c r="A1191" t="str">
        <f>IF(B1191="","", MAX(A$1:A1190)+1)</f>
        <v/>
      </c>
      <c r="B1191" t="str">
        <f>IF(Recipes!C1198="","", Recipes!C1198)</f>
        <v/>
      </c>
      <c r="C1191" t="str">
        <f t="shared" si="18"/>
        <v/>
      </c>
    </row>
    <row r="1192" spans="1:3" x14ac:dyDescent="0.2">
      <c r="A1192" t="str">
        <f>IF(B1192="","", MAX(A$1:A1191)+1)</f>
        <v/>
      </c>
      <c r="B1192" t="str">
        <f>IF(Recipes!C1199="","", Recipes!C1199)</f>
        <v/>
      </c>
      <c r="C1192" t="str">
        <f t="shared" si="18"/>
        <v/>
      </c>
    </row>
    <row r="1193" spans="1:3" x14ac:dyDescent="0.2">
      <c r="A1193" t="str">
        <f>IF(B1193="","", MAX(A$1:A1192)+1)</f>
        <v/>
      </c>
      <c r="B1193" t="str">
        <f>IF(Recipes!C1200="","", Recipes!C1200)</f>
        <v/>
      </c>
      <c r="C1193" t="str">
        <f t="shared" si="18"/>
        <v/>
      </c>
    </row>
    <row r="1194" spans="1:3" x14ac:dyDescent="0.2">
      <c r="A1194" t="str">
        <f>IF(B1194="","", MAX(A$1:A1193)+1)</f>
        <v/>
      </c>
      <c r="B1194" t="str">
        <f>IF(Recipes!C1201="","", Recipes!C1201)</f>
        <v/>
      </c>
      <c r="C1194" t="str">
        <f t="shared" si="18"/>
        <v/>
      </c>
    </row>
    <row r="1195" spans="1:3" x14ac:dyDescent="0.2">
      <c r="A1195" t="str">
        <f>IF(B1195="","", MAX(A$1:A1194)+1)</f>
        <v/>
      </c>
      <c r="B1195" t="str">
        <f>IF(Recipes!C1202="","", Recipes!C1202)</f>
        <v/>
      </c>
      <c r="C1195" t="str">
        <f t="shared" si="18"/>
        <v/>
      </c>
    </row>
    <row r="1196" spans="1:3" x14ac:dyDescent="0.2">
      <c r="A1196" t="str">
        <f>IF(B1196="","", MAX(A$1:A1195)+1)</f>
        <v/>
      </c>
      <c r="B1196" t="str">
        <f>IF(Recipes!C1203="","", Recipes!C1203)</f>
        <v/>
      </c>
      <c r="C1196" t="str">
        <f t="shared" si="18"/>
        <v/>
      </c>
    </row>
    <row r="1197" spans="1:3" x14ac:dyDescent="0.2">
      <c r="A1197" t="str">
        <f>IF(B1197="","", MAX(A$1:A1196)+1)</f>
        <v/>
      </c>
      <c r="B1197" t="str">
        <f>IF(Recipes!C1204="","", Recipes!C1204)</f>
        <v/>
      </c>
      <c r="C1197" t="str">
        <f t="shared" si="18"/>
        <v/>
      </c>
    </row>
    <row r="1198" spans="1:3" x14ac:dyDescent="0.2">
      <c r="A1198" t="str">
        <f>IF(B1198="","", MAX(A$1:A1197)+1)</f>
        <v/>
      </c>
      <c r="B1198" t="str">
        <f>IF(Recipes!C1205="","", Recipes!C1205)</f>
        <v/>
      </c>
      <c r="C1198" t="str">
        <f t="shared" si="18"/>
        <v/>
      </c>
    </row>
    <row r="1199" spans="1:3" x14ac:dyDescent="0.2">
      <c r="A1199" t="str">
        <f>IF(B1199="","", MAX(A$1:A1198)+1)</f>
        <v/>
      </c>
      <c r="B1199" t="str">
        <f>IF(Recipes!C1206="","", Recipes!C1206)</f>
        <v/>
      </c>
      <c r="C1199" t="str">
        <f t="shared" si="18"/>
        <v/>
      </c>
    </row>
    <row r="1200" spans="1:3" x14ac:dyDescent="0.2">
      <c r="A1200" t="str">
        <f>IF(B1200="","", MAX(A$1:A1199)+1)</f>
        <v/>
      </c>
      <c r="B1200" t="str">
        <f>IF(Recipes!C1207="","", Recipes!C1207)</f>
        <v/>
      </c>
      <c r="C1200" t="str">
        <f t="shared" si="18"/>
        <v/>
      </c>
    </row>
    <row r="1201" spans="1:3" x14ac:dyDescent="0.2">
      <c r="A1201" t="str">
        <f>IF(B1201="","", MAX(A$1:A1200)+1)</f>
        <v/>
      </c>
      <c r="B1201" t="str">
        <f>IF(Recipes!C1208="","", Recipes!C1208)</f>
        <v/>
      </c>
      <c r="C1201" t="str">
        <f t="shared" si="18"/>
        <v/>
      </c>
    </row>
    <row r="1202" spans="1:3" x14ac:dyDescent="0.2">
      <c r="A1202" t="str">
        <f>IF(B1202="","", MAX(A$1:A1201)+1)</f>
        <v/>
      </c>
      <c r="B1202" t="str">
        <f>IF(Recipes!C1209="","", Recipes!C1209)</f>
        <v/>
      </c>
      <c r="C1202" t="str">
        <f t="shared" si="18"/>
        <v/>
      </c>
    </row>
    <row r="1203" spans="1:3" x14ac:dyDescent="0.2">
      <c r="A1203" t="str">
        <f>IF(B1203="","", MAX(A$1:A1202)+1)</f>
        <v/>
      </c>
      <c r="B1203" t="str">
        <f>IF(Recipes!C1210="","", Recipes!C1210)</f>
        <v/>
      </c>
      <c r="C1203" t="str">
        <f t="shared" si="18"/>
        <v/>
      </c>
    </row>
    <row r="1204" spans="1:3" x14ac:dyDescent="0.2">
      <c r="A1204" t="str">
        <f>IF(B1204="","", MAX(A$1:A1203)+1)</f>
        <v/>
      </c>
      <c r="B1204" t="str">
        <f>IF(Recipes!C1211="","", Recipes!C1211)</f>
        <v/>
      </c>
      <c r="C1204" t="str">
        <f t="shared" si="18"/>
        <v/>
      </c>
    </row>
    <row r="1205" spans="1:3" x14ac:dyDescent="0.2">
      <c r="A1205" t="str">
        <f>IF(B1205="","", MAX(A$1:A1204)+1)</f>
        <v/>
      </c>
      <c r="B1205" t="str">
        <f>IF(Recipes!C1212="","", Recipes!C1212)</f>
        <v/>
      </c>
      <c r="C1205" t="str">
        <f t="shared" si="18"/>
        <v/>
      </c>
    </row>
    <row r="1206" spans="1:3" x14ac:dyDescent="0.2">
      <c r="A1206" t="str">
        <f>IF(B1206="","", MAX(A$1:A1205)+1)</f>
        <v/>
      </c>
      <c r="B1206" t="str">
        <f>IF(Recipes!C1213="","", Recipes!C1213)</f>
        <v/>
      </c>
      <c r="C1206" t="str">
        <f t="shared" si="18"/>
        <v/>
      </c>
    </row>
    <row r="1207" spans="1:3" x14ac:dyDescent="0.2">
      <c r="A1207" t="str">
        <f>IF(B1207="","", MAX(A$1:A1206)+1)</f>
        <v/>
      </c>
      <c r="B1207" t="str">
        <f>IF(Recipes!C1214="","", Recipes!C1214)</f>
        <v/>
      </c>
      <c r="C1207" t="str">
        <f t="shared" si="18"/>
        <v/>
      </c>
    </row>
    <row r="1208" spans="1:3" x14ac:dyDescent="0.2">
      <c r="A1208" t="str">
        <f>IF(B1208="","", MAX(A$1:A1207)+1)</f>
        <v/>
      </c>
      <c r="B1208" t="str">
        <f>IF(Recipes!C1215="","", Recipes!C1215)</f>
        <v/>
      </c>
      <c r="C1208" t="str">
        <f t="shared" si="18"/>
        <v/>
      </c>
    </row>
    <row r="1209" spans="1:3" x14ac:dyDescent="0.2">
      <c r="A1209" t="str">
        <f>IF(B1209="","", MAX(A$1:A1208)+1)</f>
        <v/>
      </c>
      <c r="B1209" t="str">
        <f>IF(Recipes!C1216="","", Recipes!C1216)</f>
        <v/>
      </c>
      <c r="C1209" t="str">
        <f t="shared" si="18"/>
        <v/>
      </c>
    </row>
    <row r="1210" spans="1:3" x14ac:dyDescent="0.2">
      <c r="A1210" t="str">
        <f>IF(B1210="","", MAX(A$1:A1209)+1)</f>
        <v/>
      </c>
      <c r="B1210" t="str">
        <f>IF(Recipes!C1217="","", Recipes!C1217)</f>
        <v/>
      </c>
      <c r="C1210" t="str">
        <f t="shared" si="18"/>
        <v/>
      </c>
    </row>
    <row r="1211" spans="1:3" x14ac:dyDescent="0.2">
      <c r="A1211" t="str">
        <f>IF(B1211="","", MAX(A$1:A1210)+1)</f>
        <v/>
      </c>
      <c r="B1211" t="str">
        <f>IF(Recipes!C1218="","", Recipes!C1218)</f>
        <v/>
      </c>
      <c r="C1211" t="str">
        <f t="shared" si="18"/>
        <v/>
      </c>
    </row>
    <row r="1212" spans="1:3" x14ac:dyDescent="0.2">
      <c r="A1212" t="str">
        <f>IF(B1212="","", MAX(A$1:A1211)+1)</f>
        <v/>
      </c>
      <c r="B1212" t="str">
        <f>IF(Recipes!C1219="","", Recipes!C1219)</f>
        <v/>
      </c>
      <c r="C1212" t="str">
        <f t="shared" si="18"/>
        <v/>
      </c>
    </row>
    <row r="1213" spans="1:3" x14ac:dyDescent="0.2">
      <c r="A1213" t="str">
        <f>IF(B1213="","", MAX(A$1:A1212)+1)</f>
        <v/>
      </c>
      <c r="B1213" t="str">
        <f>IF(Recipes!C1220="","", Recipes!C1220)</f>
        <v/>
      </c>
      <c r="C1213" t="str">
        <f t="shared" si="18"/>
        <v/>
      </c>
    </row>
    <row r="1214" spans="1:3" x14ac:dyDescent="0.2">
      <c r="A1214" t="str">
        <f>IF(B1214="","", MAX(A$1:A1213)+1)</f>
        <v/>
      </c>
      <c r="B1214" t="str">
        <f>IF(Recipes!C1221="","", Recipes!C1221)</f>
        <v/>
      </c>
      <c r="C1214" t="str">
        <f t="shared" si="18"/>
        <v/>
      </c>
    </row>
    <row r="1215" spans="1:3" x14ac:dyDescent="0.2">
      <c r="A1215" t="str">
        <f>IF(B1215="","", MAX(A$1:A1214)+1)</f>
        <v/>
      </c>
      <c r="B1215" t="str">
        <f>IF(Recipes!C1222="","", Recipes!C1222)</f>
        <v/>
      </c>
      <c r="C1215" t="str">
        <f t="shared" si="18"/>
        <v/>
      </c>
    </row>
    <row r="1216" spans="1:3" x14ac:dyDescent="0.2">
      <c r="A1216" t="str">
        <f>IF(B1216="","", MAX(A$1:A1215)+1)</f>
        <v/>
      </c>
      <c r="B1216" t="str">
        <f>IF(Recipes!C1223="","", Recipes!C1223)</f>
        <v/>
      </c>
      <c r="C1216" t="str">
        <f t="shared" si="18"/>
        <v/>
      </c>
    </row>
    <row r="1217" spans="1:3" x14ac:dyDescent="0.2">
      <c r="A1217" t="str">
        <f>IF(B1217="","", MAX(A$1:A1216)+1)</f>
        <v/>
      </c>
      <c r="B1217" t="str">
        <f>IF(Recipes!C1224="","", Recipes!C1224)</f>
        <v/>
      </c>
      <c r="C1217" t="str">
        <f t="shared" si="18"/>
        <v/>
      </c>
    </row>
    <row r="1218" spans="1:3" x14ac:dyDescent="0.2">
      <c r="A1218" t="str">
        <f>IF(B1218="","", MAX(A$1:A1217)+1)</f>
        <v/>
      </c>
      <c r="B1218" t="str">
        <f>IF(Recipes!C1225="","", Recipes!C1225)</f>
        <v/>
      </c>
      <c r="C1218" t="str">
        <f t="shared" si="18"/>
        <v/>
      </c>
    </row>
    <row r="1219" spans="1:3" x14ac:dyDescent="0.2">
      <c r="A1219" t="str">
        <f>IF(B1219="","", MAX(A$1:A1218)+1)</f>
        <v/>
      </c>
      <c r="B1219" t="str">
        <f>IF(Recipes!C1226="","", Recipes!C1226)</f>
        <v/>
      </c>
      <c r="C1219" t="str">
        <f t="shared" ref="C1219:C1282" si="19">IFERROR(INDEX($B$2:$B$2000,MATCH(ROW()-ROW($D$1),$A$2:$A$2000,0)),"")</f>
        <v/>
      </c>
    </row>
    <row r="1220" spans="1:3" x14ac:dyDescent="0.2">
      <c r="A1220" t="str">
        <f>IF(B1220="","", MAX(A$1:A1219)+1)</f>
        <v/>
      </c>
      <c r="B1220" t="str">
        <f>IF(Recipes!C1227="","", Recipes!C1227)</f>
        <v/>
      </c>
      <c r="C1220" t="str">
        <f t="shared" si="19"/>
        <v/>
      </c>
    </row>
    <row r="1221" spans="1:3" x14ac:dyDescent="0.2">
      <c r="A1221" t="str">
        <f>IF(B1221="","", MAX(A$1:A1220)+1)</f>
        <v/>
      </c>
      <c r="B1221" t="str">
        <f>IF(Recipes!C1228="","", Recipes!C1228)</f>
        <v/>
      </c>
      <c r="C1221" t="str">
        <f t="shared" si="19"/>
        <v/>
      </c>
    </row>
    <row r="1222" spans="1:3" x14ac:dyDescent="0.2">
      <c r="A1222" t="str">
        <f>IF(B1222="","", MAX(A$1:A1221)+1)</f>
        <v/>
      </c>
      <c r="B1222" t="str">
        <f>IF(Recipes!C1229="","", Recipes!C1229)</f>
        <v/>
      </c>
      <c r="C1222" t="str">
        <f t="shared" si="19"/>
        <v/>
      </c>
    </row>
    <row r="1223" spans="1:3" x14ac:dyDescent="0.2">
      <c r="A1223" t="str">
        <f>IF(B1223="","", MAX(A$1:A1222)+1)</f>
        <v/>
      </c>
      <c r="B1223" t="str">
        <f>IF(Recipes!C1230="","", Recipes!C1230)</f>
        <v/>
      </c>
      <c r="C1223" t="str">
        <f t="shared" si="19"/>
        <v/>
      </c>
    </row>
    <row r="1224" spans="1:3" x14ac:dyDescent="0.2">
      <c r="A1224" t="str">
        <f>IF(B1224="","", MAX(A$1:A1223)+1)</f>
        <v/>
      </c>
      <c r="B1224" t="str">
        <f>IF(Recipes!C1231="","", Recipes!C1231)</f>
        <v/>
      </c>
      <c r="C1224" t="str">
        <f t="shared" si="19"/>
        <v/>
      </c>
    </row>
    <row r="1225" spans="1:3" x14ac:dyDescent="0.2">
      <c r="A1225" t="str">
        <f>IF(B1225="","", MAX(A$1:A1224)+1)</f>
        <v/>
      </c>
      <c r="B1225" t="str">
        <f>IF(Recipes!C1232="","", Recipes!C1232)</f>
        <v/>
      </c>
      <c r="C1225" t="str">
        <f t="shared" si="19"/>
        <v/>
      </c>
    </row>
    <row r="1226" spans="1:3" x14ac:dyDescent="0.2">
      <c r="A1226" t="str">
        <f>IF(B1226="","", MAX(A$1:A1225)+1)</f>
        <v/>
      </c>
      <c r="B1226" t="str">
        <f>IF(Recipes!C1233="","", Recipes!C1233)</f>
        <v/>
      </c>
      <c r="C1226" t="str">
        <f t="shared" si="19"/>
        <v/>
      </c>
    </row>
    <row r="1227" spans="1:3" x14ac:dyDescent="0.2">
      <c r="A1227" t="str">
        <f>IF(B1227="","", MAX(A$1:A1226)+1)</f>
        <v/>
      </c>
      <c r="B1227" t="str">
        <f>IF(Recipes!C1234="","", Recipes!C1234)</f>
        <v/>
      </c>
      <c r="C1227" t="str">
        <f t="shared" si="19"/>
        <v/>
      </c>
    </row>
    <row r="1228" spans="1:3" x14ac:dyDescent="0.2">
      <c r="A1228" t="str">
        <f>IF(B1228="","", MAX(A$1:A1227)+1)</f>
        <v/>
      </c>
      <c r="B1228" t="str">
        <f>IF(Recipes!C1235="","", Recipes!C1235)</f>
        <v/>
      </c>
      <c r="C1228" t="str">
        <f t="shared" si="19"/>
        <v/>
      </c>
    </row>
    <row r="1229" spans="1:3" x14ac:dyDescent="0.2">
      <c r="A1229" t="str">
        <f>IF(B1229="","", MAX(A$1:A1228)+1)</f>
        <v/>
      </c>
      <c r="B1229" t="str">
        <f>IF(Recipes!C1236="","", Recipes!C1236)</f>
        <v/>
      </c>
      <c r="C1229" t="str">
        <f t="shared" si="19"/>
        <v/>
      </c>
    </row>
    <row r="1230" spans="1:3" x14ac:dyDescent="0.2">
      <c r="A1230" t="str">
        <f>IF(B1230="","", MAX(A$1:A1229)+1)</f>
        <v/>
      </c>
      <c r="B1230" t="str">
        <f>IF(Recipes!C1237="","", Recipes!C1237)</f>
        <v/>
      </c>
      <c r="C1230" t="str">
        <f t="shared" si="19"/>
        <v/>
      </c>
    </row>
    <row r="1231" spans="1:3" x14ac:dyDescent="0.2">
      <c r="A1231" t="str">
        <f>IF(B1231="","", MAX(A$1:A1230)+1)</f>
        <v/>
      </c>
      <c r="B1231" t="str">
        <f>IF(Recipes!C1238="","", Recipes!C1238)</f>
        <v/>
      </c>
      <c r="C1231" t="str">
        <f t="shared" si="19"/>
        <v/>
      </c>
    </row>
    <row r="1232" spans="1:3" x14ac:dyDescent="0.2">
      <c r="A1232" t="str">
        <f>IF(B1232="","", MAX(A$1:A1231)+1)</f>
        <v/>
      </c>
      <c r="B1232" t="str">
        <f>IF(Recipes!C1239="","", Recipes!C1239)</f>
        <v/>
      </c>
      <c r="C1232" t="str">
        <f t="shared" si="19"/>
        <v/>
      </c>
    </row>
    <row r="1233" spans="1:3" x14ac:dyDescent="0.2">
      <c r="A1233" t="str">
        <f>IF(B1233="","", MAX(A$1:A1232)+1)</f>
        <v/>
      </c>
      <c r="B1233" t="str">
        <f>IF(Recipes!C1240="","", Recipes!C1240)</f>
        <v/>
      </c>
      <c r="C1233" t="str">
        <f t="shared" si="19"/>
        <v/>
      </c>
    </row>
    <row r="1234" spans="1:3" x14ac:dyDescent="0.2">
      <c r="A1234" t="str">
        <f>IF(B1234="","", MAX(A$1:A1233)+1)</f>
        <v/>
      </c>
      <c r="B1234" t="str">
        <f>IF(Recipes!C1241="","", Recipes!C1241)</f>
        <v/>
      </c>
      <c r="C1234" t="str">
        <f t="shared" si="19"/>
        <v/>
      </c>
    </row>
    <row r="1235" spans="1:3" x14ac:dyDescent="0.2">
      <c r="A1235" t="str">
        <f>IF(B1235="","", MAX(A$1:A1234)+1)</f>
        <v/>
      </c>
      <c r="B1235" t="str">
        <f>IF(Recipes!C1242="","", Recipes!C1242)</f>
        <v/>
      </c>
      <c r="C1235" t="str">
        <f t="shared" si="19"/>
        <v/>
      </c>
    </row>
    <row r="1236" spans="1:3" x14ac:dyDescent="0.2">
      <c r="A1236" t="str">
        <f>IF(B1236="","", MAX(A$1:A1235)+1)</f>
        <v/>
      </c>
      <c r="B1236" t="str">
        <f>IF(Recipes!C1243="","", Recipes!C1243)</f>
        <v/>
      </c>
      <c r="C1236" t="str">
        <f t="shared" si="19"/>
        <v/>
      </c>
    </row>
    <row r="1237" spans="1:3" x14ac:dyDescent="0.2">
      <c r="A1237" t="str">
        <f>IF(B1237="","", MAX(A$1:A1236)+1)</f>
        <v/>
      </c>
      <c r="B1237" t="str">
        <f>IF(Recipes!C1244="","", Recipes!C1244)</f>
        <v/>
      </c>
      <c r="C1237" t="str">
        <f t="shared" si="19"/>
        <v/>
      </c>
    </row>
    <row r="1238" spans="1:3" x14ac:dyDescent="0.2">
      <c r="A1238" t="str">
        <f>IF(B1238="","", MAX(A$1:A1237)+1)</f>
        <v/>
      </c>
      <c r="B1238" t="str">
        <f>IF(Recipes!C1245="","", Recipes!C1245)</f>
        <v/>
      </c>
      <c r="C1238" t="str">
        <f t="shared" si="19"/>
        <v/>
      </c>
    </row>
    <row r="1239" spans="1:3" x14ac:dyDescent="0.2">
      <c r="A1239" t="str">
        <f>IF(B1239="","", MAX(A$1:A1238)+1)</f>
        <v/>
      </c>
      <c r="B1239" t="str">
        <f>IF(Recipes!C1246="","", Recipes!C1246)</f>
        <v/>
      </c>
      <c r="C1239" t="str">
        <f t="shared" si="19"/>
        <v/>
      </c>
    </row>
    <row r="1240" spans="1:3" x14ac:dyDescent="0.2">
      <c r="A1240" t="str">
        <f>IF(B1240="","", MAX(A$1:A1239)+1)</f>
        <v/>
      </c>
      <c r="B1240" t="str">
        <f>IF(Recipes!C1247="","", Recipes!C1247)</f>
        <v/>
      </c>
      <c r="C1240" t="str">
        <f t="shared" si="19"/>
        <v/>
      </c>
    </row>
    <row r="1241" spans="1:3" x14ac:dyDescent="0.2">
      <c r="A1241" t="str">
        <f>IF(B1241="","", MAX(A$1:A1240)+1)</f>
        <v/>
      </c>
      <c r="B1241" t="str">
        <f>IF(Recipes!C1248="","", Recipes!C1248)</f>
        <v/>
      </c>
      <c r="C1241" t="str">
        <f t="shared" si="19"/>
        <v/>
      </c>
    </row>
    <row r="1242" spans="1:3" x14ac:dyDescent="0.2">
      <c r="A1242" t="str">
        <f>IF(B1242="","", MAX(A$1:A1241)+1)</f>
        <v/>
      </c>
      <c r="B1242" t="str">
        <f>IF(Recipes!C1249="","", Recipes!C1249)</f>
        <v/>
      </c>
      <c r="C1242" t="str">
        <f t="shared" si="19"/>
        <v/>
      </c>
    </row>
    <row r="1243" spans="1:3" x14ac:dyDescent="0.2">
      <c r="A1243" t="str">
        <f>IF(B1243="","", MAX(A$1:A1242)+1)</f>
        <v/>
      </c>
      <c r="B1243" t="str">
        <f>IF(Recipes!C1250="","", Recipes!C1250)</f>
        <v/>
      </c>
      <c r="C1243" t="str">
        <f t="shared" si="19"/>
        <v/>
      </c>
    </row>
    <row r="1244" spans="1:3" x14ac:dyDescent="0.2">
      <c r="A1244" t="str">
        <f>IF(B1244="","", MAX(A$1:A1243)+1)</f>
        <v/>
      </c>
      <c r="B1244" t="str">
        <f>IF(Recipes!C1251="","", Recipes!C1251)</f>
        <v/>
      </c>
      <c r="C1244" t="str">
        <f t="shared" si="19"/>
        <v/>
      </c>
    </row>
    <row r="1245" spans="1:3" x14ac:dyDescent="0.2">
      <c r="A1245" t="str">
        <f>IF(B1245="","", MAX(A$1:A1244)+1)</f>
        <v/>
      </c>
      <c r="B1245" t="str">
        <f>IF(Recipes!C1252="","", Recipes!C1252)</f>
        <v/>
      </c>
      <c r="C1245" t="str">
        <f t="shared" si="19"/>
        <v/>
      </c>
    </row>
    <row r="1246" spans="1:3" x14ac:dyDescent="0.2">
      <c r="A1246" t="str">
        <f>IF(B1246="","", MAX(A$1:A1245)+1)</f>
        <v/>
      </c>
      <c r="B1246" t="str">
        <f>IF(Recipes!C1253="","", Recipes!C1253)</f>
        <v/>
      </c>
      <c r="C1246" t="str">
        <f t="shared" si="19"/>
        <v/>
      </c>
    </row>
    <row r="1247" spans="1:3" x14ac:dyDescent="0.2">
      <c r="A1247" t="str">
        <f>IF(B1247="","", MAX(A$1:A1246)+1)</f>
        <v/>
      </c>
      <c r="B1247" t="str">
        <f>IF(Recipes!C1254="","", Recipes!C1254)</f>
        <v/>
      </c>
      <c r="C1247" t="str">
        <f t="shared" si="19"/>
        <v/>
      </c>
    </row>
    <row r="1248" spans="1:3" x14ac:dyDescent="0.2">
      <c r="A1248" t="str">
        <f>IF(B1248="","", MAX(A$1:A1247)+1)</f>
        <v/>
      </c>
      <c r="B1248" t="str">
        <f>IF(Recipes!C1255="","", Recipes!C1255)</f>
        <v/>
      </c>
      <c r="C1248" t="str">
        <f t="shared" si="19"/>
        <v/>
      </c>
    </row>
    <row r="1249" spans="1:3" x14ac:dyDescent="0.2">
      <c r="A1249" t="str">
        <f>IF(B1249="","", MAX(A$1:A1248)+1)</f>
        <v/>
      </c>
      <c r="B1249" t="str">
        <f>IF(Recipes!C1256="","", Recipes!C1256)</f>
        <v/>
      </c>
      <c r="C1249" t="str">
        <f t="shared" si="19"/>
        <v/>
      </c>
    </row>
    <row r="1250" spans="1:3" x14ac:dyDescent="0.2">
      <c r="A1250" t="str">
        <f>IF(B1250="","", MAX(A$1:A1249)+1)</f>
        <v/>
      </c>
      <c r="B1250" t="str">
        <f>IF(Recipes!C1257="","", Recipes!C1257)</f>
        <v/>
      </c>
      <c r="C1250" t="str">
        <f t="shared" si="19"/>
        <v/>
      </c>
    </row>
    <row r="1251" spans="1:3" x14ac:dyDescent="0.2">
      <c r="A1251" t="str">
        <f>IF(B1251="","", MAX(A$1:A1250)+1)</f>
        <v/>
      </c>
      <c r="B1251" t="str">
        <f>IF(Recipes!C1258="","", Recipes!C1258)</f>
        <v/>
      </c>
      <c r="C1251" t="str">
        <f t="shared" si="19"/>
        <v/>
      </c>
    </row>
    <row r="1252" spans="1:3" x14ac:dyDescent="0.2">
      <c r="A1252" t="str">
        <f>IF(B1252="","", MAX(A$1:A1251)+1)</f>
        <v/>
      </c>
      <c r="B1252" t="str">
        <f>IF(Recipes!C1259="","", Recipes!C1259)</f>
        <v/>
      </c>
      <c r="C1252" t="str">
        <f t="shared" si="19"/>
        <v/>
      </c>
    </row>
    <row r="1253" spans="1:3" x14ac:dyDescent="0.2">
      <c r="A1253" t="str">
        <f>IF(B1253="","", MAX(A$1:A1252)+1)</f>
        <v/>
      </c>
      <c r="B1253" t="str">
        <f>IF(Recipes!C1260="","", Recipes!C1260)</f>
        <v/>
      </c>
      <c r="C1253" t="str">
        <f t="shared" si="19"/>
        <v/>
      </c>
    </row>
    <row r="1254" spans="1:3" x14ac:dyDescent="0.2">
      <c r="A1254" t="str">
        <f>IF(B1254="","", MAX(A$1:A1253)+1)</f>
        <v/>
      </c>
      <c r="B1254" t="str">
        <f>IF(Recipes!C1261="","", Recipes!C1261)</f>
        <v/>
      </c>
      <c r="C1254" t="str">
        <f t="shared" si="19"/>
        <v/>
      </c>
    </row>
    <row r="1255" spans="1:3" x14ac:dyDescent="0.2">
      <c r="A1255" t="str">
        <f>IF(B1255="","", MAX(A$1:A1254)+1)</f>
        <v/>
      </c>
      <c r="B1255" t="str">
        <f>IF(Recipes!C1262="","", Recipes!C1262)</f>
        <v/>
      </c>
      <c r="C1255" t="str">
        <f t="shared" si="19"/>
        <v/>
      </c>
    </row>
    <row r="1256" spans="1:3" x14ac:dyDescent="0.2">
      <c r="A1256" t="str">
        <f>IF(B1256="","", MAX(A$1:A1255)+1)</f>
        <v/>
      </c>
      <c r="B1256" t="str">
        <f>IF(Recipes!C1263="","", Recipes!C1263)</f>
        <v/>
      </c>
      <c r="C1256" t="str">
        <f t="shared" si="19"/>
        <v/>
      </c>
    </row>
    <row r="1257" spans="1:3" x14ac:dyDescent="0.2">
      <c r="A1257" t="str">
        <f>IF(B1257="","", MAX(A$1:A1256)+1)</f>
        <v/>
      </c>
      <c r="B1257" t="str">
        <f>IF(Recipes!C1264="","", Recipes!C1264)</f>
        <v/>
      </c>
      <c r="C1257" t="str">
        <f t="shared" si="19"/>
        <v/>
      </c>
    </row>
    <row r="1258" spans="1:3" x14ac:dyDescent="0.2">
      <c r="A1258" t="str">
        <f>IF(B1258="","", MAX(A$1:A1257)+1)</f>
        <v/>
      </c>
      <c r="B1258" t="str">
        <f>IF(Recipes!C1265="","", Recipes!C1265)</f>
        <v/>
      </c>
      <c r="C1258" t="str">
        <f t="shared" si="19"/>
        <v/>
      </c>
    </row>
    <row r="1259" spans="1:3" x14ac:dyDescent="0.2">
      <c r="A1259" t="str">
        <f>IF(B1259="","", MAX(A$1:A1258)+1)</f>
        <v/>
      </c>
      <c r="B1259" t="str">
        <f>IF(Recipes!C1266="","", Recipes!C1266)</f>
        <v/>
      </c>
      <c r="C1259" t="str">
        <f t="shared" si="19"/>
        <v/>
      </c>
    </row>
    <row r="1260" spans="1:3" x14ac:dyDescent="0.2">
      <c r="A1260" t="str">
        <f>IF(B1260="","", MAX(A$1:A1259)+1)</f>
        <v/>
      </c>
      <c r="B1260" t="str">
        <f>IF(Recipes!C1267="","", Recipes!C1267)</f>
        <v/>
      </c>
      <c r="C1260" t="str">
        <f t="shared" si="19"/>
        <v/>
      </c>
    </row>
    <row r="1261" spans="1:3" x14ac:dyDescent="0.2">
      <c r="A1261" t="str">
        <f>IF(B1261="","", MAX(A$1:A1260)+1)</f>
        <v/>
      </c>
      <c r="B1261" t="str">
        <f>IF(Recipes!C1268="","", Recipes!C1268)</f>
        <v/>
      </c>
      <c r="C1261" t="str">
        <f t="shared" si="19"/>
        <v/>
      </c>
    </row>
    <row r="1262" spans="1:3" x14ac:dyDescent="0.2">
      <c r="A1262" t="str">
        <f>IF(B1262="","", MAX(A$1:A1261)+1)</f>
        <v/>
      </c>
      <c r="B1262" t="str">
        <f>IF(Recipes!C1269="","", Recipes!C1269)</f>
        <v/>
      </c>
      <c r="C1262" t="str">
        <f t="shared" si="19"/>
        <v/>
      </c>
    </row>
    <row r="1263" spans="1:3" x14ac:dyDescent="0.2">
      <c r="A1263" t="str">
        <f>IF(B1263="","", MAX(A$1:A1262)+1)</f>
        <v/>
      </c>
      <c r="B1263" t="str">
        <f>IF(Recipes!C1270="","", Recipes!C1270)</f>
        <v/>
      </c>
      <c r="C1263" t="str">
        <f t="shared" si="19"/>
        <v/>
      </c>
    </row>
    <row r="1264" spans="1:3" x14ac:dyDescent="0.2">
      <c r="A1264" t="str">
        <f>IF(B1264="","", MAX(A$1:A1263)+1)</f>
        <v/>
      </c>
      <c r="B1264" t="str">
        <f>IF(Recipes!C1271="","", Recipes!C1271)</f>
        <v/>
      </c>
      <c r="C1264" t="str">
        <f t="shared" si="19"/>
        <v/>
      </c>
    </row>
    <row r="1265" spans="1:3" x14ac:dyDescent="0.2">
      <c r="A1265" t="str">
        <f>IF(B1265="","", MAX(A$1:A1264)+1)</f>
        <v/>
      </c>
      <c r="B1265" t="str">
        <f>IF(Recipes!C1272="","", Recipes!C1272)</f>
        <v/>
      </c>
      <c r="C1265" t="str">
        <f t="shared" si="19"/>
        <v/>
      </c>
    </row>
    <row r="1266" spans="1:3" x14ac:dyDescent="0.2">
      <c r="A1266" t="str">
        <f>IF(B1266="","", MAX(A$1:A1265)+1)</f>
        <v/>
      </c>
      <c r="B1266" t="str">
        <f>IF(Recipes!C1273="","", Recipes!C1273)</f>
        <v/>
      </c>
      <c r="C1266" t="str">
        <f t="shared" si="19"/>
        <v/>
      </c>
    </row>
    <row r="1267" spans="1:3" x14ac:dyDescent="0.2">
      <c r="A1267" t="str">
        <f>IF(B1267="","", MAX(A$1:A1266)+1)</f>
        <v/>
      </c>
      <c r="B1267" t="str">
        <f>IF(Recipes!C1274="","", Recipes!C1274)</f>
        <v/>
      </c>
      <c r="C1267" t="str">
        <f t="shared" si="19"/>
        <v/>
      </c>
    </row>
    <row r="1268" spans="1:3" x14ac:dyDescent="0.2">
      <c r="A1268" t="str">
        <f>IF(B1268="","", MAX(A$1:A1267)+1)</f>
        <v/>
      </c>
      <c r="B1268" t="str">
        <f>IF(Recipes!C1275="","", Recipes!C1275)</f>
        <v/>
      </c>
      <c r="C1268" t="str">
        <f t="shared" si="19"/>
        <v/>
      </c>
    </row>
    <row r="1269" spans="1:3" x14ac:dyDescent="0.2">
      <c r="A1269" t="str">
        <f>IF(B1269="","", MAX(A$1:A1268)+1)</f>
        <v/>
      </c>
      <c r="B1269" t="str">
        <f>IF(Recipes!C1276="","", Recipes!C1276)</f>
        <v/>
      </c>
      <c r="C1269" t="str">
        <f t="shared" si="19"/>
        <v/>
      </c>
    </row>
    <row r="1270" spans="1:3" x14ac:dyDescent="0.2">
      <c r="A1270" t="str">
        <f>IF(B1270="","", MAX(A$1:A1269)+1)</f>
        <v/>
      </c>
      <c r="B1270" t="str">
        <f>IF(Recipes!C1277="","", Recipes!C1277)</f>
        <v/>
      </c>
      <c r="C1270" t="str">
        <f t="shared" si="19"/>
        <v/>
      </c>
    </row>
    <row r="1271" spans="1:3" x14ac:dyDescent="0.2">
      <c r="A1271" t="str">
        <f>IF(B1271="","", MAX(A$1:A1270)+1)</f>
        <v/>
      </c>
      <c r="B1271" t="str">
        <f>IF(Recipes!C1278="","", Recipes!C1278)</f>
        <v/>
      </c>
      <c r="C1271" t="str">
        <f t="shared" si="19"/>
        <v/>
      </c>
    </row>
    <row r="1272" spans="1:3" x14ac:dyDescent="0.2">
      <c r="A1272" t="str">
        <f>IF(B1272="","", MAX(A$1:A1271)+1)</f>
        <v/>
      </c>
      <c r="B1272" t="str">
        <f>IF(Recipes!C1279="","", Recipes!C1279)</f>
        <v/>
      </c>
      <c r="C1272" t="str">
        <f t="shared" si="19"/>
        <v/>
      </c>
    </row>
    <row r="1273" spans="1:3" x14ac:dyDescent="0.2">
      <c r="A1273" t="str">
        <f>IF(B1273="","", MAX(A$1:A1272)+1)</f>
        <v/>
      </c>
      <c r="B1273" t="str">
        <f>IF(Recipes!C1280="","", Recipes!C1280)</f>
        <v/>
      </c>
      <c r="C1273" t="str">
        <f t="shared" si="19"/>
        <v/>
      </c>
    </row>
    <row r="1274" spans="1:3" x14ac:dyDescent="0.2">
      <c r="A1274" t="str">
        <f>IF(B1274="","", MAX(A$1:A1273)+1)</f>
        <v/>
      </c>
      <c r="B1274" t="str">
        <f>IF(Recipes!C1281="","", Recipes!C1281)</f>
        <v/>
      </c>
      <c r="C1274" t="str">
        <f t="shared" si="19"/>
        <v/>
      </c>
    </row>
    <row r="1275" spans="1:3" x14ac:dyDescent="0.2">
      <c r="A1275" t="str">
        <f>IF(B1275="","", MAX(A$1:A1274)+1)</f>
        <v/>
      </c>
      <c r="B1275" t="str">
        <f>IF(Recipes!C1282="","", Recipes!C1282)</f>
        <v/>
      </c>
      <c r="C1275" t="str">
        <f t="shared" si="19"/>
        <v/>
      </c>
    </row>
    <row r="1276" spans="1:3" x14ac:dyDescent="0.2">
      <c r="A1276" t="str">
        <f>IF(B1276="","", MAX(A$1:A1275)+1)</f>
        <v/>
      </c>
      <c r="B1276" t="str">
        <f>IF(Recipes!C1283="","", Recipes!C1283)</f>
        <v/>
      </c>
      <c r="C1276" t="str">
        <f t="shared" si="19"/>
        <v/>
      </c>
    </row>
    <row r="1277" spans="1:3" x14ac:dyDescent="0.2">
      <c r="A1277" t="str">
        <f>IF(B1277="","", MAX(A$1:A1276)+1)</f>
        <v/>
      </c>
      <c r="B1277" t="str">
        <f>IF(Recipes!C1284="","", Recipes!C1284)</f>
        <v/>
      </c>
      <c r="C1277" t="str">
        <f t="shared" si="19"/>
        <v/>
      </c>
    </row>
    <row r="1278" spans="1:3" x14ac:dyDescent="0.2">
      <c r="A1278" t="str">
        <f>IF(B1278="","", MAX(A$1:A1277)+1)</f>
        <v/>
      </c>
      <c r="B1278" t="str">
        <f>IF(Recipes!C1285="","", Recipes!C1285)</f>
        <v/>
      </c>
      <c r="C1278" t="str">
        <f t="shared" si="19"/>
        <v/>
      </c>
    </row>
    <row r="1279" spans="1:3" x14ac:dyDescent="0.2">
      <c r="A1279" t="str">
        <f>IF(B1279="","", MAX(A$1:A1278)+1)</f>
        <v/>
      </c>
      <c r="B1279" t="str">
        <f>IF(Recipes!C1286="","", Recipes!C1286)</f>
        <v/>
      </c>
      <c r="C1279" t="str">
        <f t="shared" si="19"/>
        <v/>
      </c>
    </row>
    <row r="1280" spans="1:3" x14ac:dyDescent="0.2">
      <c r="A1280" t="str">
        <f>IF(B1280="","", MAX(A$1:A1279)+1)</f>
        <v/>
      </c>
      <c r="B1280" t="str">
        <f>IF(Recipes!C1287="","", Recipes!C1287)</f>
        <v/>
      </c>
      <c r="C1280" t="str">
        <f t="shared" si="19"/>
        <v/>
      </c>
    </row>
    <row r="1281" spans="1:3" x14ac:dyDescent="0.2">
      <c r="A1281" t="str">
        <f>IF(B1281="","", MAX(A$1:A1280)+1)</f>
        <v/>
      </c>
      <c r="B1281" t="str">
        <f>IF(Recipes!C1288="","", Recipes!C1288)</f>
        <v/>
      </c>
      <c r="C1281" t="str">
        <f t="shared" si="19"/>
        <v/>
      </c>
    </row>
    <row r="1282" spans="1:3" x14ac:dyDescent="0.2">
      <c r="A1282" t="str">
        <f>IF(B1282="","", MAX(A$1:A1281)+1)</f>
        <v/>
      </c>
      <c r="B1282" t="str">
        <f>IF(Recipes!C1289="","", Recipes!C1289)</f>
        <v/>
      </c>
      <c r="C1282" t="str">
        <f t="shared" si="19"/>
        <v/>
      </c>
    </row>
    <row r="1283" spans="1:3" x14ac:dyDescent="0.2">
      <c r="A1283" t="str">
        <f>IF(B1283="","", MAX(A$1:A1282)+1)</f>
        <v/>
      </c>
      <c r="B1283" t="str">
        <f>IF(Recipes!C1290="","", Recipes!C1290)</f>
        <v/>
      </c>
      <c r="C1283" t="str">
        <f t="shared" ref="C1283:C1346" si="20">IFERROR(INDEX($B$2:$B$2000,MATCH(ROW()-ROW($D$1),$A$2:$A$2000,0)),"")</f>
        <v/>
      </c>
    </row>
    <row r="1284" spans="1:3" x14ac:dyDescent="0.2">
      <c r="A1284" t="str">
        <f>IF(B1284="","", MAX(A$1:A1283)+1)</f>
        <v/>
      </c>
      <c r="B1284" t="str">
        <f>IF(Recipes!C1291="","", Recipes!C1291)</f>
        <v/>
      </c>
      <c r="C1284" t="str">
        <f t="shared" si="20"/>
        <v/>
      </c>
    </row>
    <row r="1285" spans="1:3" x14ac:dyDescent="0.2">
      <c r="A1285" t="str">
        <f>IF(B1285="","", MAX(A$1:A1284)+1)</f>
        <v/>
      </c>
      <c r="B1285" t="str">
        <f>IF(Recipes!C1292="","", Recipes!C1292)</f>
        <v/>
      </c>
      <c r="C1285" t="str">
        <f t="shared" si="20"/>
        <v/>
      </c>
    </row>
    <row r="1286" spans="1:3" x14ac:dyDescent="0.2">
      <c r="A1286" t="str">
        <f>IF(B1286="","", MAX(A$1:A1285)+1)</f>
        <v/>
      </c>
      <c r="B1286" t="str">
        <f>IF(Recipes!C1293="","", Recipes!C1293)</f>
        <v/>
      </c>
      <c r="C1286" t="str">
        <f t="shared" si="20"/>
        <v/>
      </c>
    </row>
    <row r="1287" spans="1:3" x14ac:dyDescent="0.2">
      <c r="A1287" t="str">
        <f>IF(B1287="","", MAX(A$1:A1286)+1)</f>
        <v/>
      </c>
      <c r="B1287" t="str">
        <f>IF(Recipes!C1294="","", Recipes!C1294)</f>
        <v/>
      </c>
      <c r="C1287" t="str">
        <f t="shared" si="20"/>
        <v/>
      </c>
    </row>
    <row r="1288" spans="1:3" x14ac:dyDescent="0.2">
      <c r="A1288" t="str">
        <f>IF(B1288="","", MAX(A$1:A1287)+1)</f>
        <v/>
      </c>
      <c r="B1288" t="str">
        <f>IF(Recipes!C1295="","", Recipes!C1295)</f>
        <v/>
      </c>
      <c r="C1288" t="str">
        <f t="shared" si="20"/>
        <v/>
      </c>
    </row>
    <row r="1289" spans="1:3" x14ac:dyDescent="0.2">
      <c r="A1289" t="str">
        <f>IF(B1289="","", MAX(A$1:A1288)+1)</f>
        <v/>
      </c>
      <c r="B1289" t="str">
        <f>IF(Recipes!C1296="","", Recipes!C1296)</f>
        <v/>
      </c>
      <c r="C1289" t="str">
        <f t="shared" si="20"/>
        <v/>
      </c>
    </row>
    <row r="1290" spans="1:3" x14ac:dyDescent="0.2">
      <c r="A1290" t="str">
        <f>IF(B1290="","", MAX(A$1:A1289)+1)</f>
        <v/>
      </c>
      <c r="B1290" t="str">
        <f>IF(Recipes!C1297="","", Recipes!C1297)</f>
        <v/>
      </c>
      <c r="C1290" t="str">
        <f t="shared" si="20"/>
        <v/>
      </c>
    </row>
    <row r="1291" spans="1:3" x14ac:dyDescent="0.2">
      <c r="A1291" t="str">
        <f>IF(B1291="","", MAX(A$1:A1290)+1)</f>
        <v/>
      </c>
      <c r="B1291" t="str">
        <f>IF(Recipes!C1298="","", Recipes!C1298)</f>
        <v/>
      </c>
      <c r="C1291" t="str">
        <f t="shared" si="20"/>
        <v/>
      </c>
    </row>
    <row r="1292" spans="1:3" x14ac:dyDescent="0.2">
      <c r="A1292" t="str">
        <f>IF(B1292="","", MAX(A$1:A1291)+1)</f>
        <v/>
      </c>
      <c r="B1292" t="str">
        <f>IF(Recipes!C1299="","", Recipes!C1299)</f>
        <v/>
      </c>
      <c r="C1292" t="str">
        <f t="shared" si="20"/>
        <v/>
      </c>
    </row>
    <row r="1293" spans="1:3" x14ac:dyDescent="0.2">
      <c r="A1293" t="str">
        <f>IF(B1293="","", MAX(A$1:A1292)+1)</f>
        <v/>
      </c>
      <c r="B1293" t="str">
        <f>IF(Recipes!C1300="","", Recipes!C1300)</f>
        <v/>
      </c>
      <c r="C1293" t="str">
        <f t="shared" si="20"/>
        <v/>
      </c>
    </row>
    <row r="1294" spans="1:3" x14ac:dyDescent="0.2">
      <c r="A1294" t="str">
        <f>IF(B1294="","", MAX(A$1:A1293)+1)</f>
        <v/>
      </c>
      <c r="B1294" t="str">
        <f>IF(Recipes!C1301="","", Recipes!C1301)</f>
        <v/>
      </c>
      <c r="C1294" t="str">
        <f t="shared" si="20"/>
        <v/>
      </c>
    </row>
    <row r="1295" spans="1:3" x14ac:dyDescent="0.2">
      <c r="A1295" t="str">
        <f>IF(B1295="","", MAX(A$1:A1294)+1)</f>
        <v/>
      </c>
      <c r="B1295" t="str">
        <f>IF(Recipes!C1302="","", Recipes!C1302)</f>
        <v/>
      </c>
      <c r="C1295" t="str">
        <f t="shared" si="20"/>
        <v/>
      </c>
    </row>
    <row r="1296" spans="1:3" x14ac:dyDescent="0.2">
      <c r="A1296" t="str">
        <f>IF(B1296="","", MAX(A$1:A1295)+1)</f>
        <v/>
      </c>
      <c r="B1296" t="str">
        <f>IF(Recipes!C1303="","", Recipes!C1303)</f>
        <v/>
      </c>
      <c r="C1296" t="str">
        <f t="shared" si="20"/>
        <v/>
      </c>
    </row>
    <row r="1297" spans="1:3" x14ac:dyDescent="0.2">
      <c r="A1297" t="str">
        <f>IF(B1297="","", MAX(A$1:A1296)+1)</f>
        <v/>
      </c>
      <c r="B1297" t="str">
        <f>IF(Recipes!C1304="","", Recipes!C1304)</f>
        <v/>
      </c>
      <c r="C1297" t="str">
        <f t="shared" si="20"/>
        <v/>
      </c>
    </row>
    <row r="1298" spans="1:3" x14ac:dyDescent="0.2">
      <c r="A1298" t="str">
        <f>IF(B1298="","", MAX(A$1:A1297)+1)</f>
        <v/>
      </c>
      <c r="B1298" t="str">
        <f>IF(Recipes!C1305="","", Recipes!C1305)</f>
        <v/>
      </c>
      <c r="C1298" t="str">
        <f t="shared" si="20"/>
        <v/>
      </c>
    </row>
    <row r="1299" spans="1:3" x14ac:dyDescent="0.2">
      <c r="A1299" t="str">
        <f>IF(B1299="","", MAX(A$1:A1298)+1)</f>
        <v/>
      </c>
      <c r="B1299" t="str">
        <f>IF(Recipes!C1306="","", Recipes!C1306)</f>
        <v/>
      </c>
      <c r="C1299" t="str">
        <f t="shared" si="20"/>
        <v/>
      </c>
    </row>
    <row r="1300" spans="1:3" x14ac:dyDescent="0.2">
      <c r="A1300" t="str">
        <f>IF(B1300="","", MAX(A$1:A1299)+1)</f>
        <v/>
      </c>
      <c r="B1300" t="str">
        <f>IF(Recipes!C1307="","", Recipes!C1307)</f>
        <v/>
      </c>
      <c r="C1300" t="str">
        <f t="shared" si="20"/>
        <v/>
      </c>
    </row>
    <row r="1301" spans="1:3" x14ac:dyDescent="0.2">
      <c r="A1301" t="str">
        <f>IF(B1301="","", MAX(A$1:A1300)+1)</f>
        <v/>
      </c>
      <c r="B1301" t="str">
        <f>IF(Recipes!C1308="","", Recipes!C1308)</f>
        <v/>
      </c>
      <c r="C1301" t="str">
        <f t="shared" si="20"/>
        <v/>
      </c>
    </row>
    <row r="1302" spans="1:3" x14ac:dyDescent="0.2">
      <c r="A1302" t="str">
        <f>IF(B1302="","", MAX(A$1:A1301)+1)</f>
        <v/>
      </c>
      <c r="B1302" t="str">
        <f>IF(Recipes!C1309="","", Recipes!C1309)</f>
        <v/>
      </c>
      <c r="C1302" t="str">
        <f t="shared" si="20"/>
        <v/>
      </c>
    </row>
    <row r="1303" spans="1:3" x14ac:dyDescent="0.2">
      <c r="A1303" t="str">
        <f>IF(B1303="","", MAX(A$1:A1302)+1)</f>
        <v/>
      </c>
      <c r="B1303" t="str">
        <f>IF(Recipes!C1310="","", Recipes!C1310)</f>
        <v/>
      </c>
      <c r="C1303" t="str">
        <f t="shared" si="20"/>
        <v/>
      </c>
    </row>
    <row r="1304" spans="1:3" x14ac:dyDescent="0.2">
      <c r="A1304" t="str">
        <f>IF(B1304="","", MAX(A$1:A1303)+1)</f>
        <v/>
      </c>
      <c r="B1304" t="str">
        <f>IF(Recipes!C1311="","", Recipes!C1311)</f>
        <v/>
      </c>
      <c r="C1304" t="str">
        <f t="shared" si="20"/>
        <v/>
      </c>
    </row>
    <row r="1305" spans="1:3" x14ac:dyDescent="0.2">
      <c r="A1305" t="str">
        <f>IF(B1305="","", MAX(A$1:A1304)+1)</f>
        <v/>
      </c>
      <c r="B1305" t="str">
        <f>IF(Recipes!C1312="","", Recipes!C1312)</f>
        <v/>
      </c>
      <c r="C1305" t="str">
        <f t="shared" si="20"/>
        <v/>
      </c>
    </row>
    <row r="1306" spans="1:3" x14ac:dyDescent="0.2">
      <c r="A1306" t="str">
        <f>IF(B1306="","", MAX(A$1:A1305)+1)</f>
        <v/>
      </c>
      <c r="B1306" t="str">
        <f>IF(Recipes!C1313="","", Recipes!C1313)</f>
        <v/>
      </c>
      <c r="C1306" t="str">
        <f t="shared" si="20"/>
        <v/>
      </c>
    </row>
    <row r="1307" spans="1:3" x14ac:dyDescent="0.2">
      <c r="A1307" t="str">
        <f>IF(B1307="","", MAX(A$1:A1306)+1)</f>
        <v/>
      </c>
      <c r="B1307" t="str">
        <f>IF(Recipes!C1314="","", Recipes!C1314)</f>
        <v/>
      </c>
      <c r="C1307" t="str">
        <f t="shared" si="20"/>
        <v/>
      </c>
    </row>
    <row r="1308" spans="1:3" x14ac:dyDescent="0.2">
      <c r="A1308" t="str">
        <f>IF(B1308="","", MAX(A$1:A1307)+1)</f>
        <v/>
      </c>
      <c r="B1308" t="str">
        <f>IF(Recipes!C1315="","", Recipes!C1315)</f>
        <v/>
      </c>
      <c r="C1308" t="str">
        <f t="shared" si="20"/>
        <v/>
      </c>
    </row>
    <row r="1309" spans="1:3" x14ac:dyDescent="0.2">
      <c r="A1309" t="str">
        <f>IF(B1309="","", MAX(A$1:A1308)+1)</f>
        <v/>
      </c>
      <c r="B1309" t="str">
        <f>IF(Recipes!C1316="","", Recipes!C1316)</f>
        <v/>
      </c>
      <c r="C1309" t="str">
        <f t="shared" si="20"/>
        <v/>
      </c>
    </row>
    <row r="1310" spans="1:3" x14ac:dyDescent="0.2">
      <c r="A1310" t="str">
        <f>IF(B1310="","", MAX(A$1:A1309)+1)</f>
        <v/>
      </c>
      <c r="B1310" t="str">
        <f>IF(Recipes!C1317="","", Recipes!C1317)</f>
        <v/>
      </c>
      <c r="C1310" t="str">
        <f t="shared" si="20"/>
        <v/>
      </c>
    </row>
    <row r="1311" spans="1:3" x14ac:dyDescent="0.2">
      <c r="A1311" t="str">
        <f>IF(B1311="","", MAX(A$1:A1310)+1)</f>
        <v/>
      </c>
      <c r="B1311" t="str">
        <f>IF(Recipes!C1318="","", Recipes!C1318)</f>
        <v/>
      </c>
      <c r="C1311" t="str">
        <f t="shared" si="20"/>
        <v/>
      </c>
    </row>
    <row r="1312" spans="1:3" x14ac:dyDescent="0.2">
      <c r="A1312" t="str">
        <f>IF(B1312="","", MAX(A$1:A1311)+1)</f>
        <v/>
      </c>
      <c r="B1312" t="str">
        <f>IF(Recipes!C1319="","", Recipes!C1319)</f>
        <v/>
      </c>
      <c r="C1312" t="str">
        <f t="shared" si="20"/>
        <v/>
      </c>
    </row>
    <row r="1313" spans="1:3" x14ac:dyDescent="0.2">
      <c r="A1313" t="str">
        <f>IF(B1313="","", MAX(A$1:A1312)+1)</f>
        <v/>
      </c>
      <c r="B1313" t="str">
        <f>IF(Recipes!C1320="","", Recipes!C1320)</f>
        <v/>
      </c>
      <c r="C1313" t="str">
        <f t="shared" si="20"/>
        <v/>
      </c>
    </row>
    <row r="1314" spans="1:3" x14ac:dyDescent="0.2">
      <c r="A1314" t="str">
        <f>IF(B1314="","", MAX(A$1:A1313)+1)</f>
        <v/>
      </c>
      <c r="B1314" t="str">
        <f>IF(Recipes!C1321="","", Recipes!C1321)</f>
        <v/>
      </c>
      <c r="C1314" t="str">
        <f t="shared" si="20"/>
        <v/>
      </c>
    </row>
    <row r="1315" spans="1:3" x14ac:dyDescent="0.2">
      <c r="A1315" t="str">
        <f>IF(B1315="","", MAX(A$1:A1314)+1)</f>
        <v/>
      </c>
      <c r="B1315" t="str">
        <f>IF(Recipes!C1322="","", Recipes!C1322)</f>
        <v/>
      </c>
      <c r="C1315" t="str">
        <f t="shared" si="20"/>
        <v/>
      </c>
    </row>
    <row r="1316" spans="1:3" x14ac:dyDescent="0.2">
      <c r="A1316" t="str">
        <f>IF(B1316="","", MAX(A$1:A1315)+1)</f>
        <v/>
      </c>
      <c r="B1316" t="str">
        <f>IF(Recipes!C1323="","", Recipes!C1323)</f>
        <v/>
      </c>
      <c r="C1316" t="str">
        <f t="shared" si="20"/>
        <v/>
      </c>
    </row>
    <row r="1317" spans="1:3" x14ac:dyDescent="0.2">
      <c r="A1317" t="str">
        <f>IF(B1317="","", MAX(A$1:A1316)+1)</f>
        <v/>
      </c>
      <c r="B1317" t="str">
        <f>IF(Recipes!C1324="","", Recipes!C1324)</f>
        <v/>
      </c>
      <c r="C1317" t="str">
        <f t="shared" si="20"/>
        <v/>
      </c>
    </row>
    <row r="1318" spans="1:3" x14ac:dyDescent="0.2">
      <c r="A1318" t="str">
        <f>IF(B1318="","", MAX(A$1:A1317)+1)</f>
        <v/>
      </c>
      <c r="B1318" t="str">
        <f>IF(Recipes!C1325="","", Recipes!C1325)</f>
        <v/>
      </c>
      <c r="C1318" t="str">
        <f t="shared" si="20"/>
        <v/>
      </c>
    </row>
    <row r="1319" spans="1:3" x14ac:dyDescent="0.2">
      <c r="A1319" t="str">
        <f>IF(B1319="","", MAX(A$1:A1318)+1)</f>
        <v/>
      </c>
      <c r="B1319" t="str">
        <f>IF(Recipes!C1326="","", Recipes!C1326)</f>
        <v/>
      </c>
      <c r="C1319" t="str">
        <f t="shared" si="20"/>
        <v/>
      </c>
    </row>
    <row r="1320" spans="1:3" x14ac:dyDescent="0.2">
      <c r="A1320" t="str">
        <f>IF(B1320="","", MAX(A$1:A1319)+1)</f>
        <v/>
      </c>
      <c r="B1320" t="str">
        <f>IF(Recipes!C1327="","", Recipes!C1327)</f>
        <v/>
      </c>
      <c r="C1320" t="str">
        <f t="shared" si="20"/>
        <v/>
      </c>
    </row>
    <row r="1321" spans="1:3" x14ac:dyDescent="0.2">
      <c r="A1321" t="str">
        <f>IF(B1321="","", MAX(A$1:A1320)+1)</f>
        <v/>
      </c>
      <c r="B1321" t="str">
        <f>IF(Recipes!C1328="","", Recipes!C1328)</f>
        <v/>
      </c>
      <c r="C1321" t="str">
        <f t="shared" si="20"/>
        <v/>
      </c>
    </row>
    <row r="1322" spans="1:3" x14ac:dyDescent="0.2">
      <c r="A1322" t="str">
        <f>IF(B1322="","", MAX(A$1:A1321)+1)</f>
        <v/>
      </c>
      <c r="B1322" t="str">
        <f>IF(Recipes!C1329="","", Recipes!C1329)</f>
        <v/>
      </c>
      <c r="C1322" t="str">
        <f t="shared" si="20"/>
        <v/>
      </c>
    </row>
    <row r="1323" spans="1:3" x14ac:dyDescent="0.2">
      <c r="A1323" t="str">
        <f>IF(B1323="","", MAX(A$1:A1322)+1)</f>
        <v/>
      </c>
      <c r="B1323" t="str">
        <f>IF(Recipes!C1330="","", Recipes!C1330)</f>
        <v/>
      </c>
      <c r="C1323" t="str">
        <f t="shared" si="20"/>
        <v/>
      </c>
    </row>
    <row r="1324" spans="1:3" x14ac:dyDescent="0.2">
      <c r="A1324" t="str">
        <f>IF(B1324="","", MAX(A$1:A1323)+1)</f>
        <v/>
      </c>
      <c r="B1324" t="str">
        <f>IF(Recipes!C1331="","", Recipes!C1331)</f>
        <v/>
      </c>
      <c r="C1324" t="str">
        <f t="shared" si="20"/>
        <v/>
      </c>
    </row>
    <row r="1325" spans="1:3" x14ac:dyDescent="0.2">
      <c r="A1325" t="str">
        <f>IF(B1325="","", MAX(A$1:A1324)+1)</f>
        <v/>
      </c>
      <c r="B1325" t="str">
        <f>IF(Recipes!C1332="","", Recipes!C1332)</f>
        <v/>
      </c>
      <c r="C1325" t="str">
        <f t="shared" si="20"/>
        <v/>
      </c>
    </row>
    <row r="1326" spans="1:3" x14ac:dyDescent="0.2">
      <c r="A1326" t="str">
        <f>IF(B1326="","", MAX(A$1:A1325)+1)</f>
        <v/>
      </c>
      <c r="B1326" t="str">
        <f>IF(Recipes!C1333="","", Recipes!C1333)</f>
        <v/>
      </c>
      <c r="C1326" t="str">
        <f t="shared" si="20"/>
        <v/>
      </c>
    </row>
    <row r="1327" spans="1:3" x14ac:dyDescent="0.2">
      <c r="A1327" t="str">
        <f>IF(B1327="","", MAX(A$1:A1326)+1)</f>
        <v/>
      </c>
      <c r="B1327" t="str">
        <f>IF(Recipes!C1334="","", Recipes!C1334)</f>
        <v/>
      </c>
      <c r="C1327" t="str">
        <f t="shared" si="20"/>
        <v/>
      </c>
    </row>
    <row r="1328" spans="1:3" x14ac:dyDescent="0.2">
      <c r="A1328" t="str">
        <f>IF(B1328="","", MAX(A$1:A1327)+1)</f>
        <v/>
      </c>
      <c r="B1328" t="str">
        <f>IF(Recipes!C1335="","", Recipes!C1335)</f>
        <v/>
      </c>
      <c r="C1328" t="str">
        <f t="shared" si="20"/>
        <v/>
      </c>
    </row>
    <row r="1329" spans="1:3" x14ac:dyDescent="0.2">
      <c r="A1329" t="str">
        <f>IF(B1329="","", MAX(A$1:A1328)+1)</f>
        <v/>
      </c>
      <c r="B1329" t="str">
        <f>IF(Recipes!C1336="","", Recipes!C1336)</f>
        <v/>
      </c>
      <c r="C1329" t="str">
        <f t="shared" si="20"/>
        <v/>
      </c>
    </row>
    <row r="1330" spans="1:3" x14ac:dyDescent="0.2">
      <c r="A1330" t="str">
        <f>IF(B1330="","", MAX(A$1:A1329)+1)</f>
        <v/>
      </c>
      <c r="B1330" t="str">
        <f>IF(Recipes!C1337="","", Recipes!C1337)</f>
        <v/>
      </c>
      <c r="C1330" t="str">
        <f t="shared" si="20"/>
        <v/>
      </c>
    </row>
    <row r="1331" spans="1:3" x14ac:dyDescent="0.2">
      <c r="A1331" t="str">
        <f>IF(B1331="","", MAX(A$1:A1330)+1)</f>
        <v/>
      </c>
      <c r="B1331" t="str">
        <f>IF(Recipes!C1338="","", Recipes!C1338)</f>
        <v/>
      </c>
      <c r="C1331" t="str">
        <f t="shared" si="20"/>
        <v/>
      </c>
    </row>
    <row r="1332" spans="1:3" x14ac:dyDescent="0.2">
      <c r="A1332" t="str">
        <f>IF(B1332="","", MAX(A$1:A1331)+1)</f>
        <v/>
      </c>
      <c r="B1332" t="str">
        <f>IF(Recipes!C1339="","", Recipes!C1339)</f>
        <v/>
      </c>
      <c r="C1332" t="str">
        <f t="shared" si="20"/>
        <v/>
      </c>
    </row>
    <row r="1333" spans="1:3" x14ac:dyDescent="0.2">
      <c r="A1333" t="str">
        <f>IF(B1333="","", MAX(A$1:A1332)+1)</f>
        <v/>
      </c>
      <c r="B1333" t="str">
        <f>IF(Recipes!C1340="","", Recipes!C1340)</f>
        <v/>
      </c>
      <c r="C1333" t="str">
        <f t="shared" si="20"/>
        <v/>
      </c>
    </row>
    <row r="1334" spans="1:3" x14ac:dyDescent="0.2">
      <c r="A1334" t="str">
        <f>IF(B1334="","", MAX(A$1:A1333)+1)</f>
        <v/>
      </c>
      <c r="B1334" t="str">
        <f>IF(Recipes!C1341="","", Recipes!C1341)</f>
        <v/>
      </c>
      <c r="C1334" t="str">
        <f t="shared" si="20"/>
        <v/>
      </c>
    </row>
    <row r="1335" spans="1:3" x14ac:dyDescent="0.2">
      <c r="A1335" t="str">
        <f>IF(B1335="","", MAX(A$1:A1334)+1)</f>
        <v/>
      </c>
      <c r="B1335" t="str">
        <f>IF(Recipes!C1342="","", Recipes!C1342)</f>
        <v/>
      </c>
      <c r="C1335" t="str">
        <f t="shared" si="20"/>
        <v/>
      </c>
    </row>
    <row r="1336" spans="1:3" x14ac:dyDescent="0.2">
      <c r="A1336" t="str">
        <f>IF(B1336="","", MAX(A$1:A1335)+1)</f>
        <v/>
      </c>
      <c r="B1336" t="str">
        <f>IF(Recipes!C1343="","", Recipes!C1343)</f>
        <v/>
      </c>
      <c r="C1336" t="str">
        <f t="shared" si="20"/>
        <v/>
      </c>
    </row>
    <row r="1337" spans="1:3" x14ac:dyDescent="0.2">
      <c r="A1337" t="str">
        <f>IF(B1337="","", MAX(A$1:A1336)+1)</f>
        <v/>
      </c>
      <c r="B1337" t="str">
        <f>IF(Recipes!C1344="","", Recipes!C1344)</f>
        <v/>
      </c>
      <c r="C1337" t="str">
        <f t="shared" si="20"/>
        <v/>
      </c>
    </row>
    <row r="1338" spans="1:3" x14ac:dyDescent="0.2">
      <c r="A1338" t="str">
        <f>IF(B1338="","", MAX(A$1:A1337)+1)</f>
        <v/>
      </c>
      <c r="B1338" t="str">
        <f>IF(Recipes!C1345="","", Recipes!C1345)</f>
        <v/>
      </c>
      <c r="C1338" t="str">
        <f t="shared" si="20"/>
        <v/>
      </c>
    </row>
    <row r="1339" spans="1:3" x14ac:dyDescent="0.2">
      <c r="A1339" t="str">
        <f>IF(B1339="","", MAX(A$1:A1338)+1)</f>
        <v/>
      </c>
      <c r="B1339" t="str">
        <f>IF(Recipes!C1346="","", Recipes!C1346)</f>
        <v/>
      </c>
      <c r="C1339" t="str">
        <f t="shared" si="20"/>
        <v/>
      </c>
    </row>
    <row r="1340" spans="1:3" x14ac:dyDescent="0.2">
      <c r="A1340" t="str">
        <f>IF(B1340="","", MAX(A$1:A1339)+1)</f>
        <v/>
      </c>
      <c r="B1340" t="str">
        <f>IF(Recipes!C1347="","", Recipes!C1347)</f>
        <v/>
      </c>
      <c r="C1340" t="str">
        <f t="shared" si="20"/>
        <v/>
      </c>
    </row>
    <row r="1341" spans="1:3" x14ac:dyDescent="0.2">
      <c r="A1341" t="str">
        <f>IF(B1341="","", MAX(A$1:A1340)+1)</f>
        <v/>
      </c>
      <c r="B1341" t="str">
        <f>IF(Recipes!C1348="","", Recipes!C1348)</f>
        <v/>
      </c>
      <c r="C1341" t="str">
        <f t="shared" si="20"/>
        <v/>
      </c>
    </row>
    <row r="1342" spans="1:3" x14ac:dyDescent="0.2">
      <c r="A1342" t="str">
        <f>IF(B1342="","", MAX(A$1:A1341)+1)</f>
        <v/>
      </c>
      <c r="B1342" t="str">
        <f>IF(Recipes!C1349="","", Recipes!C1349)</f>
        <v/>
      </c>
      <c r="C1342" t="str">
        <f t="shared" si="20"/>
        <v/>
      </c>
    </row>
    <row r="1343" spans="1:3" x14ac:dyDescent="0.2">
      <c r="A1343" t="str">
        <f>IF(B1343="","", MAX(A$1:A1342)+1)</f>
        <v/>
      </c>
      <c r="B1343" t="str">
        <f>IF(Recipes!C1350="","", Recipes!C1350)</f>
        <v/>
      </c>
      <c r="C1343" t="str">
        <f t="shared" si="20"/>
        <v/>
      </c>
    </row>
    <row r="1344" spans="1:3" x14ac:dyDescent="0.2">
      <c r="A1344" t="str">
        <f>IF(B1344="","", MAX(A$1:A1343)+1)</f>
        <v/>
      </c>
      <c r="B1344" t="str">
        <f>IF(Recipes!C1351="","", Recipes!C1351)</f>
        <v/>
      </c>
      <c r="C1344" t="str">
        <f t="shared" si="20"/>
        <v/>
      </c>
    </row>
    <row r="1345" spans="1:3" x14ac:dyDescent="0.2">
      <c r="A1345" t="str">
        <f>IF(B1345="","", MAX(A$1:A1344)+1)</f>
        <v/>
      </c>
      <c r="B1345" t="str">
        <f>IF(Recipes!C1352="","", Recipes!C1352)</f>
        <v/>
      </c>
      <c r="C1345" t="str">
        <f t="shared" si="20"/>
        <v/>
      </c>
    </row>
    <row r="1346" spans="1:3" x14ac:dyDescent="0.2">
      <c r="A1346" t="str">
        <f>IF(B1346="","", MAX(A$1:A1345)+1)</f>
        <v/>
      </c>
      <c r="B1346" t="str">
        <f>IF(Recipes!C1353="","", Recipes!C1353)</f>
        <v/>
      </c>
      <c r="C1346" t="str">
        <f t="shared" si="20"/>
        <v/>
      </c>
    </row>
    <row r="1347" spans="1:3" x14ac:dyDescent="0.2">
      <c r="A1347" t="str">
        <f>IF(B1347="","", MAX(A$1:A1346)+1)</f>
        <v/>
      </c>
      <c r="B1347" t="str">
        <f>IF(Recipes!C1354="","", Recipes!C1354)</f>
        <v/>
      </c>
      <c r="C1347" t="str">
        <f t="shared" ref="C1347:C1410" si="21">IFERROR(INDEX($B$2:$B$2000,MATCH(ROW()-ROW($D$1),$A$2:$A$2000,0)),"")</f>
        <v/>
      </c>
    </row>
    <row r="1348" spans="1:3" x14ac:dyDescent="0.2">
      <c r="A1348" t="str">
        <f>IF(B1348="","", MAX(A$1:A1347)+1)</f>
        <v/>
      </c>
      <c r="B1348" t="str">
        <f>IF(Recipes!C1355="","", Recipes!C1355)</f>
        <v/>
      </c>
      <c r="C1348" t="str">
        <f t="shared" si="21"/>
        <v/>
      </c>
    </row>
    <row r="1349" spans="1:3" x14ac:dyDescent="0.2">
      <c r="A1349" t="str">
        <f>IF(B1349="","", MAX(A$1:A1348)+1)</f>
        <v/>
      </c>
      <c r="B1349" t="str">
        <f>IF(Recipes!C1356="","", Recipes!C1356)</f>
        <v/>
      </c>
      <c r="C1349" t="str">
        <f t="shared" si="21"/>
        <v/>
      </c>
    </row>
    <row r="1350" spans="1:3" x14ac:dyDescent="0.2">
      <c r="A1350" t="str">
        <f>IF(B1350="","", MAX(A$1:A1349)+1)</f>
        <v/>
      </c>
      <c r="B1350" t="str">
        <f>IF(Recipes!C1357="","", Recipes!C1357)</f>
        <v/>
      </c>
      <c r="C1350" t="str">
        <f t="shared" si="21"/>
        <v/>
      </c>
    </row>
    <row r="1351" spans="1:3" x14ac:dyDescent="0.2">
      <c r="A1351" t="str">
        <f>IF(B1351="","", MAX(A$1:A1350)+1)</f>
        <v/>
      </c>
      <c r="B1351" t="str">
        <f>IF(Recipes!C1358="","", Recipes!C1358)</f>
        <v/>
      </c>
      <c r="C1351" t="str">
        <f t="shared" si="21"/>
        <v/>
      </c>
    </row>
    <row r="1352" spans="1:3" x14ac:dyDescent="0.2">
      <c r="A1352" t="str">
        <f>IF(B1352="","", MAX(A$1:A1351)+1)</f>
        <v/>
      </c>
      <c r="B1352" t="str">
        <f>IF(Recipes!C1359="","", Recipes!C1359)</f>
        <v/>
      </c>
      <c r="C1352" t="str">
        <f t="shared" si="21"/>
        <v/>
      </c>
    </row>
    <row r="1353" spans="1:3" x14ac:dyDescent="0.2">
      <c r="A1353" t="str">
        <f>IF(B1353="","", MAX(A$1:A1352)+1)</f>
        <v/>
      </c>
      <c r="B1353" t="str">
        <f>IF(Recipes!C1360="","", Recipes!C1360)</f>
        <v/>
      </c>
      <c r="C1353" t="str">
        <f t="shared" si="21"/>
        <v/>
      </c>
    </row>
    <row r="1354" spans="1:3" x14ac:dyDescent="0.2">
      <c r="A1354" t="str">
        <f>IF(B1354="","", MAX(A$1:A1353)+1)</f>
        <v/>
      </c>
      <c r="B1354" t="str">
        <f>IF(Recipes!C1361="","", Recipes!C1361)</f>
        <v/>
      </c>
      <c r="C1354" t="str">
        <f t="shared" si="21"/>
        <v/>
      </c>
    </row>
    <row r="1355" spans="1:3" x14ac:dyDescent="0.2">
      <c r="A1355" t="str">
        <f>IF(B1355="","", MAX(A$1:A1354)+1)</f>
        <v/>
      </c>
      <c r="B1355" t="str">
        <f>IF(Recipes!C1362="","", Recipes!C1362)</f>
        <v/>
      </c>
      <c r="C1355" t="str">
        <f t="shared" si="21"/>
        <v/>
      </c>
    </row>
    <row r="1356" spans="1:3" x14ac:dyDescent="0.2">
      <c r="A1356" t="str">
        <f>IF(B1356="","", MAX(A$1:A1355)+1)</f>
        <v/>
      </c>
      <c r="B1356" t="str">
        <f>IF(Recipes!C1363="","", Recipes!C1363)</f>
        <v/>
      </c>
      <c r="C1356" t="str">
        <f t="shared" si="21"/>
        <v/>
      </c>
    </row>
    <row r="1357" spans="1:3" x14ac:dyDescent="0.2">
      <c r="A1357" t="str">
        <f>IF(B1357="","", MAX(A$1:A1356)+1)</f>
        <v/>
      </c>
      <c r="B1357" t="str">
        <f>IF(Recipes!C1364="","", Recipes!C1364)</f>
        <v/>
      </c>
      <c r="C1357" t="str">
        <f t="shared" si="21"/>
        <v/>
      </c>
    </row>
    <row r="1358" spans="1:3" x14ac:dyDescent="0.2">
      <c r="A1358" t="str">
        <f>IF(B1358="","", MAX(A$1:A1357)+1)</f>
        <v/>
      </c>
      <c r="B1358" t="str">
        <f>IF(Recipes!C1365="","", Recipes!C1365)</f>
        <v/>
      </c>
      <c r="C1358" t="str">
        <f t="shared" si="21"/>
        <v/>
      </c>
    </row>
    <row r="1359" spans="1:3" x14ac:dyDescent="0.2">
      <c r="A1359" t="str">
        <f>IF(B1359="","", MAX(A$1:A1358)+1)</f>
        <v/>
      </c>
      <c r="B1359" t="str">
        <f>IF(Recipes!C1366="","", Recipes!C1366)</f>
        <v/>
      </c>
      <c r="C1359" t="str">
        <f t="shared" si="21"/>
        <v/>
      </c>
    </row>
    <row r="1360" spans="1:3" x14ac:dyDescent="0.2">
      <c r="A1360" t="str">
        <f>IF(B1360="","", MAX(A$1:A1359)+1)</f>
        <v/>
      </c>
      <c r="B1360" t="str">
        <f>IF(Recipes!C1367="","", Recipes!C1367)</f>
        <v/>
      </c>
      <c r="C1360" t="str">
        <f t="shared" si="21"/>
        <v/>
      </c>
    </row>
    <row r="1361" spans="1:3" x14ac:dyDescent="0.2">
      <c r="A1361" t="str">
        <f>IF(B1361="","", MAX(A$1:A1360)+1)</f>
        <v/>
      </c>
      <c r="B1361" t="str">
        <f>IF(Recipes!C1368="","", Recipes!C1368)</f>
        <v/>
      </c>
      <c r="C1361" t="str">
        <f t="shared" si="21"/>
        <v/>
      </c>
    </row>
    <row r="1362" spans="1:3" x14ac:dyDescent="0.2">
      <c r="A1362" t="str">
        <f>IF(B1362="","", MAX(A$1:A1361)+1)</f>
        <v/>
      </c>
      <c r="B1362" t="str">
        <f>IF(Recipes!C1369="","", Recipes!C1369)</f>
        <v/>
      </c>
      <c r="C1362" t="str">
        <f t="shared" si="21"/>
        <v/>
      </c>
    </row>
    <row r="1363" spans="1:3" x14ac:dyDescent="0.2">
      <c r="A1363" t="str">
        <f>IF(B1363="","", MAX(A$1:A1362)+1)</f>
        <v/>
      </c>
      <c r="B1363" t="str">
        <f>IF(Recipes!C1370="","", Recipes!C1370)</f>
        <v/>
      </c>
      <c r="C1363" t="str">
        <f t="shared" si="21"/>
        <v/>
      </c>
    </row>
    <row r="1364" spans="1:3" x14ac:dyDescent="0.2">
      <c r="A1364" t="str">
        <f>IF(B1364="","", MAX(A$1:A1363)+1)</f>
        <v/>
      </c>
      <c r="B1364" t="str">
        <f>IF(Recipes!C1371="","", Recipes!C1371)</f>
        <v/>
      </c>
      <c r="C1364" t="str">
        <f t="shared" si="21"/>
        <v/>
      </c>
    </row>
    <row r="1365" spans="1:3" x14ac:dyDescent="0.2">
      <c r="A1365" t="str">
        <f>IF(B1365="","", MAX(A$1:A1364)+1)</f>
        <v/>
      </c>
      <c r="B1365" t="str">
        <f>IF(Recipes!C1372="","", Recipes!C1372)</f>
        <v/>
      </c>
      <c r="C1365" t="str">
        <f t="shared" si="21"/>
        <v/>
      </c>
    </row>
    <row r="1366" spans="1:3" x14ac:dyDescent="0.2">
      <c r="A1366" t="str">
        <f>IF(B1366="","", MAX(A$1:A1365)+1)</f>
        <v/>
      </c>
      <c r="B1366" t="str">
        <f>IF(Recipes!C1373="","", Recipes!C1373)</f>
        <v/>
      </c>
      <c r="C1366" t="str">
        <f t="shared" si="21"/>
        <v/>
      </c>
    </row>
    <row r="1367" spans="1:3" x14ac:dyDescent="0.2">
      <c r="A1367" t="str">
        <f>IF(B1367="","", MAX(A$1:A1366)+1)</f>
        <v/>
      </c>
      <c r="B1367" t="str">
        <f>IF(Recipes!C1374="","", Recipes!C1374)</f>
        <v/>
      </c>
      <c r="C1367" t="str">
        <f t="shared" si="21"/>
        <v/>
      </c>
    </row>
    <row r="1368" spans="1:3" x14ac:dyDescent="0.2">
      <c r="A1368" t="str">
        <f>IF(B1368="","", MAX(A$1:A1367)+1)</f>
        <v/>
      </c>
      <c r="B1368" t="str">
        <f>IF(Recipes!C1375="","", Recipes!C1375)</f>
        <v/>
      </c>
      <c r="C1368" t="str">
        <f t="shared" si="21"/>
        <v/>
      </c>
    </row>
    <row r="1369" spans="1:3" x14ac:dyDescent="0.2">
      <c r="A1369" t="str">
        <f>IF(B1369="","", MAX(A$1:A1368)+1)</f>
        <v/>
      </c>
      <c r="B1369" t="str">
        <f>IF(Recipes!C1376="","", Recipes!C1376)</f>
        <v/>
      </c>
      <c r="C1369" t="str">
        <f t="shared" si="21"/>
        <v/>
      </c>
    </row>
    <row r="1370" spans="1:3" x14ac:dyDescent="0.2">
      <c r="A1370" t="str">
        <f>IF(B1370="","", MAX(A$1:A1369)+1)</f>
        <v/>
      </c>
      <c r="B1370" t="str">
        <f>IF(Recipes!C1377="","", Recipes!C1377)</f>
        <v/>
      </c>
      <c r="C1370" t="str">
        <f t="shared" si="21"/>
        <v/>
      </c>
    </row>
    <row r="1371" spans="1:3" x14ac:dyDescent="0.2">
      <c r="A1371" t="str">
        <f>IF(B1371="","", MAX(A$1:A1370)+1)</f>
        <v/>
      </c>
      <c r="B1371" t="str">
        <f>IF(Recipes!C1378="","", Recipes!C1378)</f>
        <v/>
      </c>
      <c r="C1371" t="str">
        <f t="shared" si="21"/>
        <v/>
      </c>
    </row>
    <row r="1372" spans="1:3" x14ac:dyDescent="0.2">
      <c r="A1372" t="str">
        <f>IF(B1372="","", MAX(A$1:A1371)+1)</f>
        <v/>
      </c>
      <c r="B1372" t="str">
        <f>IF(Recipes!C1379="","", Recipes!C1379)</f>
        <v/>
      </c>
      <c r="C1372" t="str">
        <f t="shared" si="21"/>
        <v/>
      </c>
    </row>
    <row r="1373" spans="1:3" x14ac:dyDescent="0.2">
      <c r="A1373" t="str">
        <f>IF(B1373="","", MAX(A$1:A1372)+1)</f>
        <v/>
      </c>
      <c r="B1373" t="str">
        <f>IF(Recipes!C1380="","", Recipes!C1380)</f>
        <v/>
      </c>
      <c r="C1373" t="str">
        <f t="shared" si="21"/>
        <v/>
      </c>
    </row>
    <row r="1374" spans="1:3" x14ac:dyDescent="0.2">
      <c r="A1374" t="str">
        <f>IF(B1374="","", MAX(A$1:A1373)+1)</f>
        <v/>
      </c>
      <c r="B1374" t="str">
        <f>IF(Recipes!C1381="","", Recipes!C1381)</f>
        <v/>
      </c>
      <c r="C1374" t="str">
        <f t="shared" si="21"/>
        <v/>
      </c>
    </row>
    <row r="1375" spans="1:3" x14ac:dyDescent="0.2">
      <c r="A1375" t="str">
        <f>IF(B1375="","", MAX(A$1:A1374)+1)</f>
        <v/>
      </c>
      <c r="B1375" t="str">
        <f>IF(Recipes!C1382="","", Recipes!C1382)</f>
        <v/>
      </c>
      <c r="C1375" t="str">
        <f t="shared" si="21"/>
        <v/>
      </c>
    </row>
    <row r="1376" spans="1:3" x14ac:dyDescent="0.2">
      <c r="A1376" t="str">
        <f>IF(B1376="","", MAX(A$1:A1375)+1)</f>
        <v/>
      </c>
      <c r="B1376" t="str">
        <f>IF(Recipes!C1383="","", Recipes!C1383)</f>
        <v/>
      </c>
      <c r="C1376" t="str">
        <f t="shared" si="21"/>
        <v/>
      </c>
    </row>
    <row r="1377" spans="1:3" x14ac:dyDescent="0.2">
      <c r="A1377" t="str">
        <f>IF(B1377="","", MAX(A$1:A1376)+1)</f>
        <v/>
      </c>
      <c r="B1377" t="str">
        <f>IF(Recipes!C1384="","", Recipes!C1384)</f>
        <v/>
      </c>
      <c r="C1377" t="str">
        <f t="shared" si="21"/>
        <v/>
      </c>
    </row>
    <row r="1378" spans="1:3" x14ac:dyDescent="0.2">
      <c r="A1378" t="str">
        <f>IF(B1378="","", MAX(A$1:A1377)+1)</f>
        <v/>
      </c>
      <c r="B1378" t="str">
        <f>IF(Recipes!C1385="","", Recipes!C1385)</f>
        <v/>
      </c>
      <c r="C1378" t="str">
        <f t="shared" si="21"/>
        <v/>
      </c>
    </row>
    <row r="1379" spans="1:3" x14ac:dyDescent="0.2">
      <c r="A1379" t="str">
        <f>IF(B1379="","", MAX(A$1:A1378)+1)</f>
        <v/>
      </c>
      <c r="B1379" t="str">
        <f>IF(Recipes!C1386="","", Recipes!C1386)</f>
        <v/>
      </c>
      <c r="C1379" t="str">
        <f t="shared" si="21"/>
        <v/>
      </c>
    </row>
    <row r="1380" spans="1:3" x14ac:dyDescent="0.2">
      <c r="A1380" t="str">
        <f>IF(B1380="","", MAX(A$1:A1379)+1)</f>
        <v/>
      </c>
      <c r="B1380" t="str">
        <f>IF(Recipes!C1387="","", Recipes!C1387)</f>
        <v/>
      </c>
      <c r="C1380" t="str">
        <f t="shared" si="21"/>
        <v/>
      </c>
    </row>
    <row r="1381" spans="1:3" x14ac:dyDescent="0.2">
      <c r="A1381" t="str">
        <f>IF(B1381="","", MAX(A$1:A1380)+1)</f>
        <v/>
      </c>
      <c r="B1381" t="str">
        <f>IF(Recipes!C1388="","", Recipes!C1388)</f>
        <v/>
      </c>
      <c r="C1381" t="str">
        <f t="shared" si="21"/>
        <v/>
      </c>
    </row>
    <row r="1382" spans="1:3" x14ac:dyDescent="0.2">
      <c r="A1382" t="str">
        <f>IF(B1382="","", MAX(A$1:A1381)+1)</f>
        <v/>
      </c>
      <c r="B1382" t="str">
        <f>IF(Recipes!C1389="","", Recipes!C1389)</f>
        <v/>
      </c>
      <c r="C1382" t="str">
        <f t="shared" si="21"/>
        <v/>
      </c>
    </row>
    <row r="1383" spans="1:3" x14ac:dyDescent="0.2">
      <c r="A1383" t="str">
        <f>IF(B1383="","", MAX(A$1:A1382)+1)</f>
        <v/>
      </c>
      <c r="B1383" t="str">
        <f>IF(Recipes!C1390="","", Recipes!C1390)</f>
        <v/>
      </c>
      <c r="C1383" t="str">
        <f t="shared" si="21"/>
        <v/>
      </c>
    </row>
    <row r="1384" spans="1:3" x14ac:dyDescent="0.2">
      <c r="A1384" t="str">
        <f>IF(B1384="","", MAX(A$1:A1383)+1)</f>
        <v/>
      </c>
      <c r="B1384" t="str">
        <f>IF(Recipes!C1391="","", Recipes!C1391)</f>
        <v/>
      </c>
      <c r="C1384" t="str">
        <f t="shared" si="21"/>
        <v/>
      </c>
    </row>
    <row r="1385" spans="1:3" x14ac:dyDescent="0.2">
      <c r="A1385" t="str">
        <f>IF(B1385="","", MAX(A$1:A1384)+1)</f>
        <v/>
      </c>
      <c r="B1385" t="str">
        <f>IF(Recipes!C1392="","", Recipes!C1392)</f>
        <v/>
      </c>
      <c r="C1385" t="str">
        <f t="shared" si="21"/>
        <v/>
      </c>
    </row>
    <row r="1386" spans="1:3" x14ac:dyDescent="0.2">
      <c r="A1386" t="str">
        <f>IF(B1386="","", MAX(A$1:A1385)+1)</f>
        <v/>
      </c>
      <c r="B1386" t="str">
        <f>IF(Recipes!C1393="","", Recipes!C1393)</f>
        <v/>
      </c>
      <c r="C1386" t="str">
        <f t="shared" si="21"/>
        <v/>
      </c>
    </row>
    <row r="1387" spans="1:3" x14ac:dyDescent="0.2">
      <c r="A1387" t="str">
        <f>IF(B1387="","", MAX(A$1:A1386)+1)</f>
        <v/>
      </c>
      <c r="B1387" t="str">
        <f>IF(Recipes!C1394="","", Recipes!C1394)</f>
        <v/>
      </c>
      <c r="C1387" t="str">
        <f t="shared" si="21"/>
        <v/>
      </c>
    </row>
    <row r="1388" spans="1:3" x14ac:dyDescent="0.2">
      <c r="A1388" t="str">
        <f>IF(B1388="","", MAX(A$1:A1387)+1)</f>
        <v/>
      </c>
      <c r="B1388" t="str">
        <f>IF(Recipes!C1395="","", Recipes!C1395)</f>
        <v/>
      </c>
      <c r="C1388" t="str">
        <f t="shared" si="21"/>
        <v/>
      </c>
    </row>
    <row r="1389" spans="1:3" x14ac:dyDescent="0.2">
      <c r="A1389" t="str">
        <f>IF(B1389="","", MAX(A$1:A1388)+1)</f>
        <v/>
      </c>
      <c r="B1389" t="str">
        <f>IF(Recipes!C1396="","", Recipes!C1396)</f>
        <v/>
      </c>
      <c r="C1389" t="str">
        <f t="shared" si="21"/>
        <v/>
      </c>
    </row>
    <row r="1390" spans="1:3" x14ac:dyDescent="0.2">
      <c r="A1390" t="str">
        <f>IF(B1390="","", MAX(A$1:A1389)+1)</f>
        <v/>
      </c>
      <c r="B1390" t="str">
        <f>IF(Recipes!C1397="","", Recipes!C1397)</f>
        <v/>
      </c>
      <c r="C1390" t="str">
        <f t="shared" si="21"/>
        <v/>
      </c>
    </row>
    <row r="1391" spans="1:3" x14ac:dyDescent="0.2">
      <c r="A1391" t="str">
        <f>IF(B1391="","", MAX(A$1:A1390)+1)</f>
        <v/>
      </c>
      <c r="B1391" t="str">
        <f>IF(Recipes!C1398="","", Recipes!C1398)</f>
        <v/>
      </c>
      <c r="C1391" t="str">
        <f t="shared" si="21"/>
        <v/>
      </c>
    </row>
    <row r="1392" spans="1:3" x14ac:dyDescent="0.2">
      <c r="A1392" t="str">
        <f>IF(B1392="","", MAX(A$1:A1391)+1)</f>
        <v/>
      </c>
      <c r="B1392" t="str">
        <f>IF(Recipes!C1399="","", Recipes!C1399)</f>
        <v/>
      </c>
      <c r="C1392" t="str">
        <f t="shared" si="21"/>
        <v/>
      </c>
    </row>
    <row r="1393" spans="1:3" x14ac:dyDescent="0.2">
      <c r="A1393" t="str">
        <f>IF(B1393="","", MAX(A$1:A1392)+1)</f>
        <v/>
      </c>
      <c r="B1393" t="str">
        <f>IF(Recipes!C1400="","", Recipes!C1400)</f>
        <v/>
      </c>
      <c r="C1393" t="str">
        <f t="shared" si="21"/>
        <v/>
      </c>
    </row>
    <row r="1394" spans="1:3" x14ac:dyDescent="0.2">
      <c r="A1394" t="str">
        <f>IF(B1394="","", MAX(A$1:A1393)+1)</f>
        <v/>
      </c>
      <c r="B1394" t="str">
        <f>IF(Recipes!C1401="","", Recipes!C1401)</f>
        <v/>
      </c>
      <c r="C1394" t="str">
        <f t="shared" si="21"/>
        <v/>
      </c>
    </row>
    <row r="1395" spans="1:3" x14ac:dyDescent="0.2">
      <c r="A1395" t="str">
        <f>IF(B1395="","", MAX(A$1:A1394)+1)</f>
        <v/>
      </c>
      <c r="B1395" t="str">
        <f>IF(Recipes!C1402="","", Recipes!C1402)</f>
        <v/>
      </c>
      <c r="C1395" t="str">
        <f t="shared" si="21"/>
        <v/>
      </c>
    </row>
    <row r="1396" spans="1:3" x14ac:dyDescent="0.2">
      <c r="A1396" t="str">
        <f>IF(B1396="","", MAX(A$1:A1395)+1)</f>
        <v/>
      </c>
      <c r="B1396" t="str">
        <f>IF(Recipes!C1403="","", Recipes!C1403)</f>
        <v/>
      </c>
      <c r="C1396" t="str">
        <f t="shared" si="21"/>
        <v/>
      </c>
    </row>
    <row r="1397" spans="1:3" x14ac:dyDescent="0.2">
      <c r="A1397" t="str">
        <f>IF(B1397="","", MAX(A$1:A1396)+1)</f>
        <v/>
      </c>
      <c r="B1397" t="str">
        <f>IF(Recipes!C1404="","", Recipes!C1404)</f>
        <v/>
      </c>
      <c r="C1397" t="str">
        <f t="shared" si="21"/>
        <v/>
      </c>
    </row>
    <row r="1398" spans="1:3" x14ac:dyDescent="0.2">
      <c r="A1398" t="str">
        <f>IF(B1398="","", MAX(A$1:A1397)+1)</f>
        <v/>
      </c>
      <c r="B1398" t="str">
        <f>IF(Recipes!C1405="","", Recipes!C1405)</f>
        <v/>
      </c>
      <c r="C1398" t="str">
        <f t="shared" si="21"/>
        <v/>
      </c>
    </row>
    <row r="1399" spans="1:3" x14ac:dyDescent="0.2">
      <c r="A1399" t="str">
        <f>IF(B1399="","", MAX(A$1:A1398)+1)</f>
        <v/>
      </c>
      <c r="B1399" t="str">
        <f>IF(Recipes!C1406="","", Recipes!C1406)</f>
        <v/>
      </c>
      <c r="C1399" t="str">
        <f t="shared" si="21"/>
        <v/>
      </c>
    </row>
    <row r="1400" spans="1:3" x14ac:dyDescent="0.2">
      <c r="A1400" t="str">
        <f>IF(B1400="","", MAX(A$1:A1399)+1)</f>
        <v/>
      </c>
      <c r="B1400" t="str">
        <f>IF(Recipes!C1407="","", Recipes!C1407)</f>
        <v/>
      </c>
      <c r="C1400" t="str">
        <f t="shared" si="21"/>
        <v/>
      </c>
    </row>
    <row r="1401" spans="1:3" x14ac:dyDescent="0.2">
      <c r="A1401" t="str">
        <f>IF(B1401="","", MAX(A$1:A1400)+1)</f>
        <v/>
      </c>
      <c r="B1401" t="str">
        <f>IF(Recipes!C1408="","", Recipes!C1408)</f>
        <v/>
      </c>
      <c r="C1401" t="str">
        <f t="shared" si="21"/>
        <v/>
      </c>
    </row>
    <row r="1402" spans="1:3" x14ac:dyDescent="0.2">
      <c r="A1402" t="str">
        <f>IF(B1402="","", MAX(A$1:A1401)+1)</f>
        <v/>
      </c>
      <c r="B1402" t="str">
        <f>IF(Recipes!C1409="","", Recipes!C1409)</f>
        <v/>
      </c>
      <c r="C1402" t="str">
        <f t="shared" si="21"/>
        <v/>
      </c>
    </row>
    <row r="1403" spans="1:3" x14ac:dyDescent="0.2">
      <c r="A1403" t="str">
        <f>IF(B1403="","", MAX(A$1:A1402)+1)</f>
        <v/>
      </c>
      <c r="B1403" t="str">
        <f>IF(Recipes!C1410="","", Recipes!C1410)</f>
        <v/>
      </c>
      <c r="C1403" t="str">
        <f t="shared" si="21"/>
        <v/>
      </c>
    </row>
    <row r="1404" spans="1:3" x14ac:dyDescent="0.2">
      <c r="A1404" t="str">
        <f>IF(B1404="","", MAX(A$1:A1403)+1)</f>
        <v/>
      </c>
      <c r="B1404" t="str">
        <f>IF(Recipes!C1411="","", Recipes!C1411)</f>
        <v/>
      </c>
      <c r="C1404" t="str">
        <f t="shared" si="21"/>
        <v/>
      </c>
    </row>
    <row r="1405" spans="1:3" x14ac:dyDescent="0.2">
      <c r="A1405" t="str">
        <f>IF(B1405="","", MAX(A$1:A1404)+1)</f>
        <v/>
      </c>
      <c r="B1405" t="str">
        <f>IF(Recipes!C1412="","", Recipes!C1412)</f>
        <v/>
      </c>
      <c r="C1405" t="str">
        <f t="shared" si="21"/>
        <v/>
      </c>
    </row>
    <row r="1406" spans="1:3" x14ac:dyDescent="0.2">
      <c r="A1406" t="str">
        <f>IF(B1406="","", MAX(A$1:A1405)+1)</f>
        <v/>
      </c>
      <c r="B1406" t="str">
        <f>IF(Recipes!C1413="","", Recipes!C1413)</f>
        <v/>
      </c>
      <c r="C1406" t="str">
        <f t="shared" si="21"/>
        <v/>
      </c>
    </row>
    <row r="1407" spans="1:3" x14ac:dyDescent="0.2">
      <c r="A1407" t="str">
        <f>IF(B1407="","", MAX(A$1:A1406)+1)</f>
        <v/>
      </c>
      <c r="B1407" t="str">
        <f>IF(Recipes!C1414="","", Recipes!C1414)</f>
        <v/>
      </c>
      <c r="C1407" t="str">
        <f t="shared" si="21"/>
        <v/>
      </c>
    </row>
    <row r="1408" spans="1:3" x14ac:dyDescent="0.2">
      <c r="A1408" t="str">
        <f>IF(B1408="","", MAX(A$1:A1407)+1)</f>
        <v/>
      </c>
      <c r="B1408" t="str">
        <f>IF(Recipes!C1415="","", Recipes!C1415)</f>
        <v/>
      </c>
      <c r="C1408" t="str">
        <f t="shared" si="21"/>
        <v/>
      </c>
    </row>
    <row r="1409" spans="1:3" x14ac:dyDescent="0.2">
      <c r="A1409" t="str">
        <f>IF(B1409="","", MAX(A$1:A1408)+1)</f>
        <v/>
      </c>
      <c r="B1409" t="str">
        <f>IF(Recipes!C1416="","", Recipes!C1416)</f>
        <v/>
      </c>
      <c r="C1409" t="str">
        <f t="shared" si="21"/>
        <v/>
      </c>
    </row>
    <row r="1410" spans="1:3" x14ac:dyDescent="0.2">
      <c r="A1410" t="str">
        <f>IF(B1410="","", MAX(A$1:A1409)+1)</f>
        <v/>
      </c>
      <c r="B1410" t="str">
        <f>IF(Recipes!C1417="","", Recipes!C1417)</f>
        <v/>
      </c>
      <c r="C1410" t="str">
        <f t="shared" si="21"/>
        <v/>
      </c>
    </row>
    <row r="1411" spans="1:3" x14ac:dyDescent="0.2">
      <c r="A1411" t="str">
        <f>IF(B1411="","", MAX(A$1:A1410)+1)</f>
        <v/>
      </c>
      <c r="B1411" t="str">
        <f>IF(Recipes!C1418="","", Recipes!C1418)</f>
        <v/>
      </c>
      <c r="C1411" t="str">
        <f t="shared" ref="C1411:C1474" si="22">IFERROR(INDEX($B$2:$B$2000,MATCH(ROW()-ROW($D$1),$A$2:$A$2000,0)),"")</f>
        <v/>
      </c>
    </row>
    <row r="1412" spans="1:3" x14ac:dyDescent="0.2">
      <c r="A1412" t="str">
        <f>IF(B1412="","", MAX(A$1:A1411)+1)</f>
        <v/>
      </c>
      <c r="B1412" t="str">
        <f>IF(Recipes!C1419="","", Recipes!C1419)</f>
        <v/>
      </c>
      <c r="C1412" t="str">
        <f t="shared" si="22"/>
        <v/>
      </c>
    </row>
    <row r="1413" spans="1:3" x14ac:dyDescent="0.2">
      <c r="A1413" t="str">
        <f>IF(B1413="","", MAX(A$1:A1412)+1)</f>
        <v/>
      </c>
      <c r="B1413" t="str">
        <f>IF(Recipes!C1420="","", Recipes!C1420)</f>
        <v/>
      </c>
      <c r="C1413" t="str">
        <f t="shared" si="22"/>
        <v/>
      </c>
    </row>
    <row r="1414" spans="1:3" x14ac:dyDescent="0.2">
      <c r="A1414" t="str">
        <f>IF(B1414="","", MAX(A$1:A1413)+1)</f>
        <v/>
      </c>
      <c r="B1414" t="str">
        <f>IF(Recipes!C1421="","", Recipes!C1421)</f>
        <v/>
      </c>
      <c r="C1414" t="str">
        <f t="shared" si="22"/>
        <v/>
      </c>
    </row>
    <row r="1415" spans="1:3" x14ac:dyDescent="0.2">
      <c r="A1415" t="str">
        <f>IF(B1415="","", MAX(A$1:A1414)+1)</f>
        <v/>
      </c>
      <c r="B1415" t="str">
        <f>IF(Recipes!C1422="","", Recipes!C1422)</f>
        <v/>
      </c>
      <c r="C1415" t="str">
        <f t="shared" si="22"/>
        <v/>
      </c>
    </row>
    <row r="1416" spans="1:3" x14ac:dyDescent="0.2">
      <c r="A1416" t="str">
        <f>IF(B1416="","", MAX(A$1:A1415)+1)</f>
        <v/>
      </c>
      <c r="B1416" t="str">
        <f>IF(Recipes!C1423="","", Recipes!C1423)</f>
        <v/>
      </c>
      <c r="C1416" t="str">
        <f t="shared" si="22"/>
        <v/>
      </c>
    </row>
    <row r="1417" spans="1:3" x14ac:dyDescent="0.2">
      <c r="A1417" t="str">
        <f>IF(B1417="","", MAX(A$1:A1416)+1)</f>
        <v/>
      </c>
      <c r="B1417" t="str">
        <f>IF(Recipes!C1424="","", Recipes!C1424)</f>
        <v/>
      </c>
      <c r="C1417" t="str">
        <f t="shared" si="22"/>
        <v/>
      </c>
    </row>
    <row r="1418" spans="1:3" x14ac:dyDescent="0.2">
      <c r="A1418" t="str">
        <f>IF(B1418="","", MAX(A$1:A1417)+1)</f>
        <v/>
      </c>
      <c r="B1418" t="str">
        <f>IF(Recipes!C1425="","", Recipes!C1425)</f>
        <v/>
      </c>
      <c r="C1418" t="str">
        <f t="shared" si="22"/>
        <v/>
      </c>
    </row>
    <row r="1419" spans="1:3" x14ac:dyDescent="0.2">
      <c r="A1419" t="str">
        <f>IF(B1419="","", MAX(A$1:A1418)+1)</f>
        <v/>
      </c>
      <c r="B1419" t="str">
        <f>IF(Recipes!C1426="","", Recipes!C1426)</f>
        <v/>
      </c>
      <c r="C1419" t="str">
        <f t="shared" si="22"/>
        <v/>
      </c>
    </row>
    <row r="1420" spans="1:3" x14ac:dyDescent="0.2">
      <c r="A1420" t="str">
        <f>IF(B1420="","", MAX(A$1:A1419)+1)</f>
        <v/>
      </c>
      <c r="B1420" t="str">
        <f>IF(Recipes!C1427="","", Recipes!C1427)</f>
        <v/>
      </c>
      <c r="C1420" t="str">
        <f t="shared" si="22"/>
        <v/>
      </c>
    </row>
    <row r="1421" spans="1:3" x14ac:dyDescent="0.2">
      <c r="A1421" t="str">
        <f>IF(B1421="","", MAX(A$1:A1420)+1)</f>
        <v/>
      </c>
      <c r="B1421" t="str">
        <f>IF(Recipes!C1428="","", Recipes!C1428)</f>
        <v/>
      </c>
      <c r="C1421" t="str">
        <f t="shared" si="22"/>
        <v/>
      </c>
    </row>
    <row r="1422" spans="1:3" x14ac:dyDescent="0.2">
      <c r="A1422" t="str">
        <f>IF(B1422="","", MAX(A$1:A1421)+1)</f>
        <v/>
      </c>
      <c r="B1422" t="str">
        <f>IF(Recipes!C1429="","", Recipes!C1429)</f>
        <v/>
      </c>
      <c r="C1422" t="str">
        <f t="shared" si="22"/>
        <v/>
      </c>
    </row>
    <row r="1423" spans="1:3" x14ac:dyDescent="0.2">
      <c r="A1423" t="str">
        <f>IF(B1423="","", MAX(A$1:A1422)+1)</f>
        <v/>
      </c>
      <c r="B1423" t="str">
        <f>IF(Recipes!C1430="","", Recipes!C1430)</f>
        <v/>
      </c>
      <c r="C1423" t="str">
        <f t="shared" si="22"/>
        <v/>
      </c>
    </row>
    <row r="1424" spans="1:3" x14ac:dyDescent="0.2">
      <c r="A1424" t="str">
        <f>IF(B1424="","", MAX(A$1:A1423)+1)</f>
        <v/>
      </c>
      <c r="B1424" t="str">
        <f>IF(Recipes!C1431="","", Recipes!C1431)</f>
        <v/>
      </c>
      <c r="C1424" t="str">
        <f t="shared" si="22"/>
        <v/>
      </c>
    </row>
    <row r="1425" spans="1:3" x14ac:dyDescent="0.2">
      <c r="A1425" t="str">
        <f>IF(B1425="","", MAX(A$1:A1424)+1)</f>
        <v/>
      </c>
      <c r="B1425" t="str">
        <f>IF(Recipes!C1432="","", Recipes!C1432)</f>
        <v/>
      </c>
      <c r="C1425" t="str">
        <f t="shared" si="22"/>
        <v/>
      </c>
    </row>
    <row r="1426" spans="1:3" x14ac:dyDescent="0.2">
      <c r="A1426" t="str">
        <f>IF(B1426="","", MAX(A$1:A1425)+1)</f>
        <v/>
      </c>
      <c r="B1426" t="str">
        <f>IF(Recipes!C1433="","", Recipes!C1433)</f>
        <v/>
      </c>
      <c r="C1426" t="str">
        <f t="shared" si="22"/>
        <v/>
      </c>
    </row>
    <row r="1427" spans="1:3" x14ac:dyDescent="0.2">
      <c r="A1427" t="str">
        <f>IF(B1427="","", MAX(A$1:A1426)+1)</f>
        <v/>
      </c>
      <c r="B1427" t="str">
        <f>IF(Recipes!C1434="","", Recipes!C1434)</f>
        <v/>
      </c>
      <c r="C1427" t="str">
        <f t="shared" si="22"/>
        <v/>
      </c>
    </row>
    <row r="1428" spans="1:3" x14ac:dyDescent="0.2">
      <c r="A1428" t="str">
        <f>IF(B1428="","", MAX(A$1:A1427)+1)</f>
        <v/>
      </c>
      <c r="B1428" t="str">
        <f>IF(Recipes!C1435="","", Recipes!C1435)</f>
        <v/>
      </c>
      <c r="C1428" t="str">
        <f t="shared" si="22"/>
        <v/>
      </c>
    </row>
    <row r="1429" spans="1:3" x14ac:dyDescent="0.2">
      <c r="A1429" t="str">
        <f>IF(B1429="","", MAX(A$1:A1428)+1)</f>
        <v/>
      </c>
      <c r="B1429" t="str">
        <f>IF(Recipes!C1436="","", Recipes!C1436)</f>
        <v/>
      </c>
      <c r="C1429" t="str">
        <f t="shared" si="22"/>
        <v/>
      </c>
    </row>
    <row r="1430" spans="1:3" x14ac:dyDescent="0.2">
      <c r="A1430" t="str">
        <f>IF(B1430="","", MAX(A$1:A1429)+1)</f>
        <v/>
      </c>
      <c r="B1430" t="str">
        <f>IF(Recipes!C1437="","", Recipes!C1437)</f>
        <v/>
      </c>
      <c r="C1430" t="str">
        <f t="shared" si="22"/>
        <v/>
      </c>
    </row>
    <row r="1431" spans="1:3" x14ac:dyDescent="0.2">
      <c r="A1431" t="str">
        <f>IF(B1431="","", MAX(A$1:A1430)+1)</f>
        <v/>
      </c>
      <c r="B1431" t="str">
        <f>IF(Recipes!C1438="","", Recipes!C1438)</f>
        <v/>
      </c>
      <c r="C1431" t="str">
        <f t="shared" si="22"/>
        <v/>
      </c>
    </row>
    <row r="1432" spans="1:3" x14ac:dyDescent="0.2">
      <c r="A1432" t="str">
        <f>IF(B1432="","", MAX(A$1:A1431)+1)</f>
        <v/>
      </c>
      <c r="B1432" t="str">
        <f>IF(Recipes!C1439="","", Recipes!C1439)</f>
        <v/>
      </c>
      <c r="C1432" t="str">
        <f t="shared" si="22"/>
        <v/>
      </c>
    </row>
    <row r="1433" spans="1:3" x14ac:dyDescent="0.2">
      <c r="A1433" t="str">
        <f>IF(B1433="","", MAX(A$1:A1432)+1)</f>
        <v/>
      </c>
      <c r="B1433" t="str">
        <f>IF(Recipes!C1440="","", Recipes!C1440)</f>
        <v/>
      </c>
      <c r="C1433" t="str">
        <f t="shared" si="22"/>
        <v/>
      </c>
    </row>
    <row r="1434" spans="1:3" x14ac:dyDescent="0.2">
      <c r="A1434" t="str">
        <f>IF(B1434="","", MAX(A$1:A1433)+1)</f>
        <v/>
      </c>
      <c r="B1434" t="str">
        <f>IF(Recipes!C1441="","", Recipes!C1441)</f>
        <v/>
      </c>
      <c r="C1434" t="str">
        <f t="shared" si="22"/>
        <v/>
      </c>
    </row>
    <row r="1435" spans="1:3" x14ac:dyDescent="0.2">
      <c r="A1435" t="str">
        <f>IF(B1435="","", MAX(A$1:A1434)+1)</f>
        <v/>
      </c>
      <c r="B1435" t="str">
        <f>IF(Recipes!C1442="","", Recipes!C1442)</f>
        <v/>
      </c>
      <c r="C1435" t="str">
        <f t="shared" si="22"/>
        <v/>
      </c>
    </row>
    <row r="1436" spans="1:3" x14ac:dyDescent="0.2">
      <c r="A1436" t="str">
        <f>IF(B1436="","", MAX(A$1:A1435)+1)</f>
        <v/>
      </c>
      <c r="B1436" t="str">
        <f>IF(Recipes!C1443="","", Recipes!C1443)</f>
        <v/>
      </c>
      <c r="C1436" t="str">
        <f t="shared" si="22"/>
        <v/>
      </c>
    </row>
    <row r="1437" spans="1:3" x14ac:dyDescent="0.2">
      <c r="A1437" t="str">
        <f>IF(B1437="","", MAX(A$1:A1436)+1)</f>
        <v/>
      </c>
      <c r="B1437" t="str">
        <f>IF(Recipes!C1444="","", Recipes!C1444)</f>
        <v/>
      </c>
      <c r="C1437" t="str">
        <f t="shared" si="22"/>
        <v/>
      </c>
    </row>
    <row r="1438" spans="1:3" x14ac:dyDescent="0.2">
      <c r="A1438" t="str">
        <f>IF(B1438="","", MAX(A$1:A1437)+1)</f>
        <v/>
      </c>
      <c r="B1438" t="str">
        <f>IF(Recipes!C1445="","", Recipes!C1445)</f>
        <v/>
      </c>
      <c r="C1438" t="str">
        <f t="shared" si="22"/>
        <v/>
      </c>
    </row>
    <row r="1439" spans="1:3" x14ac:dyDescent="0.2">
      <c r="A1439" t="str">
        <f>IF(B1439="","", MAX(A$1:A1438)+1)</f>
        <v/>
      </c>
      <c r="B1439" t="str">
        <f>IF(Recipes!C1446="","", Recipes!C1446)</f>
        <v/>
      </c>
      <c r="C1439" t="str">
        <f t="shared" si="22"/>
        <v/>
      </c>
    </row>
    <row r="1440" spans="1:3" x14ac:dyDescent="0.2">
      <c r="A1440" t="str">
        <f>IF(B1440="","", MAX(A$1:A1439)+1)</f>
        <v/>
      </c>
      <c r="B1440" t="str">
        <f>IF(Recipes!C1447="","", Recipes!C1447)</f>
        <v/>
      </c>
      <c r="C1440" t="str">
        <f t="shared" si="22"/>
        <v/>
      </c>
    </row>
    <row r="1441" spans="1:3" x14ac:dyDescent="0.2">
      <c r="A1441" t="str">
        <f>IF(B1441="","", MAX(A$1:A1440)+1)</f>
        <v/>
      </c>
      <c r="B1441" t="str">
        <f>IF(Recipes!C1448="","", Recipes!C1448)</f>
        <v/>
      </c>
      <c r="C1441" t="str">
        <f t="shared" si="22"/>
        <v/>
      </c>
    </row>
    <row r="1442" spans="1:3" x14ac:dyDescent="0.2">
      <c r="A1442" t="str">
        <f>IF(B1442="","", MAX(A$1:A1441)+1)</f>
        <v/>
      </c>
      <c r="B1442" t="str">
        <f>IF(Recipes!C1449="","", Recipes!C1449)</f>
        <v/>
      </c>
      <c r="C1442" t="str">
        <f t="shared" si="22"/>
        <v/>
      </c>
    </row>
    <row r="1443" spans="1:3" x14ac:dyDescent="0.2">
      <c r="A1443" t="str">
        <f>IF(B1443="","", MAX(A$1:A1442)+1)</f>
        <v/>
      </c>
      <c r="B1443" t="str">
        <f>IF(Recipes!C1450="","", Recipes!C1450)</f>
        <v/>
      </c>
      <c r="C1443" t="str">
        <f t="shared" si="22"/>
        <v/>
      </c>
    </row>
    <row r="1444" spans="1:3" x14ac:dyDescent="0.2">
      <c r="A1444" t="str">
        <f>IF(B1444="","", MAX(A$1:A1443)+1)</f>
        <v/>
      </c>
      <c r="B1444" t="str">
        <f>IF(Recipes!C1451="","", Recipes!C1451)</f>
        <v/>
      </c>
      <c r="C1444" t="str">
        <f t="shared" si="22"/>
        <v/>
      </c>
    </row>
    <row r="1445" spans="1:3" x14ac:dyDescent="0.2">
      <c r="A1445" t="str">
        <f>IF(B1445="","", MAX(A$1:A1444)+1)</f>
        <v/>
      </c>
      <c r="B1445" t="str">
        <f>IF(Recipes!C1452="","", Recipes!C1452)</f>
        <v/>
      </c>
      <c r="C1445" t="str">
        <f t="shared" si="22"/>
        <v/>
      </c>
    </row>
    <row r="1446" spans="1:3" x14ac:dyDescent="0.2">
      <c r="A1446" t="str">
        <f>IF(B1446="","", MAX(A$1:A1445)+1)</f>
        <v/>
      </c>
      <c r="B1446" t="str">
        <f>IF(Recipes!C1453="","", Recipes!C1453)</f>
        <v/>
      </c>
      <c r="C1446" t="str">
        <f t="shared" si="22"/>
        <v/>
      </c>
    </row>
    <row r="1447" spans="1:3" x14ac:dyDescent="0.2">
      <c r="A1447" t="str">
        <f>IF(B1447="","", MAX(A$1:A1446)+1)</f>
        <v/>
      </c>
      <c r="B1447" t="str">
        <f>IF(Recipes!C1454="","", Recipes!C1454)</f>
        <v/>
      </c>
      <c r="C1447" t="str">
        <f t="shared" si="22"/>
        <v/>
      </c>
    </row>
    <row r="1448" spans="1:3" x14ac:dyDescent="0.2">
      <c r="A1448" t="str">
        <f>IF(B1448="","", MAX(A$1:A1447)+1)</f>
        <v/>
      </c>
      <c r="B1448" t="str">
        <f>IF(Recipes!C1455="","", Recipes!C1455)</f>
        <v/>
      </c>
      <c r="C1448" t="str">
        <f t="shared" si="22"/>
        <v/>
      </c>
    </row>
    <row r="1449" spans="1:3" x14ac:dyDescent="0.2">
      <c r="A1449" t="str">
        <f>IF(B1449="","", MAX(A$1:A1448)+1)</f>
        <v/>
      </c>
      <c r="B1449" t="str">
        <f>IF(Recipes!C1456="","", Recipes!C1456)</f>
        <v/>
      </c>
      <c r="C1449" t="str">
        <f t="shared" si="22"/>
        <v/>
      </c>
    </row>
    <row r="1450" spans="1:3" x14ac:dyDescent="0.2">
      <c r="A1450" t="str">
        <f>IF(B1450="","", MAX(A$1:A1449)+1)</f>
        <v/>
      </c>
      <c r="B1450" t="str">
        <f>IF(Recipes!C1457="","", Recipes!C1457)</f>
        <v/>
      </c>
      <c r="C1450" t="str">
        <f t="shared" si="22"/>
        <v/>
      </c>
    </row>
    <row r="1451" spans="1:3" x14ac:dyDescent="0.2">
      <c r="A1451" t="str">
        <f>IF(B1451="","", MAX(A$1:A1450)+1)</f>
        <v/>
      </c>
      <c r="B1451" t="str">
        <f>IF(Recipes!C1458="","", Recipes!C1458)</f>
        <v/>
      </c>
      <c r="C1451" t="str">
        <f t="shared" si="22"/>
        <v/>
      </c>
    </row>
    <row r="1452" spans="1:3" x14ac:dyDescent="0.2">
      <c r="A1452" t="str">
        <f>IF(B1452="","", MAX(A$1:A1451)+1)</f>
        <v/>
      </c>
      <c r="B1452" t="str">
        <f>IF(Recipes!C1459="","", Recipes!C1459)</f>
        <v/>
      </c>
      <c r="C1452" t="str">
        <f t="shared" si="22"/>
        <v/>
      </c>
    </row>
    <row r="1453" spans="1:3" x14ac:dyDescent="0.2">
      <c r="A1453" t="str">
        <f>IF(B1453="","", MAX(A$1:A1452)+1)</f>
        <v/>
      </c>
      <c r="B1453" t="str">
        <f>IF(Recipes!C1460="","", Recipes!C1460)</f>
        <v/>
      </c>
      <c r="C1453" t="str">
        <f t="shared" si="22"/>
        <v/>
      </c>
    </row>
    <row r="1454" spans="1:3" x14ac:dyDescent="0.2">
      <c r="A1454" t="str">
        <f>IF(B1454="","", MAX(A$1:A1453)+1)</f>
        <v/>
      </c>
      <c r="B1454" t="str">
        <f>IF(Recipes!C1461="","", Recipes!C1461)</f>
        <v/>
      </c>
      <c r="C1454" t="str">
        <f t="shared" si="22"/>
        <v/>
      </c>
    </row>
    <row r="1455" spans="1:3" x14ac:dyDescent="0.2">
      <c r="A1455" t="str">
        <f>IF(B1455="","", MAX(A$1:A1454)+1)</f>
        <v/>
      </c>
      <c r="B1455" t="str">
        <f>IF(Recipes!C1462="","", Recipes!C1462)</f>
        <v/>
      </c>
      <c r="C1455" t="str">
        <f t="shared" si="22"/>
        <v/>
      </c>
    </row>
    <row r="1456" spans="1:3" x14ac:dyDescent="0.2">
      <c r="A1456" t="str">
        <f>IF(B1456="","", MAX(A$1:A1455)+1)</f>
        <v/>
      </c>
      <c r="B1456" t="str">
        <f>IF(Recipes!C1463="","", Recipes!C1463)</f>
        <v/>
      </c>
      <c r="C1456" t="str">
        <f t="shared" si="22"/>
        <v/>
      </c>
    </row>
    <row r="1457" spans="1:3" x14ac:dyDescent="0.2">
      <c r="A1457" t="str">
        <f>IF(B1457="","", MAX(A$1:A1456)+1)</f>
        <v/>
      </c>
      <c r="B1457" t="str">
        <f>IF(Recipes!C1464="","", Recipes!C1464)</f>
        <v/>
      </c>
      <c r="C1457" t="str">
        <f t="shared" si="22"/>
        <v/>
      </c>
    </row>
    <row r="1458" spans="1:3" x14ac:dyDescent="0.2">
      <c r="A1458" t="str">
        <f>IF(B1458="","", MAX(A$1:A1457)+1)</f>
        <v/>
      </c>
      <c r="B1458" t="str">
        <f>IF(Recipes!C1465="","", Recipes!C1465)</f>
        <v/>
      </c>
      <c r="C1458" t="str">
        <f t="shared" si="22"/>
        <v/>
      </c>
    </row>
    <row r="1459" spans="1:3" x14ac:dyDescent="0.2">
      <c r="A1459" t="str">
        <f>IF(B1459="","", MAX(A$1:A1458)+1)</f>
        <v/>
      </c>
      <c r="B1459" t="str">
        <f>IF(Recipes!C1466="","", Recipes!C1466)</f>
        <v/>
      </c>
      <c r="C1459" t="str">
        <f t="shared" si="22"/>
        <v/>
      </c>
    </row>
    <row r="1460" spans="1:3" x14ac:dyDescent="0.2">
      <c r="A1460" t="str">
        <f>IF(B1460="","", MAX(A$1:A1459)+1)</f>
        <v/>
      </c>
      <c r="B1460" t="str">
        <f>IF(Recipes!C1467="","", Recipes!C1467)</f>
        <v/>
      </c>
      <c r="C1460" t="str">
        <f t="shared" si="22"/>
        <v/>
      </c>
    </row>
    <row r="1461" spans="1:3" x14ac:dyDescent="0.2">
      <c r="A1461" t="str">
        <f>IF(B1461="","", MAX(A$1:A1460)+1)</f>
        <v/>
      </c>
      <c r="B1461" t="str">
        <f>IF(Recipes!C1468="","", Recipes!C1468)</f>
        <v/>
      </c>
      <c r="C1461" t="str">
        <f t="shared" si="22"/>
        <v/>
      </c>
    </row>
    <row r="1462" spans="1:3" x14ac:dyDescent="0.2">
      <c r="A1462" t="str">
        <f>IF(B1462="","", MAX(A$1:A1461)+1)</f>
        <v/>
      </c>
      <c r="B1462" t="str">
        <f>IF(Recipes!C1469="","", Recipes!C1469)</f>
        <v/>
      </c>
      <c r="C1462" t="str">
        <f t="shared" si="22"/>
        <v/>
      </c>
    </row>
    <row r="1463" spans="1:3" x14ac:dyDescent="0.2">
      <c r="A1463" t="str">
        <f>IF(B1463="","", MAX(A$1:A1462)+1)</f>
        <v/>
      </c>
      <c r="B1463" t="str">
        <f>IF(Recipes!C1470="","", Recipes!C1470)</f>
        <v/>
      </c>
      <c r="C1463" t="str">
        <f t="shared" si="22"/>
        <v/>
      </c>
    </row>
    <row r="1464" spans="1:3" x14ac:dyDescent="0.2">
      <c r="A1464" t="str">
        <f>IF(B1464="","", MAX(A$1:A1463)+1)</f>
        <v/>
      </c>
      <c r="B1464" t="str">
        <f>IF(Recipes!C1471="","", Recipes!C1471)</f>
        <v/>
      </c>
      <c r="C1464" t="str">
        <f t="shared" si="22"/>
        <v/>
      </c>
    </row>
    <row r="1465" spans="1:3" x14ac:dyDescent="0.2">
      <c r="A1465" t="str">
        <f>IF(B1465="","", MAX(A$1:A1464)+1)</f>
        <v/>
      </c>
      <c r="B1465" t="str">
        <f>IF(Recipes!C1472="","", Recipes!C1472)</f>
        <v/>
      </c>
      <c r="C1465" t="str">
        <f t="shared" si="22"/>
        <v/>
      </c>
    </row>
    <row r="1466" spans="1:3" x14ac:dyDescent="0.2">
      <c r="A1466" t="str">
        <f>IF(B1466="","", MAX(A$1:A1465)+1)</f>
        <v/>
      </c>
      <c r="B1466" t="str">
        <f>IF(Recipes!C1473="","", Recipes!C1473)</f>
        <v/>
      </c>
      <c r="C1466" t="str">
        <f t="shared" si="22"/>
        <v/>
      </c>
    </row>
    <row r="1467" spans="1:3" x14ac:dyDescent="0.2">
      <c r="A1467" t="str">
        <f>IF(B1467="","", MAX(A$1:A1466)+1)</f>
        <v/>
      </c>
      <c r="B1467" t="str">
        <f>IF(Recipes!C1474="","", Recipes!C1474)</f>
        <v/>
      </c>
      <c r="C1467" t="str">
        <f t="shared" si="22"/>
        <v/>
      </c>
    </row>
    <row r="1468" spans="1:3" x14ac:dyDescent="0.2">
      <c r="A1468" t="str">
        <f>IF(B1468="","", MAX(A$1:A1467)+1)</f>
        <v/>
      </c>
      <c r="B1468" t="str">
        <f>IF(Recipes!C1475="","", Recipes!C1475)</f>
        <v/>
      </c>
      <c r="C1468" t="str">
        <f t="shared" si="22"/>
        <v/>
      </c>
    </row>
    <row r="1469" spans="1:3" x14ac:dyDescent="0.2">
      <c r="A1469" t="str">
        <f>IF(B1469="","", MAX(A$1:A1468)+1)</f>
        <v/>
      </c>
      <c r="B1469" t="str">
        <f>IF(Recipes!C1476="","", Recipes!C1476)</f>
        <v/>
      </c>
      <c r="C1469" t="str">
        <f t="shared" si="22"/>
        <v/>
      </c>
    </row>
    <row r="1470" spans="1:3" x14ac:dyDescent="0.2">
      <c r="A1470" t="str">
        <f>IF(B1470="","", MAX(A$1:A1469)+1)</f>
        <v/>
      </c>
      <c r="B1470" t="str">
        <f>IF(Recipes!C1477="","", Recipes!C1477)</f>
        <v/>
      </c>
      <c r="C1470" t="str">
        <f t="shared" si="22"/>
        <v/>
      </c>
    </row>
    <row r="1471" spans="1:3" x14ac:dyDescent="0.2">
      <c r="A1471" t="str">
        <f>IF(B1471="","", MAX(A$1:A1470)+1)</f>
        <v/>
      </c>
      <c r="B1471" t="str">
        <f>IF(Recipes!C1478="","", Recipes!C1478)</f>
        <v/>
      </c>
      <c r="C1471" t="str">
        <f t="shared" si="22"/>
        <v/>
      </c>
    </row>
    <row r="1472" spans="1:3" x14ac:dyDescent="0.2">
      <c r="A1472" t="str">
        <f>IF(B1472="","", MAX(A$1:A1471)+1)</f>
        <v/>
      </c>
      <c r="B1472" t="str">
        <f>IF(Recipes!C1479="","", Recipes!C1479)</f>
        <v/>
      </c>
      <c r="C1472" t="str">
        <f t="shared" si="22"/>
        <v/>
      </c>
    </row>
    <row r="1473" spans="1:3" x14ac:dyDescent="0.2">
      <c r="A1473" t="str">
        <f>IF(B1473="","", MAX(A$1:A1472)+1)</f>
        <v/>
      </c>
      <c r="B1473" t="str">
        <f>IF(Recipes!C1480="","", Recipes!C1480)</f>
        <v/>
      </c>
      <c r="C1473" t="str">
        <f t="shared" si="22"/>
        <v/>
      </c>
    </row>
    <row r="1474" spans="1:3" x14ac:dyDescent="0.2">
      <c r="A1474" t="str">
        <f>IF(B1474="","", MAX(A$1:A1473)+1)</f>
        <v/>
      </c>
      <c r="B1474" t="str">
        <f>IF(Recipes!C1481="","", Recipes!C1481)</f>
        <v/>
      </c>
      <c r="C1474" t="str">
        <f t="shared" si="22"/>
        <v/>
      </c>
    </row>
    <row r="1475" spans="1:3" x14ac:dyDescent="0.2">
      <c r="A1475" t="str">
        <f>IF(B1475="","", MAX(A$1:A1474)+1)</f>
        <v/>
      </c>
      <c r="B1475" t="str">
        <f>IF(Recipes!C1482="","", Recipes!C1482)</f>
        <v/>
      </c>
      <c r="C1475" t="str">
        <f t="shared" ref="C1475:C1538" si="23">IFERROR(INDEX($B$2:$B$2000,MATCH(ROW()-ROW($D$1),$A$2:$A$2000,0)),"")</f>
        <v/>
      </c>
    </row>
    <row r="1476" spans="1:3" x14ac:dyDescent="0.2">
      <c r="A1476" t="str">
        <f>IF(B1476="","", MAX(A$1:A1475)+1)</f>
        <v/>
      </c>
      <c r="B1476" t="str">
        <f>IF(Recipes!C1483="","", Recipes!C1483)</f>
        <v/>
      </c>
      <c r="C1476" t="str">
        <f t="shared" si="23"/>
        <v/>
      </c>
    </row>
    <row r="1477" spans="1:3" x14ac:dyDescent="0.2">
      <c r="A1477" t="str">
        <f>IF(B1477="","", MAX(A$1:A1476)+1)</f>
        <v/>
      </c>
      <c r="B1477" t="str">
        <f>IF(Recipes!C1484="","", Recipes!C1484)</f>
        <v/>
      </c>
      <c r="C1477" t="str">
        <f t="shared" si="23"/>
        <v/>
      </c>
    </row>
    <row r="1478" spans="1:3" x14ac:dyDescent="0.2">
      <c r="A1478" t="str">
        <f>IF(B1478="","", MAX(A$1:A1477)+1)</f>
        <v/>
      </c>
      <c r="B1478" t="str">
        <f>IF(Recipes!C1485="","", Recipes!C1485)</f>
        <v/>
      </c>
      <c r="C1478" t="str">
        <f t="shared" si="23"/>
        <v/>
      </c>
    </row>
    <row r="1479" spans="1:3" x14ac:dyDescent="0.2">
      <c r="A1479" t="str">
        <f>IF(B1479="","", MAX(A$1:A1478)+1)</f>
        <v/>
      </c>
      <c r="B1479" t="str">
        <f>IF(Recipes!C1486="","", Recipes!C1486)</f>
        <v/>
      </c>
      <c r="C1479" t="str">
        <f t="shared" si="23"/>
        <v/>
      </c>
    </row>
    <row r="1480" spans="1:3" x14ac:dyDescent="0.2">
      <c r="A1480" t="str">
        <f>IF(B1480="","", MAX(A$1:A1479)+1)</f>
        <v/>
      </c>
      <c r="B1480" t="str">
        <f>IF(Recipes!C1487="","", Recipes!C1487)</f>
        <v/>
      </c>
      <c r="C1480" t="str">
        <f t="shared" si="23"/>
        <v/>
      </c>
    </row>
    <row r="1481" spans="1:3" x14ac:dyDescent="0.2">
      <c r="A1481" t="str">
        <f>IF(B1481="","", MAX(A$1:A1480)+1)</f>
        <v/>
      </c>
      <c r="B1481" t="str">
        <f>IF(Recipes!C1488="","", Recipes!C1488)</f>
        <v/>
      </c>
      <c r="C1481" t="str">
        <f t="shared" si="23"/>
        <v/>
      </c>
    </row>
    <row r="1482" spans="1:3" x14ac:dyDescent="0.2">
      <c r="A1482" t="str">
        <f>IF(B1482="","", MAX(A$1:A1481)+1)</f>
        <v/>
      </c>
      <c r="B1482" t="str">
        <f>IF(Recipes!C1489="","", Recipes!C1489)</f>
        <v/>
      </c>
      <c r="C1482" t="str">
        <f t="shared" si="23"/>
        <v/>
      </c>
    </row>
    <row r="1483" spans="1:3" x14ac:dyDescent="0.2">
      <c r="A1483" t="str">
        <f>IF(B1483="","", MAX(A$1:A1482)+1)</f>
        <v/>
      </c>
      <c r="B1483" t="str">
        <f>IF(Recipes!C1490="","", Recipes!C1490)</f>
        <v/>
      </c>
      <c r="C1483" t="str">
        <f t="shared" si="23"/>
        <v/>
      </c>
    </row>
    <row r="1484" spans="1:3" x14ac:dyDescent="0.2">
      <c r="A1484" t="str">
        <f>IF(B1484="","", MAX(A$1:A1483)+1)</f>
        <v/>
      </c>
      <c r="B1484" t="str">
        <f>IF(Recipes!C1491="","", Recipes!C1491)</f>
        <v/>
      </c>
      <c r="C1484" t="str">
        <f t="shared" si="23"/>
        <v/>
      </c>
    </row>
    <row r="1485" spans="1:3" x14ac:dyDescent="0.2">
      <c r="A1485" t="str">
        <f>IF(B1485="","", MAX(A$1:A1484)+1)</f>
        <v/>
      </c>
      <c r="B1485" t="str">
        <f>IF(Recipes!C1492="","", Recipes!C1492)</f>
        <v/>
      </c>
      <c r="C1485" t="str">
        <f t="shared" si="23"/>
        <v/>
      </c>
    </row>
    <row r="1486" spans="1:3" x14ac:dyDescent="0.2">
      <c r="A1486" t="str">
        <f>IF(B1486="","", MAX(A$1:A1485)+1)</f>
        <v/>
      </c>
      <c r="B1486" t="str">
        <f>IF(Recipes!C1493="","", Recipes!C1493)</f>
        <v/>
      </c>
      <c r="C1486" t="str">
        <f t="shared" si="23"/>
        <v/>
      </c>
    </row>
    <row r="1487" spans="1:3" x14ac:dyDescent="0.2">
      <c r="A1487" t="str">
        <f>IF(B1487="","", MAX(A$1:A1486)+1)</f>
        <v/>
      </c>
      <c r="B1487" t="str">
        <f>IF(Recipes!C1494="","", Recipes!C1494)</f>
        <v/>
      </c>
      <c r="C1487" t="str">
        <f t="shared" si="23"/>
        <v/>
      </c>
    </row>
    <row r="1488" spans="1:3" x14ac:dyDescent="0.2">
      <c r="A1488" t="str">
        <f>IF(B1488="","", MAX(A$1:A1487)+1)</f>
        <v/>
      </c>
      <c r="B1488" t="str">
        <f>IF(Recipes!C1495="","", Recipes!C1495)</f>
        <v/>
      </c>
      <c r="C1488" t="str">
        <f t="shared" si="23"/>
        <v/>
      </c>
    </row>
    <row r="1489" spans="1:3" x14ac:dyDescent="0.2">
      <c r="A1489" t="str">
        <f>IF(B1489="","", MAX(A$1:A1488)+1)</f>
        <v/>
      </c>
      <c r="B1489" t="str">
        <f>IF(Recipes!C1496="","", Recipes!C1496)</f>
        <v/>
      </c>
      <c r="C1489" t="str">
        <f t="shared" si="23"/>
        <v/>
      </c>
    </row>
    <row r="1490" spans="1:3" x14ac:dyDescent="0.2">
      <c r="A1490" t="str">
        <f>IF(B1490="","", MAX(A$1:A1489)+1)</f>
        <v/>
      </c>
      <c r="B1490" t="str">
        <f>IF(Recipes!C1497="","", Recipes!C1497)</f>
        <v/>
      </c>
      <c r="C1490" t="str">
        <f t="shared" si="23"/>
        <v/>
      </c>
    </row>
    <row r="1491" spans="1:3" x14ac:dyDescent="0.2">
      <c r="A1491" t="str">
        <f>IF(B1491="","", MAX(A$1:A1490)+1)</f>
        <v/>
      </c>
      <c r="B1491" t="str">
        <f>IF(Recipes!C1498="","", Recipes!C1498)</f>
        <v/>
      </c>
      <c r="C1491" t="str">
        <f t="shared" si="23"/>
        <v/>
      </c>
    </row>
    <row r="1492" spans="1:3" x14ac:dyDescent="0.2">
      <c r="A1492" t="str">
        <f>IF(B1492="","", MAX(A$1:A1491)+1)</f>
        <v/>
      </c>
      <c r="B1492" t="str">
        <f>IF(Recipes!C1499="","", Recipes!C1499)</f>
        <v/>
      </c>
      <c r="C1492" t="str">
        <f t="shared" si="23"/>
        <v/>
      </c>
    </row>
    <row r="1493" spans="1:3" x14ac:dyDescent="0.2">
      <c r="A1493" t="str">
        <f>IF(B1493="","", MAX(A$1:A1492)+1)</f>
        <v/>
      </c>
      <c r="B1493" t="str">
        <f>IF(Recipes!C1500="","", Recipes!C1500)</f>
        <v/>
      </c>
      <c r="C1493" t="str">
        <f t="shared" si="23"/>
        <v/>
      </c>
    </row>
    <row r="1494" spans="1:3" x14ac:dyDescent="0.2">
      <c r="A1494" t="str">
        <f>IF(B1494="","", MAX(A$1:A1493)+1)</f>
        <v/>
      </c>
      <c r="B1494" t="str">
        <f>IF(Recipes!C1501="","", Recipes!C1501)</f>
        <v/>
      </c>
      <c r="C1494" t="str">
        <f t="shared" si="23"/>
        <v/>
      </c>
    </row>
    <row r="1495" spans="1:3" x14ac:dyDescent="0.2">
      <c r="A1495" t="str">
        <f>IF(B1495="","", MAX(A$1:A1494)+1)</f>
        <v/>
      </c>
      <c r="B1495" t="str">
        <f>IF(Recipes!C1502="","", Recipes!C1502)</f>
        <v/>
      </c>
      <c r="C1495" t="str">
        <f t="shared" si="23"/>
        <v/>
      </c>
    </row>
    <row r="1496" spans="1:3" x14ac:dyDescent="0.2">
      <c r="A1496" t="str">
        <f>IF(B1496="","", MAX(A$1:A1495)+1)</f>
        <v/>
      </c>
      <c r="B1496" t="str">
        <f>IF(Recipes!C1503="","", Recipes!C1503)</f>
        <v/>
      </c>
      <c r="C1496" t="str">
        <f t="shared" si="23"/>
        <v/>
      </c>
    </row>
    <row r="1497" spans="1:3" x14ac:dyDescent="0.2">
      <c r="A1497" t="str">
        <f>IF(B1497="","", MAX(A$1:A1496)+1)</f>
        <v/>
      </c>
      <c r="B1497" t="str">
        <f>IF(Recipes!C1504="","", Recipes!C1504)</f>
        <v/>
      </c>
      <c r="C1497" t="str">
        <f t="shared" si="23"/>
        <v/>
      </c>
    </row>
    <row r="1498" spans="1:3" x14ac:dyDescent="0.2">
      <c r="A1498" t="str">
        <f>IF(B1498="","", MAX(A$1:A1497)+1)</f>
        <v/>
      </c>
      <c r="B1498" t="str">
        <f>IF(Recipes!C1505="","", Recipes!C1505)</f>
        <v/>
      </c>
      <c r="C1498" t="str">
        <f t="shared" si="23"/>
        <v/>
      </c>
    </row>
    <row r="1499" spans="1:3" x14ac:dyDescent="0.2">
      <c r="A1499" t="str">
        <f>IF(B1499="","", MAX(A$1:A1498)+1)</f>
        <v/>
      </c>
      <c r="B1499" t="str">
        <f>IF(Recipes!C1506="","", Recipes!C1506)</f>
        <v/>
      </c>
      <c r="C1499" t="str">
        <f t="shared" si="23"/>
        <v/>
      </c>
    </row>
    <row r="1500" spans="1:3" x14ac:dyDescent="0.2">
      <c r="A1500" t="str">
        <f>IF(B1500="","", MAX(A$1:A1499)+1)</f>
        <v/>
      </c>
      <c r="B1500" t="str">
        <f>IF(Recipes!C1507="","", Recipes!C1507)</f>
        <v/>
      </c>
      <c r="C1500" t="str">
        <f t="shared" si="23"/>
        <v/>
      </c>
    </row>
    <row r="1501" spans="1:3" x14ac:dyDescent="0.2">
      <c r="A1501" t="str">
        <f>IF(B1501="","", MAX(A$1:A1500)+1)</f>
        <v/>
      </c>
      <c r="B1501" t="str">
        <f>IF(Recipes!C1508="","", Recipes!C1508)</f>
        <v/>
      </c>
      <c r="C1501" t="str">
        <f t="shared" si="23"/>
        <v/>
      </c>
    </row>
    <row r="1502" spans="1:3" x14ac:dyDescent="0.2">
      <c r="A1502" t="str">
        <f>IF(B1502="","", MAX(A$1:A1501)+1)</f>
        <v/>
      </c>
      <c r="B1502" t="str">
        <f>IF(Recipes!C1509="","", Recipes!C1509)</f>
        <v/>
      </c>
      <c r="C1502" t="str">
        <f t="shared" si="23"/>
        <v/>
      </c>
    </row>
    <row r="1503" spans="1:3" x14ac:dyDescent="0.2">
      <c r="A1503" t="str">
        <f>IF(B1503="","", MAX(A$1:A1502)+1)</f>
        <v/>
      </c>
      <c r="B1503" t="str">
        <f>IF(Recipes!C1510="","", Recipes!C1510)</f>
        <v/>
      </c>
      <c r="C1503" t="str">
        <f t="shared" si="23"/>
        <v/>
      </c>
    </row>
    <row r="1504" spans="1:3" x14ac:dyDescent="0.2">
      <c r="A1504" t="str">
        <f>IF(B1504="","", MAX(A$1:A1503)+1)</f>
        <v/>
      </c>
      <c r="B1504" t="str">
        <f>IF(Recipes!C1511="","", Recipes!C1511)</f>
        <v/>
      </c>
      <c r="C1504" t="str">
        <f t="shared" si="23"/>
        <v/>
      </c>
    </row>
    <row r="1505" spans="1:3" x14ac:dyDescent="0.2">
      <c r="A1505" t="str">
        <f>IF(B1505="","", MAX(A$1:A1504)+1)</f>
        <v/>
      </c>
      <c r="B1505" t="str">
        <f>IF(Recipes!C1512="","", Recipes!C1512)</f>
        <v/>
      </c>
      <c r="C1505" t="str">
        <f t="shared" si="23"/>
        <v/>
      </c>
    </row>
    <row r="1506" spans="1:3" x14ac:dyDescent="0.2">
      <c r="A1506" t="str">
        <f>IF(B1506="","", MAX(A$1:A1505)+1)</f>
        <v/>
      </c>
      <c r="B1506" t="str">
        <f>IF(Recipes!C1513="","", Recipes!C1513)</f>
        <v/>
      </c>
      <c r="C1506" t="str">
        <f t="shared" si="23"/>
        <v/>
      </c>
    </row>
    <row r="1507" spans="1:3" x14ac:dyDescent="0.2">
      <c r="A1507" t="str">
        <f>IF(B1507="","", MAX(A$1:A1506)+1)</f>
        <v/>
      </c>
      <c r="B1507" t="str">
        <f>IF(Recipes!C1514="","", Recipes!C1514)</f>
        <v/>
      </c>
      <c r="C1507" t="str">
        <f t="shared" si="23"/>
        <v/>
      </c>
    </row>
    <row r="1508" spans="1:3" x14ac:dyDescent="0.2">
      <c r="A1508" t="str">
        <f>IF(B1508="","", MAX(A$1:A1507)+1)</f>
        <v/>
      </c>
      <c r="B1508" t="str">
        <f>IF(Recipes!C1515="","", Recipes!C1515)</f>
        <v/>
      </c>
      <c r="C1508" t="str">
        <f t="shared" si="23"/>
        <v/>
      </c>
    </row>
    <row r="1509" spans="1:3" x14ac:dyDescent="0.2">
      <c r="A1509" t="str">
        <f>IF(B1509="","", MAX(A$1:A1508)+1)</f>
        <v/>
      </c>
      <c r="B1509" t="str">
        <f>IF(Recipes!C1516="","", Recipes!C1516)</f>
        <v/>
      </c>
      <c r="C1509" t="str">
        <f t="shared" si="23"/>
        <v/>
      </c>
    </row>
    <row r="1510" spans="1:3" x14ac:dyDescent="0.2">
      <c r="A1510" t="str">
        <f>IF(B1510="","", MAX(A$1:A1509)+1)</f>
        <v/>
      </c>
      <c r="B1510" t="str">
        <f>IF(Recipes!C1517="","", Recipes!C1517)</f>
        <v/>
      </c>
      <c r="C1510" t="str">
        <f t="shared" si="23"/>
        <v/>
      </c>
    </row>
    <row r="1511" spans="1:3" x14ac:dyDescent="0.2">
      <c r="A1511" t="str">
        <f>IF(B1511="","", MAX(A$1:A1510)+1)</f>
        <v/>
      </c>
      <c r="B1511" t="str">
        <f>IF(Recipes!C1518="","", Recipes!C1518)</f>
        <v/>
      </c>
      <c r="C1511" t="str">
        <f t="shared" si="23"/>
        <v/>
      </c>
    </row>
    <row r="1512" spans="1:3" x14ac:dyDescent="0.2">
      <c r="A1512" t="str">
        <f>IF(B1512="","", MAX(A$1:A1511)+1)</f>
        <v/>
      </c>
      <c r="B1512" t="str">
        <f>IF(Recipes!C1519="","", Recipes!C1519)</f>
        <v/>
      </c>
      <c r="C1512" t="str">
        <f t="shared" si="23"/>
        <v/>
      </c>
    </row>
    <row r="1513" spans="1:3" x14ac:dyDescent="0.2">
      <c r="A1513" t="str">
        <f>IF(B1513="","", MAX(A$1:A1512)+1)</f>
        <v/>
      </c>
      <c r="B1513" t="str">
        <f>IF(Recipes!C1520="","", Recipes!C1520)</f>
        <v/>
      </c>
      <c r="C1513" t="str">
        <f t="shared" si="23"/>
        <v/>
      </c>
    </row>
    <row r="1514" spans="1:3" x14ac:dyDescent="0.2">
      <c r="A1514" t="str">
        <f>IF(B1514="","", MAX(A$1:A1513)+1)</f>
        <v/>
      </c>
      <c r="B1514" t="str">
        <f>IF(Recipes!C1521="","", Recipes!C1521)</f>
        <v/>
      </c>
      <c r="C1514" t="str">
        <f t="shared" si="23"/>
        <v/>
      </c>
    </row>
    <row r="1515" spans="1:3" x14ac:dyDescent="0.2">
      <c r="A1515" t="str">
        <f>IF(B1515="","", MAX(A$1:A1514)+1)</f>
        <v/>
      </c>
      <c r="B1515" t="str">
        <f>IF(Recipes!C1522="","", Recipes!C1522)</f>
        <v/>
      </c>
      <c r="C1515" t="str">
        <f t="shared" si="23"/>
        <v/>
      </c>
    </row>
    <row r="1516" spans="1:3" x14ac:dyDescent="0.2">
      <c r="A1516" t="str">
        <f>IF(B1516="","", MAX(A$1:A1515)+1)</f>
        <v/>
      </c>
      <c r="B1516" t="str">
        <f>IF(Recipes!C1523="","", Recipes!C1523)</f>
        <v/>
      </c>
      <c r="C1516" t="str">
        <f t="shared" si="23"/>
        <v/>
      </c>
    </row>
    <row r="1517" spans="1:3" x14ac:dyDescent="0.2">
      <c r="A1517" t="str">
        <f>IF(B1517="","", MAX(A$1:A1516)+1)</f>
        <v/>
      </c>
      <c r="B1517" t="str">
        <f>IF(Recipes!C1524="","", Recipes!C1524)</f>
        <v/>
      </c>
      <c r="C1517" t="str">
        <f t="shared" si="23"/>
        <v/>
      </c>
    </row>
    <row r="1518" spans="1:3" x14ac:dyDescent="0.2">
      <c r="A1518" t="str">
        <f>IF(B1518="","", MAX(A$1:A1517)+1)</f>
        <v/>
      </c>
      <c r="B1518" t="str">
        <f>IF(Recipes!C1525="","", Recipes!C1525)</f>
        <v/>
      </c>
      <c r="C1518" t="str">
        <f t="shared" si="23"/>
        <v/>
      </c>
    </row>
    <row r="1519" spans="1:3" x14ac:dyDescent="0.2">
      <c r="A1519" t="str">
        <f>IF(B1519="","", MAX(A$1:A1518)+1)</f>
        <v/>
      </c>
      <c r="B1519" t="str">
        <f>IF(Recipes!C1526="","", Recipes!C1526)</f>
        <v/>
      </c>
      <c r="C1519" t="str">
        <f t="shared" si="23"/>
        <v/>
      </c>
    </row>
    <row r="1520" spans="1:3" x14ac:dyDescent="0.2">
      <c r="A1520" t="str">
        <f>IF(B1520="","", MAX(A$1:A1519)+1)</f>
        <v/>
      </c>
      <c r="B1520" t="str">
        <f>IF(Recipes!C1527="","", Recipes!C1527)</f>
        <v/>
      </c>
      <c r="C1520" t="str">
        <f t="shared" si="23"/>
        <v/>
      </c>
    </row>
    <row r="1521" spans="1:3" x14ac:dyDescent="0.2">
      <c r="A1521" t="str">
        <f>IF(B1521="","", MAX(A$1:A1520)+1)</f>
        <v/>
      </c>
      <c r="B1521" t="str">
        <f>IF(Recipes!C1528="","", Recipes!C1528)</f>
        <v/>
      </c>
      <c r="C1521" t="str">
        <f t="shared" si="23"/>
        <v/>
      </c>
    </row>
    <row r="1522" spans="1:3" x14ac:dyDescent="0.2">
      <c r="A1522" t="str">
        <f>IF(B1522="","", MAX(A$1:A1521)+1)</f>
        <v/>
      </c>
      <c r="B1522" t="str">
        <f>IF(Recipes!C1529="","", Recipes!C1529)</f>
        <v/>
      </c>
      <c r="C1522" t="str">
        <f t="shared" si="23"/>
        <v/>
      </c>
    </row>
    <row r="1523" spans="1:3" x14ac:dyDescent="0.2">
      <c r="A1523" t="str">
        <f>IF(B1523="","", MAX(A$1:A1522)+1)</f>
        <v/>
      </c>
      <c r="B1523" t="str">
        <f>IF(Recipes!C1530="","", Recipes!C1530)</f>
        <v/>
      </c>
      <c r="C1523" t="str">
        <f t="shared" si="23"/>
        <v/>
      </c>
    </row>
    <row r="1524" spans="1:3" x14ac:dyDescent="0.2">
      <c r="A1524" t="str">
        <f>IF(B1524="","", MAX(A$1:A1523)+1)</f>
        <v/>
      </c>
      <c r="B1524" t="str">
        <f>IF(Recipes!C1531="","", Recipes!C1531)</f>
        <v/>
      </c>
      <c r="C1524" t="str">
        <f t="shared" si="23"/>
        <v/>
      </c>
    </row>
    <row r="1525" spans="1:3" x14ac:dyDescent="0.2">
      <c r="A1525" t="str">
        <f>IF(B1525="","", MAX(A$1:A1524)+1)</f>
        <v/>
      </c>
      <c r="B1525" t="str">
        <f>IF(Recipes!C1532="","", Recipes!C1532)</f>
        <v/>
      </c>
      <c r="C1525" t="str">
        <f t="shared" si="23"/>
        <v/>
      </c>
    </row>
    <row r="1526" spans="1:3" x14ac:dyDescent="0.2">
      <c r="A1526" t="str">
        <f>IF(B1526="","", MAX(A$1:A1525)+1)</f>
        <v/>
      </c>
      <c r="B1526" t="str">
        <f>IF(Recipes!C1533="","", Recipes!C1533)</f>
        <v/>
      </c>
      <c r="C1526" t="str">
        <f t="shared" si="23"/>
        <v/>
      </c>
    </row>
    <row r="1527" spans="1:3" x14ac:dyDescent="0.2">
      <c r="A1527" t="str">
        <f>IF(B1527="","", MAX(A$1:A1526)+1)</f>
        <v/>
      </c>
      <c r="B1527" t="str">
        <f>IF(Recipes!C1534="","", Recipes!C1534)</f>
        <v/>
      </c>
      <c r="C1527" t="str">
        <f t="shared" si="23"/>
        <v/>
      </c>
    </row>
    <row r="1528" spans="1:3" x14ac:dyDescent="0.2">
      <c r="A1528" t="str">
        <f>IF(B1528="","", MAX(A$1:A1527)+1)</f>
        <v/>
      </c>
      <c r="B1528" t="str">
        <f>IF(Recipes!C1535="","", Recipes!C1535)</f>
        <v/>
      </c>
      <c r="C1528" t="str">
        <f t="shared" si="23"/>
        <v/>
      </c>
    </row>
    <row r="1529" spans="1:3" x14ac:dyDescent="0.2">
      <c r="A1529" t="str">
        <f>IF(B1529="","", MAX(A$1:A1528)+1)</f>
        <v/>
      </c>
      <c r="B1529" t="str">
        <f>IF(Recipes!C1536="","", Recipes!C1536)</f>
        <v/>
      </c>
      <c r="C1529" t="str">
        <f t="shared" si="23"/>
        <v/>
      </c>
    </row>
    <row r="1530" spans="1:3" x14ac:dyDescent="0.2">
      <c r="A1530" t="str">
        <f>IF(B1530="","", MAX(A$1:A1529)+1)</f>
        <v/>
      </c>
      <c r="B1530" t="str">
        <f>IF(Recipes!C1537="","", Recipes!C1537)</f>
        <v/>
      </c>
      <c r="C1530" t="str">
        <f t="shared" si="23"/>
        <v/>
      </c>
    </row>
    <row r="1531" spans="1:3" x14ac:dyDescent="0.2">
      <c r="A1531" t="str">
        <f>IF(B1531="","", MAX(A$1:A1530)+1)</f>
        <v/>
      </c>
      <c r="B1531" t="str">
        <f>IF(Recipes!C1538="","", Recipes!C1538)</f>
        <v/>
      </c>
      <c r="C1531" t="str">
        <f t="shared" si="23"/>
        <v/>
      </c>
    </row>
    <row r="1532" spans="1:3" x14ac:dyDescent="0.2">
      <c r="A1532" t="str">
        <f>IF(B1532="","", MAX(A$1:A1531)+1)</f>
        <v/>
      </c>
      <c r="B1532" t="str">
        <f>IF(Recipes!C1539="","", Recipes!C1539)</f>
        <v/>
      </c>
      <c r="C1532" t="str">
        <f t="shared" si="23"/>
        <v/>
      </c>
    </row>
    <row r="1533" spans="1:3" x14ac:dyDescent="0.2">
      <c r="A1533" t="str">
        <f>IF(B1533="","", MAX(A$1:A1532)+1)</f>
        <v/>
      </c>
      <c r="B1533" t="str">
        <f>IF(Recipes!C1540="","", Recipes!C1540)</f>
        <v/>
      </c>
      <c r="C1533" t="str">
        <f t="shared" si="23"/>
        <v/>
      </c>
    </row>
    <row r="1534" spans="1:3" x14ac:dyDescent="0.2">
      <c r="A1534" t="str">
        <f>IF(B1534="","", MAX(A$1:A1533)+1)</f>
        <v/>
      </c>
      <c r="B1534" t="str">
        <f>IF(Recipes!C1541="","", Recipes!C1541)</f>
        <v/>
      </c>
      <c r="C1534" t="str">
        <f t="shared" si="23"/>
        <v/>
      </c>
    </row>
    <row r="1535" spans="1:3" x14ac:dyDescent="0.2">
      <c r="A1535" t="str">
        <f>IF(B1535="","", MAX(A$1:A1534)+1)</f>
        <v/>
      </c>
      <c r="B1535" t="str">
        <f>IF(Recipes!C1542="","", Recipes!C1542)</f>
        <v/>
      </c>
      <c r="C1535" t="str">
        <f t="shared" si="23"/>
        <v/>
      </c>
    </row>
    <row r="1536" spans="1:3" x14ac:dyDescent="0.2">
      <c r="A1536" t="str">
        <f>IF(B1536="","", MAX(A$1:A1535)+1)</f>
        <v/>
      </c>
      <c r="B1536" t="str">
        <f>IF(Recipes!C1543="","", Recipes!C1543)</f>
        <v/>
      </c>
      <c r="C1536" t="str">
        <f t="shared" si="23"/>
        <v/>
      </c>
    </row>
    <row r="1537" spans="1:3" x14ac:dyDescent="0.2">
      <c r="A1537" t="str">
        <f>IF(B1537="","", MAX(A$1:A1536)+1)</f>
        <v/>
      </c>
      <c r="B1537" t="str">
        <f>IF(Recipes!C1544="","", Recipes!C1544)</f>
        <v/>
      </c>
      <c r="C1537" t="str">
        <f t="shared" si="23"/>
        <v/>
      </c>
    </row>
    <row r="1538" spans="1:3" x14ac:dyDescent="0.2">
      <c r="A1538" t="str">
        <f>IF(B1538="","", MAX(A$1:A1537)+1)</f>
        <v/>
      </c>
      <c r="B1538" t="str">
        <f>IF(Recipes!C1545="","", Recipes!C1545)</f>
        <v/>
      </c>
      <c r="C1538" t="str">
        <f t="shared" si="23"/>
        <v/>
      </c>
    </row>
    <row r="1539" spans="1:3" x14ac:dyDescent="0.2">
      <c r="A1539" t="str">
        <f>IF(B1539="","", MAX(A$1:A1538)+1)</f>
        <v/>
      </c>
      <c r="B1539" t="str">
        <f>IF(Recipes!C1546="","", Recipes!C1546)</f>
        <v/>
      </c>
      <c r="C1539" t="str">
        <f t="shared" ref="C1539:C1602" si="24">IFERROR(INDEX($B$2:$B$2000,MATCH(ROW()-ROW($D$1),$A$2:$A$2000,0)),"")</f>
        <v/>
      </c>
    </row>
    <row r="1540" spans="1:3" x14ac:dyDescent="0.2">
      <c r="A1540" t="str">
        <f>IF(B1540="","", MAX(A$1:A1539)+1)</f>
        <v/>
      </c>
      <c r="B1540" t="str">
        <f>IF(Recipes!C1547="","", Recipes!C1547)</f>
        <v/>
      </c>
      <c r="C1540" t="str">
        <f t="shared" si="24"/>
        <v/>
      </c>
    </row>
    <row r="1541" spans="1:3" x14ac:dyDescent="0.2">
      <c r="A1541" t="str">
        <f>IF(B1541="","", MAX(A$1:A1540)+1)</f>
        <v/>
      </c>
      <c r="B1541" t="str">
        <f>IF(Recipes!C1548="","", Recipes!C1548)</f>
        <v/>
      </c>
      <c r="C1541" t="str">
        <f t="shared" si="24"/>
        <v/>
      </c>
    </row>
    <row r="1542" spans="1:3" x14ac:dyDescent="0.2">
      <c r="A1542" t="str">
        <f>IF(B1542="","", MAX(A$1:A1541)+1)</f>
        <v/>
      </c>
      <c r="B1542" t="str">
        <f>IF(Recipes!C1549="","", Recipes!C1549)</f>
        <v/>
      </c>
      <c r="C1542" t="str">
        <f t="shared" si="24"/>
        <v/>
      </c>
    </row>
    <row r="1543" spans="1:3" x14ac:dyDescent="0.2">
      <c r="A1543" t="str">
        <f>IF(B1543="","", MAX(A$1:A1542)+1)</f>
        <v/>
      </c>
      <c r="B1543" t="str">
        <f>IF(Recipes!C1550="","", Recipes!C1550)</f>
        <v/>
      </c>
      <c r="C1543" t="str">
        <f t="shared" si="24"/>
        <v/>
      </c>
    </row>
    <row r="1544" spans="1:3" x14ac:dyDescent="0.2">
      <c r="A1544" t="str">
        <f>IF(B1544="","", MAX(A$1:A1543)+1)</f>
        <v/>
      </c>
      <c r="B1544" t="str">
        <f>IF(Recipes!C1551="","", Recipes!C1551)</f>
        <v/>
      </c>
      <c r="C1544" t="str">
        <f t="shared" si="24"/>
        <v/>
      </c>
    </row>
    <row r="1545" spans="1:3" x14ac:dyDescent="0.2">
      <c r="A1545" t="str">
        <f>IF(B1545="","", MAX(A$1:A1544)+1)</f>
        <v/>
      </c>
      <c r="B1545" t="str">
        <f>IF(Recipes!C1552="","", Recipes!C1552)</f>
        <v/>
      </c>
      <c r="C1545" t="str">
        <f t="shared" si="24"/>
        <v/>
      </c>
    </row>
    <row r="1546" spans="1:3" x14ac:dyDescent="0.2">
      <c r="A1546" t="str">
        <f>IF(B1546="","", MAX(A$1:A1545)+1)</f>
        <v/>
      </c>
      <c r="B1546" t="str">
        <f>IF(Recipes!C1553="","", Recipes!C1553)</f>
        <v/>
      </c>
      <c r="C1546" t="str">
        <f t="shared" si="24"/>
        <v/>
      </c>
    </row>
    <row r="1547" spans="1:3" x14ac:dyDescent="0.2">
      <c r="A1547" t="str">
        <f>IF(B1547="","", MAX(A$1:A1546)+1)</f>
        <v/>
      </c>
      <c r="B1547" t="str">
        <f>IF(Recipes!C1554="","", Recipes!C1554)</f>
        <v/>
      </c>
      <c r="C1547" t="str">
        <f t="shared" si="24"/>
        <v/>
      </c>
    </row>
    <row r="1548" spans="1:3" x14ac:dyDescent="0.2">
      <c r="A1548" t="str">
        <f>IF(B1548="","", MAX(A$1:A1547)+1)</f>
        <v/>
      </c>
      <c r="B1548" t="str">
        <f>IF(Recipes!C1555="","", Recipes!C1555)</f>
        <v/>
      </c>
      <c r="C1548" t="str">
        <f t="shared" si="24"/>
        <v/>
      </c>
    </row>
    <row r="1549" spans="1:3" x14ac:dyDescent="0.2">
      <c r="A1549" t="str">
        <f>IF(B1549="","", MAX(A$1:A1548)+1)</f>
        <v/>
      </c>
      <c r="B1549" t="str">
        <f>IF(Recipes!C1556="","", Recipes!C1556)</f>
        <v/>
      </c>
      <c r="C1549" t="str">
        <f t="shared" si="24"/>
        <v/>
      </c>
    </row>
    <row r="1550" spans="1:3" x14ac:dyDescent="0.2">
      <c r="A1550" t="str">
        <f>IF(B1550="","", MAX(A$1:A1549)+1)</f>
        <v/>
      </c>
      <c r="B1550" t="str">
        <f>IF(Recipes!C1557="","", Recipes!C1557)</f>
        <v/>
      </c>
      <c r="C1550" t="str">
        <f t="shared" si="24"/>
        <v/>
      </c>
    </row>
    <row r="1551" spans="1:3" x14ac:dyDescent="0.2">
      <c r="A1551" t="str">
        <f>IF(B1551="","", MAX(A$1:A1550)+1)</f>
        <v/>
      </c>
      <c r="B1551" t="str">
        <f>IF(Recipes!C1558="","", Recipes!C1558)</f>
        <v/>
      </c>
      <c r="C1551" t="str">
        <f t="shared" si="24"/>
        <v/>
      </c>
    </row>
    <row r="1552" spans="1:3" x14ac:dyDescent="0.2">
      <c r="A1552" t="str">
        <f>IF(B1552="","", MAX(A$1:A1551)+1)</f>
        <v/>
      </c>
      <c r="B1552" t="str">
        <f>IF(Recipes!C1559="","", Recipes!C1559)</f>
        <v/>
      </c>
      <c r="C1552" t="str">
        <f t="shared" si="24"/>
        <v/>
      </c>
    </row>
    <row r="1553" spans="1:3" x14ac:dyDescent="0.2">
      <c r="A1553" t="str">
        <f>IF(B1553="","", MAX(A$1:A1552)+1)</f>
        <v/>
      </c>
      <c r="B1553" t="str">
        <f>IF(Recipes!C1560="","", Recipes!C1560)</f>
        <v/>
      </c>
      <c r="C1553" t="str">
        <f t="shared" si="24"/>
        <v/>
      </c>
    </row>
    <row r="1554" spans="1:3" x14ac:dyDescent="0.2">
      <c r="A1554" t="str">
        <f>IF(B1554="","", MAX(A$1:A1553)+1)</f>
        <v/>
      </c>
      <c r="B1554" t="str">
        <f>IF(Recipes!C1561="","", Recipes!C1561)</f>
        <v/>
      </c>
      <c r="C1554" t="str">
        <f t="shared" si="24"/>
        <v/>
      </c>
    </row>
    <row r="1555" spans="1:3" x14ac:dyDescent="0.2">
      <c r="A1555" t="str">
        <f>IF(B1555="","", MAX(A$1:A1554)+1)</f>
        <v/>
      </c>
      <c r="B1555" t="str">
        <f>IF(Recipes!C1562="","", Recipes!C1562)</f>
        <v/>
      </c>
      <c r="C1555" t="str">
        <f t="shared" si="24"/>
        <v/>
      </c>
    </row>
    <row r="1556" spans="1:3" x14ac:dyDescent="0.2">
      <c r="A1556" t="str">
        <f>IF(B1556="","", MAX(A$1:A1555)+1)</f>
        <v/>
      </c>
      <c r="B1556" t="str">
        <f>IF(Recipes!C1563="","", Recipes!C1563)</f>
        <v/>
      </c>
      <c r="C1556" t="str">
        <f t="shared" si="24"/>
        <v/>
      </c>
    </row>
    <row r="1557" spans="1:3" x14ac:dyDescent="0.2">
      <c r="A1557" t="str">
        <f>IF(B1557="","", MAX(A$1:A1556)+1)</f>
        <v/>
      </c>
      <c r="B1557" t="str">
        <f>IF(Recipes!C1564="","", Recipes!C1564)</f>
        <v/>
      </c>
      <c r="C1557" t="str">
        <f t="shared" si="24"/>
        <v/>
      </c>
    </row>
    <row r="1558" spans="1:3" x14ac:dyDescent="0.2">
      <c r="A1558" t="str">
        <f>IF(B1558="","", MAX(A$1:A1557)+1)</f>
        <v/>
      </c>
      <c r="B1558" t="str">
        <f>IF(Recipes!C1565="","", Recipes!C1565)</f>
        <v/>
      </c>
      <c r="C1558" t="str">
        <f t="shared" si="24"/>
        <v/>
      </c>
    </row>
    <row r="1559" spans="1:3" x14ac:dyDescent="0.2">
      <c r="A1559" t="str">
        <f>IF(B1559="","", MAX(A$1:A1558)+1)</f>
        <v/>
      </c>
      <c r="B1559" t="str">
        <f>IF(Recipes!C1566="","", Recipes!C1566)</f>
        <v/>
      </c>
      <c r="C1559" t="str">
        <f t="shared" si="24"/>
        <v/>
      </c>
    </row>
    <row r="1560" spans="1:3" x14ac:dyDescent="0.2">
      <c r="A1560" t="str">
        <f>IF(B1560="","", MAX(A$1:A1559)+1)</f>
        <v/>
      </c>
      <c r="B1560" t="str">
        <f>IF(Recipes!C1567="","", Recipes!C1567)</f>
        <v/>
      </c>
      <c r="C1560" t="str">
        <f t="shared" si="24"/>
        <v/>
      </c>
    </row>
    <row r="1561" spans="1:3" x14ac:dyDescent="0.2">
      <c r="A1561" t="str">
        <f>IF(B1561="","", MAX(A$1:A1560)+1)</f>
        <v/>
      </c>
      <c r="B1561" t="str">
        <f>IF(Recipes!C1568="","", Recipes!C1568)</f>
        <v/>
      </c>
      <c r="C1561" t="str">
        <f t="shared" si="24"/>
        <v/>
      </c>
    </row>
    <row r="1562" spans="1:3" x14ac:dyDescent="0.2">
      <c r="A1562" t="str">
        <f>IF(B1562="","", MAX(A$1:A1561)+1)</f>
        <v/>
      </c>
      <c r="B1562" t="str">
        <f>IF(Recipes!C1569="","", Recipes!C1569)</f>
        <v/>
      </c>
      <c r="C1562" t="str">
        <f t="shared" si="24"/>
        <v/>
      </c>
    </row>
    <row r="1563" spans="1:3" x14ac:dyDescent="0.2">
      <c r="A1563" t="str">
        <f>IF(B1563="","", MAX(A$1:A1562)+1)</f>
        <v/>
      </c>
      <c r="B1563" t="str">
        <f>IF(Recipes!C1570="","", Recipes!C1570)</f>
        <v/>
      </c>
      <c r="C1563" t="str">
        <f t="shared" si="24"/>
        <v/>
      </c>
    </row>
    <row r="1564" spans="1:3" x14ac:dyDescent="0.2">
      <c r="A1564" t="str">
        <f>IF(B1564="","", MAX(A$1:A1563)+1)</f>
        <v/>
      </c>
      <c r="B1564" t="str">
        <f>IF(Recipes!C1571="","", Recipes!C1571)</f>
        <v/>
      </c>
      <c r="C1564" t="str">
        <f t="shared" si="24"/>
        <v/>
      </c>
    </row>
    <row r="1565" spans="1:3" x14ac:dyDescent="0.2">
      <c r="A1565" t="str">
        <f>IF(B1565="","", MAX(A$1:A1564)+1)</f>
        <v/>
      </c>
      <c r="B1565" t="str">
        <f>IF(Recipes!C1572="","", Recipes!C1572)</f>
        <v/>
      </c>
      <c r="C1565" t="str">
        <f t="shared" si="24"/>
        <v/>
      </c>
    </row>
    <row r="1566" spans="1:3" x14ac:dyDescent="0.2">
      <c r="A1566" t="str">
        <f>IF(B1566="","", MAX(A$1:A1565)+1)</f>
        <v/>
      </c>
      <c r="B1566" t="str">
        <f>IF(Recipes!C1573="","", Recipes!C1573)</f>
        <v/>
      </c>
      <c r="C1566" t="str">
        <f t="shared" si="24"/>
        <v/>
      </c>
    </row>
    <row r="1567" spans="1:3" x14ac:dyDescent="0.2">
      <c r="A1567" t="str">
        <f>IF(B1567="","", MAX(A$1:A1566)+1)</f>
        <v/>
      </c>
      <c r="B1567" t="str">
        <f>IF(Recipes!C1574="","", Recipes!C1574)</f>
        <v/>
      </c>
      <c r="C1567" t="str">
        <f t="shared" si="24"/>
        <v/>
      </c>
    </row>
    <row r="1568" spans="1:3" x14ac:dyDescent="0.2">
      <c r="A1568" t="str">
        <f>IF(B1568="","", MAX(A$1:A1567)+1)</f>
        <v/>
      </c>
      <c r="B1568" t="str">
        <f>IF(Recipes!C1575="","", Recipes!C1575)</f>
        <v/>
      </c>
      <c r="C1568" t="str">
        <f t="shared" si="24"/>
        <v/>
      </c>
    </row>
    <row r="1569" spans="1:3" x14ac:dyDescent="0.2">
      <c r="A1569" t="str">
        <f>IF(B1569="","", MAX(A$1:A1568)+1)</f>
        <v/>
      </c>
      <c r="B1569" t="str">
        <f>IF(Recipes!C1576="","", Recipes!C1576)</f>
        <v/>
      </c>
      <c r="C1569" t="str">
        <f t="shared" si="24"/>
        <v/>
      </c>
    </row>
    <row r="1570" spans="1:3" x14ac:dyDescent="0.2">
      <c r="A1570" t="str">
        <f>IF(B1570="","", MAX(A$1:A1569)+1)</f>
        <v/>
      </c>
      <c r="B1570" t="str">
        <f>IF(Recipes!C1577="","", Recipes!C1577)</f>
        <v/>
      </c>
      <c r="C1570" t="str">
        <f t="shared" si="24"/>
        <v/>
      </c>
    </row>
    <row r="1571" spans="1:3" x14ac:dyDescent="0.2">
      <c r="A1571" t="str">
        <f>IF(B1571="","", MAX(A$1:A1570)+1)</f>
        <v/>
      </c>
      <c r="B1571" t="str">
        <f>IF(Recipes!C1578="","", Recipes!C1578)</f>
        <v/>
      </c>
      <c r="C1571" t="str">
        <f t="shared" si="24"/>
        <v/>
      </c>
    </row>
    <row r="1572" spans="1:3" x14ac:dyDescent="0.2">
      <c r="A1572" t="str">
        <f>IF(B1572="","", MAX(A$1:A1571)+1)</f>
        <v/>
      </c>
      <c r="B1572" t="str">
        <f>IF(Recipes!C1579="","", Recipes!C1579)</f>
        <v/>
      </c>
      <c r="C1572" t="str">
        <f t="shared" si="24"/>
        <v/>
      </c>
    </row>
    <row r="1573" spans="1:3" x14ac:dyDescent="0.2">
      <c r="A1573" t="str">
        <f>IF(B1573="","", MAX(A$1:A1572)+1)</f>
        <v/>
      </c>
      <c r="B1573" t="str">
        <f>IF(Recipes!C1580="","", Recipes!C1580)</f>
        <v/>
      </c>
      <c r="C1573" t="str">
        <f t="shared" si="24"/>
        <v/>
      </c>
    </row>
    <row r="1574" spans="1:3" x14ac:dyDescent="0.2">
      <c r="A1574" t="str">
        <f>IF(B1574="","", MAX(A$1:A1573)+1)</f>
        <v/>
      </c>
      <c r="B1574" t="str">
        <f>IF(Recipes!C1581="","", Recipes!C1581)</f>
        <v/>
      </c>
      <c r="C1574" t="str">
        <f t="shared" si="24"/>
        <v/>
      </c>
    </row>
    <row r="1575" spans="1:3" x14ac:dyDescent="0.2">
      <c r="A1575" t="str">
        <f>IF(B1575="","", MAX(A$1:A1574)+1)</f>
        <v/>
      </c>
      <c r="B1575" t="str">
        <f>IF(Recipes!C1582="","", Recipes!C1582)</f>
        <v/>
      </c>
      <c r="C1575" t="str">
        <f t="shared" si="24"/>
        <v/>
      </c>
    </row>
    <row r="1576" spans="1:3" x14ac:dyDescent="0.2">
      <c r="A1576" t="str">
        <f>IF(B1576="","", MAX(A$1:A1575)+1)</f>
        <v/>
      </c>
      <c r="B1576" t="str">
        <f>IF(Recipes!C1583="","", Recipes!C1583)</f>
        <v/>
      </c>
      <c r="C1576" t="str">
        <f t="shared" si="24"/>
        <v/>
      </c>
    </row>
    <row r="1577" spans="1:3" x14ac:dyDescent="0.2">
      <c r="A1577" t="str">
        <f>IF(B1577="","", MAX(A$1:A1576)+1)</f>
        <v/>
      </c>
      <c r="B1577" t="str">
        <f>IF(Recipes!C1584="","", Recipes!C1584)</f>
        <v/>
      </c>
      <c r="C1577" t="str">
        <f t="shared" si="24"/>
        <v/>
      </c>
    </row>
    <row r="1578" spans="1:3" x14ac:dyDescent="0.2">
      <c r="A1578" t="str">
        <f>IF(B1578="","", MAX(A$1:A1577)+1)</f>
        <v/>
      </c>
      <c r="B1578" t="str">
        <f>IF(Recipes!C1585="","", Recipes!C1585)</f>
        <v/>
      </c>
      <c r="C1578" t="str">
        <f t="shared" si="24"/>
        <v/>
      </c>
    </row>
    <row r="1579" spans="1:3" x14ac:dyDescent="0.2">
      <c r="A1579" t="str">
        <f>IF(B1579="","", MAX(A$1:A1578)+1)</f>
        <v/>
      </c>
      <c r="B1579" t="str">
        <f>IF(Recipes!C1586="","", Recipes!C1586)</f>
        <v/>
      </c>
      <c r="C1579" t="str">
        <f t="shared" si="24"/>
        <v/>
      </c>
    </row>
    <row r="1580" spans="1:3" x14ac:dyDescent="0.2">
      <c r="A1580" t="str">
        <f>IF(B1580="","", MAX(A$1:A1579)+1)</f>
        <v/>
      </c>
      <c r="B1580" t="str">
        <f>IF(Recipes!C1587="","", Recipes!C1587)</f>
        <v/>
      </c>
      <c r="C1580" t="str">
        <f t="shared" si="24"/>
        <v/>
      </c>
    </row>
    <row r="1581" spans="1:3" x14ac:dyDescent="0.2">
      <c r="A1581" t="str">
        <f>IF(B1581="","", MAX(A$1:A1580)+1)</f>
        <v/>
      </c>
      <c r="B1581" t="str">
        <f>IF(Recipes!C1588="","", Recipes!C1588)</f>
        <v/>
      </c>
      <c r="C1581" t="str">
        <f t="shared" si="24"/>
        <v/>
      </c>
    </row>
    <row r="1582" spans="1:3" x14ac:dyDescent="0.2">
      <c r="A1582" t="str">
        <f>IF(B1582="","", MAX(A$1:A1581)+1)</f>
        <v/>
      </c>
      <c r="B1582" t="str">
        <f>IF(Recipes!C1589="","", Recipes!C1589)</f>
        <v/>
      </c>
      <c r="C1582" t="str">
        <f t="shared" si="24"/>
        <v/>
      </c>
    </row>
    <row r="1583" spans="1:3" x14ac:dyDescent="0.2">
      <c r="A1583" t="str">
        <f>IF(B1583="","", MAX(A$1:A1582)+1)</f>
        <v/>
      </c>
      <c r="B1583" t="str">
        <f>IF(Recipes!C1590="","", Recipes!C1590)</f>
        <v/>
      </c>
      <c r="C1583" t="str">
        <f t="shared" si="24"/>
        <v/>
      </c>
    </row>
    <row r="1584" spans="1:3" x14ac:dyDescent="0.2">
      <c r="A1584" t="str">
        <f>IF(B1584="","", MAX(A$1:A1583)+1)</f>
        <v/>
      </c>
      <c r="B1584" t="str">
        <f>IF(Recipes!C1591="","", Recipes!C1591)</f>
        <v/>
      </c>
      <c r="C1584" t="str">
        <f t="shared" si="24"/>
        <v/>
      </c>
    </row>
    <row r="1585" spans="1:3" x14ac:dyDescent="0.2">
      <c r="A1585" t="str">
        <f>IF(B1585="","", MAX(A$1:A1584)+1)</f>
        <v/>
      </c>
      <c r="B1585" t="str">
        <f>IF(Recipes!C1592="","", Recipes!C1592)</f>
        <v/>
      </c>
      <c r="C1585" t="str">
        <f t="shared" si="24"/>
        <v/>
      </c>
    </row>
    <row r="1586" spans="1:3" x14ac:dyDescent="0.2">
      <c r="A1586" t="str">
        <f>IF(B1586="","", MAX(A$1:A1585)+1)</f>
        <v/>
      </c>
      <c r="B1586" t="str">
        <f>IF(Recipes!C1593="","", Recipes!C1593)</f>
        <v/>
      </c>
      <c r="C1586" t="str">
        <f t="shared" si="24"/>
        <v/>
      </c>
    </row>
    <row r="1587" spans="1:3" x14ac:dyDescent="0.2">
      <c r="A1587" t="str">
        <f>IF(B1587="","", MAX(A$1:A1586)+1)</f>
        <v/>
      </c>
      <c r="B1587" t="str">
        <f>IF(Recipes!C1594="","", Recipes!C1594)</f>
        <v/>
      </c>
      <c r="C1587" t="str">
        <f t="shared" si="24"/>
        <v/>
      </c>
    </row>
    <row r="1588" spans="1:3" x14ac:dyDescent="0.2">
      <c r="A1588" t="str">
        <f>IF(B1588="","", MAX(A$1:A1587)+1)</f>
        <v/>
      </c>
      <c r="B1588" t="str">
        <f>IF(Recipes!C1595="","", Recipes!C1595)</f>
        <v/>
      </c>
      <c r="C1588" t="str">
        <f t="shared" si="24"/>
        <v/>
      </c>
    </row>
    <row r="1589" spans="1:3" x14ac:dyDescent="0.2">
      <c r="A1589" t="str">
        <f>IF(B1589="","", MAX(A$1:A1588)+1)</f>
        <v/>
      </c>
      <c r="B1589" t="str">
        <f>IF(Recipes!C1596="","", Recipes!C1596)</f>
        <v/>
      </c>
      <c r="C1589" t="str">
        <f t="shared" si="24"/>
        <v/>
      </c>
    </row>
    <row r="1590" spans="1:3" x14ac:dyDescent="0.2">
      <c r="A1590" t="str">
        <f>IF(B1590="","", MAX(A$1:A1589)+1)</f>
        <v/>
      </c>
      <c r="B1590" t="str">
        <f>IF(Recipes!C1597="","", Recipes!C1597)</f>
        <v/>
      </c>
      <c r="C1590" t="str">
        <f t="shared" si="24"/>
        <v/>
      </c>
    </row>
    <row r="1591" spans="1:3" x14ac:dyDescent="0.2">
      <c r="A1591" t="str">
        <f>IF(B1591="","", MAX(A$1:A1590)+1)</f>
        <v/>
      </c>
      <c r="B1591" t="str">
        <f>IF(Recipes!C1598="","", Recipes!C1598)</f>
        <v/>
      </c>
      <c r="C1591" t="str">
        <f t="shared" si="24"/>
        <v/>
      </c>
    </row>
    <row r="1592" spans="1:3" x14ac:dyDescent="0.2">
      <c r="A1592" t="str">
        <f>IF(B1592="","", MAX(A$1:A1591)+1)</f>
        <v/>
      </c>
      <c r="B1592" t="str">
        <f>IF(Recipes!C1599="","", Recipes!C1599)</f>
        <v/>
      </c>
      <c r="C1592" t="str">
        <f t="shared" si="24"/>
        <v/>
      </c>
    </row>
    <row r="1593" spans="1:3" x14ac:dyDescent="0.2">
      <c r="A1593" t="str">
        <f>IF(B1593="","", MAX(A$1:A1592)+1)</f>
        <v/>
      </c>
      <c r="B1593" t="str">
        <f>IF(Recipes!C1600="","", Recipes!C1600)</f>
        <v/>
      </c>
      <c r="C1593" t="str">
        <f t="shared" si="24"/>
        <v/>
      </c>
    </row>
    <row r="1594" spans="1:3" x14ac:dyDescent="0.2">
      <c r="A1594" t="str">
        <f>IF(B1594="","", MAX(A$1:A1593)+1)</f>
        <v/>
      </c>
      <c r="B1594" t="str">
        <f>IF(Recipes!C1601="","", Recipes!C1601)</f>
        <v/>
      </c>
      <c r="C1594" t="str">
        <f t="shared" si="24"/>
        <v/>
      </c>
    </row>
    <row r="1595" spans="1:3" x14ac:dyDescent="0.2">
      <c r="A1595" t="str">
        <f>IF(B1595="","", MAX(A$1:A1594)+1)</f>
        <v/>
      </c>
      <c r="B1595" t="str">
        <f>IF(Recipes!C1602="","", Recipes!C1602)</f>
        <v/>
      </c>
      <c r="C1595" t="str">
        <f t="shared" si="24"/>
        <v/>
      </c>
    </row>
    <row r="1596" spans="1:3" x14ac:dyDescent="0.2">
      <c r="A1596" t="str">
        <f>IF(B1596="","", MAX(A$1:A1595)+1)</f>
        <v/>
      </c>
      <c r="B1596" t="str">
        <f>IF(Recipes!C1603="","", Recipes!C1603)</f>
        <v/>
      </c>
      <c r="C1596" t="str">
        <f t="shared" si="24"/>
        <v/>
      </c>
    </row>
    <row r="1597" spans="1:3" x14ac:dyDescent="0.2">
      <c r="A1597" t="str">
        <f>IF(B1597="","", MAX(A$1:A1596)+1)</f>
        <v/>
      </c>
      <c r="B1597" t="str">
        <f>IF(Recipes!C1604="","", Recipes!C1604)</f>
        <v/>
      </c>
      <c r="C1597" t="str">
        <f t="shared" si="24"/>
        <v/>
      </c>
    </row>
    <row r="1598" spans="1:3" x14ac:dyDescent="0.2">
      <c r="A1598" t="str">
        <f>IF(B1598="","", MAX(A$1:A1597)+1)</f>
        <v/>
      </c>
      <c r="B1598" t="str">
        <f>IF(Recipes!C1605="","", Recipes!C1605)</f>
        <v/>
      </c>
      <c r="C1598" t="str">
        <f t="shared" si="24"/>
        <v/>
      </c>
    </row>
    <row r="1599" spans="1:3" x14ac:dyDescent="0.2">
      <c r="A1599" t="str">
        <f>IF(B1599="","", MAX(A$1:A1598)+1)</f>
        <v/>
      </c>
      <c r="B1599" t="str">
        <f>IF(Recipes!C1606="","", Recipes!C1606)</f>
        <v/>
      </c>
      <c r="C1599" t="str">
        <f t="shared" si="24"/>
        <v/>
      </c>
    </row>
    <row r="1600" spans="1:3" x14ac:dyDescent="0.2">
      <c r="A1600" t="str">
        <f>IF(B1600="","", MAX(A$1:A1599)+1)</f>
        <v/>
      </c>
      <c r="B1600" t="str">
        <f>IF(Recipes!C1607="","", Recipes!C1607)</f>
        <v/>
      </c>
      <c r="C1600" t="str">
        <f t="shared" si="24"/>
        <v/>
      </c>
    </row>
    <row r="1601" spans="1:3" x14ac:dyDescent="0.2">
      <c r="A1601" t="str">
        <f>IF(B1601="","", MAX(A$1:A1600)+1)</f>
        <v/>
      </c>
      <c r="B1601" t="str">
        <f>IF(Recipes!C1608="","", Recipes!C1608)</f>
        <v/>
      </c>
      <c r="C1601" t="str">
        <f t="shared" si="24"/>
        <v/>
      </c>
    </row>
    <row r="1602" spans="1:3" x14ac:dyDescent="0.2">
      <c r="A1602" t="str">
        <f>IF(B1602="","", MAX(A$1:A1601)+1)</f>
        <v/>
      </c>
      <c r="B1602" t="str">
        <f>IF(Recipes!C1609="","", Recipes!C1609)</f>
        <v/>
      </c>
      <c r="C1602" t="str">
        <f t="shared" si="24"/>
        <v/>
      </c>
    </row>
    <row r="1603" spans="1:3" x14ac:dyDescent="0.2">
      <c r="A1603" t="str">
        <f>IF(B1603="","", MAX(A$1:A1602)+1)</f>
        <v/>
      </c>
      <c r="B1603" t="str">
        <f>IF(Recipes!C1610="","", Recipes!C1610)</f>
        <v/>
      </c>
      <c r="C1603" t="str">
        <f t="shared" ref="C1603:C1666" si="25">IFERROR(INDEX($B$2:$B$2000,MATCH(ROW()-ROW($D$1),$A$2:$A$2000,0)),"")</f>
        <v/>
      </c>
    </row>
    <row r="1604" spans="1:3" x14ac:dyDescent="0.2">
      <c r="A1604" t="str">
        <f>IF(B1604="","", MAX(A$1:A1603)+1)</f>
        <v/>
      </c>
      <c r="B1604" t="str">
        <f>IF(Recipes!C1611="","", Recipes!C1611)</f>
        <v/>
      </c>
      <c r="C1604" t="str">
        <f t="shared" si="25"/>
        <v/>
      </c>
    </row>
    <row r="1605" spans="1:3" x14ac:dyDescent="0.2">
      <c r="A1605" t="str">
        <f>IF(B1605="","", MAX(A$1:A1604)+1)</f>
        <v/>
      </c>
      <c r="B1605" t="str">
        <f>IF(Recipes!C1612="","", Recipes!C1612)</f>
        <v/>
      </c>
      <c r="C1605" t="str">
        <f t="shared" si="25"/>
        <v/>
      </c>
    </row>
    <row r="1606" spans="1:3" x14ac:dyDescent="0.2">
      <c r="A1606" t="str">
        <f>IF(B1606="","", MAX(A$1:A1605)+1)</f>
        <v/>
      </c>
      <c r="B1606" t="str">
        <f>IF(Recipes!C1613="","", Recipes!C1613)</f>
        <v/>
      </c>
      <c r="C1606" t="str">
        <f t="shared" si="25"/>
        <v/>
      </c>
    </row>
    <row r="1607" spans="1:3" x14ac:dyDescent="0.2">
      <c r="A1607" t="str">
        <f>IF(B1607="","", MAX(A$1:A1606)+1)</f>
        <v/>
      </c>
      <c r="B1607" t="str">
        <f>IF(Recipes!C1614="","", Recipes!C1614)</f>
        <v/>
      </c>
      <c r="C1607" t="str">
        <f t="shared" si="25"/>
        <v/>
      </c>
    </row>
    <row r="1608" spans="1:3" x14ac:dyDescent="0.2">
      <c r="A1608" t="str">
        <f>IF(B1608="","", MAX(A$1:A1607)+1)</f>
        <v/>
      </c>
      <c r="B1608" t="str">
        <f>IF(Recipes!C1615="","", Recipes!C1615)</f>
        <v/>
      </c>
      <c r="C1608" t="str">
        <f t="shared" si="25"/>
        <v/>
      </c>
    </row>
    <row r="1609" spans="1:3" x14ac:dyDescent="0.2">
      <c r="A1609" t="str">
        <f>IF(B1609="","", MAX(A$1:A1608)+1)</f>
        <v/>
      </c>
      <c r="B1609" t="str">
        <f>IF(Recipes!C1616="","", Recipes!C1616)</f>
        <v/>
      </c>
      <c r="C1609" t="str">
        <f t="shared" si="25"/>
        <v/>
      </c>
    </row>
    <row r="1610" spans="1:3" x14ac:dyDescent="0.2">
      <c r="A1610" t="str">
        <f>IF(B1610="","", MAX(A$1:A1609)+1)</f>
        <v/>
      </c>
      <c r="B1610" t="str">
        <f>IF(Recipes!C1617="","", Recipes!C1617)</f>
        <v/>
      </c>
      <c r="C1610" t="str">
        <f t="shared" si="25"/>
        <v/>
      </c>
    </row>
    <row r="1611" spans="1:3" x14ac:dyDescent="0.2">
      <c r="A1611" t="str">
        <f>IF(B1611="","", MAX(A$1:A1610)+1)</f>
        <v/>
      </c>
      <c r="B1611" t="str">
        <f>IF(Recipes!C1618="","", Recipes!C1618)</f>
        <v/>
      </c>
      <c r="C1611" t="str">
        <f t="shared" si="25"/>
        <v/>
      </c>
    </row>
    <row r="1612" spans="1:3" x14ac:dyDescent="0.2">
      <c r="A1612" t="str">
        <f>IF(B1612="","", MAX(A$1:A1611)+1)</f>
        <v/>
      </c>
      <c r="B1612" t="str">
        <f>IF(Recipes!C1619="","", Recipes!C1619)</f>
        <v/>
      </c>
      <c r="C1612" t="str">
        <f t="shared" si="25"/>
        <v/>
      </c>
    </row>
    <row r="1613" spans="1:3" x14ac:dyDescent="0.2">
      <c r="A1613" t="str">
        <f>IF(B1613="","", MAX(A$1:A1612)+1)</f>
        <v/>
      </c>
      <c r="B1613" t="str">
        <f>IF(Recipes!C1620="","", Recipes!C1620)</f>
        <v/>
      </c>
      <c r="C1613" t="str">
        <f t="shared" si="25"/>
        <v/>
      </c>
    </row>
    <row r="1614" spans="1:3" x14ac:dyDescent="0.2">
      <c r="A1614" t="str">
        <f>IF(B1614="","", MAX(A$1:A1613)+1)</f>
        <v/>
      </c>
      <c r="B1614" t="str">
        <f>IF(Recipes!C1621="","", Recipes!C1621)</f>
        <v/>
      </c>
      <c r="C1614" t="str">
        <f t="shared" si="25"/>
        <v/>
      </c>
    </row>
    <row r="1615" spans="1:3" x14ac:dyDescent="0.2">
      <c r="A1615" t="str">
        <f>IF(B1615="","", MAX(A$1:A1614)+1)</f>
        <v/>
      </c>
      <c r="B1615" t="str">
        <f>IF(Recipes!C1622="","", Recipes!C1622)</f>
        <v/>
      </c>
      <c r="C1615" t="str">
        <f t="shared" si="25"/>
        <v/>
      </c>
    </row>
    <row r="1616" spans="1:3" x14ac:dyDescent="0.2">
      <c r="A1616" t="str">
        <f>IF(B1616="","", MAX(A$1:A1615)+1)</f>
        <v/>
      </c>
      <c r="B1616" t="str">
        <f>IF(Recipes!C1623="","", Recipes!C1623)</f>
        <v/>
      </c>
      <c r="C1616" t="str">
        <f t="shared" si="25"/>
        <v/>
      </c>
    </row>
    <row r="1617" spans="1:3" x14ac:dyDescent="0.2">
      <c r="A1617" t="str">
        <f>IF(B1617="","", MAX(A$1:A1616)+1)</f>
        <v/>
      </c>
      <c r="B1617" t="str">
        <f>IF(Recipes!C1624="","", Recipes!C1624)</f>
        <v/>
      </c>
      <c r="C1617" t="str">
        <f t="shared" si="25"/>
        <v/>
      </c>
    </row>
    <row r="1618" spans="1:3" x14ac:dyDescent="0.2">
      <c r="A1618" t="str">
        <f>IF(B1618="","", MAX(A$1:A1617)+1)</f>
        <v/>
      </c>
      <c r="B1618" t="str">
        <f>IF(Recipes!C1625="","", Recipes!C1625)</f>
        <v/>
      </c>
      <c r="C1618" t="str">
        <f t="shared" si="25"/>
        <v/>
      </c>
    </row>
    <row r="1619" spans="1:3" x14ac:dyDescent="0.2">
      <c r="A1619" t="str">
        <f>IF(B1619="","", MAX(A$1:A1618)+1)</f>
        <v/>
      </c>
      <c r="B1619" t="str">
        <f>IF(Recipes!C1626="","", Recipes!C1626)</f>
        <v/>
      </c>
      <c r="C1619" t="str">
        <f t="shared" si="25"/>
        <v/>
      </c>
    </row>
    <row r="1620" spans="1:3" x14ac:dyDescent="0.2">
      <c r="A1620" t="str">
        <f>IF(B1620="","", MAX(A$1:A1619)+1)</f>
        <v/>
      </c>
      <c r="B1620" t="str">
        <f>IF(Recipes!C1627="","", Recipes!C1627)</f>
        <v/>
      </c>
      <c r="C1620" t="str">
        <f t="shared" si="25"/>
        <v/>
      </c>
    </row>
    <row r="1621" spans="1:3" x14ac:dyDescent="0.2">
      <c r="A1621" t="str">
        <f>IF(B1621="","", MAX(A$1:A1620)+1)</f>
        <v/>
      </c>
      <c r="B1621" t="str">
        <f>IF(Recipes!C1628="","", Recipes!C1628)</f>
        <v/>
      </c>
      <c r="C1621" t="str">
        <f t="shared" si="25"/>
        <v/>
      </c>
    </row>
    <row r="1622" spans="1:3" x14ac:dyDescent="0.2">
      <c r="A1622" t="str">
        <f>IF(B1622="","", MAX(A$1:A1621)+1)</f>
        <v/>
      </c>
      <c r="B1622" t="str">
        <f>IF(Recipes!C1629="","", Recipes!C1629)</f>
        <v/>
      </c>
      <c r="C1622" t="str">
        <f t="shared" si="25"/>
        <v/>
      </c>
    </row>
    <row r="1623" spans="1:3" x14ac:dyDescent="0.2">
      <c r="A1623" t="str">
        <f>IF(B1623="","", MAX(A$1:A1622)+1)</f>
        <v/>
      </c>
      <c r="B1623" t="str">
        <f>IF(Recipes!C1630="","", Recipes!C1630)</f>
        <v/>
      </c>
      <c r="C1623" t="str">
        <f t="shared" si="25"/>
        <v/>
      </c>
    </row>
    <row r="1624" spans="1:3" x14ac:dyDescent="0.2">
      <c r="A1624" t="str">
        <f>IF(B1624="","", MAX(A$1:A1623)+1)</f>
        <v/>
      </c>
      <c r="B1624" t="str">
        <f>IF(Recipes!C1631="","", Recipes!C1631)</f>
        <v/>
      </c>
      <c r="C1624" t="str">
        <f t="shared" si="25"/>
        <v/>
      </c>
    </row>
    <row r="1625" spans="1:3" x14ac:dyDescent="0.2">
      <c r="A1625" t="str">
        <f>IF(B1625="","", MAX(A$1:A1624)+1)</f>
        <v/>
      </c>
      <c r="B1625" t="str">
        <f>IF(Recipes!C1632="","", Recipes!C1632)</f>
        <v/>
      </c>
      <c r="C1625" t="str">
        <f t="shared" si="25"/>
        <v/>
      </c>
    </row>
    <row r="1626" spans="1:3" x14ac:dyDescent="0.2">
      <c r="A1626" t="str">
        <f>IF(B1626="","", MAX(A$1:A1625)+1)</f>
        <v/>
      </c>
      <c r="B1626" t="str">
        <f>IF(Recipes!C1633="","", Recipes!C1633)</f>
        <v/>
      </c>
      <c r="C1626" t="str">
        <f t="shared" si="25"/>
        <v/>
      </c>
    </row>
    <row r="1627" spans="1:3" x14ac:dyDescent="0.2">
      <c r="A1627" t="str">
        <f>IF(B1627="","", MAX(A$1:A1626)+1)</f>
        <v/>
      </c>
      <c r="B1627" t="str">
        <f>IF(Recipes!C1634="","", Recipes!C1634)</f>
        <v/>
      </c>
      <c r="C1627" t="str">
        <f t="shared" si="25"/>
        <v/>
      </c>
    </row>
    <row r="1628" spans="1:3" x14ac:dyDescent="0.2">
      <c r="A1628" t="str">
        <f>IF(B1628="","", MAX(A$1:A1627)+1)</f>
        <v/>
      </c>
      <c r="B1628" t="str">
        <f>IF(Recipes!C1635="","", Recipes!C1635)</f>
        <v/>
      </c>
      <c r="C1628" t="str">
        <f t="shared" si="25"/>
        <v/>
      </c>
    </row>
    <row r="1629" spans="1:3" x14ac:dyDescent="0.2">
      <c r="A1629" t="str">
        <f>IF(B1629="","", MAX(A$1:A1628)+1)</f>
        <v/>
      </c>
      <c r="B1629" t="str">
        <f>IF(Recipes!C1636="","", Recipes!C1636)</f>
        <v/>
      </c>
      <c r="C1629" t="str">
        <f t="shared" si="25"/>
        <v/>
      </c>
    </row>
    <row r="1630" spans="1:3" x14ac:dyDescent="0.2">
      <c r="A1630" t="str">
        <f>IF(B1630="","", MAX(A$1:A1629)+1)</f>
        <v/>
      </c>
      <c r="B1630" t="str">
        <f>IF(Recipes!C1637="","", Recipes!C1637)</f>
        <v/>
      </c>
      <c r="C1630" t="str">
        <f t="shared" si="25"/>
        <v/>
      </c>
    </row>
    <row r="1631" spans="1:3" x14ac:dyDescent="0.2">
      <c r="A1631" t="str">
        <f>IF(B1631="","", MAX(A$1:A1630)+1)</f>
        <v/>
      </c>
      <c r="B1631" t="str">
        <f>IF(Recipes!C1638="","", Recipes!C1638)</f>
        <v/>
      </c>
      <c r="C1631" t="str">
        <f t="shared" si="25"/>
        <v/>
      </c>
    </row>
    <row r="1632" spans="1:3" x14ac:dyDescent="0.2">
      <c r="A1632" t="str">
        <f>IF(B1632="","", MAX(A$1:A1631)+1)</f>
        <v/>
      </c>
      <c r="B1632" t="str">
        <f>IF(Recipes!C1639="","", Recipes!C1639)</f>
        <v/>
      </c>
      <c r="C1632" t="str">
        <f t="shared" si="25"/>
        <v/>
      </c>
    </row>
    <row r="1633" spans="1:3" x14ac:dyDescent="0.2">
      <c r="A1633" t="str">
        <f>IF(B1633="","", MAX(A$1:A1632)+1)</f>
        <v/>
      </c>
      <c r="B1633" t="str">
        <f>IF(Recipes!C1640="","", Recipes!C1640)</f>
        <v/>
      </c>
      <c r="C1633" t="str">
        <f t="shared" si="25"/>
        <v/>
      </c>
    </row>
    <row r="1634" spans="1:3" x14ac:dyDescent="0.2">
      <c r="A1634" t="str">
        <f>IF(B1634="","", MAX(A$1:A1633)+1)</f>
        <v/>
      </c>
      <c r="B1634" t="str">
        <f>IF(Recipes!C1641="","", Recipes!C1641)</f>
        <v/>
      </c>
      <c r="C1634" t="str">
        <f t="shared" si="25"/>
        <v/>
      </c>
    </row>
    <row r="1635" spans="1:3" x14ac:dyDescent="0.2">
      <c r="A1635" t="str">
        <f>IF(B1635="","", MAX(A$1:A1634)+1)</f>
        <v/>
      </c>
      <c r="B1635" t="str">
        <f>IF(Recipes!C1642="","", Recipes!C1642)</f>
        <v/>
      </c>
      <c r="C1635" t="str">
        <f t="shared" si="25"/>
        <v/>
      </c>
    </row>
    <row r="1636" spans="1:3" x14ac:dyDescent="0.2">
      <c r="A1636" t="str">
        <f>IF(B1636="","", MAX(A$1:A1635)+1)</f>
        <v/>
      </c>
      <c r="B1636" t="str">
        <f>IF(Recipes!C1643="","", Recipes!C1643)</f>
        <v/>
      </c>
      <c r="C1636" t="str">
        <f t="shared" si="25"/>
        <v/>
      </c>
    </row>
    <row r="1637" spans="1:3" x14ac:dyDescent="0.2">
      <c r="A1637" t="str">
        <f>IF(B1637="","", MAX(A$1:A1636)+1)</f>
        <v/>
      </c>
      <c r="B1637" t="str">
        <f>IF(Recipes!C1644="","", Recipes!C1644)</f>
        <v/>
      </c>
      <c r="C1637" t="str">
        <f t="shared" si="25"/>
        <v/>
      </c>
    </row>
    <row r="1638" spans="1:3" x14ac:dyDescent="0.2">
      <c r="A1638" t="str">
        <f>IF(B1638="","", MAX(A$1:A1637)+1)</f>
        <v/>
      </c>
      <c r="B1638" t="str">
        <f>IF(Recipes!C1645="","", Recipes!C1645)</f>
        <v/>
      </c>
      <c r="C1638" t="str">
        <f t="shared" si="25"/>
        <v/>
      </c>
    </row>
    <row r="1639" spans="1:3" x14ac:dyDescent="0.2">
      <c r="A1639" t="str">
        <f>IF(B1639="","", MAX(A$1:A1638)+1)</f>
        <v/>
      </c>
      <c r="B1639" t="str">
        <f>IF(Recipes!C1646="","", Recipes!C1646)</f>
        <v/>
      </c>
      <c r="C1639" t="str">
        <f t="shared" si="25"/>
        <v/>
      </c>
    </row>
    <row r="1640" spans="1:3" x14ac:dyDescent="0.2">
      <c r="A1640" t="str">
        <f>IF(B1640="","", MAX(A$1:A1639)+1)</f>
        <v/>
      </c>
      <c r="B1640" t="str">
        <f>IF(Recipes!C1647="","", Recipes!C1647)</f>
        <v/>
      </c>
      <c r="C1640" t="str">
        <f t="shared" si="25"/>
        <v/>
      </c>
    </row>
    <row r="1641" spans="1:3" x14ac:dyDescent="0.2">
      <c r="A1641" t="str">
        <f>IF(B1641="","", MAX(A$1:A1640)+1)</f>
        <v/>
      </c>
      <c r="B1641" t="str">
        <f>IF(Recipes!C1648="","", Recipes!C1648)</f>
        <v/>
      </c>
      <c r="C1641" t="str">
        <f t="shared" si="25"/>
        <v/>
      </c>
    </row>
    <row r="1642" spans="1:3" x14ac:dyDescent="0.2">
      <c r="A1642" t="str">
        <f>IF(B1642="","", MAX(A$1:A1641)+1)</f>
        <v/>
      </c>
      <c r="B1642" t="str">
        <f>IF(Recipes!C1649="","", Recipes!C1649)</f>
        <v/>
      </c>
      <c r="C1642" t="str">
        <f t="shared" si="25"/>
        <v/>
      </c>
    </row>
    <row r="1643" spans="1:3" x14ac:dyDescent="0.2">
      <c r="A1643" t="str">
        <f>IF(B1643="","", MAX(A$1:A1642)+1)</f>
        <v/>
      </c>
      <c r="B1643" t="str">
        <f>IF(Recipes!C1650="","", Recipes!C1650)</f>
        <v/>
      </c>
      <c r="C1643" t="str">
        <f t="shared" si="25"/>
        <v/>
      </c>
    </row>
    <row r="1644" spans="1:3" x14ac:dyDescent="0.2">
      <c r="A1644" t="str">
        <f>IF(B1644="","", MAX(A$1:A1643)+1)</f>
        <v/>
      </c>
      <c r="B1644" t="str">
        <f>IF(Recipes!C1651="","", Recipes!C1651)</f>
        <v/>
      </c>
      <c r="C1644" t="str">
        <f t="shared" si="25"/>
        <v/>
      </c>
    </row>
    <row r="1645" spans="1:3" x14ac:dyDescent="0.2">
      <c r="A1645" t="str">
        <f>IF(B1645="","", MAX(A$1:A1644)+1)</f>
        <v/>
      </c>
      <c r="B1645" t="str">
        <f>IF(Recipes!C1652="","", Recipes!C1652)</f>
        <v/>
      </c>
      <c r="C1645" t="str">
        <f t="shared" si="25"/>
        <v/>
      </c>
    </row>
    <row r="1646" spans="1:3" x14ac:dyDescent="0.2">
      <c r="A1646" t="str">
        <f>IF(B1646="","", MAX(A$1:A1645)+1)</f>
        <v/>
      </c>
      <c r="B1646" t="str">
        <f>IF(Recipes!C1653="","", Recipes!C1653)</f>
        <v/>
      </c>
      <c r="C1646" t="str">
        <f t="shared" si="25"/>
        <v/>
      </c>
    </row>
    <row r="1647" spans="1:3" x14ac:dyDescent="0.2">
      <c r="A1647" t="str">
        <f>IF(B1647="","", MAX(A$1:A1646)+1)</f>
        <v/>
      </c>
      <c r="B1647" t="str">
        <f>IF(Recipes!C1654="","", Recipes!C1654)</f>
        <v/>
      </c>
      <c r="C1647" t="str">
        <f t="shared" si="25"/>
        <v/>
      </c>
    </row>
    <row r="1648" spans="1:3" x14ac:dyDescent="0.2">
      <c r="A1648" t="str">
        <f>IF(B1648="","", MAX(A$1:A1647)+1)</f>
        <v/>
      </c>
      <c r="B1648" t="str">
        <f>IF(Recipes!C1655="","", Recipes!C1655)</f>
        <v/>
      </c>
      <c r="C1648" t="str">
        <f t="shared" si="25"/>
        <v/>
      </c>
    </row>
    <row r="1649" spans="1:3" x14ac:dyDescent="0.2">
      <c r="A1649" t="str">
        <f>IF(B1649="","", MAX(A$1:A1648)+1)</f>
        <v/>
      </c>
      <c r="B1649" t="str">
        <f>IF(Recipes!C1656="","", Recipes!C1656)</f>
        <v/>
      </c>
      <c r="C1649" t="str">
        <f t="shared" si="25"/>
        <v/>
      </c>
    </row>
    <row r="1650" spans="1:3" x14ac:dyDescent="0.2">
      <c r="A1650" t="str">
        <f>IF(B1650="","", MAX(A$1:A1649)+1)</f>
        <v/>
      </c>
      <c r="B1650" t="str">
        <f>IF(Recipes!C1657="","", Recipes!C1657)</f>
        <v/>
      </c>
      <c r="C1650" t="str">
        <f t="shared" si="25"/>
        <v/>
      </c>
    </row>
    <row r="1651" spans="1:3" x14ac:dyDescent="0.2">
      <c r="A1651" t="str">
        <f>IF(B1651="","", MAX(A$1:A1650)+1)</f>
        <v/>
      </c>
      <c r="B1651" t="str">
        <f>IF(Recipes!C1658="","", Recipes!C1658)</f>
        <v/>
      </c>
      <c r="C1651" t="str">
        <f t="shared" si="25"/>
        <v/>
      </c>
    </row>
    <row r="1652" spans="1:3" x14ac:dyDescent="0.2">
      <c r="A1652" t="str">
        <f>IF(B1652="","", MAX(A$1:A1651)+1)</f>
        <v/>
      </c>
      <c r="B1652" t="str">
        <f>IF(Recipes!C1659="","", Recipes!C1659)</f>
        <v/>
      </c>
      <c r="C1652" t="str">
        <f t="shared" si="25"/>
        <v/>
      </c>
    </row>
    <row r="1653" spans="1:3" x14ac:dyDescent="0.2">
      <c r="A1653" t="str">
        <f>IF(B1653="","", MAX(A$1:A1652)+1)</f>
        <v/>
      </c>
      <c r="B1653" t="str">
        <f>IF(Recipes!C1660="","", Recipes!C1660)</f>
        <v/>
      </c>
      <c r="C1653" t="str">
        <f t="shared" si="25"/>
        <v/>
      </c>
    </row>
    <row r="1654" spans="1:3" x14ac:dyDescent="0.2">
      <c r="A1654" t="str">
        <f>IF(B1654="","", MAX(A$1:A1653)+1)</f>
        <v/>
      </c>
      <c r="B1654" t="str">
        <f>IF(Recipes!C1661="","", Recipes!C1661)</f>
        <v/>
      </c>
      <c r="C1654" t="str">
        <f t="shared" si="25"/>
        <v/>
      </c>
    </row>
    <row r="1655" spans="1:3" x14ac:dyDescent="0.2">
      <c r="A1655" t="str">
        <f>IF(B1655="","", MAX(A$1:A1654)+1)</f>
        <v/>
      </c>
      <c r="B1655" t="str">
        <f>IF(Recipes!C1662="","", Recipes!C1662)</f>
        <v/>
      </c>
      <c r="C1655" t="str">
        <f t="shared" si="25"/>
        <v/>
      </c>
    </row>
    <row r="1656" spans="1:3" x14ac:dyDescent="0.2">
      <c r="A1656" t="str">
        <f>IF(B1656="","", MAX(A$1:A1655)+1)</f>
        <v/>
      </c>
      <c r="B1656" t="str">
        <f>IF(Recipes!C1663="","", Recipes!C1663)</f>
        <v/>
      </c>
      <c r="C1656" t="str">
        <f t="shared" si="25"/>
        <v/>
      </c>
    </row>
    <row r="1657" spans="1:3" x14ac:dyDescent="0.2">
      <c r="A1657" t="str">
        <f>IF(B1657="","", MAX(A$1:A1656)+1)</f>
        <v/>
      </c>
      <c r="B1657" t="str">
        <f>IF(Recipes!C1664="","", Recipes!C1664)</f>
        <v/>
      </c>
      <c r="C1657" t="str">
        <f t="shared" si="25"/>
        <v/>
      </c>
    </row>
    <row r="1658" spans="1:3" x14ac:dyDescent="0.2">
      <c r="A1658" t="str">
        <f>IF(B1658="","", MAX(A$1:A1657)+1)</f>
        <v/>
      </c>
      <c r="B1658" t="str">
        <f>IF(Recipes!C1665="","", Recipes!C1665)</f>
        <v/>
      </c>
      <c r="C1658" t="str">
        <f t="shared" si="25"/>
        <v/>
      </c>
    </row>
    <row r="1659" spans="1:3" x14ac:dyDescent="0.2">
      <c r="A1659" t="str">
        <f>IF(B1659="","", MAX(A$1:A1658)+1)</f>
        <v/>
      </c>
      <c r="B1659" t="str">
        <f>IF(Recipes!C1666="","", Recipes!C1666)</f>
        <v/>
      </c>
      <c r="C1659" t="str">
        <f t="shared" si="25"/>
        <v/>
      </c>
    </row>
    <row r="1660" spans="1:3" x14ac:dyDescent="0.2">
      <c r="A1660" t="str">
        <f>IF(B1660="","", MAX(A$1:A1659)+1)</f>
        <v/>
      </c>
      <c r="B1660" t="str">
        <f>IF(Recipes!C1667="","", Recipes!C1667)</f>
        <v/>
      </c>
      <c r="C1660" t="str">
        <f t="shared" si="25"/>
        <v/>
      </c>
    </row>
    <row r="1661" spans="1:3" x14ac:dyDescent="0.2">
      <c r="A1661" t="str">
        <f>IF(B1661="","", MAX(A$1:A1660)+1)</f>
        <v/>
      </c>
      <c r="B1661" t="str">
        <f>IF(Recipes!C1668="","", Recipes!C1668)</f>
        <v/>
      </c>
      <c r="C1661" t="str">
        <f t="shared" si="25"/>
        <v/>
      </c>
    </row>
    <row r="1662" spans="1:3" x14ac:dyDescent="0.2">
      <c r="A1662" t="str">
        <f>IF(B1662="","", MAX(A$1:A1661)+1)</f>
        <v/>
      </c>
      <c r="B1662" t="str">
        <f>IF(Recipes!C1669="","", Recipes!C1669)</f>
        <v/>
      </c>
      <c r="C1662" t="str">
        <f t="shared" si="25"/>
        <v/>
      </c>
    </row>
    <row r="1663" spans="1:3" x14ac:dyDescent="0.2">
      <c r="A1663" t="str">
        <f>IF(B1663="","", MAX(A$1:A1662)+1)</f>
        <v/>
      </c>
      <c r="B1663" t="str">
        <f>IF(Recipes!C1670="","", Recipes!C1670)</f>
        <v/>
      </c>
      <c r="C1663" t="str">
        <f t="shared" si="25"/>
        <v/>
      </c>
    </row>
    <row r="1664" spans="1:3" x14ac:dyDescent="0.2">
      <c r="A1664" t="str">
        <f>IF(B1664="","", MAX(A$1:A1663)+1)</f>
        <v/>
      </c>
      <c r="B1664" t="str">
        <f>IF(Recipes!C1671="","", Recipes!C1671)</f>
        <v/>
      </c>
      <c r="C1664" t="str">
        <f t="shared" si="25"/>
        <v/>
      </c>
    </row>
    <row r="1665" spans="1:3" x14ac:dyDescent="0.2">
      <c r="A1665" t="str">
        <f>IF(B1665="","", MAX(A$1:A1664)+1)</f>
        <v/>
      </c>
      <c r="B1665" t="str">
        <f>IF(Recipes!C1672="","", Recipes!C1672)</f>
        <v/>
      </c>
      <c r="C1665" t="str">
        <f t="shared" si="25"/>
        <v/>
      </c>
    </row>
    <row r="1666" spans="1:3" x14ac:dyDescent="0.2">
      <c r="A1666" t="str">
        <f>IF(B1666="","", MAX(A$1:A1665)+1)</f>
        <v/>
      </c>
      <c r="B1666" t="str">
        <f>IF(Recipes!C1673="","", Recipes!C1673)</f>
        <v/>
      </c>
      <c r="C1666" t="str">
        <f t="shared" si="25"/>
        <v/>
      </c>
    </row>
    <row r="1667" spans="1:3" x14ac:dyDescent="0.2">
      <c r="A1667" t="str">
        <f>IF(B1667="","", MAX(A$1:A1666)+1)</f>
        <v/>
      </c>
      <c r="B1667" t="str">
        <f>IF(Recipes!C1674="","", Recipes!C1674)</f>
        <v/>
      </c>
      <c r="C1667" t="str">
        <f t="shared" ref="C1667:C1730" si="26">IFERROR(INDEX($B$2:$B$2000,MATCH(ROW()-ROW($D$1),$A$2:$A$2000,0)),"")</f>
        <v/>
      </c>
    </row>
    <row r="1668" spans="1:3" x14ac:dyDescent="0.2">
      <c r="A1668" t="str">
        <f>IF(B1668="","", MAX(A$1:A1667)+1)</f>
        <v/>
      </c>
      <c r="B1668" t="str">
        <f>IF(Recipes!C1675="","", Recipes!C1675)</f>
        <v/>
      </c>
      <c r="C1668" t="str">
        <f t="shared" si="26"/>
        <v/>
      </c>
    </row>
    <row r="1669" spans="1:3" x14ac:dyDescent="0.2">
      <c r="A1669" t="str">
        <f>IF(B1669="","", MAX(A$1:A1668)+1)</f>
        <v/>
      </c>
      <c r="B1669" t="str">
        <f>IF(Recipes!C1676="","", Recipes!C1676)</f>
        <v/>
      </c>
      <c r="C1669" t="str">
        <f t="shared" si="26"/>
        <v/>
      </c>
    </row>
    <row r="1670" spans="1:3" x14ac:dyDescent="0.2">
      <c r="A1670" t="str">
        <f>IF(B1670="","", MAX(A$1:A1669)+1)</f>
        <v/>
      </c>
      <c r="B1670" t="str">
        <f>IF(Recipes!C1677="","", Recipes!C1677)</f>
        <v/>
      </c>
      <c r="C1670" t="str">
        <f t="shared" si="26"/>
        <v/>
      </c>
    </row>
    <row r="1671" spans="1:3" x14ac:dyDescent="0.2">
      <c r="A1671" t="str">
        <f>IF(B1671="","", MAX(A$1:A1670)+1)</f>
        <v/>
      </c>
      <c r="B1671" t="str">
        <f>IF(Recipes!C1678="","", Recipes!C1678)</f>
        <v/>
      </c>
      <c r="C1671" t="str">
        <f t="shared" si="26"/>
        <v/>
      </c>
    </row>
    <row r="1672" spans="1:3" x14ac:dyDescent="0.2">
      <c r="A1672" t="str">
        <f>IF(B1672="","", MAX(A$1:A1671)+1)</f>
        <v/>
      </c>
      <c r="B1672" t="str">
        <f>IF(Recipes!C1679="","", Recipes!C1679)</f>
        <v/>
      </c>
      <c r="C1672" t="str">
        <f t="shared" si="26"/>
        <v/>
      </c>
    </row>
    <row r="1673" spans="1:3" x14ac:dyDescent="0.2">
      <c r="A1673" t="str">
        <f>IF(B1673="","", MAX(A$1:A1672)+1)</f>
        <v/>
      </c>
      <c r="B1673" t="str">
        <f>IF(Recipes!C1680="","", Recipes!C1680)</f>
        <v/>
      </c>
      <c r="C1673" t="str">
        <f t="shared" si="26"/>
        <v/>
      </c>
    </row>
    <row r="1674" spans="1:3" x14ac:dyDescent="0.2">
      <c r="A1674" t="str">
        <f>IF(B1674="","", MAX(A$1:A1673)+1)</f>
        <v/>
      </c>
      <c r="B1674" t="str">
        <f>IF(Recipes!C1681="","", Recipes!C1681)</f>
        <v/>
      </c>
      <c r="C1674" t="str">
        <f t="shared" si="26"/>
        <v/>
      </c>
    </row>
    <row r="1675" spans="1:3" x14ac:dyDescent="0.2">
      <c r="A1675" t="str">
        <f>IF(B1675="","", MAX(A$1:A1674)+1)</f>
        <v/>
      </c>
      <c r="B1675" t="str">
        <f>IF(Recipes!C1682="","", Recipes!C1682)</f>
        <v/>
      </c>
      <c r="C1675" t="str">
        <f t="shared" si="26"/>
        <v/>
      </c>
    </row>
    <row r="1676" spans="1:3" x14ac:dyDescent="0.2">
      <c r="A1676" t="str">
        <f>IF(B1676="","", MAX(A$1:A1675)+1)</f>
        <v/>
      </c>
      <c r="B1676" t="str">
        <f>IF(Recipes!C1683="","", Recipes!C1683)</f>
        <v/>
      </c>
      <c r="C1676" t="str">
        <f t="shared" si="26"/>
        <v/>
      </c>
    </row>
    <row r="1677" spans="1:3" x14ac:dyDescent="0.2">
      <c r="A1677" t="str">
        <f>IF(B1677="","", MAX(A$1:A1676)+1)</f>
        <v/>
      </c>
      <c r="B1677" t="str">
        <f>IF(Recipes!C1684="","", Recipes!C1684)</f>
        <v/>
      </c>
      <c r="C1677" t="str">
        <f t="shared" si="26"/>
        <v/>
      </c>
    </row>
    <row r="1678" spans="1:3" x14ac:dyDescent="0.2">
      <c r="A1678" t="str">
        <f>IF(B1678="","", MAX(A$1:A1677)+1)</f>
        <v/>
      </c>
      <c r="B1678" t="str">
        <f>IF(Recipes!C1685="","", Recipes!C1685)</f>
        <v/>
      </c>
      <c r="C1678" t="str">
        <f t="shared" si="26"/>
        <v/>
      </c>
    </row>
    <row r="1679" spans="1:3" x14ac:dyDescent="0.2">
      <c r="A1679" t="str">
        <f>IF(B1679="","", MAX(A$1:A1678)+1)</f>
        <v/>
      </c>
      <c r="B1679" t="str">
        <f>IF(Recipes!C1686="","", Recipes!C1686)</f>
        <v/>
      </c>
      <c r="C1679" t="str">
        <f t="shared" si="26"/>
        <v/>
      </c>
    </row>
    <row r="1680" spans="1:3" x14ac:dyDescent="0.2">
      <c r="A1680" t="str">
        <f>IF(B1680="","", MAX(A$1:A1679)+1)</f>
        <v/>
      </c>
      <c r="B1680" t="str">
        <f>IF(Recipes!C1687="","", Recipes!C1687)</f>
        <v/>
      </c>
      <c r="C1680" t="str">
        <f t="shared" si="26"/>
        <v/>
      </c>
    </row>
    <row r="1681" spans="1:3" x14ac:dyDescent="0.2">
      <c r="A1681" t="str">
        <f>IF(B1681="","", MAX(A$1:A1680)+1)</f>
        <v/>
      </c>
      <c r="B1681" t="str">
        <f>IF(Recipes!C1688="","", Recipes!C1688)</f>
        <v/>
      </c>
      <c r="C1681" t="str">
        <f t="shared" si="26"/>
        <v/>
      </c>
    </row>
    <row r="1682" spans="1:3" x14ac:dyDescent="0.2">
      <c r="A1682" t="str">
        <f>IF(B1682="","", MAX(A$1:A1681)+1)</f>
        <v/>
      </c>
      <c r="B1682" t="str">
        <f>IF(Recipes!C1689="","", Recipes!C1689)</f>
        <v/>
      </c>
      <c r="C1682" t="str">
        <f t="shared" si="26"/>
        <v/>
      </c>
    </row>
    <row r="1683" spans="1:3" x14ac:dyDescent="0.2">
      <c r="A1683" t="str">
        <f>IF(B1683="","", MAX(A$1:A1682)+1)</f>
        <v/>
      </c>
      <c r="B1683" t="str">
        <f>IF(Recipes!C1690="","", Recipes!C1690)</f>
        <v/>
      </c>
      <c r="C1683" t="str">
        <f t="shared" si="26"/>
        <v/>
      </c>
    </row>
    <row r="1684" spans="1:3" x14ac:dyDescent="0.2">
      <c r="A1684" t="str">
        <f>IF(B1684="","", MAX(A$1:A1683)+1)</f>
        <v/>
      </c>
      <c r="B1684" t="str">
        <f>IF(Recipes!C1691="","", Recipes!C1691)</f>
        <v/>
      </c>
      <c r="C1684" t="str">
        <f t="shared" si="26"/>
        <v/>
      </c>
    </row>
    <row r="1685" spans="1:3" x14ac:dyDescent="0.2">
      <c r="A1685" t="str">
        <f>IF(B1685="","", MAX(A$1:A1684)+1)</f>
        <v/>
      </c>
      <c r="B1685" t="str">
        <f>IF(Recipes!C1692="","", Recipes!C1692)</f>
        <v/>
      </c>
      <c r="C1685" t="str">
        <f t="shared" si="26"/>
        <v/>
      </c>
    </row>
    <row r="1686" spans="1:3" x14ac:dyDescent="0.2">
      <c r="A1686" t="str">
        <f>IF(B1686="","", MAX(A$1:A1685)+1)</f>
        <v/>
      </c>
      <c r="B1686" t="str">
        <f>IF(Recipes!C1693="","", Recipes!C1693)</f>
        <v/>
      </c>
      <c r="C1686" t="str">
        <f t="shared" si="26"/>
        <v/>
      </c>
    </row>
    <row r="1687" spans="1:3" x14ac:dyDescent="0.2">
      <c r="A1687" t="str">
        <f>IF(B1687="","", MAX(A$1:A1686)+1)</f>
        <v/>
      </c>
      <c r="B1687" t="str">
        <f>IF(Recipes!C1694="","", Recipes!C1694)</f>
        <v/>
      </c>
      <c r="C1687" t="str">
        <f t="shared" si="26"/>
        <v/>
      </c>
    </row>
    <row r="1688" spans="1:3" x14ac:dyDescent="0.2">
      <c r="A1688" t="str">
        <f>IF(B1688="","", MAX(A$1:A1687)+1)</f>
        <v/>
      </c>
      <c r="B1688" t="str">
        <f>IF(Recipes!C1695="","", Recipes!C1695)</f>
        <v/>
      </c>
      <c r="C1688" t="str">
        <f t="shared" si="26"/>
        <v/>
      </c>
    </row>
    <row r="1689" spans="1:3" x14ac:dyDescent="0.2">
      <c r="A1689" t="str">
        <f>IF(B1689="","", MAX(A$1:A1688)+1)</f>
        <v/>
      </c>
      <c r="B1689" t="str">
        <f>IF(Recipes!C1696="","", Recipes!C1696)</f>
        <v/>
      </c>
      <c r="C1689" t="str">
        <f t="shared" si="26"/>
        <v/>
      </c>
    </row>
    <row r="1690" spans="1:3" x14ac:dyDescent="0.2">
      <c r="A1690" t="str">
        <f>IF(B1690="","", MAX(A$1:A1689)+1)</f>
        <v/>
      </c>
      <c r="B1690" t="str">
        <f>IF(Recipes!C1697="","", Recipes!C1697)</f>
        <v/>
      </c>
      <c r="C1690" t="str">
        <f t="shared" si="26"/>
        <v/>
      </c>
    </row>
    <row r="1691" spans="1:3" x14ac:dyDescent="0.2">
      <c r="A1691" t="str">
        <f>IF(B1691="","", MAX(A$1:A1690)+1)</f>
        <v/>
      </c>
      <c r="B1691" t="str">
        <f>IF(Recipes!C1698="","", Recipes!C1698)</f>
        <v/>
      </c>
      <c r="C1691" t="str">
        <f t="shared" si="26"/>
        <v/>
      </c>
    </row>
    <row r="1692" spans="1:3" x14ac:dyDescent="0.2">
      <c r="A1692" t="str">
        <f>IF(B1692="","", MAX(A$1:A1691)+1)</f>
        <v/>
      </c>
      <c r="B1692" t="str">
        <f>IF(Recipes!C1699="","", Recipes!C1699)</f>
        <v/>
      </c>
      <c r="C1692" t="str">
        <f t="shared" si="26"/>
        <v/>
      </c>
    </row>
    <row r="1693" spans="1:3" x14ac:dyDescent="0.2">
      <c r="A1693" t="str">
        <f>IF(B1693="","", MAX(A$1:A1692)+1)</f>
        <v/>
      </c>
      <c r="B1693" t="str">
        <f>IF(Recipes!C1700="","", Recipes!C1700)</f>
        <v/>
      </c>
      <c r="C1693" t="str">
        <f t="shared" si="26"/>
        <v/>
      </c>
    </row>
    <row r="1694" spans="1:3" x14ac:dyDescent="0.2">
      <c r="A1694" t="str">
        <f>IF(B1694="","", MAX(A$1:A1693)+1)</f>
        <v/>
      </c>
      <c r="B1694" t="str">
        <f>IF(Recipes!C1701="","", Recipes!C1701)</f>
        <v/>
      </c>
      <c r="C1694" t="str">
        <f t="shared" si="26"/>
        <v/>
      </c>
    </row>
    <row r="1695" spans="1:3" x14ac:dyDescent="0.2">
      <c r="A1695" t="str">
        <f>IF(B1695="","", MAX(A$1:A1694)+1)</f>
        <v/>
      </c>
      <c r="B1695" t="str">
        <f>IF(Recipes!C1702="","", Recipes!C1702)</f>
        <v/>
      </c>
      <c r="C1695" t="str">
        <f t="shared" si="26"/>
        <v/>
      </c>
    </row>
    <row r="1696" spans="1:3" x14ac:dyDescent="0.2">
      <c r="A1696" t="str">
        <f>IF(B1696="","", MAX(A$1:A1695)+1)</f>
        <v/>
      </c>
      <c r="B1696" t="str">
        <f>IF(Recipes!C1703="","", Recipes!C1703)</f>
        <v/>
      </c>
      <c r="C1696" t="str">
        <f t="shared" si="26"/>
        <v/>
      </c>
    </row>
    <row r="1697" spans="1:3" x14ac:dyDescent="0.2">
      <c r="A1697" t="str">
        <f>IF(B1697="","", MAX(A$1:A1696)+1)</f>
        <v/>
      </c>
      <c r="B1697" t="str">
        <f>IF(Recipes!C1704="","", Recipes!C1704)</f>
        <v/>
      </c>
      <c r="C1697" t="str">
        <f t="shared" si="26"/>
        <v/>
      </c>
    </row>
    <row r="1698" spans="1:3" x14ac:dyDescent="0.2">
      <c r="A1698" t="str">
        <f>IF(B1698="","", MAX(A$1:A1697)+1)</f>
        <v/>
      </c>
      <c r="B1698" t="str">
        <f>IF(Recipes!C1705="","", Recipes!C1705)</f>
        <v/>
      </c>
      <c r="C1698" t="str">
        <f t="shared" si="26"/>
        <v/>
      </c>
    </row>
    <row r="1699" spans="1:3" x14ac:dyDescent="0.2">
      <c r="A1699" t="str">
        <f>IF(B1699="","", MAX(A$1:A1698)+1)</f>
        <v/>
      </c>
      <c r="B1699" t="str">
        <f>IF(Recipes!C1706="","", Recipes!C1706)</f>
        <v/>
      </c>
      <c r="C1699" t="str">
        <f t="shared" si="26"/>
        <v/>
      </c>
    </row>
    <row r="1700" spans="1:3" x14ac:dyDescent="0.2">
      <c r="A1700" t="str">
        <f>IF(B1700="","", MAX(A$1:A1699)+1)</f>
        <v/>
      </c>
      <c r="B1700" t="str">
        <f>IF(Recipes!C1707="","", Recipes!C1707)</f>
        <v/>
      </c>
      <c r="C1700" t="str">
        <f t="shared" si="26"/>
        <v/>
      </c>
    </row>
    <row r="1701" spans="1:3" x14ac:dyDescent="0.2">
      <c r="A1701" t="str">
        <f>IF(B1701="","", MAX(A$1:A1700)+1)</f>
        <v/>
      </c>
      <c r="B1701" t="str">
        <f>IF(Recipes!C1708="","", Recipes!C1708)</f>
        <v/>
      </c>
      <c r="C1701" t="str">
        <f t="shared" si="26"/>
        <v/>
      </c>
    </row>
    <row r="1702" spans="1:3" x14ac:dyDescent="0.2">
      <c r="A1702" t="str">
        <f>IF(B1702="","", MAX(A$1:A1701)+1)</f>
        <v/>
      </c>
      <c r="B1702" t="str">
        <f>IF(Recipes!C1709="","", Recipes!C1709)</f>
        <v/>
      </c>
      <c r="C1702" t="str">
        <f t="shared" si="26"/>
        <v/>
      </c>
    </row>
    <row r="1703" spans="1:3" x14ac:dyDescent="0.2">
      <c r="A1703" t="str">
        <f>IF(B1703="","", MAX(A$1:A1702)+1)</f>
        <v/>
      </c>
      <c r="B1703" t="str">
        <f>IF(Recipes!C1710="","", Recipes!C1710)</f>
        <v/>
      </c>
      <c r="C1703" t="str">
        <f t="shared" si="26"/>
        <v/>
      </c>
    </row>
    <row r="1704" spans="1:3" x14ac:dyDescent="0.2">
      <c r="A1704" t="str">
        <f>IF(B1704="","", MAX(A$1:A1703)+1)</f>
        <v/>
      </c>
      <c r="B1704" t="str">
        <f>IF(Recipes!C1711="","", Recipes!C1711)</f>
        <v/>
      </c>
      <c r="C1704" t="str">
        <f t="shared" si="26"/>
        <v/>
      </c>
    </row>
    <row r="1705" spans="1:3" x14ac:dyDescent="0.2">
      <c r="A1705" t="str">
        <f>IF(B1705="","", MAX(A$1:A1704)+1)</f>
        <v/>
      </c>
      <c r="B1705" t="str">
        <f>IF(Recipes!C1712="","", Recipes!C1712)</f>
        <v/>
      </c>
      <c r="C1705" t="str">
        <f t="shared" si="26"/>
        <v/>
      </c>
    </row>
    <row r="1706" spans="1:3" x14ac:dyDescent="0.2">
      <c r="A1706" t="str">
        <f>IF(B1706="","", MAX(A$1:A1705)+1)</f>
        <v/>
      </c>
      <c r="B1706" t="str">
        <f>IF(Recipes!C1713="","", Recipes!C1713)</f>
        <v/>
      </c>
      <c r="C1706" t="str">
        <f t="shared" si="26"/>
        <v/>
      </c>
    </row>
    <row r="1707" spans="1:3" x14ac:dyDescent="0.2">
      <c r="A1707" t="str">
        <f>IF(B1707="","", MAX(A$1:A1706)+1)</f>
        <v/>
      </c>
      <c r="B1707" t="str">
        <f>IF(Recipes!C1714="","", Recipes!C1714)</f>
        <v/>
      </c>
      <c r="C1707" t="str">
        <f t="shared" si="26"/>
        <v/>
      </c>
    </row>
    <row r="1708" spans="1:3" x14ac:dyDescent="0.2">
      <c r="A1708" t="str">
        <f>IF(B1708="","", MAX(A$1:A1707)+1)</f>
        <v/>
      </c>
      <c r="B1708" t="str">
        <f>IF(Recipes!C1715="","", Recipes!C1715)</f>
        <v/>
      </c>
      <c r="C1708" t="str">
        <f t="shared" si="26"/>
        <v/>
      </c>
    </row>
    <row r="1709" spans="1:3" x14ac:dyDescent="0.2">
      <c r="A1709" t="str">
        <f>IF(B1709="","", MAX(A$1:A1708)+1)</f>
        <v/>
      </c>
      <c r="B1709" t="str">
        <f>IF(Recipes!C1716="","", Recipes!C1716)</f>
        <v/>
      </c>
      <c r="C1709" t="str">
        <f t="shared" si="26"/>
        <v/>
      </c>
    </row>
    <row r="1710" spans="1:3" x14ac:dyDescent="0.2">
      <c r="A1710" t="str">
        <f>IF(B1710="","", MAX(A$1:A1709)+1)</f>
        <v/>
      </c>
      <c r="B1710" t="str">
        <f>IF(Recipes!C1717="","", Recipes!C1717)</f>
        <v/>
      </c>
      <c r="C1710" t="str">
        <f t="shared" si="26"/>
        <v/>
      </c>
    </row>
    <row r="1711" spans="1:3" x14ac:dyDescent="0.2">
      <c r="A1711" t="str">
        <f>IF(B1711="","", MAX(A$1:A1710)+1)</f>
        <v/>
      </c>
      <c r="B1711" t="str">
        <f>IF(Recipes!C1718="","", Recipes!C1718)</f>
        <v/>
      </c>
      <c r="C1711" t="str">
        <f t="shared" si="26"/>
        <v/>
      </c>
    </row>
    <row r="1712" spans="1:3" x14ac:dyDescent="0.2">
      <c r="A1712" t="str">
        <f>IF(B1712="","", MAX(A$1:A1711)+1)</f>
        <v/>
      </c>
      <c r="B1712" t="str">
        <f>IF(Recipes!C1719="","", Recipes!C1719)</f>
        <v/>
      </c>
      <c r="C1712" t="str">
        <f t="shared" si="26"/>
        <v/>
      </c>
    </row>
    <row r="1713" spans="1:3" x14ac:dyDescent="0.2">
      <c r="A1713" t="str">
        <f>IF(B1713="","", MAX(A$1:A1712)+1)</f>
        <v/>
      </c>
      <c r="B1713" t="str">
        <f>IF(Recipes!C1720="","", Recipes!C1720)</f>
        <v/>
      </c>
      <c r="C1713" t="str">
        <f t="shared" si="26"/>
        <v/>
      </c>
    </row>
    <row r="1714" spans="1:3" x14ac:dyDescent="0.2">
      <c r="A1714" t="str">
        <f>IF(B1714="","", MAX(A$1:A1713)+1)</f>
        <v/>
      </c>
      <c r="B1714" t="str">
        <f>IF(Recipes!C1721="","", Recipes!C1721)</f>
        <v/>
      </c>
      <c r="C1714" t="str">
        <f t="shared" si="26"/>
        <v/>
      </c>
    </row>
    <row r="1715" spans="1:3" x14ac:dyDescent="0.2">
      <c r="A1715" t="str">
        <f>IF(B1715="","", MAX(A$1:A1714)+1)</f>
        <v/>
      </c>
      <c r="B1715" t="str">
        <f>IF(Recipes!C1722="","", Recipes!C1722)</f>
        <v/>
      </c>
      <c r="C1715" t="str">
        <f t="shared" si="26"/>
        <v/>
      </c>
    </row>
    <row r="1716" spans="1:3" x14ac:dyDescent="0.2">
      <c r="A1716" t="str">
        <f>IF(B1716="","", MAX(A$1:A1715)+1)</f>
        <v/>
      </c>
      <c r="B1716" t="str">
        <f>IF(Recipes!C1723="","", Recipes!C1723)</f>
        <v/>
      </c>
      <c r="C1716" t="str">
        <f t="shared" si="26"/>
        <v/>
      </c>
    </row>
    <row r="1717" spans="1:3" x14ac:dyDescent="0.2">
      <c r="A1717" t="str">
        <f>IF(B1717="","", MAX(A$1:A1716)+1)</f>
        <v/>
      </c>
      <c r="B1717" t="str">
        <f>IF(Recipes!C1724="","", Recipes!C1724)</f>
        <v/>
      </c>
      <c r="C1717" t="str">
        <f t="shared" si="26"/>
        <v/>
      </c>
    </row>
    <row r="1718" spans="1:3" x14ac:dyDescent="0.2">
      <c r="A1718" t="str">
        <f>IF(B1718="","", MAX(A$1:A1717)+1)</f>
        <v/>
      </c>
      <c r="B1718" t="str">
        <f>IF(Recipes!C1725="","", Recipes!C1725)</f>
        <v/>
      </c>
      <c r="C1718" t="str">
        <f t="shared" si="26"/>
        <v/>
      </c>
    </row>
    <row r="1719" spans="1:3" x14ac:dyDescent="0.2">
      <c r="A1719" t="str">
        <f>IF(B1719="","", MAX(A$1:A1718)+1)</f>
        <v/>
      </c>
      <c r="B1719" t="str">
        <f>IF(Recipes!C1726="","", Recipes!C1726)</f>
        <v/>
      </c>
      <c r="C1719" t="str">
        <f t="shared" si="26"/>
        <v/>
      </c>
    </row>
    <row r="1720" spans="1:3" x14ac:dyDescent="0.2">
      <c r="A1720" t="str">
        <f>IF(B1720="","", MAX(A$1:A1719)+1)</f>
        <v/>
      </c>
      <c r="B1720" t="str">
        <f>IF(Recipes!C1727="","", Recipes!C1727)</f>
        <v/>
      </c>
      <c r="C1720" t="str">
        <f t="shared" si="26"/>
        <v/>
      </c>
    </row>
    <row r="1721" spans="1:3" x14ac:dyDescent="0.2">
      <c r="A1721" t="str">
        <f>IF(B1721="","", MAX(A$1:A1720)+1)</f>
        <v/>
      </c>
      <c r="B1721" t="str">
        <f>IF(Recipes!C1728="","", Recipes!C1728)</f>
        <v/>
      </c>
      <c r="C1721" t="str">
        <f t="shared" si="26"/>
        <v/>
      </c>
    </row>
    <row r="1722" spans="1:3" x14ac:dyDescent="0.2">
      <c r="A1722" t="str">
        <f>IF(B1722="","", MAX(A$1:A1721)+1)</f>
        <v/>
      </c>
      <c r="B1722" t="str">
        <f>IF(Recipes!C1729="","", Recipes!C1729)</f>
        <v/>
      </c>
      <c r="C1722" t="str">
        <f t="shared" si="26"/>
        <v/>
      </c>
    </row>
    <row r="1723" spans="1:3" x14ac:dyDescent="0.2">
      <c r="A1723" t="str">
        <f>IF(B1723="","", MAX(A$1:A1722)+1)</f>
        <v/>
      </c>
      <c r="B1723" t="str">
        <f>IF(Recipes!C1730="","", Recipes!C1730)</f>
        <v/>
      </c>
      <c r="C1723" t="str">
        <f t="shared" si="26"/>
        <v/>
      </c>
    </row>
    <row r="1724" spans="1:3" x14ac:dyDescent="0.2">
      <c r="A1724" t="str">
        <f>IF(B1724="","", MAX(A$1:A1723)+1)</f>
        <v/>
      </c>
      <c r="B1724" t="str">
        <f>IF(Recipes!C1731="","", Recipes!C1731)</f>
        <v/>
      </c>
      <c r="C1724" t="str">
        <f t="shared" si="26"/>
        <v/>
      </c>
    </row>
    <row r="1725" spans="1:3" x14ac:dyDescent="0.2">
      <c r="A1725" t="str">
        <f>IF(B1725="","", MAX(A$1:A1724)+1)</f>
        <v/>
      </c>
      <c r="B1725" t="str">
        <f>IF(Recipes!C1732="","", Recipes!C1732)</f>
        <v/>
      </c>
      <c r="C1725" t="str">
        <f t="shared" si="26"/>
        <v/>
      </c>
    </row>
    <row r="1726" spans="1:3" x14ac:dyDescent="0.2">
      <c r="A1726" t="str">
        <f>IF(B1726="","", MAX(A$1:A1725)+1)</f>
        <v/>
      </c>
      <c r="B1726" t="str">
        <f>IF(Recipes!C1733="","", Recipes!C1733)</f>
        <v/>
      </c>
      <c r="C1726" t="str">
        <f t="shared" si="26"/>
        <v/>
      </c>
    </row>
    <row r="1727" spans="1:3" x14ac:dyDescent="0.2">
      <c r="A1727" t="str">
        <f>IF(B1727="","", MAX(A$1:A1726)+1)</f>
        <v/>
      </c>
      <c r="B1727" t="str">
        <f>IF(Recipes!C1734="","", Recipes!C1734)</f>
        <v/>
      </c>
      <c r="C1727" t="str">
        <f t="shared" si="26"/>
        <v/>
      </c>
    </row>
    <row r="1728" spans="1:3" x14ac:dyDescent="0.2">
      <c r="A1728" t="str">
        <f>IF(B1728="","", MAX(A$1:A1727)+1)</f>
        <v/>
      </c>
      <c r="B1728" t="str">
        <f>IF(Recipes!C1735="","", Recipes!C1735)</f>
        <v/>
      </c>
      <c r="C1728" t="str">
        <f t="shared" si="26"/>
        <v/>
      </c>
    </row>
    <row r="1729" spans="1:3" x14ac:dyDescent="0.2">
      <c r="A1729" t="str">
        <f>IF(B1729="","", MAX(A$1:A1728)+1)</f>
        <v/>
      </c>
      <c r="B1729" t="str">
        <f>IF(Recipes!C1736="","", Recipes!C1736)</f>
        <v/>
      </c>
      <c r="C1729" t="str">
        <f t="shared" si="26"/>
        <v/>
      </c>
    </row>
    <row r="1730" spans="1:3" x14ac:dyDescent="0.2">
      <c r="A1730" t="str">
        <f>IF(B1730="","", MAX(A$1:A1729)+1)</f>
        <v/>
      </c>
      <c r="B1730" t="str">
        <f>IF(Recipes!C1737="","", Recipes!C1737)</f>
        <v/>
      </c>
      <c r="C1730" t="str">
        <f t="shared" si="26"/>
        <v/>
      </c>
    </row>
    <row r="1731" spans="1:3" x14ac:dyDescent="0.2">
      <c r="A1731" t="str">
        <f>IF(B1731="","", MAX(A$1:A1730)+1)</f>
        <v/>
      </c>
      <c r="B1731" t="str">
        <f>IF(Recipes!C1738="","", Recipes!C1738)</f>
        <v/>
      </c>
      <c r="C1731" t="str">
        <f t="shared" ref="C1731:C1794" si="27">IFERROR(INDEX($B$2:$B$2000,MATCH(ROW()-ROW($D$1),$A$2:$A$2000,0)),"")</f>
        <v/>
      </c>
    </row>
    <row r="1732" spans="1:3" x14ac:dyDescent="0.2">
      <c r="A1732" t="str">
        <f>IF(B1732="","", MAX(A$1:A1731)+1)</f>
        <v/>
      </c>
      <c r="B1732" t="str">
        <f>IF(Recipes!C1739="","", Recipes!C1739)</f>
        <v/>
      </c>
      <c r="C1732" t="str">
        <f t="shared" si="27"/>
        <v/>
      </c>
    </row>
    <row r="1733" spans="1:3" x14ac:dyDescent="0.2">
      <c r="A1733" t="str">
        <f>IF(B1733="","", MAX(A$1:A1732)+1)</f>
        <v/>
      </c>
      <c r="B1733" t="str">
        <f>IF(Recipes!C1740="","", Recipes!C1740)</f>
        <v/>
      </c>
      <c r="C1733" t="str">
        <f t="shared" si="27"/>
        <v/>
      </c>
    </row>
    <row r="1734" spans="1:3" x14ac:dyDescent="0.2">
      <c r="A1734" t="str">
        <f>IF(B1734="","", MAX(A$1:A1733)+1)</f>
        <v/>
      </c>
      <c r="B1734" t="str">
        <f>IF(Recipes!C1741="","", Recipes!C1741)</f>
        <v/>
      </c>
      <c r="C1734" t="str">
        <f t="shared" si="27"/>
        <v/>
      </c>
    </row>
    <row r="1735" spans="1:3" x14ac:dyDescent="0.2">
      <c r="A1735" t="str">
        <f>IF(B1735="","", MAX(A$1:A1734)+1)</f>
        <v/>
      </c>
      <c r="B1735" t="str">
        <f>IF(Recipes!C1742="","", Recipes!C1742)</f>
        <v/>
      </c>
      <c r="C1735" t="str">
        <f t="shared" si="27"/>
        <v/>
      </c>
    </row>
    <row r="1736" spans="1:3" x14ac:dyDescent="0.2">
      <c r="A1736" t="str">
        <f>IF(B1736="","", MAX(A$1:A1735)+1)</f>
        <v/>
      </c>
      <c r="B1736" t="str">
        <f>IF(Recipes!C1743="","", Recipes!C1743)</f>
        <v/>
      </c>
      <c r="C1736" t="str">
        <f t="shared" si="27"/>
        <v/>
      </c>
    </row>
    <row r="1737" spans="1:3" x14ac:dyDescent="0.2">
      <c r="A1737" t="str">
        <f>IF(B1737="","", MAX(A$1:A1736)+1)</f>
        <v/>
      </c>
      <c r="B1737" t="str">
        <f>IF(Recipes!C1744="","", Recipes!C1744)</f>
        <v/>
      </c>
      <c r="C1737" t="str">
        <f t="shared" si="27"/>
        <v/>
      </c>
    </row>
    <row r="1738" spans="1:3" x14ac:dyDescent="0.2">
      <c r="A1738" t="str">
        <f>IF(B1738="","", MAX(A$1:A1737)+1)</f>
        <v/>
      </c>
      <c r="B1738" t="str">
        <f>IF(Recipes!C1745="","", Recipes!C1745)</f>
        <v/>
      </c>
      <c r="C1738" t="str">
        <f t="shared" si="27"/>
        <v/>
      </c>
    </row>
    <row r="1739" spans="1:3" x14ac:dyDescent="0.2">
      <c r="A1739" t="str">
        <f>IF(B1739="","", MAX(A$1:A1738)+1)</f>
        <v/>
      </c>
      <c r="B1739" t="str">
        <f>IF(Recipes!C1746="","", Recipes!C1746)</f>
        <v/>
      </c>
      <c r="C1739" t="str">
        <f t="shared" si="27"/>
        <v/>
      </c>
    </row>
    <row r="1740" spans="1:3" x14ac:dyDescent="0.2">
      <c r="A1740" t="str">
        <f>IF(B1740="","", MAX(A$1:A1739)+1)</f>
        <v/>
      </c>
      <c r="B1740" t="str">
        <f>IF(Recipes!C1747="","", Recipes!C1747)</f>
        <v/>
      </c>
      <c r="C1740" t="str">
        <f t="shared" si="27"/>
        <v/>
      </c>
    </row>
    <row r="1741" spans="1:3" x14ac:dyDescent="0.2">
      <c r="A1741" t="str">
        <f>IF(B1741="","", MAX(A$1:A1740)+1)</f>
        <v/>
      </c>
      <c r="B1741" t="str">
        <f>IF(Recipes!C1748="","", Recipes!C1748)</f>
        <v/>
      </c>
      <c r="C1741" t="str">
        <f t="shared" si="27"/>
        <v/>
      </c>
    </row>
    <row r="1742" spans="1:3" x14ac:dyDescent="0.2">
      <c r="A1742" t="str">
        <f>IF(B1742="","", MAX(A$1:A1741)+1)</f>
        <v/>
      </c>
      <c r="B1742" t="str">
        <f>IF(Recipes!C1749="","", Recipes!C1749)</f>
        <v/>
      </c>
      <c r="C1742" t="str">
        <f t="shared" si="27"/>
        <v/>
      </c>
    </row>
    <row r="1743" spans="1:3" x14ac:dyDescent="0.2">
      <c r="A1743" t="str">
        <f>IF(B1743="","", MAX(A$1:A1742)+1)</f>
        <v/>
      </c>
      <c r="B1743" t="str">
        <f>IF(Recipes!C1750="","", Recipes!C1750)</f>
        <v/>
      </c>
      <c r="C1743" t="str">
        <f t="shared" si="27"/>
        <v/>
      </c>
    </row>
    <row r="1744" spans="1:3" x14ac:dyDescent="0.2">
      <c r="A1744" t="str">
        <f>IF(B1744="","", MAX(A$1:A1743)+1)</f>
        <v/>
      </c>
      <c r="B1744" t="str">
        <f>IF(Recipes!C1751="","", Recipes!C1751)</f>
        <v/>
      </c>
      <c r="C1744" t="str">
        <f t="shared" si="27"/>
        <v/>
      </c>
    </row>
    <row r="1745" spans="1:3" x14ac:dyDescent="0.2">
      <c r="A1745" t="str">
        <f>IF(B1745="","", MAX(A$1:A1744)+1)</f>
        <v/>
      </c>
      <c r="B1745" t="str">
        <f>IF(Recipes!C1752="","", Recipes!C1752)</f>
        <v/>
      </c>
      <c r="C1745" t="str">
        <f t="shared" si="27"/>
        <v/>
      </c>
    </row>
    <row r="1746" spans="1:3" x14ac:dyDescent="0.2">
      <c r="A1746" t="str">
        <f>IF(B1746="","", MAX(A$1:A1745)+1)</f>
        <v/>
      </c>
      <c r="B1746" t="str">
        <f>IF(Recipes!C1753="","", Recipes!C1753)</f>
        <v/>
      </c>
      <c r="C1746" t="str">
        <f t="shared" si="27"/>
        <v/>
      </c>
    </row>
    <row r="1747" spans="1:3" x14ac:dyDescent="0.2">
      <c r="A1747" t="str">
        <f>IF(B1747="","", MAX(A$1:A1746)+1)</f>
        <v/>
      </c>
      <c r="B1747" t="str">
        <f>IF(Recipes!C1754="","", Recipes!C1754)</f>
        <v/>
      </c>
      <c r="C1747" t="str">
        <f t="shared" si="27"/>
        <v/>
      </c>
    </row>
    <row r="1748" spans="1:3" x14ac:dyDescent="0.2">
      <c r="A1748" t="str">
        <f>IF(B1748="","", MAX(A$1:A1747)+1)</f>
        <v/>
      </c>
      <c r="B1748" t="str">
        <f>IF(Recipes!C1755="","", Recipes!C1755)</f>
        <v/>
      </c>
      <c r="C1748" t="str">
        <f t="shared" si="27"/>
        <v/>
      </c>
    </row>
    <row r="1749" spans="1:3" x14ac:dyDescent="0.2">
      <c r="A1749" t="str">
        <f>IF(B1749="","", MAX(A$1:A1748)+1)</f>
        <v/>
      </c>
      <c r="B1749" t="str">
        <f>IF(Recipes!C1756="","", Recipes!C1756)</f>
        <v/>
      </c>
      <c r="C1749" t="str">
        <f t="shared" si="27"/>
        <v/>
      </c>
    </row>
    <row r="1750" spans="1:3" x14ac:dyDescent="0.2">
      <c r="A1750" t="str">
        <f>IF(B1750="","", MAX(A$1:A1749)+1)</f>
        <v/>
      </c>
      <c r="B1750" t="str">
        <f>IF(Recipes!C1757="","", Recipes!C1757)</f>
        <v/>
      </c>
      <c r="C1750" t="str">
        <f t="shared" si="27"/>
        <v/>
      </c>
    </row>
    <row r="1751" spans="1:3" x14ac:dyDescent="0.2">
      <c r="A1751" t="str">
        <f>IF(B1751="","", MAX(A$1:A1750)+1)</f>
        <v/>
      </c>
      <c r="B1751" t="str">
        <f>IF(Recipes!C1758="","", Recipes!C1758)</f>
        <v/>
      </c>
      <c r="C1751" t="str">
        <f t="shared" si="27"/>
        <v/>
      </c>
    </row>
    <row r="1752" spans="1:3" x14ac:dyDescent="0.2">
      <c r="A1752" t="str">
        <f>IF(B1752="","", MAX(A$1:A1751)+1)</f>
        <v/>
      </c>
      <c r="B1752" t="str">
        <f>IF(Recipes!C1759="","", Recipes!C1759)</f>
        <v/>
      </c>
      <c r="C1752" t="str">
        <f t="shared" si="27"/>
        <v/>
      </c>
    </row>
    <row r="1753" spans="1:3" x14ac:dyDescent="0.2">
      <c r="A1753" t="str">
        <f>IF(B1753="","", MAX(A$1:A1752)+1)</f>
        <v/>
      </c>
      <c r="B1753" t="str">
        <f>IF(Recipes!C1760="","", Recipes!C1760)</f>
        <v/>
      </c>
      <c r="C1753" t="str">
        <f t="shared" si="27"/>
        <v/>
      </c>
    </row>
    <row r="1754" spans="1:3" x14ac:dyDescent="0.2">
      <c r="A1754" t="str">
        <f>IF(B1754="","", MAX(A$1:A1753)+1)</f>
        <v/>
      </c>
      <c r="B1754" t="str">
        <f>IF(Recipes!C1761="","", Recipes!C1761)</f>
        <v/>
      </c>
      <c r="C1754" t="str">
        <f t="shared" si="27"/>
        <v/>
      </c>
    </row>
    <row r="1755" spans="1:3" x14ac:dyDescent="0.2">
      <c r="A1755" t="str">
        <f>IF(B1755="","", MAX(A$1:A1754)+1)</f>
        <v/>
      </c>
      <c r="B1755" t="str">
        <f>IF(Recipes!C1762="","", Recipes!C1762)</f>
        <v/>
      </c>
      <c r="C1755" t="str">
        <f t="shared" si="27"/>
        <v/>
      </c>
    </row>
    <row r="1756" spans="1:3" x14ac:dyDescent="0.2">
      <c r="A1756" t="str">
        <f>IF(B1756="","", MAX(A$1:A1755)+1)</f>
        <v/>
      </c>
      <c r="B1756" t="str">
        <f>IF(Recipes!C1763="","", Recipes!C1763)</f>
        <v/>
      </c>
      <c r="C1756" t="str">
        <f t="shared" si="27"/>
        <v/>
      </c>
    </row>
    <row r="1757" spans="1:3" x14ac:dyDescent="0.2">
      <c r="A1757" t="str">
        <f>IF(B1757="","", MAX(A$1:A1756)+1)</f>
        <v/>
      </c>
      <c r="B1757" t="str">
        <f>IF(Recipes!C1764="","", Recipes!C1764)</f>
        <v/>
      </c>
      <c r="C1757" t="str">
        <f t="shared" si="27"/>
        <v/>
      </c>
    </row>
    <row r="1758" spans="1:3" x14ac:dyDescent="0.2">
      <c r="A1758" t="str">
        <f>IF(B1758="","", MAX(A$1:A1757)+1)</f>
        <v/>
      </c>
      <c r="B1758" t="str">
        <f>IF(Recipes!C1765="","", Recipes!C1765)</f>
        <v/>
      </c>
      <c r="C1758" t="str">
        <f t="shared" si="27"/>
        <v/>
      </c>
    </row>
    <row r="1759" spans="1:3" x14ac:dyDescent="0.2">
      <c r="A1759" t="str">
        <f>IF(B1759="","", MAX(A$1:A1758)+1)</f>
        <v/>
      </c>
      <c r="B1759" t="str">
        <f>IF(Recipes!C1766="","", Recipes!C1766)</f>
        <v/>
      </c>
      <c r="C1759" t="str">
        <f t="shared" si="27"/>
        <v/>
      </c>
    </row>
    <row r="1760" spans="1:3" x14ac:dyDescent="0.2">
      <c r="A1760" t="str">
        <f>IF(B1760="","", MAX(A$1:A1759)+1)</f>
        <v/>
      </c>
      <c r="B1760" t="str">
        <f>IF(Recipes!C1767="","", Recipes!C1767)</f>
        <v/>
      </c>
      <c r="C1760" t="str">
        <f t="shared" si="27"/>
        <v/>
      </c>
    </row>
    <row r="1761" spans="1:3" x14ac:dyDescent="0.2">
      <c r="A1761" t="str">
        <f>IF(B1761="","", MAX(A$1:A1760)+1)</f>
        <v/>
      </c>
      <c r="B1761" t="str">
        <f>IF(Recipes!C1768="","", Recipes!C1768)</f>
        <v/>
      </c>
      <c r="C1761" t="str">
        <f t="shared" si="27"/>
        <v/>
      </c>
    </row>
    <row r="1762" spans="1:3" x14ac:dyDescent="0.2">
      <c r="A1762" t="str">
        <f>IF(B1762="","", MAX(A$1:A1761)+1)</f>
        <v/>
      </c>
      <c r="B1762" t="str">
        <f>IF(Recipes!C1769="","", Recipes!C1769)</f>
        <v/>
      </c>
      <c r="C1762" t="str">
        <f t="shared" si="27"/>
        <v/>
      </c>
    </row>
    <row r="1763" spans="1:3" x14ac:dyDescent="0.2">
      <c r="A1763" t="str">
        <f>IF(B1763="","", MAX(A$1:A1762)+1)</f>
        <v/>
      </c>
      <c r="B1763" t="str">
        <f>IF(Recipes!C1770="","", Recipes!C1770)</f>
        <v/>
      </c>
      <c r="C1763" t="str">
        <f t="shared" si="27"/>
        <v/>
      </c>
    </row>
    <row r="1764" spans="1:3" x14ac:dyDescent="0.2">
      <c r="A1764" t="str">
        <f>IF(B1764="","", MAX(A$1:A1763)+1)</f>
        <v/>
      </c>
      <c r="B1764" t="str">
        <f>IF(Recipes!C1771="","", Recipes!C1771)</f>
        <v/>
      </c>
      <c r="C1764" t="str">
        <f t="shared" si="27"/>
        <v/>
      </c>
    </row>
    <row r="1765" spans="1:3" x14ac:dyDescent="0.2">
      <c r="A1765" t="str">
        <f>IF(B1765="","", MAX(A$1:A1764)+1)</f>
        <v/>
      </c>
      <c r="B1765" t="str">
        <f>IF(Recipes!C1772="","", Recipes!C1772)</f>
        <v/>
      </c>
      <c r="C1765" t="str">
        <f t="shared" si="27"/>
        <v/>
      </c>
    </row>
    <row r="1766" spans="1:3" x14ac:dyDescent="0.2">
      <c r="A1766" t="str">
        <f>IF(B1766="","", MAX(A$1:A1765)+1)</f>
        <v/>
      </c>
      <c r="B1766" t="str">
        <f>IF(Recipes!C1773="","", Recipes!C1773)</f>
        <v/>
      </c>
      <c r="C1766" t="str">
        <f t="shared" si="27"/>
        <v/>
      </c>
    </row>
    <row r="1767" spans="1:3" x14ac:dyDescent="0.2">
      <c r="A1767" t="str">
        <f>IF(B1767="","", MAX(A$1:A1766)+1)</f>
        <v/>
      </c>
      <c r="B1767" t="str">
        <f>IF(Recipes!C1774="","", Recipes!C1774)</f>
        <v/>
      </c>
      <c r="C1767" t="str">
        <f t="shared" si="27"/>
        <v/>
      </c>
    </row>
    <row r="1768" spans="1:3" x14ac:dyDescent="0.2">
      <c r="A1768" t="str">
        <f>IF(B1768="","", MAX(A$1:A1767)+1)</f>
        <v/>
      </c>
      <c r="B1768" t="str">
        <f>IF(Recipes!C1775="","", Recipes!C1775)</f>
        <v/>
      </c>
      <c r="C1768" t="str">
        <f t="shared" si="27"/>
        <v/>
      </c>
    </row>
    <row r="1769" spans="1:3" x14ac:dyDescent="0.2">
      <c r="A1769" t="str">
        <f>IF(B1769="","", MAX(A$1:A1768)+1)</f>
        <v/>
      </c>
      <c r="B1769" t="str">
        <f>IF(Recipes!C1776="","", Recipes!C1776)</f>
        <v/>
      </c>
      <c r="C1769" t="str">
        <f t="shared" si="27"/>
        <v/>
      </c>
    </row>
    <row r="1770" spans="1:3" x14ac:dyDescent="0.2">
      <c r="A1770" t="str">
        <f>IF(B1770="","", MAX(A$1:A1769)+1)</f>
        <v/>
      </c>
      <c r="B1770" t="str">
        <f>IF(Recipes!C1777="","", Recipes!C1777)</f>
        <v/>
      </c>
      <c r="C1770" t="str">
        <f t="shared" si="27"/>
        <v/>
      </c>
    </row>
    <row r="1771" spans="1:3" x14ac:dyDescent="0.2">
      <c r="A1771" t="str">
        <f>IF(B1771="","", MAX(A$1:A1770)+1)</f>
        <v/>
      </c>
      <c r="B1771" t="str">
        <f>IF(Recipes!C1778="","", Recipes!C1778)</f>
        <v/>
      </c>
      <c r="C1771" t="str">
        <f t="shared" si="27"/>
        <v/>
      </c>
    </row>
    <row r="1772" spans="1:3" x14ac:dyDescent="0.2">
      <c r="A1772" t="str">
        <f>IF(B1772="","", MAX(A$1:A1771)+1)</f>
        <v/>
      </c>
      <c r="B1772" t="str">
        <f>IF(Recipes!C1779="","", Recipes!C1779)</f>
        <v/>
      </c>
      <c r="C1772" t="str">
        <f t="shared" si="27"/>
        <v/>
      </c>
    </row>
    <row r="1773" spans="1:3" x14ac:dyDescent="0.2">
      <c r="A1773" t="str">
        <f>IF(B1773="","", MAX(A$1:A1772)+1)</f>
        <v/>
      </c>
      <c r="B1773" t="str">
        <f>IF(Recipes!C1780="","", Recipes!C1780)</f>
        <v/>
      </c>
      <c r="C1773" t="str">
        <f t="shared" si="27"/>
        <v/>
      </c>
    </row>
    <row r="1774" spans="1:3" x14ac:dyDescent="0.2">
      <c r="A1774" t="str">
        <f>IF(B1774="","", MAX(A$1:A1773)+1)</f>
        <v/>
      </c>
      <c r="B1774" t="str">
        <f>IF(Recipes!C1781="","", Recipes!C1781)</f>
        <v/>
      </c>
      <c r="C1774" t="str">
        <f t="shared" si="27"/>
        <v/>
      </c>
    </row>
    <row r="1775" spans="1:3" x14ac:dyDescent="0.2">
      <c r="A1775" t="str">
        <f>IF(B1775="","", MAX(A$1:A1774)+1)</f>
        <v/>
      </c>
      <c r="B1775" t="str">
        <f>IF(Recipes!C1782="","", Recipes!C1782)</f>
        <v/>
      </c>
      <c r="C1775" t="str">
        <f t="shared" si="27"/>
        <v/>
      </c>
    </row>
    <row r="1776" spans="1:3" x14ac:dyDescent="0.2">
      <c r="A1776" t="str">
        <f>IF(B1776="","", MAX(A$1:A1775)+1)</f>
        <v/>
      </c>
      <c r="B1776" t="str">
        <f>IF(Recipes!C1783="","", Recipes!C1783)</f>
        <v/>
      </c>
      <c r="C1776" t="str">
        <f t="shared" si="27"/>
        <v/>
      </c>
    </row>
    <row r="1777" spans="1:3" x14ac:dyDescent="0.2">
      <c r="A1777" t="str">
        <f>IF(B1777="","", MAX(A$1:A1776)+1)</f>
        <v/>
      </c>
      <c r="B1777" t="str">
        <f>IF(Recipes!C1784="","", Recipes!C1784)</f>
        <v/>
      </c>
      <c r="C1777" t="str">
        <f t="shared" si="27"/>
        <v/>
      </c>
    </row>
    <row r="1778" spans="1:3" x14ac:dyDescent="0.2">
      <c r="A1778" t="str">
        <f>IF(B1778="","", MAX(A$1:A1777)+1)</f>
        <v/>
      </c>
      <c r="B1778" t="str">
        <f>IF(Recipes!C1785="","", Recipes!C1785)</f>
        <v/>
      </c>
      <c r="C1778" t="str">
        <f t="shared" si="27"/>
        <v/>
      </c>
    </row>
    <row r="1779" spans="1:3" x14ac:dyDescent="0.2">
      <c r="A1779" t="str">
        <f>IF(B1779="","", MAX(A$1:A1778)+1)</f>
        <v/>
      </c>
      <c r="B1779" t="str">
        <f>IF(Recipes!C1786="","", Recipes!C1786)</f>
        <v/>
      </c>
      <c r="C1779" t="str">
        <f t="shared" si="27"/>
        <v/>
      </c>
    </row>
    <row r="1780" spans="1:3" x14ac:dyDescent="0.2">
      <c r="A1780" t="str">
        <f>IF(B1780="","", MAX(A$1:A1779)+1)</f>
        <v/>
      </c>
      <c r="B1780" t="str">
        <f>IF(Recipes!C1787="","", Recipes!C1787)</f>
        <v/>
      </c>
      <c r="C1780" t="str">
        <f t="shared" si="27"/>
        <v/>
      </c>
    </row>
    <row r="1781" spans="1:3" x14ac:dyDescent="0.2">
      <c r="A1781" t="str">
        <f>IF(B1781="","", MAX(A$1:A1780)+1)</f>
        <v/>
      </c>
      <c r="B1781" t="str">
        <f>IF(Recipes!C1788="","", Recipes!C1788)</f>
        <v/>
      </c>
      <c r="C1781" t="str">
        <f t="shared" si="27"/>
        <v/>
      </c>
    </row>
    <row r="1782" spans="1:3" x14ac:dyDescent="0.2">
      <c r="A1782" t="str">
        <f>IF(B1782="","", MAX(A$1:A1781)+1)</f>
        <v/>
      </c>
      <c r="B1782" t="str">
        <f>IF(Recipes!C1789="","", Recipes!C1789)</f>
        <v/>
      </c>
      <c r="C1782" t="str">
        <f t="shared" si="27"/>
        <v/>
      </c>
    </row>
    <row r="1783" spans="1:3" x14ac:dyDescent="0.2">
      <c r="A1783" t="str">
        <f>IF(B1783="","", MAX(A$1:A1782)+1)</f>
        <v/>
      </c>
      <c r="B1783" t="str">
        <f>IF(Recipes!C1790="","", Recipes!C1790)</f>
        <v/>
      </c>
      <c r="C1783" t="str">
        <f t="shared" si="27"/>
        <v/>
      </c>
    </row>
    <row r="1784" spans="1:3" x14ac:dyDescent="0.2">
      <c r="A1784" t="str">
        <f>IF(B1784="","", MAX(A$1:A1783)+1)</f>
        <v/>
      </c>
      <c r="B1784" t="str">
        <f>IF(Recipes!C1791="","", Recipes!C1791)</f>
        <v/>
      </c>
      <c r="C1784" t="str">
        <f t="shared" si="27"/>
        <v/>
      </c>
    </row>
    <row r="1785" spans="1:3" x14ac:dyDescent="0.2">
      <c r="A1785" t="str">
        <f>IF(B1785="","", MAX(A$1:A1784)+1)</f>
        <v/>
      </c>
      <c r="B1785" t="str">
        <f>IF(Recipes!C1792="","", Recipes!C1792)</f>
        <v/>
      </c>
      <c r="C1785" t="str">
        <f t="shared" si="27"/>
        <v/>
      </c>
    </row>
    <row r="1786" spans="1:3" x14ac:dyDescent="0.2">
      <c r="A1786" t="str">
        <f>IF(B1786="","", MAX(A$1:A1785)+1)</f>
        <v/>
      </c>
      <c r="B1786" t="str">
        <f>IF(Recipes!C1793="","", Recipes!C1793)</f>
        <v/>
      </c>
      <c r="C1786" t="str">
        <f t="shared" si="27"/>
        <v/>
      </c>
    </row>
    <row r="1787" spans="1:3" x14ac:dyDescent="0.2">
      <c r="A1787" t="str">
        <f>IF(B1787="","", MAX(A$1:A1786)+1)</f>
        <v/>
      </c>
      <c r="B1787" t="str">
        <f>IF(Recipes!C1794="","", Recipes!C1794)</f>
        <v/>
      </c>
      <c r="C1787" t="str">
        <f t="shared" si="27"/>
        <v/>
      </c>
    </row>
    <row r="1788" spans="1:3" x14ac:dyDescent="0.2">
      <c r="A1788" t="str">
        <f>IF(B1788="","", MAX(A$1:A1787)+1)</f>
        <v/>
      </c>
      <c r="B1788" t="str">
        <f>IF(Recipes!C1795="","", Recipes!C1795)</f>
        <v/>
      </c>
      <c r="C1788" t="str">
        <f t="shared" si="27"/>
        <v/>
      </c>
    </row>
    <row r="1789" spans="1:3" x14ac:dyDescent="0.2">
      <c r="A1789" t="str">
        <f>IF(B1789="","", MAX(A$1:A1788)+1)</f>
        <v/>
      </c>
      <c r="B1789" t="str">
        <f>IF(Recipes!C1796="","", Recipes!C1796)</f>
        <v/>
      </c>
      <c r="C1789" t="str">
        <f t="shared" si="27"/>
        <v/>
      </c>
    </row>
    <row r="1790" spans="1:3" x14ac:dyDescent="0.2">
      <c r="A1790" t="str">
        <f>IF(B1790="","", MAX(A$1:A1789)+1)</f>
        <v/>
      </c>
      <c r="B1790" t="str">
        <f>IF(Recipes!C1797="","", Recipes!C1797)</f>
        <v/>
      </c>
      <c r="C1790" t="str">
        <f t="shared" si="27"/>
        <v/>
      </c>
    </row>
    <row r="1791" spans="1:3" x14ac:dyDescent="0.2">
      <c r="A1791" t="str">
        <f>IF(B1791="","", MAX(A$1:A1790)+1)</f>
        <v/>
      </c>
      <c r="B1791" t="str">
        <f>IF(Recipes!C1798="","", Recipes!C1798)</f>
        <v/>
      </c>
      <c r="C1791" t="str">
        <f t="shared" si="27"/>
        <v/>
      </c>
    </row>
    <row r="1792" spans="1:3" x14ac:dyDescent="0.2">
      <c r="A1792" t="str">
        <f>IF(B1792="","", MAX(A$1:A1791)+1)</f>
        <v/>
      </c>
      <c r="B1792" t="str">
        <f>IF(Recipes!C1799="","", Recipes!C1799)</f>
        <v/>
      </c>
      <c r="C1792" t="str">
        <f t="shared" si="27"/>
        <v/>
      </c>
    </row>
    <row r="1793" spans="1:3" x14ac:dyDescent="0.2">
      <c r="A1793" t="str">
        <f>IF(B1793="","", MAX(A$1:A1792)+1)</f>
        <v/>
      </c>
      <c r="B1793" t="str">
        <f>IF(Recipes!C1800="","", Recipes!C1800)</f>
        <v/>
      </c>
      <c r="C1793" t="str">
        <f t="shared" si="27"/>
        <v/>
      </c>
    </row>
    <row r="1794" spans="1:3" x14ac:dyDescent="0.2">
      <c r="A1794" t="str">
        <f>IF(B1794="","", MAX(A$1:A1793)+1)</f>
        <v/>
      </c>
      <c r="B1794" t="str">
        <f>IF(Recipes!C1801="","", Recipes!C1801)</f>
        <v/>
      </c>
      <c r="C1794" t="str">
        <f t="shared" si="27"/>
        <v/>
      </c>
    </row>
    <row r="1795" spans="1:3" x14ac:dyDescent="0.2">
      <c r="A1795" t="str">
        <f>IF(B1795="","", MAX(A$1:A1794)+1)</f>
        <v/>
      </c>
      <c r="B1795" t="str">
        <f>IF(Recipes!C1802="","", Recipes!C1802)</f>
        <v/>
      </c>
      <c r="C1795" t="str">
        <f t="shared" ref="C1795:C1858" si="28">IFERROR(INDEX($B$2:$B$2000,MATCH(ROW()-ROW($D$1),$A$2:$A$2000,0)),"")</f>
        <v/>
      </c>
    </row>
    <row r="1796" spans="1:3" x14ac:dyDescent="0.2">
      <c r="A1796" t="str">
        <f>IF(B1796="","", MAX(A$1:A1795)+1)</f>
        <v/>
      </c>
      <c r="B1796" t="str">
        <f>IF(Recipes!C1803="","", Recipes!C1803)</f>
        <v/>
      </c>
      <c r="C1796" t="str">
        <f t="shared" si="28"/>
        <v/>
      </c>
    </row>
    <row r="1797" spans="1:3" x14ac:dyDescent="0.2">
      <c r="A1797" t="str">
        <f>IF(B1797="","", MAX(A$1:A1796)+1)</f>
        <v/>
      </c>
      <c r="B1797" t="str">
        <f>IF(Recipes!C1804="","", Recipes!C1804)</f>
        <v/>
      </c>
      <c r="C1797" t="str">
        <f t="shared" si="28"/>
        <v/>
      </c>
    </row>
    <row r="1798" spans="1:3" x14ac:dyDescent="0.2">
      <c r="A1798" t="str">
        <f>IF(B1798="","", MAX(A$1:A1797)+1)</f>
        <v/>
      </c>
      <c r="B1798" t="str">
        <f>IF(Recipes!C1805="","", Recipes!C1805)</f>
        <v/>
      </c>
      <c r="C1798" t="str">
        <f t="shared" si="28"/>
        <v/>
      </c>
    </row>
    <row r="1799" spans="1:3" x14ac:dyDescent="0.2">
      <c r="A1799" t="str">
        <f>IF(B1799="","", MAX(A$1:A1798)+1)</f>
        <v/>
      </c>
      <c r="B1799" t="str">
        <f>IF(Recipes!C1806="","", Recipes!C1806)</f>
        <v/>
      </c>
      <c r="C1799" t="str">
        <f t="shared" si="28"/>
        <v/>
      </c>
    </row>
    <row r="1800" spans="1:3" x14ac:dyDescent="0.2">
      <c r="A1800" t="str">
        <f>IF(B1800="","", MAX(A$1:A1799)+1)</f>
        <v/>
      </c>
      <c r="B1800" t="str">
        <f>IF(Recipes!C1807="","", Recipes!C1807)</f>
        <v/>
      </c>
      <c r="C1800" t="str">
        <f t="shared" si="28"/>
        <v/>
      </c>
    </row>
    <row r="1801" spans="1:3" x14ac:dyDescent="0.2">
      <c r="A1801" t="str">
        <f>IF(B1801="","", MAX(A$1:A1800)+1)</f>
        <v/>
      </c>
      <c r="B1801" t="str">
        <f>IF(Recipes!C1808="","", Recipes!C1808)</f>
        <v/>
      </c>
      <c r="C1801" t="str">
        <f t="shared" si="28"/>
        <v/>
      </c>
    </row>
    <row r="1802" spans="1:3" x14ac:dyDescent="0.2">
      <c r="A1802" t="str">
        <f>IF(B1802="","", MAX(A$1:A1801)+1)</f>
        <v/>
      </c>
      <c r="B1802" t="str">
        <f>IF(Recipes!C1809="","", Recipes!C1809)</f>
        <v/>
      </c>
      <c r="C1802" t="str">
        <f t="shared" si="28"/>
        <v/>
      </c>
    </row>
    <row r="1803" spans="1:3" x14ac:dyDescent="0.2">
      <c r="A1803" t="str">
        <f>IF(B1803="","", MAX(A$1:A1802)+1)</f>
        <v/>
      </c>
      <c r="B1803" t="str">
        <f>IF(Recipes!C1810="","", Recipes!C1810)</f>
        <v/>
      </c>
      <c r="C1803" t="str">
        <f t="shared" si="28"/>
        <v/>
      </c>
    </row>
    <row r="1804" spans="1:3" x14ac:dyDescent="0.2">
      <c r="A1804" t="str">
        <f>IF(B1804="","", MAX(A$1:A1803)+1)</f>
        <v/>
      </c>
      <c r="B1804" t="str">
        <f>IF(Recipes!C1811="","", Recipes!C1811)</f>
        <v/>
      </c>
      <c r="C1804" t="str">
        <f t="shared" si="28"/>
        <v/>
      </c>
    </row>
    <row r="1805" spans="1:3" x14ac:dyDescent="0.2">
      <c r="A1805" t="str">
        <f>IF(B1805="","", MAX(A$1:A1804)+1)</f>
        <v/>
      </c>
      <c r="B1805" t="str">
        <f>IF(Recipes!C1812="","", Recipes!C1812)</f>
        <v/>
      </c>
      <c r="C1805" t="str">
        <f t="shared" si="28"/>
        <v/>
      </c>
    </row>
    <row r="1806" spans="1:3" x14ac:dyDescent="0.2">
      <c r="A1806" t="str">
        <f>IF(B1806="","", MAX(A$1:A1805)+1)</f>
        <v/>
      </c>
      <c r="B1806" t="str">
        <f>IF(Recipes!C1813="","", Recipes!C1813)</f>
        <v/>
      </c>
      <c r="C1806" t="str">
        <f t="shared" si="28"/>
        <v/>
      </c>
    </row>
    <row r="1807" spans="1:3" x14ac:dyDescent="0.2">
      <c r="A1807" t="str">
        <f>IF(B1807="","", MAX(A$1:A1806)+1)</f>
        <v/>
      </c>
      <c r="B1807" t="str">
        <f>IF(Recipes!C1814="","", Recipes!C1814)</f>
        <v/>
      </c>
      <c r="C1807" t="str">
        <f t="shared" si="28"/>
        <v/>
      </c>
    </row>
    <row r="1808" spans="1:3" x14ac:dyDescent="0.2">
      <c r="A1808" t="str">
        <f>IF(B1808="","", MAX(A$1:A1807)+1)</f>
        <v/>
      </c>
      <c r="B1808" t="str">
        <f>IF(Recipes!C1815="","", Recipes!C1815)</f>
        <v/>
      </c>
      <c r="C1808" t="str">
        <f t="shared" si="28"/>
        <v/>
      </c>
    </row>
    <row r="1809" spans="1:3" x14ac:dyDescent="0.2">
      <c r="A1809" t="str">
        <f>IF(B1809="","", MAX(A$1:A1808)+1)</f>
        <v/>
      </c>
      <c r="B1809" t="str">
        <f>IF(Recipes!C1816="","", Recipes!C1816)</f>
        <v/>
      </c>
      <c r="C1809" t="str">
        <f t="shared" si="28"/>
        <v/>
      </c>
    </row>
    <row r="1810" spans="1:3" x14ac:dyDescent="0.2">
      <c r="A1810" t="str">
        <f>IF(B1810="","", MAX(A$1:A1809)+1)</f>
        <v/>
      </c>
      <c r="B1810" t="str">
        <f>IF(Recipes!C1817="","", Recipes!C1817)</f>
        <v/>
      </c>
      <c r="C1810" t="str">
        <f t="shared" si="28"/>
        <v/>
      </c>
    </row>
    <row r="1811" spans="1:3" x14ac:dyDescent="0.2">
      <c r="A1811" t="str">
        <f>IF(B1811="","", MAX(A$1:A1810)+1)</f>
        <v/>
      </c>
      <c r="B1811" t="str">
        <f>IF(Recipes!C1818="","", Recipes!C1818)</f>
        <v/>
      </c>
      <c r="C1811" t="str">
        <f t="shared" si="28"/>
        <v/>
      </c>
    </row>
    <row r="1812" spans="1:3" x14ac:dyDescent="0.2">
      <c r="A1812" t="str">
        <f>IF(B1812="","", MAX(A$1:A1811)+1)</f>
        <v/>
      </c>
      <c r="B1812" t="str">
        <f>IF(Recipes!C1819="","", Recipes!C1819)</f>
        <v/>
      </c>
      <c r="C1812" t="str">
        <f t="shared" si="28"/>
        <v/>
      </c>
    </row>
    <row r="1813" spans="1:3" x14ac:dyDescent="0.2">
      <c r="A1813" t="str">
        <f>IF(B1813="","", MAX(A$1:A1812)+1)</f>
        <v/>
      </c>
      <c r="B1813" t="str">
        <f>IF(Recipes!C1820="","", Recipes!C1820)</f>
        <v/>
      </c>
      <c r="C1813" t="str">
        <f t="shared" si="28"/>
        <v/>
      </c>
    </row>
    <row r="1814" spans="1:3" x14ac:dyDescent="0.2">
      <c r="A1814" t="str">
        <f>IF(B1814="","", MAX(A$1:A1813)+1)</f>
        <v/>
      </c>
      <c r="B1814" t="str">
        <f>IF(Recipes!C1821="","", Recipes!C1821)</f>
        <v/>
      </c>
      <c r="C1814" t="str">
        <f t="shared" si="28"/>
        <v/>
      </c>
    </row>
    <row r="1815" spans="1:3" x14ac:dyDescent="0.2">
      <c r="A1815" t="str">
        <f>IF(B1815="","", MAX(A$1:A1814)+1)</f>
        <v/>
      </c>
      <c r="B1815" t="str">
        <f>IF(Recipes!C1822="","", Recipes!C1822)</f>
        <v/>
      </c>
      <c r="C1815" t="str">
        <f t="shared" si="28"/>
        <v/>
      </c>
    </row>
    <row r="1816" spans="1:3" x14ac:dyDescent="0.2">
      <c r="A1816" t="str">
        <f>IF(B1816="","", MAX(A$1:A1815)+1)</f>
        <v/>
      </c>
      <c r="B1816" t="str">
        <f>IF(Recipes!C1823="","", Recipes!C1823)</f>
        <v/>
      </c>
      <c r="C1816" t="str">
        <f t="shared" si="28"/>
        <v/>
      </c>
    </row>
    <row r="1817" spans="1:3" x14ac:dyDescent="0.2">
      <c r="A1817" t="str">
        <f>IF(B1817="","", MAX(A$1:A1816)+1)</f>
        <v/>
      </c>
      <c r="B1817" t="str">
        <f>IF(Recipes!C1824="","", Recipes!C1824)</f>
        <v/>
      </c>
      <c r="C1817" t="str">
        <f t="shared" si="28"/>
        <v/>
      </c>
    </row>
    <row r="1818" spans="1:3" x14ac:dyDescent="0.2">
      <c r="A1818" t="str">
        <f>IF(B1818="","", MAX(A$1:A1817)+1)</f>
        <v/>
      </c>
      <c r="B1818" t="str">
        <f>IF(Recipes!C1825="","", Recipes!C1825)</f>
        <v/>
      </c>
      <c r="C1818" t="str">
        <f t="shared" si="28"/>
        <v/>
      </c>
    </row>
    <row r="1819" spans="1:3" x14ac:dyDescent="0.2">
      <c r="A1819" t="str">
        <f>IF(B1819="","", MAX(A$1:A1818)+1)</f>
        <v/>
      </c>
      <c r="B1819" t="str">
        <f>IF(Recipes!C1826="","", Recipes!C1826)</f>
        <v/>
      </c>
      <c r="C1819" t="str">
        <f t="shared" si="28"/>
        <v/>
      </c>
    </row>
    <row r="1820" spans="1:3" x14ac:dyDescent="0.2">
      <c r="A1820" t="str">
        <f>IF(B1820="","", MAX(A$1:A1819)+1)</f>
        <v/>
      </c>
      <c r="B1820" t="str">
        <f>IF(Recipes!C1827="","", Recipes!C1827)</f>
        <v/>
      </c>
      <c r="C1820" t="str">
        <f t="shared" si="28"/>
        <v/>
      </c>
    </row>
    <row r="1821" spans="1:3" x14ac:dyDescent="0.2">
      <c r="A1821" t="str">
        <f>IF(B1821="","", MAX(A$1:A1820)+1)</f>
        <v/>
      </c>
      <c r="B1821" t="str">
        <f>IF(Recipes!C1828="","", Recipes!C1828)</f>
        <v/>
      </c>
      <c r="C1821" t="str">
        <f t="shared" si="28"/>
        <v/>
      </c>
    </row>
    <row r="1822" spans="1:3" x14ac:dyDescent="0.2">
      <c r="A1822" t="str">
        <f>IF(B1822="","", MAX(A$1:A1821)+1)</f>
        <v/>
      </c>
      <c r="B1822" t="str">
        <f>IF(Recipes!C1829="","", Recipes!C1829)</f>
        <v/>
      </c>
      <c r="C1822" t="str">
        <f t="shared" si="28"/>
        <v/>
      </c>
    </row>
    <row r="1823" spans="1:3" x14ac:dyDescent="0.2">
      <c r="A1823" t="str">
        <f>IF(B1823="","", MAX(A$1:A1822)+1)</f>
        <v/>
      </c>
      <c r="B1823" t="str">
        <f>IF(Recipes!C1830="","", Recipes!C1830)</f>
        <v/>
      </c>
      <c r="C1823" t="str">
        <f t="shared" si="28"/>
        <v/>
      </c>
    </row>
    <row r="1824" spans="1:3" x14ac:dyDescent="0.2">
      <c r="A1824" t="str">
        <f>IF(B1824="","", MAX(A$1:A1823)+1)</f>
        <v/>
      </c>
      <c r="B1824" t="str">
        <f>IF(Recipes!C1831="","", Recipes!C1831)</f>
        <v/>
      </c>
      <c r="C1824" t="str">
        <f t="shared" si="28"/>
        <v/>
      </c>
    </row>
    <row r="1825" spans="1:3" x14ac:dyDescent="0.2">
      <c r="A1825" t="str">
        <f>IF(B1825="","", MAX(A$1:A1824)+1)</f>
        <v/>
      </c>
      <c r="B1825" t="str">
        <f>IF(Recipes!C1832="","", Recipes!C1832)</f>
        <v/>
      </c>
      <c r="C1825" t="str">
        <f t="shared" si="28"/>
        <v/>
      </c>
    </row>
    <row r="1826" spans="1:3" x14ac:dyDescent="0.2">
      <c r="A1826" t="str">
        <f>IF(B1826="","", MAX(A$1:A1825)+1)</f>
        <v/>
      </c>
      <c r="B1826" t="str">
        <f>IF(Recipes!C1833="","", Recipes!C1833)</f>
        <v/>
      </c>
      <c r="C1826" t="str">
        <f t="shared" si="28"/>
        <v/>
      </c>
    </row>
    <row r="1827" spans="1:3" x14ac:dyDescent="0.2">
      <c r="A1827" t="str">
        <f>IF(B1827="","", MAX(A$1:A1826)+1)</f>
        <v/>
      </c>
      <c r="B1827" t="str">
        <f>IF(Recipes!C1834="","", Recipes!C1834)</f>
        <v/>
      </c>
      <c r="C1827" t="str">
        <f t="shared" si="28"/>
        <v/>
      </c>
    </row>
    <row r="1828" spans="1:3" x14ac:dyDescent="0.2">
      <c r="A1828" t="str">
        <f>IF(B1828="","", MAX(A$1:A1827)+1)</f>
        <v/>
      </c>
      <c r="B1828" t="str">
        <f>IF(Recipes!C1835="","", Recipes!C1835)</f>
        <v/>
      </c>
      <c r="C1828" t="str">
        <f t="shared" si="28"/>
        <v/>
      </c>
    </row>
    <row r="1829" spans="1:3" x14ac:dyDescent="0.2">
      <c r="A1829" t="str">
        <f>IF(B1829="","", MAX(A$1:A1828)+1)</f>
        <v/>
      </c>
      <c r="B1829" t="str">
        <f>IF(Recipes!C1836="","", Recipes!C1836)</f>
        <v/>
      </c>
      <c r="C1829" t="str">
        <f t="shared" si="28"/>
        <v/>
      </c>
    </row>
    <row r="1830" spans="1:3" x14ac:dyDescent="0.2">
      <c r="A1830" t="str">
        <f>IF(B1830="","", MAX(A$1:A1829)+1)</f>
        <v/>
      </c>
      <c r="B1830" t="str">
        <f>IF(Recipes!C1837="","", Recipes!C1837)</f>
        <v/>
      </c>
      <c r="C1830" t="str">
        <f t="shared" si="28"/>
        <v/>
      </c>
    </row>
    <row r="1831" spans="1:3" x14ac:dyDescent="0.2">
      <c r="A1831" t="str">
        <f>IF(B1831="","", MAX(A$1:A1830)+1)</f>
        <v/>
      </c>
      <c r="B1831" t="str">
        <f>IF(Recipes!C1838="","", Recipes!C1838)</f>
        <v/>
      </c>
      <c r="C1831" t="str">
        <f t="shared" si="28"/>
        <v/>
      </c>
    </row>
    <row r="1832" spans="1:3" x14ac:dyDescent="0.2">
      <c r="A1832" t="str">
        <f>IF(B1832="","", MAX(A$1:A1831)+1)</f>
        <v/>
      </c>
      <c r="B1832" t="str">
        <f>IF(Recipes!C1839="","", Recipes!C1839)</f>
        <v/>
      </c>
      <c r="C1832" t="str">
        <f t="shared" si="28"/>
        <v/>
      </c>
    </row>
    <row r="1833" spans="1:3" x14ac:dyDescent="0.2">
      <c r="A1833" t="str">
        <f>IF(B1833="","", MAX(A$1:A1832)+1)</f>
        <v/>
      </c>
      <c r="B1833" t="str">
        <f>IF(Recipes!C1840="","", Recipes!C1840)</f>
        <v/>
      </c>
      <c r="C1833" t="str">
        <f t="shared" si="28"/>
        <v/>
      </c>
    </row>
    <row r="1834" spans="1:3" x14ac:dyDescent="0.2">
      <c r="A1834" t="str">
        <f>IF(B1834="","", MAX(A$1:A1833)+1)</f>
        <v/>
      </c>
      <c r="B1834" t="str">
        <f>IF(Recipes!C1841="","", Recipes!C1841)</f>
        <v/>
      </c>
      <c r="C1834" t="str">
        <f t="shared" si="28"/>
        <v/>
      </c>
    </row>
    <row r="1835" spans="1:3" x14ac:dyDescent="0.2">
      <c r="A1835" t="str">
        <f>IF(B1835="","", MAX(A$1:A1834)+1)</f>
        <v/>
      </c>
      <c r="B1835" t="str">
        <f>IF(Recipes!C1842="","", Recipes!C1842)</f>
        <v/>
      </c>
      <c r="C1835" t="str">
        <f t="shared" si="28"/>
        <v/>
      </c>
    </row>
    <row r="1836" spans="1:3" x14ac:dyDescent="0.2">
      <c r="A1836" t="str">
        <f>IF(B1836="","", MAX(A$1:A1835)+1)</f>
        <v/>
      </c>
      <c r="B1836" t="str">
        <f>IF(Recipes!C1843="","", Recipes!C1843)</f>
        <v/>
      </c>
      <c r="C1836" t="str">
        <f t="shared" si="28"/>
        <v/>
      </c>
    </row>
    <row r="1837" spans="1:3" x14ac:dyDescent="0.2">
      <c r="A1837" t="str">
        <f>IF(B1837="","", MAX(A$1:A1836)+1)</f>
        <v/>
      </c>
      <c r="B1837" t="str">
        <f>IF(Recipes!C1844="","", Recipes!C1844)</f>
        <v/>
      </c>
      <c r="C1837" t="str">
        <f t="shared" si="28"/>
        <v/>
      </c>
    </row>
    <row r="1838" spans="1:3" x14ac:dyDescent="0.2">
      <c r="A1838" t="str">
        <f>IF(B1838="","", MAX(A$1:A1837)+1)</f>
        <v/>
      </c>
      <c r="B1838" t="str">
        <f>IF(Recipes!C1845="","", Recipes!C1845)</f>
        <v/>
      </c>
      <c r="C1838" t="str">
        <f t="shared" si="28"/>
        <v/>
      </c>
    </row>
    <row r="1839" spans="1:3" x14ac:dyDescent="0.2">
      <c r="A1839" t="str">
        <f>IF(B1839="","", MAX(A$1:A1838)+1)</f>
        <v/>
      </c>
      <c r="B1839" t="str">
        <f>IF(Recipes!C1846="","", Recipes!C1846)</f>
        <v/>
      </c>
      <c r="C1839" t="str">
        <f t="shared" si="28"/>
        <v/>
      </c>
    </row>
    <row r="1840" spans="1:3" x14ac:dyDescent="0.2">
      <c r="A1840" t="str">
        <f>IF(B1840="","", MAX(A$1:A1839)+1)</f>
        <v/>
      </c>
      <c r="B1840" t="str">
        <f>IF(Recipes!C1847="","", Recipes!C1847)</f>
        <v/>
      </c>
      <c r="C1840" t="str">
        <f t="shared" si="28"/>
        <v/>
      </c>
    </row>
    <row r="1841" spans="1:3" x14ac:dyDescent="0.2">
      <c r="A1841" t="str">
        <f>IF(B1841="","", MAX(A$1:A1840)+1)</f>
        <v/>
      </c>
      <c r="B1841" t="str">
        <f>IF(Recipes!C1848="","", Recipes!C1848)</f>
        <v/>
      </c>
      <c r="C1841" t="str">
        <f t="shared" si="28"/>
        <v/>
      </c>
    </row>
    <row r="1842" spans="1:3" x14ac:dyDescent="0.2">
      <c r="A1842" t="str">
        <f>IF(B1842="","", MAX(A$1:A1841)+1)</f>
        <v/>
      </c>
      <c r="B1842" t="str">
        <f>IF(Recipes!C1849="","", Recipes!C1849)</f>
        <v/>
      </c>
      <c r="C1842" t="str">
        <f t="shared" si="28"/>
        <v/>
      </c>
    </row>
    <row r="1843" spans="1:3" x14ac:dyDescent="0.2">
      <c r="A1843" t="str">
        <f>IF(B1843="","", MAX(A$1:A1842)+1)</f>
        <v/>
      </c>
      <c r="B1843" t="str">
        <f>IF(Recipes!C1850="","", Recipes!C1850)</f>
        <v/>
      </c>
      <c r="C1843" t="str">
        <f t="shared" si="28"/>
        <v/>
      </c>
    </row>
    <row r="1844" spans="1:3" x14ac:dyDescent="0.2">
      <c r="A1844" t="str">
        <f>IF(B1844="","", MAX(A$1:A1843)+1)</f>
        <v/>
      </c>
      <c r="B1844" t="str">
        <f>IF(Recipes!C1851="","", Recipes!C1851)</f>
        <v/>
      </c>
      <c r="C1844" t="str">
        <f t="shared" si="28"/>
        <v/>
      </c>
    </row>
    <row r="1845" spans="1:3" x14ac:dyDescent="0.2">
      <c r="A1845" t="str">
        <f>IF(B1845="","", MAX(A$1:A1844)+1)</f>
        <v/>
      </c>
      <c r="B1845" t="str">
        <f>IF(Recipes!C1852="","", Recipes!C1852)</f>
        <v/>
      </c>
      <c r="C1845" t="str">
        <f t="shared" si="28"/>
        <v/>
      </c>
    </row>
    <row r="1846" spans="1:3" x14ac:dyDescent="0.2">
      <c r="A1846" t="str">
        <f>IF(B1846="","", MAX(A$1:A1845)+1)</f>
        <v/>
      </c>
      <c r="B1846" t="str">
        <f>IF(Recipes!C1853="","", Recipes!C1853)</f>
        <v/>
      </c>
      <c r="C1846" t="str">
        <f t="shared" si="28"/>
        <v/>
      </c>
    </row>
    <row r="1847" spans="1:3" x14ac:dyDescent="0.2">
      <c r="A1847" t="str">
        <f>IF(B1847="","", MAX(A$1:A1846)+1)</f>
        <v/>
      </c>
      <c r="B1847" t="str">
        <f>IF(Recipes!C1854="","", Recipes!C1854)</f>
        <v/>
      </c>
      <c r="C1847" t="str">
        <f t="shared" si="28"/>
        <v/>
      </c>
    </row>
    <row r="1848" spans="1:3" x14ac:dyDescent="0.2">
      <c r="A1848" t="str">
        <f>IF(B1848="","", MAX(A$1:A1847)+1)</f>
        <v/>
      </c>
      <c r="B1848" t="str">
        <f>IF(Recipes!C1855="","", Recipes!C1855)</f>
        <v/>
      </c>
      <c r="C1848" t="str">
        <f t="shared" si="28"/>
        <v/>
      </c>
    </row>
    <row r="1849" spans="1:3" x14ac:dyDescent="0.2">
      <c r="A1849" t="str">
        <f>IF(B1849="","", MAX(A$1:A1848)+1)</f>
        <v/>
      </c>
      <c r="B1849" t="str">
        <f>IF(Recipes!C1856="","", Recipes!C1856)</f>
        <v/>
      </c>
      <c r="C1849" t="str">
        <f t="shared" si="28"/>
        <v/>
      </c>
    </row>
    <row r="1850" spans="1:3" x14ac:dyDescent="0.2">
      <c r="A1850" t="str">
        <f>IF(B1850="","", MAX(A$1:A1849)+1)</f>
        <v/>
      </c>
      <c r="B1850" t="str">
        <f>IF(Recipes!C1857="","", Recipes!C1857)</f>
        <v/>
      </c>
      <c r="C1850" t="str">
        <f t="shared" si="28"/>
        <v/>
      </c>
    </row>
    <row r="1851" spans="1:3" x14ac:dyDescent="0.2">
      <c r="A1851" t="str">
        <f>IF(B1851="","", MAX(A$1:A1850)+1)</f>
        <v/>
      </c>
      <c r="B1851" t="str">
        <f>IF(Recipes!C1858="","", Recipes!C1858)</f>
        <v/>
      </c>
      <c r="C1851" t="str">
        <f t="shared" si="28"/>
        <v/>
      </c>
    </row>
    <row r="1852" spans="1:3" x14ac:dyDescent="0.2">
      <c r="A1852" t="str">
        <f>IF(B1852="","", MAX(A$1:A1851)+1)</f>
        <v/>
      </c>
      <c r="B1852" t="str">
        <f>IF(Recipes!C1859="","", Recipes!C1859)</f>
        <v/>
      </c>
      <c r="C1852" t="str">
        <f t="shared" si="28"/>
        <v/>
      </c>
    </row>
    <row r="1853" spans="1:3" x14ac:dyDescent="0.2">
      <c r="A1853" t="str">
        <f>IF(B1853="","", MAX(A$1:A1852)+1)</f>
        <v/>
      </c>
      <c r="B1853" t="str">
        <f>IF(Recipes!C1860="","", Recipes!C1860)</f>
        <v/>
      </c>
      <c r="C1853" t="str">
        <f t="shared" si="28"/>
        <v/>
      </c>
    </row>
    <row r="1854" spans="1:3" x14ac:dyDescent="0.2">
      <c r="A1854" t="str">
        <f>IF(B1854="","", MAX(A$1:A1853)+1)</f>
        <v/>
      </c>
      <c r="B1854" t="str">
        <f>IF(Recipes!C1861="","", Recipes!C1861)</f>
        <v/>
      </c>
      <c r="C1854" t="str">
        <f t="shared" si="28"/>
        <v/>
      </c>
    </row>
    <row r="1855" spans="1:3" x14ac:dyDescent="0.2">
      <c r="A1855" t="str">
        <f>IF(B1855="","", MAX(A$1:A1854)+1)</f>
        <v/>
      </c>
      <c r="B1855" t="str">
        <f>IF(Recipes!C1862="","", Recipes!C1862)</f>
        <v/>
      </c>
      <c r="C1855" t="str">
        <f t="shared" si="28"/>
        <v/>
      </c>
    </row>
    <row r="1856" spans="1:3" x14ac:dyDescent="0.2">
      <c r="A1856" t="str">
        <f>IF(B1856="","", MAX(A$1:A1855)+1)</f>
        <v/>
      </c>
      <c r="B1856" t="str">
        <f>IF(Recipes!C1863="","", Recipes!C1863)</f>
        <v/>
      </c>
      <c r="C1856" t="str">
        <f t="shared" si="28"/>
        <v/>
      </c>
    </row>
    <row r="1857" spans="1:3" x14ac:dyDescent="0.2">
      <c r="A1857" t="str">
        <f>IF(B1857="","", MAX(A$1:A1856)+1)</f>
        <v/>
      </c>
      <c r="B1857" t="str">
        <f>IF(Recipes!C1864="","", Recipes!C1864)</f>
        <v/>
      </c>
      <c r="C1857" t="str">
        <f t="shared" si="28"/>
        <v/>
      </c>
    </row>
    <row r="1858" spans="1:3" x14ac:dyDescent="0.2">
      <c r="A1858" t="str">
        <f>IF(B1858="","", MAX(A$1:A1857)+1)</f>
        <v/>
      </c>
      <c r="B1858" t="str">
        <f>IF(Recipes!C1865="","", Recipes!C1865)</f>
        <v/>
      </c>
      <c r="C1858" t="str">
        <f t="shared" si="28"/>
        <v/>
      </c>
    </row>
    <row r="1859" spans="1:3" x14ac:dyDescent="0.2">
      <c r="A1859" t="str">
        <f>IF(B1859="","", MAX(A$1:A1858)+1)</f>
        <v/>
      </c>
      <c r="B1859" t="str">
        <f>IF(Recipes!C1866="","", Recipes!C1866)</f>
        <v/>
      </c>
      <c r="C1859" t="str">
        <f t="shared" ref="C1859:C1922" si="29">IFERROR(INDEX($B$2:$B$2000,MATCH(ROW()-ROW($D$1),$A$2:$A$2000,0)),"")</f>
        <v/>
      </c>
    </row>
    <row r="1860" spans="1:3" x14ac:dyDescent="0.2">
      <c r="A1860" t="str">
        <f>IF(B1860="","", MAX(A$1:A1859)+1)</f>
        <v/>
      </c>
      <c r="B1860" t="str">
        <f>IF(Recipes!C1867="","", Recipes!C1867)</f>
        <v/>
      </c>
      <c r="C1860" t="str">
        <f t="shared" si="29"/>
        <v/>
      </c>
    </row>
    <row r="1861" spans="1:3" x14ac:dyDescent="0.2">
      <c r="A1861" t="str">
        <f>IF(B1861="","", MAX(A$1:A1860)+1)</f>
        <v/>
      </c>
      <c r="B1861" t="str">
        <f>IF(Recipes!C1868="","", Recipes!C1868)</f>
        <v/>
      </c>
      <c r="C1861" t="str">
        <f t="shared" si="29"/>
        <v/>
      </c>
    </row>
    <row r="1862" spans="1:3" x14ac:dyDescent="0.2">
      <c r="A1862" t="str">
        <f>IF(B1862="","", MAX(A$1:A1861)+1)</f>
        <v/>
      </c>
      <c r="B1862" t="str">
        <f>IF(Recipes!C1869="","", Recipes!C1869)</f>
        <v/>
      </c>
      <c r="C1862" t="str">
        <f t="shared" si="29"/>
        <v/>
      </c>
    </row>
    <row r="1863" spans="1:3" x14ac:dyDescent="0.2">
      <c r="A1863" t="str">
        <f>IF(B1863="","", MAX(A$1:A1862)+1)</f>
        <v/>
      </c>
      <c r="B1863" t="str">
        <f>IF(Recipes!C1870="","", Recipes!C1870)</f>
        <v/>
      </c>
      <c r="C1863" t="str">
        <f t="shared" si="29"/>
        <v/>
      </c>
    </row>
    <row r="1864" spans="1:3" x14ac:dyDescent="0.2">
      <c r="A1864" t="str">
        <f>IF(B1864="","", MAX(A$1:A1863)+1)</f>
        <v/>
      </c>
      <c r="B1864" t="str">
        <f>IF(Recipes!C1871="","", Recipes!C1871)</f>
        <v/>
      </c>
      <c r="C1864" t="str">
        <f t="shared" si="29"/>
        <v/>
      </c>
    </row>
    <row r="1865" spans="1:3" x14ac:dyDescent="0.2">
      <c r="A1865" t="str">
        <f>IF(B1865="","", MAX(A$1:A1864)+1)</f>
        <v/>
      </c>
      <c r="B1865" t="str">
        <f>IF(Recipes!C1872="","", Recipes!C1872)</f>
        <v/>
      </c>
      <c r="C1865" t="str">
        <f t="shared" si="29"/>
        <v/>
      </c>
    </row>
    <row r="1866" spans="1:3" x14ac:dyDescent="0.2">
      <c r="A1866" t="str">
        <f>IF(B1866="","", MAX(A$1:A1865)+1)</f>
        <v/>
      </c>
      <c r="B1866" t="str">
        <f>IF(Recipes!C1873="","", Recipes!C1873)</f>
        <v/>
      </c>
      <c r="C1866" t="str">
        <f t="shared" si="29"/>
        <v/>
      </c>
    </row>
    <row r="1867" spans="1:3" x14ac:dyDescent="0.2">
      <c r="A1867" t="str">
        <f>IF(B1867="","", MAX(A$1:A1866)+1)</f>
        <v/>
      </c>
      <c r="B1867" t="str">
        <f>IF(Recipes!C1874="","", Recipes!C1874)</f>
        <v/>
      </c>
      <c r="C1867" t="str">
        <f t="shared" si="29"/>
        <v/>
      </c>
    </row>
    <row r="1868" spans="1:3" x14ac:dyDescent="0.2">
      <c r="A1868" t="str">
        <f>IF(B1868="","", MAX(A$1:A1867)+1)</f>
        <v/>
      </c>
      <c r="B1868" t="str">
        <f>IF(Recipes!C1875="","", Recipes!C1875)</f>
        <v/>
      </c>
      <c r="C1868" t="str">
        <f t="shared" si="29"/>
        <v/>
      </c>
    </row>
    <row r="1869" spans="1:3" x14ac:dyDescent="0.2">
      <c r="A1869" t="str">
        <f>IF(B1869="","", MAX(A$1:A1868)+1)</f>
        <v/>
      </c>
      <c r="B1869" t="str">
        <f>IF(Recipes!C1876="","", Recipes!C1876)</f>
        <v/>
      </c>
      <c r="C1869" t="str">
        <f t="shared" si="29"/>
        <v/>
      </c>
    </row>
    <row r="1870" spans="1:3" x14ac:dyDescent="0.2">
      <c r="A1870" t="str">
        <f>IF(B1870="","", MAX(A$1:A1869)+1)</f>
        <v/>
      </c>
      <c r="B1870" t="str">
        <f>IF(Recipes!C1877="","", Recipes!C1877)</f>
        <v/>
      </c>
      <c r="C1870" t="str">
        <f t="shared" si="29"/>
        <v/>
      </c>
    </row>
    <row r="1871" spans="1:3" x14ac:dyDescent="0.2">
      <c r="A1871" t="str">
        <f>IF(B1871="","", MAX(A$1:A1870)+1)</f>
        <v/>
      </c>
      <c r="B1871" t="str">
        <f>IF(Recipes!C1878="","", Recipes!C1878)</f>
        <v/>
      </c>
      <c r="C1871" t="str">
        <f t="shared" si="29"/>
        <v/>
      </c>
    </row>
    <row r="1872" spans="1:3" x14ac:dyDescent="0.2">
      <c r="A1872" t="str">
        <f>IF(B1872="","", MAX(A$1:A1871)+1)</f>
        <v/>
      </c>
      <c r="B1872" t="str">
        <f>IF(Recipes!C1879="","", Recipes!C1879)</f>
        <v/>
      </c>
      <c r="C1872" t="str">
        <f t="shared" si="29"/>
        <v/>
      </c>
    </row>
    <row r="1873" spans="1:3" x14ac:dyDescent="0.2">
      <c r="A1873" t="str">
        <f>IF(B1873="","", MAX(A$1:A1872)+1)</f>
        <v/>
      </c>
      <c r="B1873" t="str">
        <f>IF(Recipes!C1880="","", Recipes!C1880)</f>
        <v/>
      </c>
      <c r="C1873" t="str">
        <f t="shared" si="29"/>
        <v/>
      </c>
    </row>
    <row r="1874" spans="1:3" x14ac:dyDescent="0.2">
      <c r="A1874" t="str">
        <f>IF(B1874="","", MAX(A$1:A1873)+1)</f>
        <v/>
      </c>
      <c r="B1874" t="str">
        <f>IF(Recipes!C1881="","", Recipes!C1881)</f>
        <v/>
      </c>
      <c r="C1874" t="str">
        <f t="shared" si="29"/>
        <v/>
      </c>
    </row>
    <row r="1875" spans="1:3" x14ac:dyDescent="0.2">
      <c r="A1875" t="str">
        <f>IF(B1875="","", MAX(A$1:A1874)+1)</f>
        <v/>
      </c>
      <c r="B1875" t="str">
        <f>IF(Recipes!C1882="","", Recipes!C1882)</f>
        <v/>
      </c>
      <c r="C1875" t="str">
        <f t="shared" si="29"/>
        <v/>
      </c>
    </row>
    <row r="1876" spans="1:3" x14ac:dyDescent="0.2">
      <c r="A1876" t="str">
        <f>IF(B1876="","", MAX(A$1:A1875)+1)</f>
        <v/>
      </c>
      <c r="B1876" t="str">
        <f>IF(Recipes!C1883="","", Recipes!C1883)</f>
        <v/>
      </c>
      <c r="C1876" t="str">
        <f t="shared" si="29"/>
        <v/>
      </c>
    </row>
    <row r="1877" spans="1:3" x14ac:dyDescent="0.2">
      <c r="A1877" t="str">
        <f>IF(B1877="","", MAX(A$1:A1876)+1)</f>
        <v/>
      </c>
      <c r="B1877" t="str">
        <f>IF(Recipes!C1884="","", Recipes!C1884)</f>
        <v/>
      </c>
      <c r="C1877" t="str">
        <f t="shared" si="29"/>
        <v/>
      </c>
    </row>
    <row r="1878" spans="1:3" x14ac:dyDescent="0.2">
      <c r="A1878" t="str">
        <f>IF(B1878="","", MAX(A$1:A1877)+1)</f>
        <v/>
      </c>
      <c r="B1878" t="str">
        <f>IF(Recipes!C1885="","", Recipes!C1885)</f>
        <v/>
      </c>
      <c r="C1878" t="str">
        <f t="shared" si="29"/>
        <v/>
      </c>
    </row>
    <row r="1879" spans="1:3" x14ac:dyDescent="0.2">
      <c r="A1879" t="str">
        <f>IF(B1879="","", MAX(A$1:A1878)+1)</f>
        <v/>
      </c>
      <c r="B1879" t="str">
        <f>IF(Recipes!C1886="","", Recipes!C1886)</f>
        <v/>
      </c>
      <c r="C1879" t="str">
        <f t="shared" si="29"/>
        <v/>
      </c>
    </row>
    <row r="1880" spans="1:3" x14ac:dyDescent="0.2">
      <c r="A1880" t="str">
        <f>IF(B1880="","", MAX(A$1:A1879)+1)</f>
        <v/>
      </c>
      <c r="B1880" t="str">
        <f>IF(Recipes!C1887="","", Recipes!C1887)</f>
        <v/>
      </c>
      <c r="C1880" t="str">
        <f t="shared" si="29"/>
        <v/>
      </c>
    </row>
    <row r="1881" spans="1:3" x14ac:dyDescent="0.2">
      <c r="A1881" t="str">
        <f>IF(B1881="","", MAX(A$1:A1880)+1)</f>
        <v/>
      </c>
      <c r="B1881" t="str">
        <f>IF(Recipes!C1888="","", Recipes!C1888)</f>
        <v/>
      </c>
      <c r="C1881" t="str">
        <f t="shared" si="29"/>
        <v/>
      </c>
    </row>
    <row r="1882" spans="1:3" x14ac:dyDescent="0.2">
      <c r="A1882" t="str">
        <f>IF(B1882="","", MAX(A$1:A1881)+1)</f>
        <v/>
      </c>
      <c r="B1882" t="str">
        <f>IF(Recipes!C1889="","", Recipes!C1889)</f>
        <v/>
      </c>
      <c r="C1882" t="str">
        <f t="shared" si="29"/>
        <v/>
      </c>
    </row>
    <row r="1883" spans="1:3" x14ac:dyDescent="0.2">
      <c r="A1883" t="str">
        <f>IF(B1883="","", MAX(A$1:A1882)+1)</f>
        <v/>
      </c>
      <c r="B1883" t="str">
        <f>IF(Recipes!C1890="","", Recipes!C1890)</f>
        <v/>
      </c>
      <c r="C1883" t="str">
        <f t="shared" si="29"/>
        <v/>
      </c>
    </row>
    <row r="1884" spans="1:3" x14ac:dyDescent="0.2">
      <c r="A1884" t="str">
        <f>IF(B1884="","", MAX(A$1:A1883)+1)</f>
        <v/>
      </c>
      <c r="B1884" t="str">
        <f>IF(Recipes!C1891="","", Recipes!C1891)</f>
        <v/>
      </c>
      <c r="C1884" t="str">
        <f t="shared" si="29"/>
        <v/>
      </c>
    </row>
    <row r="1885" spans="1:3" x14ac:dyDescent="0.2">
      <c r="A1885" t="str">
        <f>IF(B1885="","", MAX(A$1:A1884)+1)</f>
        <v/>
      </c>
      <c r="B1885" t="str">
        <f>IF(Recipes!C1892="","", Recipes!C1892)</f>
        <v/>
      </c>
      <c r="C1885" t="str">
        <f t="shared" si="29"/>
        <v/>
      </c>
    </row>
    <row r="1886" spans="1:3" x14ac:dyDescent="0.2">
      <c r="A1886" t="str">
        <f>IF(B1886="","", MAX(A$1:A1885)+1)</f>
        <v/>
      </c>
      <c r="B1886" t="str">
        <f>IF(Recipes!C1893="","", Recipes!C1893)</f>
        <v/>
      </c>
      <c r="C1886" t="str">
        <f t="shared" si="29"/>
        <v/>
      </c>
    </row>
    <row r="1887" spans="1:3" x14ac:dyDescent="0.2">
      <c r="A1887" t="str">
        <f>IF(B1887="","", MAX(A$1:A1886)+1)</f>
        <v/>
      </c>
      <c r="B1887" t="str">
        <f>IF(Recipes!C1894="","", Recipes!C1894)</f>
        <v/>
      </c>
      <c r="C1887" t="str">
        <f t="shared" si="29"/>
        <v/>
      </c>
    </row>
    <row r="1888" spans="1:3" x14ac:dyDescent="0.2">
      <c r="A1888" t="str">
        <f>IF(B1888="","", MAX(A$1:A1887)+1)</f>
        <v/>
      </c>
      <c r="B1888" t="str">
        <f>IF(Recipes!C1895="","", Recipes!C1895)</f>
        <v/>
      </c>
      <c r="C1888" t="str">
        <f t="shared" si="29"/>
        <v/>
      </c>
    </row>
    <row r="1889" spans="1:3" x14ac:dyDescent="0.2">
      <c r="A1889" t="str">
        <f>IF(B1889="","", MAX(A$1:A1888)+1)</f>
        <v/>
      </c>
      <c r="B1889" t="str">
        <f>IF(Recipes!C1896="","", Recipes!C1896)</f>
        <v/>
      </c>
      <c r="C1889" t="str">
        <f t="shared" si="29"/>
        <v/>
      </c>
    </row>
    <row r="1890" spans="1:3" x14ac:dyDescent="0.2">
      <c r="A1890" t="str">
        <f>IF(B1890="","", MAX(A$1:A1889)+1)</f>
        <v/>
      </c>
      <c r="B1890" t="str">
        <f>IF(Recipes!C1897="","", Recipes!C1897)</f>
        <v/>
      </c>
      <c r="C1890" t="str">
        <f t="shared" si="29"/>
        <v/>
      </c>
    </row>
    <row r="1891" spans="1:3" x14ac:dyDescent="0.2">
      <c r="A1891" t="str">
        <f>IF(B1891="","", MAX(A$1:A1890)+1)</f>
        <v/>
      </c>
      <c r="B1891" t="str">
        <f>IF(Recipes!C1898="","", Recipes!C1898)</f>
        <v/>
      </c>
      <c r="C1891" t="str">
        <f t="shared" si="29"/>
        <v/>
      </c>
    </row>
    <row r="1892" spans="1:3" x14ac:dyDescent="0.2">
      <c r="A1892" t="str">
        <f>IF(B1892="","", MAX(A$1:A1891)+1)</f>
        <v/>
      </c>
      <c r="B1892" t="str">
        <f>IF(Recipes!C1899="","", Recipes!C1899)</f>
        <v/>
      </c>
      <c r="C1892" t="str">
        <f t="shared" si="29"/>
        <v/>
      </c>
    </row>
    <row r="1893" spans="1:3" x14ac:dyDescent="0.2">
      <c r="A1893" t="str">
        <f>IF(B1893="","", MAX(A$1:A1892)+1)</f>
        <v/>
      </c>
      <c r="B1893" t="str">
        <f>IF(Recipes!C1900="","", Recipes!C1900)</f>
        <v/>
      </c>
      <c r="C1893" t="str">
        <f t="shared" si="29"/>
        <v/>
      </c>
    </row>
    <row r="1894" spans="1:3" x14ac:dyDescent="0.2">
      <c r="A1894" t="str">
        <f>IF(B1894="","", MAX(A$1:A1893)+1)</f>
        <v/>
      </c>
      <c r="B1894" t="str">
        <f>IF(Recipes!C1901="","", Recipes!C1901)</f>
        <v/>
      </c>
      <c r="C1894" t="str">
        <f t="shared" si="29"/>
        <v/>
      </c>
    </row>
    <row r="1895" spans="1:3" x14ac:dyDescent="0.2">
      <c r="A1895" t="str">
        <f>IF(B1895="","", MAX(A$1:A1894)+1)</f>
        <v/>
      </c>
      <c r="B1895" t="str">
        <f>IF(Recipes!C1902="","", Recipes!C1902)</f>
        <v/>
      </c>
      <c r="C1895" t="str">
        <f t="shared" si="29"/>
        <v/>
      </c>
    </row>
    <row r="1896" spans="1:3" x14ac:dyDescent="0.2">
      <c r="A1896" t="str">
        <f>IF(B1896="","", MAX(A$1:A1895)+1)</f>
        <v/>
      </c>
      <c r="B1896" t="str">
        <f>IF(Recipes!C1903="","", Recipes!C1903)</f>
        <v/>
      </c>
      <c r="C1896" t="str">
        <f t="shared" si="29"/>
        <v/>
      </c>
    </row>
    <row r="1897" spans="1:3" x14ac:dyDescent="0.2">
      <c r="A1897" t="str">
        <f>IF(B1897="","", MAX(A$1:A1896)+1)</f>
        <v/>
      </c>
      <c r="B1897" t="str">
        <f>IF(Recipes!C1904="","", Recipes!C1904)</f>
        <v/>
      </c>
      <c r="C1897" t="str">
        <f t="shared" si="29"/>
        <v/>
      </c>
    </row>
    <row r="1898" spans="1:3" x14ac:dyDescent="0.2">
      <c r="A1898" t="str">
        <f>IF(B1898="","", MAX(A$1:A1897)+1)</f>
        <v/>
      </c>
      <c r="B1898" t="str">
        <f>IF(Recipes!C1905="","", Recipes!C1905)</f>
        <v/>
      </c>
      <c r="C1898" t="str">
        <f t="shared" si="29"/>
        <v/>
      </c>
    </row>
    <row r="1899" spans="1:3" x14ac:dyDescent="0.2">
      <c r="A1899" t="str">
        <f>IF(B1899="","", MAX(A$1:A1898)+1)</f>
        <v/>
      </c>
      <c r="B1899" t="str">
        <f>IF(Recipes!C1906="","", Recipes!C1906)</f>
        <v/>
      </c>
      <c r="C1899" t="str">
        <f t="shared" si="29"/>
        <v/>
      </c>
    </row>
    <row r="1900" spans="1:3" x14ac:dyDescent="0.2">
      <c r="A1900" t="str">
        <f>IF(B1900="","", MAX(A$1:A1899)+1)</f>
        <v/>
      </c>
      <c r="B1900" t="str">
        <f>IF(Recipes!C1907="","", Recipes!C1907)</f>
        <v/>
      </c>
      <c r="C1900" t="str">
        <f t="shared" si="29"/>
        <v/>
      </c>
    </row>
    <row r="1901" spans="1:3" x14ac:dyDescent="0.2">
      <c r="A1901" t="str">
        <f>IF(B1901="","", MAX(A$1:A1900)+1)</f>
        <v/>
      </c>
      <c r="B1901" t="str">
        <f>IF(Recipes!C1908="","", Recipes!C1908)</f>
        <v/>
      </c>
      <c r="C1901" t="str">
        <f t="shared" si="29"/>
        <v/>
      </c>
    </row>
    <row r="1902" spans="1:3" x14ac:dyDescent="0.2">
      <c r="A1902" t="str">
        <f>IF(B1902="","", MAX(A$1:A1901)+1)</f>
        <v/>
      </c>
      <c r="B1902" t="str">
        <f>IF(Recipes!C1909="","", Recipes!C1909)</f>
        <v/>
      </c>
      <c r="C1902" t="str">
        <f t="shared" si="29"/>
        <v/>
      </c>
    </row>
    <row r="1903" spans="1:3" x14ac:dyDescent="0.2">
      <c r="A1903" t="str">
        <f>IF(B1903="","", MAX(A$1:A1902)+1)</f>
        <v/>
      </c>
      <c r="B1903" t="str">
        <f>IF(Recipes!C1910="","", Recipes!C1910)</f>
        <v/>
      </c>
      <c r="C1903" t="str">
        <f t="shared" si="29"/>
        <v/>
      </c>
    </row>
    <row r="1904" spans="1:3" x14ac:dyDescent="0.2">
      <c r="A1904" t="str">
        <f>IF(B1904="","", MAX(A$1:A1903)+1)</f>
        <v/>
      </c>
      <c r="B1904" t="str">
        <f>IF(Recipes!C1911="","", Recipes!C1911)</f>
        <v/>
      </c>
      <c r="C1904" t="str">
        <f t="shared" si="29"/>
        <v/>
      </c>
    </row>
    <row r="1905" spans="1:3" x14ac:dyDescent="0.2">
      <c r="A1905" t="str">
        <f>IF(B1905="","", MAX(A$1:A1904)+1)</f>
        <v/>
      </c>
      <c r="B1905" t="str">
        <f>IF(Recipes!C1912="","", Recipes!C1912)</f>
        <v/>
      </c>
      <c r="C1905" t="str">
        <f t="shared" si="29"/>
        <v/>
      </c>
    </row>
    <row r="1906" spans="1:3" x14ac:dyDescent="0.2">
      <c r="A1906" t="str">
        <f>IF(B1906="","", MAX(A$1:A1905)+1)</f>
        <v/>
      </c>
      <c r="B1906" t="str">
        <f>IF(Recipes!C1913="","", Recipes!C1913)</f>
        <v/>
      </c>
      <c r="C1906" t="str">
        <f t="shared" si="29"/>
        <v/>
      </c>
    </row>
    <row r="1907" spans="1:3" x14ac:dyDescent="0.2">
      <c r="A1907" t="str">
        <f>IF(B1907="","", MAX(A$1:A1906)+1)</f>
        <v/>
      </c>
      <c r="B1907" t="str">
        <f>IF(Recipes!C1914="","", Recipes!C1914)</f>
        <v/>
      </c>
      <c r="C1907" t="str">
        <f t="shared" si="29"/>
        <v/>
      </c>
    </row>
    <row r="1908" spans="1:3" x14ac:dyDescent="0.2">
      <c r="A1908" t="str">
        <f>IF(B1908="","", MAX(A$1:A1907)+1)</f>
        <v/>
      </c>
      <c r="B1908" t="str">
        <f>IF(Recipes!C1915="","", Recipes!C1915)</f>
        <v/>
      </c>
      <c r="C1908" t="str">
        <f t="shared" si="29"/>
        <v/>
      </c>
    </row>
    <row r="1909" spans="1:3" x14ac:dyDescent="0.2">
      <c r="A1909" t="str">
        <f>IF(B1909="","", MAX(A$1:A1908)+1)</f>
        <v/>
      </c>
      <c r="B1909" t="str">
        <f>IF(Recipes!C1916="","", Recipes!C1916)</f>
        <v/>
      </c>
      <c r="C1909" t="str">
        <f t="shared" si="29"/>
        <v/>
      </c>
    </row>
    <row r="1910" spans="1:3" x14ac:dyDescent="0.2">
      <c r="A1910" t="str">
        <f>IF(B1910="","", MAX(A$1:A1909)+1)</f>
        <v/>
      </c>
      <c r="B1910" t="str">
        <f>IF(Recipes!C1917="","", Recipes!C1917)</f>
        <v/>
      </c>
      <c r="C1910" t="str">
        <f t="shared" si="29"/>
        <v/>
      </c>
    </row>
    <row r="1911" spans="1:3" x14ac:dyDescent="0.2">
      <c r="A1911" t="str">
        <f>IF(B1911="","", MAX(A$1:A1910)+1)</f>
        <v/>
      </c>
      <c r="B1911" t="str">
        <f>IF(Recipes!C1918="","", Recipes!C1918)</f>
        <v/>
      </c>
      <c r="C1911" t="str">
        <f t="shared" si="29"/>
        <v/>
      </c>
    </row>
    <row r="1912" spans="1:3" x14ac:dyDescent="0.2">
      <c r="A1912" t="str">
        <f>IF(B1912="","", MAX(A$1:A1911)+1)</f>
        <v/>
      </c>
      <c r="B1912" t="str">
        <f>IF(Recipes!C1919="","", Recipes!C1919)</f>
        <v/>
      </c>
      <c r="C1912" t="str">
        <f t="shared" si="29"/>
        <v/>
      </c>
    </row>
    <row r="1913" spans="1:3" x14ac:dyDescent="0.2">
      <c r="A1913" t="str">
        <f>IF(B1913="","", MAX(A$1:A1912)+1)</f>
        <v/>
      </c>
      <c r="B1913" t="str">
        <f>IF(Recipes!C1920="","", Recipes!C1920)</f>
        <v/>
      </c>
      <c r="C1913" t="str">
        <f t="shared" si="29"/>
        <v/>
      </c>
    </row>
    <row r="1914" spans="1:3" x14ac:dyDescent="0.2">
      <c r="A1914" t="str">
        <f>IF(B1914="","", MAX(A$1:A1913)+1)</f>
        <v/>
      </c>
      <c r="B1914" t="str">
        <f>IF(Recipes!C1921="","", Recipes!C1921)</f>
        <v/>
      </c>
      <c r="C1914" t="str">
        <f t="shared" si="29"/>
        <v/>
      </c>
    </row>
    <row r="1915" spans="1:3" x14ac:dyDescent="0.2">
      <c r="A1915" t="str">
        <f>IF(B1915="","", MAX(A$1:A1914)+1)</f>
        <v/>
      </c>
      <c r="B1915" t="str">
        <f>IF(Recipes!C1922="","", Recipes!C1922)</f>
        <v/>
      </c>
      <c r="C1915" t="str">
        <f t="shared" si="29"/>
        <v/>
      </c>
    </row>
    <row r="1916" spans="1:3" x14ac:dyDescent="0.2">
      <c r="A1916" t="str">
        <f>IF(B1916="","", MAX(A$1:A1915)+1)</f>
        <v/>
      </c>
      <c r="B1916" t="str">
        <f>IF(Recipes!C1923="","", Recipes!C1923)</f>
        <v/>
      </c>
      <c r="C1916" t="str">
        <f t="shared" si="29"/>
        <v/>
      </c>
    </row>
    <row r="1917" spans="1:3" x14ac:dyDescent="0.2">
      <c r="A1917" t="str">
        <f>IF(B1917="","", MAX(A$1:A1916)+1)</f>
        <v/>
      </c>
      <c r="B1917" t="str">
        <f>IF(Recipes!C1924="","", Recipes!C1924)</f>
        <v/>
      </c>
      <c r="C1917" t="str">
        <f t="shared" si="29"/>
        <v/>
      </c>
    </row>
    <row r="1918" spans="1:3" x14ac:dyDescent="0.2">
      <c r="A1918" t="str">
        <f>IF(B1918="","", MAX(A$1:A1917)+1)</f>
        <v/>
      </c>
      <c r="B1918" t="str">
        <f>IF(Recipes!C1925="","", Recipes!C1925)</f>
        <v/>
      </c>
      <c r="C1918" t="str">
        <f t="shared" si="29"/>
        <v/>
      </c>
    </row>
    <row r="1919" spans="1:3" x14ac:dyDescent="0.2">
      <c r="A1919" t="str">
        <f>IF(B1919="","", MAX(A$1:A1918)+1)</f>
        <v/>
      </c>
      <c r="B1919" t="str">
        <f>IF(Recipes!C1926="","", Recipes!C1926)</f>
        <v/>
      </c>
      <c r="C1919" t="str">
        <f t="shared" si="29"/>
        <v/>
      </c>
    </row>
    <row r="1920" spans="1:3" x14ac:dyDescent="0.2">
      <c r="A1920" t="str">
        <f>IF(B1920="","", MAX(A$1:A1919)+1)</f>
        <v/>
      </c>
      <c r="B1920" t="str">
        <f>IF(Recipes!C1927="","", Recipes!C1927)</f>
        <v/>
      </c>
      <c r="C1920" t="str">
        <f t="shared" si="29"/>
        <v/>
      </c>
    </row>
    <row r="1921" spans="1:3" x14ac:dyDescent="0.2">
      <c r="A1921" t="str">
        <f>IF(B1921="","", MAX(A$1:A1920)+1)</f>
        <v/>
      </c>
      <c r="B1921" t="str">
        <f>IF(Recipes!C1928="","", Recipes!C1928)</f>
        <v/>
      </c>
      <c r="C1921" t="str">
        <f t="shared" si="29"/>
        <v/>
      </c>
    </row>
    <row r="1922" spans="1:3" x14ac:dyDescent="0.2">
      <c r="A1922" t="str">
        <f>IF(B1922="","", MAX(A$1:A1921)+1)</f>
        <v/>
      </c>
      <c r="B1922" t="str">
        <f>IF(Recipes!C1929="","", Recipes!C1929)</f>
        <v/>
      </c>
      <c r="C1922" t="str">
        <f t="shared" si="29"/>
        <v/>
      </c>
    </row>
    <row r="1923" spans="1:3" x14ac:dyDescent="0.2">
      <c r="A1923" t="str">
        <f>IF(B1923="","", MAX(A$1:A1922)+1)</f>
        <v/>
      </c>
      <c r="B1923" t="str">
        <f>IF(Recipes!C1930="","", Recipes!C1930)</f>
        <v/>
      </c>
      <c r="C1923" t="str">
        <f t="shared" ref="C1923:C1986" si="30">IFERROR(INDEX($B$2:$B$2000,MATCH(ROW()-ROW($D$1),$A$2:$A$2000,0)),"")</f>
        <v/>
      </c>
    </row>
    <row r="1924" spans="1:3" x14ac:dyDescent="0.2">
      <c r="A1924" t="str">
        <f>IF(B1924="","", MAX(A$1:A1923)+1)</f>
        <v/>
      </c>
      <c r="B1924" t="str">
        <f>IF(Recipes!C1931="","", Recipes!C1931)</f>
        <v/>
      </c>
      <c r="C1924" t="str">
        <f t="shared" si="30"/>
        <v/>
      </c>
    </row>
    <row r="1925" spans="1:3" x14ac:dyDescent="0.2">
      <c r="A1925" t="str">
        <f>IF(B1925="","", MAX(A$1:A1924)+1)</f>
        <v/>
      </c>
      <c r="B1925" t="str">
        <f>IF(Recipes!C1932="","", Recipes!C1932)</f>
        <v/>
      </c>
      <c r="C1925" t="str">
        <f t="shared" si="30"/>
        <v/>
      </c>
    </row>
    <row r="1926" spans="1:3" x14ac:dyDescent="0.2">
      <c r="A1926" t="str">
        <f>IF(B1926="","", MAX(A$1:A1925)+1)</f>
        <v/>
      </c>
      <c r="B1926" t="str">
        <f>IF(Recipes!C1933="","", Recipes!C1933)</f>
        <v/>
      </c>
      <c r="C1926" t="str">
        <f t="shared" si="30"/>
        <v/>
      </c>
    </row>
    <row r="1927" spans="1:3" x14ac:dyDescent="0.2">
      <c r="A1927" t="str">
        <f>IF(B1927="","", MAX(A$1:A1926)+1)</f>
        <v/>
      </c>
      <c r="B1927" t="str">
        <f>IF(Recipes!C1934="","", Recipes!C1934)</f>
        <v/>
      </c>
      <c r="C1927" t="str">
        <f t="shared" si="30"/>
        <v/>
      </c>
    </row>
    <row r="1928" spans="1:3" x14ac:dyDescent="0.2">
      <c r="A1928" t="str">
        <f>IF(B1928="","", MAX(A$1:A1927)+1)</f>
        <v/>
      </c>
      <c r="B1928" t="str">
        <f>IF(Recipes!C1935="","", Recipes!C1935)</f>
        <v/>
      </c>
      <c r="C1928" t="str">
        <f t="shared" si="30"/>
        <v/>
      </c>
    </row>
    <row r="1929" spans="1:3" x14ac:dyDescent="0.2">
      <c r="A1929" t="str">
        <f>IF(B1929="","", MAX(A$1:A1928)+1)</f>
        <v/>
      </c>
      <c r="B1929" t="str">
        <f>IF(Recipes!C1936="","", Recipes!C1936)</f>
        <v/>
      </c>
      <c r="C1929" t="str">
        <f t="shared" si="30"/>
        <v/>
      </c>
    </row>
    <row r="1930" spans="1:3" x14ac:dyDescent="0.2">
      <c r="A1930" t="str">
        <f>IF(B1930="","", MAX(A$1:A1929)+1)</f>
        <v/>
      </c>
      <c r="B1930" t="str">
        <f>IF(Recipes!C1937="","", Recipes!C1937)</f>
        <v/>
      </c>
      <c r="C1930" t="str">
        <f t="shared" si="30"/>
        <v/>
      </c>
    </row>
    <row r="1931" spans="1:3" x14ac:dyDescent="0.2">
      <c r="A1931" t="str">
        <f>IF(B1931="","", MAX(A$1:A1930)+1)</f>
        <v/>
      </c>
      <c r="B1931" t="str">
        <f>IF(Recipes!C1938="","", Recipes!C1938)</f>
        <v/>
      </c>
      <c r="C1931" t="str">
        <f t="shared" si="30"/>
        <v/>
      </c>
    </row>
    <row r="1932" spans="1:3" x14ac:dyDescent="0.2">
      <c r="A1932" t="str">
        <f>IF(B1932="","", MAX(A$1:A1931)+1)</f>
        <v/>
      </c>
      <c r="B1932" t="str">
        <f>IF(Recipes!C1939="","", Recipes!C1939)</f>
        <v/>
      </c>
      <c r="C1932" t="str">
        <f t="shared" si="30"/>
        <v/>
      </c>
    </row>
    <row r="1933" spans="1:3" x14ac:dyDescent="0.2">
      <c r="A1933" t="str">
        <f>IF(B1933="","", MAX(A$1:A1932)+1)</f>
        <v/>
      </c>
      <c r="B1933" t="str">
        <f>IF(Recipes!C1940="","", Recipes!C1940)</f>
        <v/>
      </c>
      <c r="C1933" t="str">
        <f t="shared" si="30"/>
        <v/>
      </c>
    </row>
    <row r="1934" spans="1:3" x14ac:dyDescent="0.2">
      <c r="A1934" t="str">
        <f>IF(B1934="","", MAX(A$1:A1933)+1)</f>
        <v/>
      </c>
      <c r="B1934" t="str">
        <f>IF(Recipes!C1941="","", Recipes!C1941)</f>
        <v/>
      </c>
      <c r="C1934" t="str">
        <f t="shared" si="30"/>
        <v/>
      </c>
    </row>
    <row r="1935" spans="1:3" x14ac:dyDescent="0.2">
      <c r="A1935" t="str">
        <f>IF(B1935="","", MAX(A$1:A1934)+1)</f>
        <v/>
      </c>
      <c r="B1935" t="str">
        <f>IF(Recipes!C1942="","", Recipes!C1942)</f>
        <v/>
      </c>
      <c r="C1935" t="str">
        <f t="shared" si="30"/>
        <v/>
      </c>
    </row>
    <row r="1936" spans="1:3" x14ac:dyDescent="0.2">
      <c r="A1936" t="str">
        <f>IF(B1936="","", MAX(A$1:A1935)+1)</f>
        <v/>
      </c>
      <c r="B1936" t="str">
        <f>IF(Recipes!C1943="","", Recipes!C1943)</f>
        <v/>
      </c>
      <c r="C1936" t="str">
        <f t="shared" si="30"/>
        <v/>
      </c>
    </row>
    <row r="1937" spans="1:3" x14ac:dyDescent="0.2">
      <c r="A1937" t="str">
        <f>IF(B1937="","", MAX(A$1:A1936)+1)</f>
        <v/>
      </c>
      <c r="B1937" t="str">
        <f>IF(Recipes!C1944="","", Recipes!C1944)</f>
        <v/>
      </c>
      <c r="C1937" t="str">
        <f t="shared" si="30"/>
        <v/>
      </c>
    </row>
    <row r="1938" spans="1:3" x14ac:dyDescent="0.2">
      <c r="A1938" t="str">
        <f>IF(B1938="","", MAX(A$1:A1937)+1)</f>
        <v/>
      </c>
      <c r="B1938" t="str">
        <f>IF(Recipes!C1945="","", Recipes!C1945)</f>
        <v/>
      </c>
      <c r="C1938" t="str">
        <f t="shared" si="30"/>
        <v/>
      </c>
    </row>
    <row r="1939" spans="1:3" x14ac:dyDescent="0.2">
      <c r="A1939" t="str">
        <f>IF(B1939="","", MAX(A$1:A1938)+1)</f>
        <v/>
      </c>
      <c r="B1939" t="str">
        <f>IF(Recipes!C1946="","", Recipes!C1946)</f>
        <v/>
      </c>
      <c r="C1939" t="str">
        <f t="shared" si="30"/>
        <v/>
      </c>
    </row>
    <row r="1940" spans="1:3" x14ac:dyDescent="0.2">
      <c r="A1940" t="str">
        <f>IF(B1940="","", MAX(A$1:A1939)+1)</f>
        <v/>
      </c>
      <c r="B1940" t="str">
        <f>IF(Recipes!C1947="","", Recipes!C1947)</f>
        <v/>
      </c>
      <c r="C1940" t="str">
        <f t="shared" si="30"/>
        <v/>
      </c>
    </row>
    <row r="1941" spans="1:3" x14ac:dyDescent="0.2">
      <c r="A1941" t="str">
        <f>IF(B1941="","", MAX(A$1:A1940)+1)</f>
        <v/>
      </c>
      <c r="B1941" t="str">
        <f>IF(Recipes!C1948="","", Recipes!C1948)</f>
        <v/>
      </c>
      <c r="C1941" t="str">
        <f t="shared" si="30"/>
        <v/>
      </c>
    </row>
    <row r="1942" spans="1:3" x14ac:dyDescent="0.2">
      <c r="A1942" t="str">
        <f>IF(B1942="","", MAX(A$1:A1941)+1)</f>
        <v/>
      </c>
      <c r="B1942" t="str">
        <f>IF(Recipes!C1949="","", Recipes!C1949)</f>
        <v/>
      </c>
      <c r="C1942" t="str">
        <f t="shared" si="30"/>
        <v/>
      </c>
    </row>
    <row r="1943" spans="1:3" x14ac:dyDescent="0.2">
      <c r="A1943" t="str">
        <f>IF(B1943="","", MAX(A$1:A1942)+1)</f>
        <v/>
      </c>
      <c r="B1943" t="str">
        <f>IF(Recipes!C1950="","", Recipes!C1950)</f>
        <v/>
      </c>
      <c r="C1943" t="str">
        <f t="shared" si="30"/>
        <v/>
      </c>
    </row>
    <row r="1944" spans="1:3" x14ac:dyDescent="0.2">
      <c r="A1944" t="str">
        <f>IF(B1944="","", MAX(A$1:A1943)+1)</f>
        <v/>
      </c>
      <c r="B1944" t="str">
        <f>IF(Recipes!C1951="","", Recipes!C1951)</f>
        <v/>
      </c>
      <c r="C1944" t="str">
        <f t="shared" si="30"/>
        <v/>
      </c>
    </row>
    <row r="1945" spans="1:3" x14ac:dyDescent="0.2">
      <c r="A1945" t="str">
        <f>IF(B1945="","", MAX(A$1:A1944)+1)</f>
        <v/>
      </c>
      <c r="B1945" t="str">
        <f>IF(Recipes!C1952="","", Recipes!C1952)</f>
        <v/>
      </c>
      <c r="C1945" t="str">
        <f t="shared" si="30"/>
        <v/>
      </c>
    </row>
    <row r="1946" spans="1:3" x14ac:dyDescent="0.2">
      <c r="A1946" t="str">
        <f>IF(B1946="","", MAX(A$1:A1945)+1)</f>
        <v/>
      </c>
      <c r="B1946" t="str">
        <f>IF(Recipes!C1953="","", Recipes!C1953)</f>
        <v/>
      </c>
      <c r="C1946" t="str">
        <f t="shared" si="30"/>
        <v/>
      </c>
    </row>
    <row r="1947" spans="1:3" x14ac:dyDescent="0.2">
      <c r="A1947" t="str">
        <f>IF(B1947="","", MAX(A$1:A1946)+1)</f>
        <v/>
      </c>
      <c r="B1947" t="str">
        <f>IF(Recipes!C1954="","", Recipes!C1954)</f>
        <v/>
      </c>
      <c r="C1947" t="str">
        <f t="shared" si="30"/>
        <v/>
      </c>
    </row>
    <row r="1948" spans="1:3" x14ac:dyDescent="0.2">
      <c r="A1948" t="str">
        <f>IF(B1948="","", MAX(A$1:A1947)+1)</f>
        <v/>
      </c>
      <c r="B1948" t="str">
        <f>IF(Recipes!C1955="","", Recipes!C1955)</f>
        <v/>
      </c>
      <c r="C1948" t="str">
        <f t="shared" si="30"/>
        <v/>
      </c>
    </row>
    <row r="1949" spans="1:3" x14ac:dyDescent="0.2">
      <c r="A1949" t="str">
        <f>IF(B1949="","", MAX(A$1:A1948)+1)</f>
        <v/>
      </c>
      <c r="B1949" t="str">
        <f>IF(Recipes!C1956="","", Recipes!C1956)</f>
        <v/>
      </c>
      <c r="C1949" t="str">
        <f t="shared" si="30"/>
        <v/>
      </c>
    </row>
    <row r="1950" spans="1:3" x14ac:dyDescent="0.2">
      <c r="A1950" t="str">
        <f>IF(B1950="","", MAX(A$1:A1949)+1)</f>
        <v/>
      </c>
      <c r="B1950" t="str">
        <f>IF(Recipes!C1957="","", Recipes!C1957)</f>
        <v/>
      </c>
      <c r="C1950" t="str">
        <f t="shared" si="30"/>
        <v/>
      </c>
    </row>
    <row r="1951" spans="1:3" x14ac:dyDescent="0.2">
      <c r="A1951" t="str">
        <f>IF(B1951="","", MAX(A$1:A1950)+1)</f>
        <v/>
      </c>
      <c r="B1951" t="str">
        <f>IF(Recipes!C1958="","", Recipes!C1958)</f>
        <v/>
      </c>
      <c r="C1951" t="str">
        <f t="shared" si="30"/>
        <v/>
      </c>
    </row>
    <row r="1952" spans="1:3" x14ac:dyDescent="0.2">
      <c r="A1952" t="str">
        <f>IF(B1952="","", MAX(A$1:A1951)+1)</f>
        <v/>
      </c>
      <c r="B1952" t="str">
        <f>IF(Recipes!C1959="","", Recipes!C1959)</f>
        <v/>
      </c>
      <c r="C1952" t="str">
        <f t="shared" si="30"/>
        <v/>
      </c>
    </row>
    <row r="1953" spans="1:3" x14ac:dyDescent="0.2">
      <c r="A1953" t="str">
        <f>IF(B1953="","", MAX(A$1:A1952)+1)</f>
        <v/>
      </c>
      <c r="B1953" t="str">
        <f>IF(Recipes!C1960="","", Recipes!C1960)</f>
        <v/>
      </c>
      <c r="C1953" t="str">
        <f t="shared" si="30"/>
        <v/>
      </c>
    </row>
    <row r="1954" spans="1:3" x14ac:dyDescent="0.2">
      <c r="A1954" t="str">
        <f>IF(B1954="","", MAX(A$1:A1953)+1)</f>
        <v/>
      </c>
      <c r="B1954" t="str">
        <f>IF(Recipes!C1961="","", Recipes!C1961)</f>
        <v/>
      </c>
      <c r="C1954" t="str">
        <f t="shared" si="30"/>
        <v/>
      </c>
    </row>
    <row r="1955" spans="1:3" x14ac:dyDescent="0.2">
      <c r="A1955" t="str">
        <f>IF(B1955="","", MAX(A$1:A1954)+1)</f>
        <v/>
      </c>
      <c r="B1955" t="str">
        <f>IF(Recipes!C1962="","", Recipes!C1962)</f>
        <v/>
      </c>
      <c r="C1955" t="str">
        <f t="shared" si="30"/>
        <v/>
      </c>
    </row>
    <row r="1956" spans="1:3" x14ac:dyDescent="0.2">
      <c r="A1956" t="str">
        <f>IF(B1956="","", MAX(A$1:A1955)+1)</f>
        <v/>
      </c>
      <c r="B1956" t="str">
        <f>IF(Recipes!C1963="","", Recipes!C1963)</f>
        <v/>
      </c>
      <c r="C1956" t="str">
        <f t="shared" si="30"/>
        <v/>
      </c>
    </row>
    <row r="1957" spans="1:3" x14ac:dyDescent="0.2">
      <c r="A1957" t="str">
        <f>IF(B1957="","", MAX(A$1:A1956)+1)</f>
        <v/>
      </c>
      <c r="B1957" t="str">
        <f>IF(Recipes!C1964="","", Recipes!C1964)</f>
        <v/>
      </c>
      <c r="C1957" t="str">
        <f t="shared" si="30"/>
        <v/>
      </c>
    </row>
    <row r="1958" spans="1:3" x14ac:dyDescent="0.2">
      <c r="A1958" t="str">
        <f>IF(B1958="","", MAX(A$1:A1957)+1)</f>
        <v/>
      </c>
      <c r="B1958" t="str">
        <f>IF(Recipes!C1965="","", Recipes!C1965)</f>
        <v/>
      </c>
      <c r="C1958" t="str">
        <f t="shared" si="30"/>
        <v/>
      </c>
    </row>
    <row r="1959" spans="1:3" x14ac:dyDescent="0.2">
      <c r="A1959" t="str">
        <f>IF(B1959="","", MAX(A$1:A1958)+1)</f>
        <v/>
      </c>
      <c r="B1959" t="str">
        <f>IF(Recipes!C1966="","", Recipes!C1966)</f>
        <v/>
      </c>
      <c r="C1959" t="str">
        <f t="shared" si="30"/>
        <v/>
      </c>
    </row>
    <row r="1960" spans="1:3" x14ac:dyDescent="0.2">
      <c r="A1960" t="str">
        <f>IF(B1960="","", MAX(A$1:A1959)+1)</f>
        <v/>
      </c>
      <c r="B1960" t="str">
        <f>IF(Recipes!C1967="","", Recipes!C1967)</f>
        <v/>
      </c>
      <c r="C1960" t="str">
        <f t="shared" si="30"/>
        <v/>
      </c>
    </row>
    <row r="1961" spans="1:3" x14ac:dyDescent="0.2">
      <c r="A1961" t="str">
        <f>IF(B1961="","", MAX(A$1:A1960)+1)</f>
        <v/>
      </c>
      <c r="B1961" t="str">
        <f>IF(Recipes!C1968="","", Recipes!C1968)</f>
        <v/>
      </c>
      <c r="C1961" t="str">
        <f t="shared" si="30"/>
        <v/>
      </c>
    </row>
    <row r="1962" spans="1:3" x14ac:dyDescent="0.2">
      <c r="A1962" t="str">
        <f>IF(B1962="","", MAX(A$1:A1961)+1)</f>
        <v/>
      </c>
      <c r="B1962" t="str">
        <f>IF(Recipes!C1969="","", Recipes!C1969)</f>
        <v/>
      </c>
      <c r="C1962" t="str">
        <f t="shared" si="30"/>
        <v/>
      </c>
    </row>
    <row r="1963" spans="1:3" x14ac:dyDescent="0.2">
      <c r="A1963" t="str">
        <f>IF(B1963="","", MAX(A$1:A1962)+1)</f>
        <v/>
      </c>
      <c r="B1963" t="str">
        <f>IF(Recipes!C1970="","", Recipes!C1970)</f>
        <v/>
      </c>
      <c r="C1963" t="str">
        <f t="shared" si="30"/>
        <v/>
      </c>
    </row>
    <row r="1964" spans="1:3" x14ac:dyDescent="0.2">
      <c r="A1964" t="str">
        <f>IF(B1964="","", MAX(A$1:A1963)+1)</f>
        <v/>
      </c>
      <c r="B1964" t="str">
        <f>IF(Recipes!C1971="","", Recipes!C1971)</f>
        <v/>
      </c>
      <c r="C1964" t="str">
        <f t="shared" si="30"/>
        <v/>
      </c>
    </row>
    <row r="1965" spans="1:3" x14ac:dyDescent="0.2">
      <c r="A1965" t="str">
        <f>IF(B1965="","", MAX(A$1:A1964)+1)</f>
        <v/>
      </c>
      <c r="B1965" t="str">
        <f>IF(Recipes!C1972="","", Recipes!C1972)</f>
        <v/>
      </c>
      <c r="C1965" t="str">
        <f t="shared" si="30"/>
        <v/>
      </c>
    </row>
    <row r="1966" spans="1:3" x14ac:dyDescent="0.2">
      <c r="A1966" t="str">
        <f>IF(B1966="","", MAX(A$1:A1965)+1)</f>
        <v/>
      </c>
      <c r="B1966" t="str">
        <f>IF(Recipes!C1973="","", Recipes!C1973)</f>
        <v/>
      </c>
      <c r="C1966" t="str">
        <f t="shared" si="30"/>
        <v/>
      </c>
    </row>
    <row r="1967" spans="1:3" x14ac:dyDescent="0.2">
      <c r="A1967" t="str">
        <f>IF(B1967="","", MAX(A$1:A1966)+1)</f>
        <v/>
      </c>
      <c r="B1967" t="str">
        <f>IF(Recipes!C1974="","", Recipes!C1974)</f>
        <v/>
      </c>
      <c r="C1967" t="str">
        <f t="shared" si="30"/>
        <v/>
      </c>
    </row>
    <row r="1968" spans="1:3" x14ac:dyDescent="0.2">
      <c r="A1968" t="str">
        <f>IF(B1968="","", MAX(A$1:A1967)+1)</f>
        <v/>
      </c>
      <c r="B1968" t="str">
        <f>IF(Recipes!C1975="","", Recipes!C1975)</f>
        <v/>
      </c>
      <c r="C1968" t="str">
        <f t="shared" si="30"/>
        <v/>
      </c>
    </row>
    <row r="1969" spans="1:3" x14ac:dyDescent="0.2">
      <c r="A1969" t="str">
        <f>IF(B1969="","", MAX(A$1:A1968)+1)</f>
        <v/>
      </c>
      <c r="B1969" t="str">
        <f>IF(Recipes!C1976="","", Recipes!C1976)</f>
        <v/>
      </c>
      <c r="C1969" t="str">
        <f t="shared" si="30"/>
        <v/>
      </c>
    </row>
    <row r="1970" spans="1:3" x14ac:dyDescent="0.2">
      <c r="A1970" t="str">
        <f>IF(B1970="","", MAX(A$1:A1969)+1)</f>
        <v/>
      </c>
      <c r="B1970" t="str">
        <f>IF(Recipes!C1977="","", Recipes!C1977)</f>
        <v/>
      </c>
      <c r="C1970" t="str">
        <f t="shared" si="30"/>
        <v/>
      </c>
    </row>
    <row r="1971" spans="1:3" x14ac:dyDescent="0.2">
      <c r="A1971" t="str">
        <f>IF(B1971="","", MAX(A$1:A1970)+1)</f>
        <v/>
      </c>
      <c r="B1971" t="str">
        <f>IF(Recipes!C1978="","", Recipes!C1978)</f>
        <v/>
      </c>
      <c r="C1971" t="str">
        <f t="shared" si="30"/>
        <v/>
      </c>
    </row>
    <row r="1972" spans="1:3" x14ac:dyDescent="0.2">
      <c r="A1972" t="str">
        <f>IF(B1972="","", MAX(A$1:A1971)+1)</f>
        <v/>
      </c>
      <c r="B1972" t="str">
        <f>IF(Recipes!C1979="","", Recipes!C1979)</f>
        <v/>
      </c>
      <c r="C1972" t="str">
        <f t="shared" si="30"/>
        <v/>
      </c>
    </row>
    <row r="1973" spans="1:3" x14ac:dyDescent="0.2">
      <c r="A1973" t="str">
        <f>IF(B1973="","", MAX(A$1:A1972)+1)</f>
        <v/>
      </c>
      <c r="B1973" t="str">
        <f>IF(Recipes!C1980="","", Recipes!C1980)</f>
        <v/>
      </c>
      <c r="C1973" t="str">
        <f t="shared" si="30"/>
        <v/>
      </c>
    </row>
    <row r="1974" spans="1:3" x14ac:dyDescent="0.2">
      <c r="A1974" t="str">
        <f>IF(B1974="","", MAX(A$1:A1973)+1)</f>
        <v/>
      </c>
      <c r="B1974" t="str">
        <f>IF(Recipes!C1981="","", Recipes!C1981)</f>
        <v/>
      </c>
      <c r="C1974" t="str">
        <f t="shared" si="30"/>
        <v/>
      </c>
    </row>
    <row r="1975" spans="1:3" x14ac:dyDescent="0.2">
      <c r="A1975" t="str">
        <f>IF(B1975="","", MAX(A$1:A1974)+1)</f>
        <v/>
      </c>
      <c r="B1975" t="str">
        <f>IF(Recipes!C1982="","", Recipes!C1982)</f>
        <v/>
      </c>
      <c r="C1975" t="str">
        <f t="shared" si="30"/>
        <v/>
      </c>
    </row>
    <row r="1976" spans="1:3" x14ac:dyDescent="0.2">
      <c r="A1976" t="str">
        <f>IF(B1976="","", MAX(A$1:A1975)+1)</f>
        <v/>
      </c>
      <c r="B1976" t="str">
        <f>IF(Recipes!C1983="","", Recipes!C1983)</f>
        <v/>
      </c>
      <c r="C1976" t="str">
        <f t="shared" si="30"/>
        <v/>
      </c>
    </row>
    <row r="1977" spans="1:3" x14ac:dyDescent="0.2">
      <c r="A1977" t="str">
        <f>IF(B1977="","", MAX(A$1:A1976)+1)</f>
        <v/>
      </c>
      <c r="B1977" t="str">
        <f>IF(Recipes!C1984="","", Recipes!C1984)</f>
        <v/>
      </c>
      <c r="C1977" t="str">
        <f t="shared" si="30"/>
        <v/>
      </c>
    </row>
    <row r="1978" spans="1:3" x14ac:dyDescent="0.2">
      <c r="A1978" t="str">
        <f>IF(B1978="","", MAX(A$1:A1977)+1)</f>
        <v/>
      </c>
      <c r="B1978" t="str">
        <f>IF(Recipes!C1985="","", Recipes!C1985)</f>
        <v/>
      </c>
      <c r="C1978" t="str">
        <f t="shared" si="30"/>
        <v/>
      </c>
    </row>
    <row r="1979" spans="1:3" x14ac:dyDescent="0.2">
      <c r="A1979" t="str">
        <f>IF(B1979="","", MAX(A$1:A1978)+1)</f>
        <v/>
      </c>
      <c r="B1979" t="str">
        <f>IF(Recipes!C1986="","", Recipes!C1986)</f>
        <v/>
      </c>
      <c r="C1979" t="str">
        <f t="shared" si="30"/>
        <v/>
      </c>
    </row>
    <row r="1980" spans="1:3" x14ac:dyDescent="0.2">
      <c r="A1980" t="str">
        <f>IF(B1980="","", MAX(A$1:A1979)+1)</f>
        <v/>
      </c>
      <c r="B1980" t="str">
        <f>IF(Recipes!C1987="","", Recipes!C1987)</f>
        <v/>
      </c>
      <c r="C1980" t="str">
        <f t="shared" si="30"/>
        <v/>
      </c>
    </row>
    <row r="1981" spans="1:3" x14ac:dyDescent="0.2">
      <c r="A1981" t="str">
        <f>IF(B1981="","", MAX(A$1:A1980)+1)</f>
        <v/>
      </c>
      <c r="B1981" t="str">
        <f>IF(Recipes!C1988="","", Recipes!C1988)</f>
        <v/>
      </c>
      <c r="C1981" t="str">
        <f t="shared" si="30"/>
        <v/>
      </c>
    </row>
    <row r="1982" spans="1:3" x14ac:dyDescent="0.2">
      <c r="A1982" t="str">
        <f>IF(B1982="","", MAX(A$1:A1981)+1)</f>
        <v/>
      </c>
      <c r="B1982" t="str">
        <f>IF(Recipes!C1989="","", Recipes!C1989)</f>
        <v/>
      </c>
      <c r="C1982" t="str">
        <f t="shared" si="30"/>
        <v/>
      </c>
    </row>
    <row r="1983" spans="1:3" x14ac:dyDescent="0.2">
      <c r="A1983" t="str">
        <f>IF(B1983="","", MAX(A$1:A1982)+1)</f>
        <v/>
      </c>
      <c r="B1983" t="str">
        <f>IF(Recipes!C1990="","", Recipes!C1990)</f>
        <v/>
      </c>
      <c r="C1983" t="str">
        <f t="shared" si="30"/>
        <v/>
      </c>
    </row>
    <row r="1984" spans="1:3" x14ac:dyDescent="0.2">
      <c r="A1984" t="str">
        <f>IF(B1984="","", MAX(A$1:A1983)+1)</f>
        <v/>
      </c>
      <c r="B1984" t="str">
        <f>IF(Recipes!C1991="","", Recipes!C1991)</f>
        <v/>
      </c>
      <c r="C1984" t="str">
        <f t="shared" si="30"/>
        <v/>
      </c>
    </row>
    <row r="1985" spans="1:3" x14ac:dyDescent="0.2">
      <c r="A1985" t="str">
        <f>IF(B1985="","", MAX(A$1:A1984)+1)</f>
        <v/>
      </c>
      <c r="B1985" t="str">
        <f>IF(Recipes!C1992="","", Recipes!C1992)</f>
        <v/>
      </c>
      <c r="C1985" t="str">
        <f t="shared" si="30"/>
        <v/>
      </c>
    </row>
    <row r="1986" spans="1:3" x14ac:dyDescent="0.2">
      <c r="A1986" t="str">
        <f>IF(B1986="","", MAX(A$1:A1985)+1)</f>
        <v/>
      </c>
      <c r="B1986" t="str">
        <f>IF(Recipes!C1993="","", Recipes!C1993)</f>
        <v/>
      </c>
      <c r="C1986" t="str">
        <f t="shared" si="30"/>
        <v/>
      </c>
    </row>
    <row r="1987" spans="1:3" x14ac:dyDescent="0.2">
      <c r="A1987" t="str">
        <f>IF(B1987="","", MAX(A$1:A1986)+1)</f>
        <v/>
      </c>
      <c r="B1987" t="str">
        <f>IF(Recipes!C1994="","", Recipes!C1994)</f>
        <v/>
      </c>
      <c r="C1987" t="str">
        <f t="shared" ref="C1987:C2000" si="31">IFERROR(INDEX($B$2:$B$2000,MATCH(ROW()-ROW($D$1),$A$2:$A$2000,0)),"")</f>
        <v/>
      </c>
    </row>
    <row r="1988" spans="1:3" x14ac:dyDescent="0.2">
      <c r="A1988" t="str">
        <f>IF(B1988="","", MAX(A$1:A1987)+1)</f>
        <v/>
      </c>
      <c r="B1988" t="str">
        <f>IF(Recipes!C1995="","", Recipes!C1995)</f>
        <v/>
      </c>
      <c r="C1988" t="str">
        <f t="shared" si="31"/>
        <v/>
      </c>
    </row>
    <row r="1989" spans="1:3" x14ac:dyDescent="0.2">
      <c r="A1989" t="str">
        <f>IF(B1989="","", MAX(A$1:A1988)+1)</f>
        <v/>
      </c>
      <c r="B1989" t="str">
        <f>IF(Recipes!C1996="","", Recipes!C1996)</f>
        <v/>
      </c>
      <c r="C1989" t="str">
        <f t="shared" si="31"/>
        <v/>
      </c>
    </row>
    <row r="1990" spans="1:3" x14ac:dyDescent="0.2">
      <c r="A1990" t="str">
        <f>IF(B1990="","", MAX(A$1:A1989)+1)</f>
        <v/>
      </c>
      <c r="B1990" t="str">
        <f>IF(Recipes!C1997="","", Recipes!C1997)</f>
        <v/>
      </c>
      <c r="C1990" t="str">
        <f t="shared" si="31"/>
        <v/>
      </c>
    </row>
    <row r="1991" spans="1:3" x14ac:dyDescent="0.2">
      <c r="A1991" t="str">
        <f>IF(B1991="","", MAX(A$1:A1990)+1)</f>
        <v/>
      </c>
      <c r="B1991" t="str">
        <f>IF(Recipes!C1998="","", Recipes!C1998)</f>
        <v/>
      </c>
      <c r="C1991" t="str">
        <f t="shared" si="31"/>
        <v/>
      </c>
    </row>
    <row r="1992" spans="1:3" x14ac:dyDescent="0.2">
      <c r="A1992" t="str">
        <f>IF(B1992="","", MAX(A$1:A1991)+1)</f>
        <v/>
      </c>
      <c r="B1992" t="str">
        <f>IF(Recipes!C1999="","", Recipes!C1999)</f>
        <v/>
      </c>
      <c r="C1992" t="str">
        <f t="shared" si="31"/>
        <v/>
      </c>
    </row>
    <row r="1993" spans="1:3" x14ac:dyDescent="0.2">
      <c r="A1993" t="str">
        <f>IF(B1993="","", MAX(A$1:A1992)+1)</f>
        <v/>
      </c>
      <c r="B1993" t="str">
        <f>IF(Recipes!C2000="","", Recipes!C2000)</f>
        <v/>
      </c>
      <c r="C1993" t="str">
        <f t="shared" si="31"/>
        <v/>
      </c>
    </row>
    <row r="1994" spans="1:3" x14ac:dyDescent="0.2">
      <c r="A1994" t="str">
        <f>IF(B1994="","", MAX(A$1:A1993)+1)</f>
        <v/>
      </c>
      <c r="B1994" t="str">
        <f>IF(Recipes!C2001="","", Recipes!C2001)</f>
        <v/>
      </c>
      <c r="C1994" t="str">
        <f t="shared" si="31"/>
        <v/>
      </c>
    </row>
    <row r="1995" spans="1:3" x14ac:dyDescent="0.2">
      <c r="A1995" t="str">
        <f>IF(B1995="","", MAX(A$1:A1994)+1)</f>
        <v/>
      </c>
      <c r="B1995" t="str">
        <f>IF(Recipes!C2002="","", Recipes!C2002)</f>
        <v/>
      </c>
      <c r="C1995" t="str">
        <f t="shared" si="31"/>
        <v/>
      </c>
    </row>
    <row r="1996" spans="1:3" x14ac:dyDescent="0.2">
      <c r="A1996" t="str">
        <f>IF(B1996="","", MAX(A$1:A1995)+1)</f>
        <v/>
      </c>
      <c r="B1996" t="str">
        <f>IF(Recipes!C2003="","", Recipes!C2003)</f>
        <v/>
      </c>
      <c r="C1996" t="str">
        <f t="shared" si="31"/>
        <v/>
      </c>
    </row>
    <row r="1997" spans="1:3" x14ac:dyDescent="0.2">
      <c r="A1997" t="str">
        <f>IF(B1997="","", MAX(A$1:A1996)+1)</f>
        <v/>
      </c>
      <c r="B1997" t="str">
        <f>IF(Recipes!C2004="","", Recipes!C2004)</f>
        <v/>
      </c>
      <c r="C1997" t="str">
        <f t="shared" si="31"/>
        <v/>
      </c>
    </row>
    <row r="1998" spans="1:3" x14ac:dyDescent="0.2">
      <c r="A1998" t="str">
        <f>IF(B1998="","", MAX(A$1:A1997)+1)</f>
        <v/>
      </c>
      <c r="B1998" t="str">
        <f>IF(Recipes!C2005="","", Recipes!C2005)</f>
        <v/>
      </c>
      <c r="C1998" t="str">
        <f t="shared" si="31"/>
        <v/>
      </c>
    </row>
    <row r="1999" spans="1:3" x14ac:dyDescent="0.2">
      <c r="A1999" t="str">
        <f>IF(B1999="","", MAX(A$1:A1998)+1)</f>
        <v/>
      </c>
      <c r="B1999" t="str">
        <f>IF(Recipes!C2006="","", Recipes!C2006)</f>
        <v/>
      </c>
      <c r="C1999" t="str">
        <f t="shared" si="31"/>
        <v/>
      </c>
    </row>
    <row r="2000" spans="1:3" x14ac:dyDescent="0.2">
      <c r="A2000" t="str">
        <f>IF(B2000="","", MAX(A$1:A1999)+1)</f>
        <v/>
      </c>
      <c r="B2000" t="str">
        <f>IF(Recipes!C2007="","", Recipes!C2007)</f>
        <v/>
      </c>
      <c r="C2000" t="str">
        <f t="shared" si="31"/>
        <v/>
      </c>
    </row>
    <row r="2001" spans="1:29" x14ac:dyDescent="0.2">
      <c r="A2001" s="33" t="s">
        <v>99</v>
      </c>
      <c r="B2001" s="33" t="s">
        <v>99</v>
      </c>
      <c r="C2001" s="33" t="s">
        <v>99</v>
      </c>
      <c r="D2001" s="33" t="s">
        <v>99</v>
      </c>
      <c r="E2001" s="33" t="s">
        <v>99</v>
      </c>
      <c r="F2001" s="33" t="s">
        <v>99</v>
      </c>
      <c r="G2001" s="33" t="s">
        <v>99</v>
      </c>
      <c r="H2001" s="33" t="s">
        <v>99</v>
      </c>
      <c r="I2001" s="33" t="s">
        <v>99</v>
      </c>
      <c r="J2001" s="33" t="s">
        <v>99</v>
      </c>
      <c r="K2001" s="33" t="s">
        <v>99</v>
      </c>
      <c r="L2001" s="33" t="s">
        <v>99</v>
      </c>
      <c r="M2001" s="33" t="s">
        <v>99</v>
      </c>
      <c r="N2001" s="33" t="s">
        <v>99</v>
      </c>
      <c r="O2001" s="33" t="s">
        <v>99</v>
      </c>
      <c r="P2001" s="33" t="s">
        <v>99</v>
      </c>
      <c r="Q2001" s="33" t="s">
        <v>99</v>
      </c>
      <c r="R2001" s="33" t="s">
        <v>99</v>
      </c>
      <c r="S2001" s="33" t="s">
        <v>99</v>
      </c>
      <c r="T2001" s="33" t="s">
        <v>99</v>
      </c>
      <c r="U2001" s="33" t="s">
        <v>99</v>
      </c>
      <c r="V2001" s="33" t="s">
        <v>99</v>
      </c>
      <c r="W2001" s="33" t="s">
        <v>99</v>
      </c>
      <c r="X2001" s="33" t="s">
        <v>99</v>
      </c>
      <c r="Y2001" s="33" t="s">
        <v>99</v>
      </c>
      <c r="Z2001" s="33" t="s">
        <v>99</v>
      </c>
      <c r="AA2001" s="33" t="s">
        <v>99</v>
      </c>
      <c r="AB2001" s="33" t="s">
        <v>99</v>
      </c>
      <c r="AC2001" s="33"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Meal Planning</vt:lpstr>
      <vt:lpstr>Working Sheet</vt:lpstr>
      <vt:lpstr>Recipes</vt:lpstr>
      <vt:lpstr>Ingredients</vt:lpstr>
      <vt:lpstr>Shopping Cost Calc</vt:lpstr>
      <vt:lpstr>List of 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Flippen, Emily(GE Capital)</dc:creator>
  <cp:lastModifiedBy>Flippen, Emily(GE Capital)</cp:lastModifiedBy>
  <dcterms:created xsi:type="dcterms:W3CDTF">2017-09-25T13:12:32Z</dcterms:created>
  <dcterms:modified xsi:type="dcterms:W3CDTF">2017-12-11T21:17:30Z</dcterms:modified>
</cp:coreProperties>
</file>