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mark_belinsky_undp_org/Documents/Digital Assessment/"/>
    </mc:Choice>
  </mc:AlternateContent>
  <xr:revisionPtr revIDLastSave="291" documentId="8_{89726C4E-7D17-4FB0-8159-00735491ADCD}" xr6:coauthVersionLast="46" xr6:coauthVersionMax="46" xr10:uidLastSave="{91EA9F55-435A-6245-BDF0-008F21CA8624}"/>
  <bookViews>
    <workbookView xWindow="29960" yWindow="2400" windowWidth="27580" windowHeight="17020" xr2:uid="{E7C88EDC-7F83-480B-86DE-A883AA43EFE3}"/>
  </bookViews>
  <sheets>
    <sheet name="UNSD" sheetId="3" r:id="rId1"/>
    <sheet name="UNDP" sheetId="1" r:id="rId2"/>
    <sheet name="World Bank Income Level" sheetId="5" r:id="rId3"/>
  </sheets>
  <definedNames>
    <definedName name="_xlnm._FilterDatabase" localSheetId="1" hidden="1">UNDP!$A$1:$G$253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</calcChain>
</file>

<file path=xl/sharedStrings.xml><?xml version="1.0" encoding="utf-8"?>
<sst xmlns="http://schemas.openxmlformats.org/spreadsheetml/2006/main" count="5772" uniqueCount="1150">
  <si>
    <t>Country</t>
  </si>
  <si>
    <t>2code</t>
  </si>
  <si>
    <t>3code</t>
  </si>
  <si>
    <t>CO code</t>
  </si>
  <si>
    <t>City</t>
  </si>
  <si>
    <t>Afghanistan</t>
  </si>
  <si>
    <t>AF</t>
  </si>
  <si>
    <t>AFG</t>
  </si>
  <si>
    <t>AFG10</t>
  </si>
  <si>
    <t>null</t>
  </si>
  <si>
    <t>RBAP</t>
  </si>
  <si>
    <t>Albania</t>
  </si>
  <si>
    <t>AL</t>
  </si>
  <si>
    <t>ALB</t>
  </si>
  <si>
    <t>ALB10</t>
  </si>
  <si>
    <t>RBEC</t>
  </si>
  <si>
    <t>Algeria</t>
  </si>
  <si>
    <t>DZ</t>
  </si>
  <si>
    <t>DZA</t>
  </si>
  <si>
    <t>DZA10</t>
  </si>
  <si>
    <t>RBAS</t>
  </si>
  <si>
    <t>American Samoa</t>
  </si>
  <si>
    <t>AS</t>
  </si>
  <si>
    <t>ASM</t>
  </si>
  <si>
    <t>Angola</t>
  </si>
  <si>
    <t>AO</t>
  </si>
  <si>
    <t>AGO</t>
  </si>
  <si>
    <t>AGO10</t>
  </si>
  <si>
    <t>RBA</t>
  </si>
  <si>
    <t>Andorra</t>
  </si>
  <si>
    <t>AD</t>
  </si>
  <si>
    <t>AND</t>
  </si>
  <si>
    <t>Argentina</t>
  </si>
  <si>
    <t>AR</t>
  </si>
  <si>
    <t>ARG</t>
  </si>
  <si>
    <t>ARG10</t>
  </si>
  <si>
    <t>RBLAC</t>
  </si>
  <si>
    <t>Armenia</t>
  </si>
  <si>
    <t>AM</t>
  </si>
  <si>
    <t>ARM</t>
  </si>
  <si>
    <t>ARM10</t>
  </si>
  <si>
    <t>Anguilla</t>
  </si>
  <si>
    <t>AI</t>
  </si>
  <si>
    <t>AIA</t>
  </si>
  <si>
    <t>Azerbaijan</t>
  </si>
  <si>
    <t>AZ</t>
  </si>
  <si>
    <t>AZE</t>
  </si>
  <si>
    <t>AZE10</t>
  </si>
  <si>
    <t>Antarctica</t>
  </si>
  <si>
    <t>AQ</t>
  </si>
  <si>
    <t>ATA</t>
  </si>
  <si>
    <t>Bahrain</t>
  </si>
  <si>
    <t>BH</t>
  </si>
  <si>
    <t>BHR</t>
  </si>
  <si>
    <t>BHR10</t>
  </si>
  <si>
    <t>Antigua and Barbuda</t>
  </si>
  <si>
    <t>AG</t>
  </si>
  <si>
    <t>ATG</t>
  </si>
  <si>
    <t>Bangladesh</t>
  </si>
  <si>
    <t>BD</t>
  </si>
  <si>
    <t>BGD</t>
  </si>
  <si>
    <t>BGD10</t>
  </si>
  <si>
    <t>Barbados</t>
  </si>
  <si>
    <t>BB</t>
  </si>
  <si>
    <t>BRB</t>
  </si>
  <si>
    <t>BRB10</t>
  </si>
  <si>
    <t>Aruba</t>
  </si>
  <si>
    <t>AW</t>
  </si>
  <si>
    <t>ABW</t>
  </si>
  <si>
    <t>Belarus</t>
  </si>
  <si>
    <t>BY</t>
  </si>
  <si>
    <t>BLR</t>
  </si>
  <si>
    <t>BLR10</t>
  </si>
  <si>
    <t>Australia</t>
  </si>
  <si>
    <t>AU</t>
  </si>
  <si>
    <t>AUS</t>
  </si>
  <si>
    <t>Benin</t>
  </si>
  <si>
    <t>BJ</t>
  </si>
  <si>
    <t>BEN</t>
  </si>
  <si>
    <t>BEN10</t>
  </si>
  <si>
    <t>Austria</t>
  </si>
  <si>
    <t>AT</t>
  </si>
  <si>
    <t>AUT</t>
  </si>
  <si>
    <t>Bhutan</t>
  </si>
  <si>
    <t>BT</t>
  </si>
  <si>
    <t>BTN</t>
  </si>
  <si>
    <t>BTN10</t>
  </si>
  <si>
    <t>BO</t>
  </si>
  <si>
    <t>BOL</t>
  </si>
  <si>
    <t>BOL10</t>
  </si>
  <si>
    <t>Bolivia</t>
  </si>
  <si>
    <t>Bahamas</t>
  </si>
  <si>
    <t>BS</t>
  </si>
  <si>
    <t>BHS</t>
  </si>
  <si>
    <t>Bosnia and Herzegovina</t>
  </si>
  <si>
    <t>BA</t>
  </si>
  <si>
    <t>BIH</t>
  </si>
  <si>
    <t>BIH10</t>
  </si>
  <si>
    <t>Botswana</t>
  </si>
  <si>
    <t>BW</t>
  </si>
  <si>
    <t>BWA</t>
  </si>
  <si>
    <t>BWA10</t>
  </si>
  <si>
    <t>Belgium</t>
  </si>
  <si>
    <t>BE</t>
  </si>
  <si>
    <t>BEL</t>
  </si>
  <si>
    <t>H2710</t>
  </si>
  <si>
    <t>UNDP</t>
  </si>
  <si>
    <t>Brazil</t>
  </si>
  <si>
    <t>BR</t>
  </si>
  <si>
    <t>BRA</t>
  </si>
  <si>
    <t>BRA10</t>
  </si>
  <si>
    <t>Bulgaria</t>
  </si>
  <si>
    <t>BG</t>
  </si>
  <si>
    <t>BGR</t>
  </si>
  <si>
    <t>BGR10</t>
  </si>
  <si>
    <t>Burkina Faso</t>
  </si>
  <si>
    <t>BF</t>
  </si>
  <si>
    <t>BFA</t>
  </si>
  <si>
    <t>BFA10</t>
  </si>
  <si>
    <t>Belize</t>
  </si>
  <si>
    <t>BZ</t>
  </si>
  <si>
    <t>BLZ</t>
  </si>
  <si>
    <t>Burundi</t>
  </si>
  <si>
    <t>BI</t>
  </si>
  <si>
    <t>BDI</t>
  </si>
  <si>
    <t>BDI10</t>
  </si>
  <si>
    <t>Egypt</t>
  </si>
  <si>
    <t>EG</t>
  </si>
  <si>
    <t>EGY</t>
  </si>
  <si>
    <t>R4410</t>
  </si>
  <si>
    <t>Cairo</t>
  </si>
  <si>
    <t>EGY10</t>
  </si>
  <si>
    <t>Bermuda</t>
  </si>
  <si>
    <t>BM</t>
  </si>
  <si>
    <t>BMU</t>
  </si>
  <si>
    <t>Cambodia</t>
  </si>
  <si>
    <t>KH</t>
  </si>
  <si>
    <t>KHM</t>
  </si>
  <si>
    <t>KHM10</t>
  </si>
  <si>
    <t>Cameroon</t>
  </si>
  <si>
    <t>CM</t>
  </si>
  <si>
    <t>CMR</t>
  </si>
  <si>
    <t>CMR10</t>
  </si>
  <si>
    <t>Cape Verde</t>
  </si>
  <si>
    <t>CV</t>
  </si>
  <si>
    <t>CPV</t>
  </si>
  <si>
    <t>CPV10</t>
  </si>
  <si>
    <t>Central African Republic</t>
  </si>
  <si>
    <t>CF</t>
  </si>
  <si>
    <t>CAF</t>
  </si>
  <si>
    <t>CAF10</t>
  </si>
  <si>
    <t>Denmark</t>
  </si>
  <si>
    <t>DK</t>
  </si>
  <si>
    <t>DNK</t>
  </si>
  <si>
    <t>H2810</t>
  </si>
  <si>
    <t>Copenhagen</t>
  </si>
  <si>
    <t>H1210</t>
  </si>
  <si>
    <t>Chad</t>
  </si>
  <si>
    <t>TD</t>
  </si>
  <si>
    <t>TCD</t>
  </si>
  <si>
    <t>TCD10</t>
  </si>
  <si>
    <t>Bouvet Island</t>
  </si>
  <si>
    <t>BV</t>
  </si>
  <si>
    <t>BVT</t>
  </si>
  <si>
    <t>Chile</t>
  </si>
  <si>
    <t>CL</t>
  </si>
  <si>
    <t>CHL</t>
  </si>
  <si>
    <t>CHL10</t>
  </si>
  <si>
    <t>China</t>
  </si>
  <si>
    <t>CN</t>
  </si>
  <si>
    <t>CHN</t>
  </si>
  <si>
    <t>CHN10</t>
  </si>
  <si>
    <t>British Indian Ocean Territory</t>
  </si>
  <si>
    <t>IO</t>
  </si>
  <si>
    <t>IOT</t>
  </si>
  <si>
    <t>Colombia</t>
  </si>
  <si>
    <t>CO</t>
  </si>
  <si>
    <t>COL</t>
  </si>
  <si>
    <t>COL10</t>
  </si>
  <si>
    <t>Brunei Darussalam</t>
  </si>
  <si>
    <t>BN</t>
  </si>
  <si>
    <t>BRN</t>
  </si>
  <si>
    <t>Comoros</t>
  </si>
  <si>
    <t>KM</t>
  </si>
  <si>
    <t>COM</t>
  </si>
  <si>
    <t>COM10</t>
  </si>
  <si>
    <t>Congo</t>
  </si>
  <si>
    <t>CG</t>
  </si>
  <si>
    <t>COG</t>
  </si>
  <si>
    <t>COG10</t>
  </si>
  <si>
    <t>Costa Rica</t>
  </si>
  <si>
    <t>CR</t>
  </si>
  <si>
    <t>CRI</t>
  </si>
  <si>
    <t>CRI10</t>
  </si>
  <si>
    <t>Côte d'Ivoire</t>
  </si>
  <si>
    <t>CI</t>
  </si>
  <si>
    <t>CIV</t>
  </si>
  <si>
    <t>CIV10</t>
  </si>
  <si>
    <t>Croatia</t>
  </si>
  <si>
    <t>HR</t>
  </si>
  <si>
    <t>HRV</t>
  </si>
  <si>
    <t>HRV10</t>
  </si>
  <si>
    <t>Cuba</t>
  </si>
  <si>
    <t>CU</t>
  </si>
  <si>
    <t>CUB</t>
  </si>
  <si>
    <t>CUB10</t>
  </si>
  <si>
    <t>Cyprus</t>
  </si>
  <si>
    <t>CY</t>
  </si>
  <si>
    <t>CYP</t>
  </si>
  <si>
    <t>CYP10</t>
  </si>
  <si>
    <t>Canada</t>
  </si>
  <si>
    <t>CA</t>
  </si>
  <si>
    <t>CAN</t>
  </si>
  <si>
    <t>Congo, the Democratic Republic of the</t>
  </si>
  <si>
    <t>CD</t>
  </si>
  <si>
    <t>COD</t>
  </si>
  <si>
    <t>COD10</t>
  </si>
  <si>
    <t>Korea, Democratic People's Republic of</t>
  </si>
  <si>
    <t>KP</t>
  </si>
  <si>
    <t>PRK</t>
  </si>
  <si>
    <t>PRK10</t>
  </si>
  <si>
    <t>Cayman Islands</t>
  </si>
  <si>
    <t>KY</t>
  </si>
  <si>
    <t>CYM</t>
  </si>
  <si>
    <t>Djibouti</t>
  </si>
  <si>
    <t>DJ</t>
  </si>
  <si>
    <t>DJI</t>
  </si>
  <si>
    <t>DJI10</t>
  </si>
  <si>
    <t>Dominican Republic</t>
  </si>
  <si>
    <t>DO</t>
  </si>
  <si>
    <t>DOM</t>
  </si>
  <si>
    <t>DOM10</t>
  </si>
  <si>
    <t>Ecuador</t>
  </si>
  <si>
    <t>EC</t>
  </si>
  <si>
    <t>ECU</t>
  </si>
  <si>
    <t>ECU10</t>
  </si>
  <si>
    <t>Christmas Island</t>
  </si>
  <si>
    <t>CX</t>
  </si>
  <si>
    <t>CXR</t>
  </si>
  <si>
    <t>El Salvador</t>
  </si>
  <si>
    <t>SV</t>
  </si>
  <si>
    <t>SLV</t>
  </si>
  <si>
    <t>SLV10</t>
  </si>
  <si>
    <t>Cocos (Keeling) Islands</t>
  </si>
  <si>
    <t>CC</t>
  </si>
  <si>
    <t>CCK</t>
  </si>
  <si>
    <t>Equatorial Guinea</t>
  </si>
  <si>
    <t>GQ</t>
  </si>
  <si>
    <t>GNQ</t>
  </si>
  <si>
    <t>GNQ10</t>
  </si>
  <si>
    <t>Eritrea</t>
  </si>
  <si>
    <t>ER</t>
  </si>
  <si>
    <t>ERI</t>
  </si>
  <si>
    <t>ERI10</t>
  </si>
  <si>
    <t>Ethiopia</t>
  </si>
  <si>
    <t>ET</t>
  </si>
  <si>
    <t>ETH</t>
  </si>
  <si>
    <t>ETH10</t>
  </si>
  <si>
    <t>Fiji</t>
  </si>
  <si>
    <t>FJ</t>
  </si>
  <si>
    <t>FJI</t>
  </si>
  <si>
    <t>FJI10</t>
  </si>
  <si>
    <t>MK</t>
  </si>
  <si>
    <t>MKD</t>
  </si>
  <si>
    <t>MKD10</t>
  </si>
  <si>
    <t>Cook Islands</t>
  </si>
  <si>
    <t>CK</t>
  </si>
  <si>
    <t>COK</t>
  </si>
  <si>
    <t>Gabon</t>
  </si>
  <si>
    <t>GA</t>
  </si>
  <si>
    <t>GAB</t>
  </si>
  <si>
    <t>GAB10</t>
  </si>
  <si>
    <t>Gambia</t>
  </si>
  <si>
    <t>GM</t>
  </si>
  <si>
    <t>GMB</t>
  </si>
  <si>
    <t>GMB10</t>
  </si>
  <si>
    <t>Georgia</t>
  </si>
  <si>
    <t>GE</t>
  </si>
  <si>
    <t>GEO</t>
  </si>
  <si>
    <t>GEO10</t>
  </si>
  <si>
    <t>Ghana</t>
  </si>
  <si>
    <t>GH</t>
  </si>
  <si>
    <t>GHA</t>
  </si>
  <si>
    <t>GHA10</t>
  </si>
  <si>
    <t>Guatemala</t>
  </si>
  <si>
    <t>GT</t>
  </si>
  <si>
    <t>GTM</t>
  </si>
  <si>
    <t>GTM10</t>
  </si>
  <si>
    <t>Guinea</t>
  </si>
  <si>
    <t>GN</t>
  </si>
  <si>
    <t>GIN</t>
  </si>
  <si>
    <t>GIN10</t>
  </si>
  <si>
    <t>Guinea-Bissau</t>
  </si>
  <si>
    <t>GW</t>
  </si>
  <si>
    <t>GNB</t>
  </si>
  <si>
    <t>GNB10</t>
  </si>
  <si>
    <t>Czech Republic</t>
  </si>
  <si>
    <t>CZ</t>
  </si>
  <si>
    <t>CZE</t>
  </si>
  <si>
    <t>Guyana</t>
  </si>
  <si>
    <t>GY</t>
  </si>
  <si>
    <t>GUY</t>
  </si>
  <si>
    <t>GUY10</t>
  </si>
  <si>
    <t>Haiti</t>
  </si>
  <si>
    <t>HT</t>
  </si>
  <si>
    <t>HTI</t>
  </si>
  <si>
    <t>HTI10</t>
  </si>
  <si>
    <t>Dominica</t>
  </si>
  <si>
    <t>DM</t>
  </si>
  <si>
    <t>DMA</t>
  </si>
  <si>
    <t>Honduras</t>
  </si>
  <si>
    <t>HN</t>
  </si>
  <si>
    <t>HND</t>
  </si>
  <si>
    <t>HND10</t>
  </si>
  <si>
    <t>India</t>
  </si>
  <si>
    <t>IN</t>
  </si>
  <si>
    <t>IND</t>
  </si>
  <si>
    <t>IND10</t>
  </si>
  <si>
    <t>Indonesia</t>
  </si>
  <si>
    <t>ID</t>
  </si>
  <si>
    <t>IDN</t>
  </si>
  <si>
    <t>IDN10</t>
  </si>
  <si>
    <t>Iran, Islamic Republic of</t>
  </si>
  <si>
    <t>IR</t>
  </si>
  <si>
    <t>IRN</t>
  </si>
  <si>
    <t>IRN10</t>
  </si>
  <si>
    <t>Iraq</t>
  </si>
  <si>
    <t>IQ</t>
  </si>
  <si>
    <t>IRQ</t>
  </si>
  <si>
    <t>IRQ10</t>
  </si>
  <si>
    <t>Jamaica</t>
  </si>
  <si>
    <t>JM</t>
  </si>
  <si>
    <t>JAM</t>
  </si>
  <si>
    <t>JAM10</t>
  </si>
  <si>
    <t>Estonia</t>
  </si>
  <si>
    <t>EE</t>
  </si>
  <si>
    <t>EST</t>
  </si>
  <si>
    <t>Jordan</t>
  </si>
  <si>
    <t>JO</t>
  </si>
  <si>
    <t>JOR</t>
  </si>
  <si>
    <t>JOR10</t>
  </si>
  <si>
    <t>R4710</t>
  </si>
  <si>
    <t>Amman</t>
  </si>
  <si>
    <t>Falkland Islands (Malvinas)</t>
  </si>
  <si>
    <t>FK</t>
  </si>
  <si>
    <t>FLK</t>
  </si>
  <si>
    <t>Kazakhstan</t>
  </si>
  <si>
    <t>KZ</t>
  </si>
  <si>
    <t>KAZ</t>
  </si>
  <si>
    <t>KAZ10</t>
  </si>
  <si>
    <t>Faroe Islands</t>
  </si>
  <si>
    <t>FO</t>
  </si>
  <si>
    <t>FRO</t>
  </si>
  <si>
    <t>Kenya</t>
  </si>
  <si>
    <t>KE</t>
  </si>
  <si>
    <t>KEN</t>
  </si>
  <si>
    <t>KEN10</t>
  </si>
  <si>
    <t>Finland</t>
  </si>
  <si>
    <t>FI</t>
  </si>
  <si>
    <t>FIN</t>
  </si>
  <si>
    <t>Kuwait</t>
  </si>
  <si>
    <t>KW</t>
  </si>
  <si>
    <t>KWT</t>
  </si>
  <si>
    <t>KWT10</t>
  </si>
  <si>
    <t>France</t>
  </si>
  <si>
    <t>FR</t>
  </si>
  <si>
    <t>FRA</t>
  </si>
  <si>
    <t>Kyrgyzstan</t>
  </si>
  <si>
    <t>KG</t>
  </si>
  <si>
    <t>KGZ</t>
  </si>
  <si>
    <t>KGZ10</t>
  </si>
  <si>
    <t>French Guiana</t>
  </si>
  <si>
    <t>GF</t>
  </si>
  <si>
    <t>GUF</t>
  </si>
  <si>
    <t>Lao People's Democratic Republic</t>
  </si>
  <si>
    <t>LA</t>
  </si>
  <si>
    <t>LAO</t>
  </si>
  <si>
    <t>LAO10</t>
  </si>
  <si>
    <t>French Polynesia</t>
  </si>
  <si>
    <t>PF</t>
  </si>
  <si>
    <t>PYF</t>
  </si>
  <si>
    <t>Lebanon</t>
  </si>
  <si>
    <t>LB</t>
  </si>
  <si>
    <t>LBN</t>
  </si>
  <si>
    <t>LBN10</t>
  </si>
  <si>
    <t>French Southern Territories</t>
  </si>
  <si>
    <t>TF</t>
  </si>
  <si>
    <t>ATF</t>
  </si>
  <si>
    <t>Lesotho</t>
  </si>
  <si>
    <t>LS</t>
  </si>
  <si>
    <t>LSO</t>
  </si>
  <si>
    <t>LSO10</t>
  </si>
  <si>
    <t>Liberia</t>
  </si>
  <si>
    <t>LR</t>
  </si>
  <si>
    <t>LBR</t>
  </si>
  <si>
    <t>LBR10</t>
  </si>
  <si>
    <t>LY</t>
  </si>
  <si>
    <t>LBY</t>
  </si>
  <si>
    <t>LBY10</t>
  </si>
  <si>
    <t>Libya</t>
  </si>
  <si>
    <t>Lithuania</t>
  </si>
  <si>
    <t>LT</t>
  </si>
  <si>
    <t>LTU</t>
  </si>
  <si>
    <t>LTU10</t>
  </si>
  <si>
    <t>Germany</t>
  </si>
  <si>
    <t>DE</t>
  </si>
  <si>
    <t>DEU</t>
  </si>
  <si>
    <t>Madagascar</t>
  </si>
  <si>
    <t>MG</t>
  </si>
  <si>
    <t>MDG</t>
  </si>
  <si>
    <t>MDG10</t>
  </si>
  <si>
    <t>Malawi</t>
  </si>
  <si>
    <t>MW</t>
  </si>
  <si>
    <t>MWI</t>
  </si>
  <si>
    <t>MWI10</t>
  </si>
  <si>
    <t>Gibraltar</t>
  </si>
  <si>
    <t>GI</t>
  </si>
  <si>
    <t>GIB</t>
  </si>
  <si>
    <t>Malaysia</t>
  </si>
  <si>
    <t>MY</t>
  </si>
  <si>
    <t>MYS</t>
  </si>
  <si>
    <t>MYS10</t>
  </si>
  <si>
    <t>Greece</t>
  </si>
  <si>
    <t>GR</t>
  </si>
  <si>
    <t>GRC</t>
  </si>
  <si>
    <t>Maldives</t>
  </si>
  <si>
    <t>MV</t>
  </si>
  <si>
    <t>MDV</t>
  </si>
  <si>
    <t>MDV10</t>
  </si>
  <si>
    <t>Greenland</t>
  </si>
  <si>
    <t>GL</t>
  </si>
  <si>
    <t>GRL</t>
  </si>
  <si>
    <t>Mali</t>
  </si>
  <si>
    <t>ML</t>
  </si>
  <si>
    <t>MLI</t>
  </si>
  <si>
    <t>MLI10</t>
  </si>
  <si>
    <t>Grenada</t>
  </si>
  <si>
    <t>GD</t>
  </si>
  <si>
    <t>GRD</t>
  </si>
  <si>
    <t>Mauritania</t>
  </si>
  <si>
    <t>MR</t>
  </si>
  <si>
    <t>MRT</t>
  </si>
  <si>
    <t>MRT10</t>
  </si>
  <si>
    <t>Guadeloupe</t>
  </si>
  <si>
    <t>GP</t>
  </si>
  <si>
    <t>GLP</t>
  </si>
  <si>
    <t>Mauritius</t>
  </si>
  <si>
    <t>MU</t>
  </si>
  <si>
    <t>MUS</t>
  </si>
  <si>
    <t>MUS10</t>
  </si>
  <si>
    <t>Guam</t>
  </si>
  <si>
    <t>GU</t>
  </si>
  <si>
    <t>GUM</t>
  </si>
  <si>
    <t>Mexico</t>
  </si>
  <si>
    <t>MX</t>
  </si>
  <si>
    <t>MEX</t>
  </si>
  <si>
    <t>MEX10</t>
  </si>
  <si>
    <t>Moldova, Republic of</t>
  </si>
  <si>
    <t>MD</t>
  </si>
  <si>
    <t>MDA</t>
  </si>
  <si>
    <t>MDA10</t>
  </si>
  <si>
    <t>Guernsey</t>
  </si>
  <si>
    <t>GG</t>
  </si>
  <si>
    <t>GGY</t>
  </si>
  <si>
    <t>Mongolia</t>
  </si>
  <si>
    <t>MN</t>
  </si>
  <si>
    <t>MNG</t>
  </si>
  <si>
    <t>MNG10</t>
  </si>
  <si>
    <t>Montenegro</t>
  </si>
  <si>
    <t>ME</t>
  </si>
  <si>
    <t>MNE</t>
  </si>
  <si>
    <t>MNE10</t>
  </si>
  <si>
    <t>Morocco</t>
  </si>
  <si>
    <t>MA</t>
  </si>
  <si>
    <t>MAR</t>
  </si>
  <si>
    <t>MAR10</t>
  </si>
  <si>
    <t>Mozambique</t>
  </si>
  <si>
    <t>MZ</t>
  </si>
  <si>
    <t>MOZ</t>
  </si>
  <si>
    <t>MOZ10</t>
  </si>
  <si>
    <t>Myanmar</t>
  </si>
  <si>
    <t>MM</t>
  </si>
  <si>
    <t>MMR</t>
  </si>
  <si>
    <t>MMR10</t>
  </si>
  <si>
    <t>Heard Island and McDonald Islands</t>
  </si>
  <si>
    <t>HM</t>
  </si>
  <si>
    <t>HMD</t>
  </si>
  <si>
    <t>Namibia</t>
  </si>
  <si>
    <t>NA</t>
  </si>
  <si>
    <t>NAM</t>
  </si>
  <si>
    <t>NAM10</t>
  </si>
  <si>
    <t>Holy See (Vatican City State)</t>
  </si>
  <si>
    <t>VA</t>
  </si>
  <si>
    <t>VAT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</si>
  <si>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</si>
  <si>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</si>
  <si>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</si>
  <si>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</si>
  <si>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</si>
  <si>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</si>
  <si>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</si>
  <si>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</si>
  <si>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</si>
  <si>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</si>
  <si>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</si>
  <si>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</si>
  <si>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</si>
  <si>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</si>
  <si>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</si>
  <si>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</si>
  <si>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</si>
  <si>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</si>
  <si>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</si>
  <si>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</si>
  <si>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</si>
  <si>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Japan</t>
  </si>
  <si>
    <t>JP</t>
  </si>
  <si>
    <t>JPN</t>
  </si>
  <si>
    <t>H2510</t>
  </si>
  <si>
    <t>Tokyo</t>
  </si>
  <si>
    <t>Jersey</t>
  </si>
  <si>
    <t>JE</t>
  </si>
  <si>
    <t>JEY</t>
  </si>
  <si>
    <t>Kiribati</t>
  </si>
  <si>
    <t>KI</t>
  </si>
  <si>
    <t>KIR</t>
  </si>
  <si>
    <t>Korea, Republic of</t>
  </si>
  <si>
    <t>KR</t>
  </si>
  <si>
    <t>KOR</t>
  </si>
  <si>
    <t>Latvia</t>
  </si>
  <si>
    <t>LV</t>
  </si>
  <si>
    <t>LVA</t>
  </si>
  <si>
    <t>Liechtenstein</t>
  </si>
  <si>
    <t>LI</t>
  </si>
  <si>
    <t>LIE</t>
  </si>
  <si>
    <t>Luxembourg</t>
  </si>
  <si>
    <t>LU</t>
  </si>
  <si>
    <t>LUX</t>
  </si>
  <si>
    <t>Macao</t>
  </si>
  <si>
    <t>MO</t>
  </si>
  <si>
    <t>MAC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</si>
  <si>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</si>
  <si>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</si>
  <si>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</si>
  <si>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</si>
  <si>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</si>
  <si>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</si>
  <si>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</si>
  <si>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</si>
  <si>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</si>
  <si>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Mayotte</t>
  </si>
  <si>
    <t>YT</t>
  </si>
  <si>
    <t>MYT</t>
  </si>
  <si>
    <t>Micronesia, Federated States of</t>
  </si>
  <si>
    <t>FM</t>
  </si>
  <si>
    <t>FSM</t>
  </si>
  <si>
    <t>Monaco</t>
  </si>
  <si>
    <t>MC</t>
  </si>
  <si>
    <t>MCO</t>
  </si>
  <si>
    <t>Montserrat</t>
  </si>
  <si>
    <t>MS</t>
  </si>
  <si>
    <t>MSR</t>
  </si>
  <si>
    <t>Nauru</t>
  </si>
  <si>
    <t>NR</t>
  </si>
  <si>
    <t>NRU</t>
  </si>
  <si>
    <t>Nepal</t>
  </si>
  <si>
    <t>NP</t>
  </si>
  <si>
    <t>NPL</t>
  </si>
  <si>
    <t>NPL10</t>
  </si>
  <si>
    <t>Netherlands</t>
  </si>
  <si>
    <t>NL</t>
  </si>
  <si>
    <t>NLD</t>
  </si>
  <si>
    <t>Netherlands Antilles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</si>
  <si>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</si>
  <si>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</si>
  <si>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</si>
  <si>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</si>
  <si>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</si>
  <si>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</si>
  <si>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</si>
  <si>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</si>
  <si>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</si>
  <si>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</si>
  <si>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</si>
  <si>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NIC10</t>
  </si>
  <si>
    <t>Niger</t>
  </si>
  <si>
    <t>NE</t>
  </si>
  <si>
    <t>NER</t>
  </si>
  <si>
    <t>NER10</t>
  </si>
  <si>
    <t>Nigeria</t>
  </si>
  <si>
    <t>NG</t>
  </si>
  <si>
    <t>NGA</t>
  </si>
  <si>
    <t>NGA10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</si>
  <si>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</si>
  <si>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</si>
  <si>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</si>
  <si>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</si>
  <si>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</si>
  <si>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</si>
  <si>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</si>
  <si>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</si>
  <si>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</si>
  <si>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</si>
  <si>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</si>
  <si>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</si>
  <si>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</si>
  <si>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</si>
  <si>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</si>
  <si>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</si>
  <si>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</si>
  <si>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</si>
  <si>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PAK10</t>
  </si>
  <si>
    <t>Palau</t>
  </si>
  <si>
    <t>PW</t>
  </si>
  <si>
    <t>PLW</t>
  </si>
  <si>
    <t>PS</t>
  </si>
  <si>
    <t>PSE</t>
  </si>
  <si>
    <t>PAL10</t>
  </si>
  <si>
    <t>Ramallah</t>
  </si>
  <si>
    <t>Panama</t>
  </si>
  <si>
    <t>PA</t>
  </si>
  <si>
    <t>PAN</t>
  </si>
  <si>
    <t>PAN10</t>
  </si>
  <si>
    <t>R4610</t>
  </si>
  <si>
    <t>Papua New Guinea</t>
  </si>
  <si>
    <t>PG</t>
  </si>
  <si>
    <t>PNG</t>
  </si>
  <si>
    <t>PNG10</t>
  </si>
  <si>
    <t>Paraguay</t>
  </si>
  <si>
    <t>PY</t>
  </si>
  <si>
    <t>PRY</t>
  </si>
  <si>
    <t>PRY10</t>
  </si>
  <si>
    <t>Peru</t>
  </si>
  <si>
    <t>PE</t>
  </si>
  <si>
    <t>PER</t>
  </si>
  <si>
    <t>PER10</t>
  </si>
  <si>
    <t>Philippines</t>
  </si>
  <si>
    <t>PH</t>
  </si>
  <si>
    <t>PHL</t>
  </si>
  <si>
    <t>PHL10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</si>
  <si>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</si>
  <si>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</si>
  <si>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</si>
  <si>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</si>
  <si>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</si>
  <si>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</si>
  <si>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</si>
  <si>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</si>
  <si>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</si>
  <si>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</si>
  <si>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</si>
  <si>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</si>
  <si>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</si>
  <si>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</si>
  <si>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</si>
  <si>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QAT10</t>
  </si>
  <si>
    <t>Réunion</t>
  </si>
  <si>
    <t>RE</t>
  </si>
  <si>
    <t>REU</t>
  </si>
  <si>
    <t>Romania</t>
  </si>
  <si>
    <t>RO</t>
  </si>
  <si>
    <t>ROU</t>
  </si>
  <si>
    <t>ROU10</t>
  </si>
  <si>
    <t>Russian Federation</t>
  </si>
  <si>
    <t>RU</t>
  </si>
  <si>
    <t>RUS</t>
  </si>
  <si>
    <t>RUS10</t>
  </si>
  <si>
    <t>Rwanda</t>
  </si>
  <si>
    <t>RW</t>
  </si>
  <si>
    <t>RWA</t>
  </si>
  <si>
    <t>RWA10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</si>
  <si>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</si>
  <si>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</si>
  <si>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</si>
  <si>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</si>
  <si>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</si>
  <si>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</si>
  <si>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</si>
  <si>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</si>
  <si>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</si>
  <si>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</si>
  <si>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</si>
  <si>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</si>
  <si>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</si>
  <si>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</si>
  <si>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</si>
  <si>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</si>
  <si>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</si>
  <si>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</si>
  <si>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WSM10</t>
  </si>
  <si>
    <t>San Marino</t>
  </si>
  <si>
    <t>SM</t>
  </si>
  <si>
    <t>SMR</t>
  </si>
  <si>
    <t>Sao Tome and Principe</t>
  </si>
  <si>
    <t>ST</t>
  </si>
  <si>
    <t>STP</t>
  </si>
  <si>
    <t>STP10</t>
  </si>
  <si>
    <t>Saudi Arabia</t>
  </si>
  <si>
    <t>SA</t>
  </si>
  <si>
    <t>SAU</t>
  </si>
  <si>
    <t>SAU10</t>
  </si>
  <si>
    <t>Senegal</t>
  </si>
  <si>
    <t>SN</t>
  </si>
  <si>
    <t>SEN</t>
  </si>
  <si>
    <t>SEN10</t>
  </si>
  <si>
    <t>Serbia</t>
  </si>
  <si>
    <t>RS</t>
  </si>
  <si>
    <t>SRB</t>
  </si>
  <si>
    <t>SRB10</t>
  </si>
  <si>
    <t>Seychelles</t>
  </si>
  <si>
    <t>SC</t>
  </si>
  <si>
    <t>SYC</t>
  </si>
  <si>
    <t>SYC10</t>
  </si>
  <si>
    <t>Sierra Leone</t>
  </si>
  <si>
    <t>SL</t>
  </si>
  <si>
    <t>SLE</t>
  </si>
  <si>
    <t>SLE10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</si>
  <si>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</si>
  <si>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</si>
  <si>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</si>
  <si>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</si>
  <si>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</si>
  <si>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</si>
  <si>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</si>
  <si>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</si>
  <si>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</si>
  <si>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</si>
  <si>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</si>
  <si>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</si>
  <si>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</si>
  <si>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</si>
  <si>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</si>
  <si>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SOM10</t>
  </si>
  <si>
    <t>South Africa</t>
  </si>
  <si>
    <t>ZA</t>
  </si>
  <si>
    <t>ZAF</t>
  </si>
  <si>
    <t>ZAF10</t>
  </si>
  <si>
    <t>South Georgia and the South Sandwich Islands</t>
  </si>
  <si>
    <t>GS</t>
  </si>
  <si>
    <t>SGS</t>
  </si>
  <si>
    <t>Spain</t>
  </si>
  <si>
    <t>ES</t>
  </si>
  <si>
    <t>ESP</t>
  </si>
  <si>
    <t>Sri Lanka</t>
  </si>
  <si>
    <t>LK</t>
  </si>
  <si>
    <t>LKA</t>
  </si>
  <si>
    <t>LKA10</t>
  </si>
  <si>
    <t>R4210</t>
  </si>
  <si>
    <t>Colombo</t>
  </si>
  <si>
    <t>Sudan</t>
  </si>
  <si>
    <t>SD</t>
  </si>
  <si>
    <t>SDN</t>
  </si>
  <si>
    <t>SDN10</t>
  </si>
  <si>
    <t>Suriname</t>
  </si>
  <si>
    <t>SR</t>
  </si>
  <si>
    <t>SUR</t>
  </si>
  <si>
    <t>SUR10</t>
  </si>
  <si>
    <t>Svalbard and Jan Mayen</t>
  </si>
  <si>
    <t>SJ</t>
  </si>
  <si>
    <t>SJM</t>
  </si>
  <si>
    <t>Swaziland</t>
  </si>
  <si>
    <t>SZ</t>
  </si>
  <si>
    <t>SWZ</t>
  </si>
  <si>
    <t>SWZ10</t>
  </si>
  <si>
    <t>Sweden</t>
  </si>
  <si>
    <t>SE</t>
  </si>
  <si>
    <t>SWE</t>
  </si>
  <si>
    <t>Switzerland</t>
  </si>
  <si>
    <t>CH</t>
  </si>
  <si>
    <t>CHE</t>
  </si>
  <si>
    <t>H2410</t>
  </si>
  <si>
    <t>Geneva</t>
  </si>
  <si>
    <t>Syrian Arab Republic</t>
  </si>
  <si>
    <t>SY</t>
  </si>
  <si>
    <t>SYR</t>
  </si>
  <si>
    <t>SYR10</t>
  </si>
  <si>
    <t>TW</t>
  </si>
  <si>
    <t>TWN</t>
  </si>
  <si>
    <t>Taiwan</t>
  </si>
  <si>
    <t>Tajikistan</t>
  </si>
  <si>
    <t>TJ</t>
  </si>
  <si>
    <t>TJK</t>
  </si>
  <si>
    <t>TJK10</t>
  </si>
  <si>
    <t>Tanzania, United Republic of</t>
  </si>
  <si>
    <t>TZ</t>
  </si>
  <si>
    <t>TZA</t>
  </si>
  <si>
    <t>TZA10</t>
  </si>
  <si>
    <t>Thailand</t>
  </si>
  <si>
    <t>TH</t>
  </si>
  <si>
    <t>THA</t>
  </si>
  <si>
    <t>BRC10</t>
  </si>
  <si>
    <t>Bangkok</t>
  </si>
  <si>
    <t>THA10</t>
  </si>
  <si>
    <t>Timor-Leste</t>
  </si>
  <si>
    <t>TL</t>
  </si>
  <si>
    <t>TLS</t>
  </si>
  <si>
    <t>TLS10</t>
  </si>
  <si>
    <t>Togo</t>
  </si>
  <si>
    <t>TG</t>
  </si>
  <si>
    <t>TGO</t>
  </si>
  <si>
    <t>TGO10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</si>
  <si>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</si>
  <si>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</si>
  <si>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</si>
  <si>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</si>
  <si>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</si>
  <si>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</si>
  <si>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</si>
  <si>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</si>
  <si>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</si>
  <si>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TTO10</t>
  </si>
  <si>
    <t>Tunisia</t>
  </si>
  <si>
    <t>TN</t>
  </si>
  <si>
    <t>TUN</t>
  </si>
  <si>
    <t>TUN10</t>
  </si>
  <si>
    <t>Turkey</t>
  </si>
  <si>
    <t>TR</t>
  </si>
  <si>
    <t>TUR</t>
  </si>
  <si>
    <t>SVK10</t>
  </si>
  <si>
    <t>Istanbul</t>
  </si>
  <si>
    <t>TUR10</t>
  </si>
  <si>
    <t>Turkmenistan</t>
  </si>
  <si>
    <t>TM</t>
  </si>
  <si>
    <t>TKM</t>
  </si>
  <si>
    <t>TKM10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</si>
  <si>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</si>
  <si>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</si>
  <si>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</si>
  <si>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</si>
  <si>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</si>
  <si>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</si>
  <si>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</si>
  <si>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</si>
  <si>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</si>
  <si>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UGA10</t>
  </si>
  <si>
    <t>Ukraine</t>
  </si>
  <si>
    <t>UA</t>
  </si>
  <si>
    <t>UKR</t>
  </si>
  <si>
    <t>UKR10</t>
  </si>
  <si>
    <t>United Arab Emirates</t>
  </si>
  <si>
    <t>AE</t>
  </si>
  <si>
    <t>ARE</t>
  </si>
  <si>
    <t>ARE10</t>
  </si>
  <si>
    <t>United Kingdom</t>
  </si>
  <si>
    <t>GB</t>
  </si>
  <si>
    <t>GBR</t>
  </si>
  <si>
    <t>United States</t>
  </si>
  <si>
    <t>US</t>
  </si>
  <si>
    <t>USA</t>
  </si>
  <si>
    <t>UNDP1</t>
  </si>
  <si>
    <t>New York</t>
  </si>
  <si>
    <t>United States Minor Outlying Islands</t>
  </si>
  <si>
    <t>UM</t>
  </si>
  <si>
    <t>UMI</t>
  </si>
  <si>
    <t>Uruguay</t>
  </si>
  <si>
    <t>UY</t>
  </si>
  <si>
    <t>URY</t>
  </si>
  <si>
    <t>URY10</t>
  </si>
  <si>
    <t>Uzbekistan</t>
  </si>
  <si>
    <t>UZ</t>
  </si>
  <si>
    <t>UZB</t>
  </si>
  <si>
    <t>UZB10</t>
  </si>
  <si>
    <t>Vanuatu</t>
  </si>
  <si>
    <t>VU</t>
  </si>
  <si>
    <t>VUT</t>
  </si>
  <si>
    <t>VE</t>
  </si>
  <si>
    <t>VEN</t>
  </si>
  <si>
    <t>VEN10</t>
  </si>
  <si>
    <t>Venezuela</t>
  </si>
  <si>
    <t>Viet Nam</t>
  </si>
  <si>
    <t>VN</t>
  </si>
  <si>
    <t>VNM</t>
  </si>
  <si>
    <t>VNM10</t>
  </si>
  <si>
    <t>Vietnam</t>
  </si>
  <si>
    <t>Virgin Islands, British</t>
  </si>
  <si>
    <t>VG</t>
  </si>
  <si>
    <t>VGB</t>
  </si>
  <si>
    <t>Virgin Islands, U.S.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</si>
  <si>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</si>
  <si>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</si>
  <si>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</si>
  <si>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</si>
  <si>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</si>
  <si>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</si>
  <si>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</si>
  <si>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</si>
  <si>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</si>
  <si>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</si>
  <si>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</si>
  <si>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YEM10</t>
  </si>
  <si>
    <t>Zambia</t>
  </si>
  <si>
    <t>ZM</t>
  </si>
  <si>
    <t>ZMB</t>
  </si>
  <si>
    <t>ZMB10</t>
  </si>
  <si>
    <t>Zimbabwe</t>
  </si>
  <si>
    <t>ZW</t>
  </si>
  <si>
    <t>ZWE</t>
  </si>
  <si>
    <t>ZWE10</t>
  </si>
  <si>
    <t>South Sudan</t>
  </si>
  <si>
    <t>SSD</t>
  </si>
  <si>
    <t>SSD10</t>
  </si>
  <si>
    <t>Kosovo</t>
  </si>
  <si>
    <t>KS</t>
  </si>
  <si>
    <t>KOS</t>
  </si>
  <si>
    <t>KOS10</t>
  </si>
  <si>
    <t>Developing economies</t>
  </si>
  <si>
    <t>Cabo Verde</t>
  </si>
  <si>
    <t>Eswatini</t>
  </si>
  <si>
    <t>Saint Helena</t>
  </si>
  <si>
    <t>United Republic of Tanzania</t>
  </si>
  <si>
    <t>Bolivia (Plurinational State of)</t>
  </si>
  <si>
    <t>Bonaire, Sint Eustatius and Saba</t>
  </si>
  <si>
    <t>British Virgin Islands</t>
  </si>
  <si>
    <t>Curaçao</t>
  </si>
  <si>
    <t>Saint Barthélemy</t>
  </si>
  <si>
    <t>Sint Maarten (Dutch part)</t>
  </si>
  <si>
    <t>Iran (Islamic Republic of)</t>
  </si>
  <si>
    <t>State of Palestine</t>
  </si>
  <si>
    <t>Micronesia (Federated States of)</t>
  </si>
  <si>
    <t>Wallis and Futuna Islands</t>
  </si>
  <si>
    <t>Transition economies</t>
  </si>
  <si>
    <t>North Macedonia</t>
  </si>
  <si>
    <t>Republic of Moldova</t>
  </si>
  <si>
    <t>Developed economies</t>
  </si>
  <si>
    <t>United States of America</t>
  </si>
  <si>
    <t>Czechia</t>
  </si>
  <si>
    <t>Holy See</t>
  </si>
  <si>
    <t>ASM10</t>
  </si>
  <si>
    <t>AND10</t>
  </si>
  <si>
    <t>AIA10</t>
  </si>
  <si>
    <t>ATA10</t>
  </si>
  <si>
    <t>ATG10</t>
  </si>
  <si>
    <t>ABW10</t>
  </si>
  <si>
    <t>AUS10</t>
  </si>
  <si>
    <t>AUT10</t>
  </si>
  <si>
    <t>BHS10</t>
  </si>
  <si>
    <t>BLZ10</t>
  </si>
  <si>
    <t>BMU10</t>
  </si>
  <si>
    <t>BVT10</t>
  </si>
  <si>
    <t>IOT10</t>
  </si>
  <si>
    <t>BRN10</t>
  </si>
  <si>
    <t>CAN10</t>
  </si>
  <si>
    <t>CYM10</t>
  </si>
  <si>
    <t>CXR10</t>
  </si>
  <si>
    <t>CCK10</t>
  </si>
  <si>
    <t>COK10</t>
  </si>
  <si>
    <t>CZE10</t>
  </si>
  <si>
    <t>DMA10</t>
  </si>
  <si>
    <t>EST10</t>
  </si>
  <si>
    <t>FLK10</t>
  </si>
  <si>
    <t>FRO10</t>
  </si>
  <si>
    <t>FIN10</t>
  </si>
  <si>
    <t>FRA10</t>
  </si>
  <si>
    <t>GUF10</t>
  </si>
  <si>
    <t>PYF10</t>
  </si>
  <si>
    <t>ATF10</t>
  </si>
  <si>
    <t>DEU10</t>
  </si>
  <si>
    <t>GIB10</t>
  </si>
  <si>
    <t>GRC10</t>
  </si>
  <si>
    <t>GRL10</t>
  </si>
  <si>
    <t>GRD10</t>
  </si>
  <si>
    <t>GLP10</t>
  </si>
  <si>
    <t>GUM10</t>
  </si>
  <si>
    <t>GGY10</t>
  </si>
  <si>
    <t>HMD10</t>
  </si>
  <si>
    <t>VAT10</t>
  </si>
  <si>
    <t>HKG10</t>
  </si>
  <si>
    <t>HUN10</t>
  </si>
  <si>
    <t>ISL10</t>
  </si>
  <si>
    <t>IRL10</t>
  </si>
  <si>
    <t>IMN10</t>
  </si>
  <si>
    <t>ISR10</t>
  </si>
  <si>
    <t>ITA10</t>
  </si>
  <si>
    <t>JEY10</t>
  </si>
  <si>
    <t>KIR10</t>
  </si>
  <si>
    <t>KOR10</t>
  </si>
  <si>
    <t>LVA10</t>
  </si>
  <si>
    <t>LIE10</t>
  </si>
  <si>
    <t>LUX10</t>
  </si>
  <si>
    <t>MAC10</t>
  </si>
  <si>
    <t>MLT10</t>
  </si>
  <si>
    <t>MHL10</t>
  </si>
  <si>
    <t>MTQ10</t>
  </si>
  <si>
    <t>MYT10</t>
  </si>
  <si>
    <t>FSM10</t>
  </si>
  <si>
    <t>MCO10</t>
  </si>
  <si>
    <t>MSR10</t>
  </si>
  <si>
    <t>NRU10</t>
  </si>
  <si>
    <t>NLD10</t>
  </si>
  <si>
    <t>ANT10</t>
  </si>
  <si>
    <t>NCL10</t>
  </si>
  <si>
    <t>NZL10</t>
  </si>
  <si>
    <t>NIU10</t>
  </si>
  <si>
    <t>NFK10</t>
  </si>
  <si>
    <t>MNP10</t>
  </si>
  <si>
    <t>NOR10</t>
  </si>
  <si>
    <t>OMN10</t>
  </si>
  <si>
    <t>PLW10</t>
  </si>
  <si>
    <t>PCN10</t>
  </si>
  <si>
    <t>POL10</t>
  </si>
  <si>
    <t>PRT10</t>
  </si>
  <si>
    <t>PRI10</t>
  </si>
  <si>
    <t>REU10</t>
  </si>
  <si>
    <t>SHN10</t>
  </si>
  <si>
    <t>KNA10</t>
  </si>
  <si>
    <t>LCA10</t>
  </si>
  <si>
    <t>SPM10</t>
  </si>
  <si>
    <t>VCT10</t>
  </si>
  <si>
    <t>SMR10</t>
  </si>
  <si>
    <t>SGP10</t>
  </si>
  <si>
    <t>SVN10</t>
  </si>
  <si>
    <t>SLB10</t>
  </si>
  <si>
    <t>SGS10</t>
  </si>
  <si>
    <t>ESP10</t>
  </si>
  <si>
    <t>SJM10</t>
  </si>
  <si>
    <t>SWE10</t>
  </si>
  <si>
    <t>TWN10</t>
  </si>
  <si>
    <t>TKL10</t>
  </si>
  <si>
    <t>TON10</t>
  </si>
  <si>
    <t>TCA10</t>
  </si>
  <si>
    <t>TUV10</t>
  </si>
  <si>
    <t>GBR10</t>
  </si>
  <si>
    <t>UMI10</t>
  </si>
  <si>
    <t>VUT10</t>
  </si>
  <si>
    <t>VGB10</t>
  </si>
  <si>
    <t>VIR10</t>
  </si>
  <si>
    <t>WLF10</t>
  </si>
  <si>
    <t>Nothern Macedonia</t>
  </si>
  <si>
    <t>Bonn</t>
  </si>
  <si>
    <t>Palestinian Territory</t>
  </si>
  <si>
    <t>Development status</t>
  </si>
  <si>
    <t>UNV10</t>
  </si>
  <si>
    <t>Egypt RC</t>
  </si>
  <si>
    <t>Jordan RC</t>
  </si>
  <si>
    <t>Sri Lanka RC</t>
  </si>
  <si>
    <t>Turkey RC</t>
  </si>
  <si>
    <t>Panama RC</t>
  </si>
  <si>
    <t>Region (UNDP)</t>
  </si>
  <si>
    <t>UN Member State</t>
  </si>
  <si>
    <t>Yes</t>
  </si>
  <si>
    <t>No</t>
  </si>
  <si>
    <t>LDC</t>
  </si>
  <si>
    <t>SIDS</t>
  </si>
  <si>
    <t>Developing Countries</t>
  </si>
  <si>
    <t>Developing</t>
  </si>
  <si>
    <t>Polynesia</t>
  </si>
  <si>
    <t>Oceania</t>
  </si>
  <si>
    <t>World</t>
  </si>
  <si>
    <t>x</t>
  </si>
  <si>
    <t>Micronesia</t>
  </si>
  <si>
    <t>Melanesia</t>
  </si>
  <si>
    <t>Developed</t>
  </si>
  <si>
    <t>Australia and New Zealand</t>
  </si>
  <si>
    <t>Western Europe</t>
  </si>
  <si>
    <t>Europe</t>
  </si>
  <si>
    <t>Southern Europe</t>
  </si>
  <si>
    <t>United Kingdom of Great Britain and Northern Ireland</t>
  </si>
  <si>
    <t>Northern Europe</t>
  </si>
  <si>
    <t>Svalbard and Jan Mayen Islands</t>
  </si>
  <si>
    <t>Sark</t>
  </si>
  <si>
    <t>Channel Islands</t>
  </si>
  <si>
    <t>ALA</t>
  </si>
  <si>
    <t>AX</t>
  </si>
  <si>
    <t>Åland Islands</t>
  </si>
  <si>
    <t>Eastern Europe</t>
  </si>
  <si>
    <t>Western Asia</t>
  </si>
  <si>
    <t>Asia</t>
  </si>
  <si>
    <t>Southern Asia</t>
  </si>
  <si>
    <t>South-eastern Asia</t>
  </si>
  <si>
    <t>Republic of Korea</t>
  </si>
  <si>
    <t>Eastern Asia</t>
  </si>
  <si>
    <t>Democratic People's Republic of Korea</t>
  </si>
  <si>
    <t>China, Macao Special Administrative Region</t>
  </si>
  <si>
    <t>China, Hong Kong Special Administrative Region</t>
  </si>
  <si>
    <t>Central Asia</t>
  </si>
  <si>
    <t>Northern America</t>
  </si>
  <si>
    <t>Americas</t>
  </si>
  <si>
    <t>Venezuela (Bolivarian Republic of)</t>
  </si>
  <si>
    <t>South America</t>
  </si>
  <si>
    <t>Latin America and the Caribbean</t>
  </si>
  <si>
    <t>Central America</t>
  </si>
  <si>
    <t>United States Virgin Islands</t>
  </si>
  <si>
    <t>Caribbean</t>
  </si>
  <si>
    <t>SXM</t>
  </si>
  <si>
    <t>SX</t>
  </si>
  <si>
    <t>MAF</t>
  </si>
  <si>
    <t>MF</t>
  </si>
  <si>
    <t>Saint Martin (French Part)</t>
  </si>
  <si>
    <t>BLM</t>
  </si>
  <si>
    <t>BL</t>
  </si>
  <si>
    <t>CUW</t>
  </si>
  <si>
    <t>CW</t>
  </si>
  <si>
    <t>BES</t>
  </si>
  <si>
    <t>BQ</t>
  </si>
  <si>
    <t>Western Africa</t>
  </si>
  <si>
    <t>Sub-Saharan Africa</t>
  </si>
  <si>
    <t>Africa</t>
  </si>
  <si>
    <t>Côte d’Ivoire</t>
  </si>
  <si>
    <t>Southern Africa</t>
  </si>
  <si>
    <t>Middle Africa</t>
  </si>
  <si>
    <t>Democratic Republic of the Congo</t>
  </si>
  <si>
    <t>Eastern Africa</t>
  </si>
  <si>
    <t>SS</t>
  </si>
  <si>
    <t>Northern Africa</t>
  </si>
  <si>
    <t>Developed / Developing Countries</t>
  </si>
  <si>
    <t>Small Island Developing States (SIDS)</t>
  </si>
  <si>
    <t>Land Locked Developing Countries (LLDC)</t>
  </si>
  <si>
    <t>Least Developed Countries (LDC)</t>
  </si>
  <si>
    <t>ISO-alpha3 Code</t>
  </si>
  <si>
    <t>ISO-alpha2 Code</t>
  </si>
  <si>
    <t>M49 Code</t>
  </si>
  <si>
    <t>Country or Area</t>
  </si>
  <si>
    <t>Intermediate Region Name</t>
  </si>
  <si>
    <t>Intermediate Region Code</t>
  </si>
  <si>
    <t>Sub-region Name</t>
  </si>
  <si>
    <t>Sub-region Code</t>
  </si>
  <si>
    <t>Region Name</t>
  </si>
  <si>
    <t>Region Code</t>
  </si>
  <si>
    <t>Global Name</t>
  </si>
  <si>
    <t>Global Code</t>
  </si>
  <si>
    <t>https://unstats.un.org/unsd/methodology/m49/overview/</t>
  </si>
  <si>
    <t>SDG</t>
  </si>
  <si>
    <t>WB</t>
  </si>
  <si>
    <t>SDG: Asia (Central and Southern)</t>
  </si>
  <si>
    <t>WB: Low income (July 2020)</t>
  </si>
  <si>
    <t>SDG: Northern America and Europe</t>
  </si>
  <si>
    <t>WB: Upper middle income (July 2020)</t>
  </si>
  <si>
    <t>SDG: Western Asia and Northern Africa</t>
  </si>
  <si>
    <t>WB: Lower middle income (July 2020)</t>
  </si>
  <si>
    <t>SDG: Oceania</t>
  </si>
  <si>
    <t>WB: High income (July 2020)</t>
  </si>
  <si>
    <t>SDG: Africa (Sub-Saharan)</t>
  </si>
  <si>
    <t>SDG: Latin America and the Caribbean</t>
  </si>
  <si>
    <t/>
  </si>
  <si>
    <t>SDG: Asia (Eastern and South-eastern)</t>
  </si>
  <si>
    <t>GPE: Overall FY20, all 68 countries, June 2020</t>
  </si>
  <si>
    <t>ECA: All countries (UNSDCode:98100)</t>
  </si>
  <si>
    <t>ESCWA: All countries (UNSDCode:98500)</t>
  </si>
  <si>
    <t>ESCAP: All countries (UNSDCode:98400)</t>
  </si>
  <si>
    <t>ECLAC: All countries (UNSDCode:98300)</t>
  </si>
  <si>
    <t>ECE: All countries (UNSDCode:98200)</t>
  </si>
  <si>
    <t>GPE</t>
  </si>
  <si>
    <t>ESCWA</t>
  </si>
  <si>
    <t>ESCAP</t>
  </si>
  <si>
    <t>ECLAC</t>
  </si>
  <si>
    <t>ECE</t>
  </si>
  <si>
    <t>ECA</t>
  </si>
  <si>
    <t>Source: UNESCO Institute for Statistics, September 2020 data update, http://data.uis.unesco.org/</t>
  </si>
  <si>
    <t xml:space="preserve">Users are required to acknowledge the UIS as the source of the data as indicated below: </t>
  </si>
  <si>
    <t>The UNESCO Institute for Statistics (UIS) encourages the use of its data, publications and other products for informational purposes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</si>
</sst>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 (Body)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333333"/>
      <name val="Calibri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A3E3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Font="1"/>
    <xf numFmtId="0" fontId="1" fillId="0" borderId="0" xfId="0" applyNumberFormat="1" applyFont="1" applyFill="1" applyAlignment="1" applyProtection="1"/>
    <xf numFmtId="0" fontId="2" fillId="0" borderId="1" xfId="0" applyNumberFormat="1" applyFont="1" applyFill="1" applyBorder="1" applyAlignment="1" applyProtection="1"/>
    <xf numFmtId="0" fontId="3" fillId="0" borderId="0" xfId="1"/>
    <xf numFmtId="1" fontId="3" fillId="0" borderId="0" xfId="1" applyNumberFormat="1"/>
    <xf numFmtId="0" fontId="4" fillId="2" borderId="0" xfId="1" applyFont="1" applyFill="1"/>
    <xf numFmtId="0" fontId="5" fillId="2" borderId="0" xfId="1" applyFont="1" applyFill="1"/>
    <xf numFmtId="0" fontId="1" fillId="0" borderId="0" xfId="0" applyFont="1"/>
    <xf numFmtId="0" fontId="6" fillId="0" borderId="0" xfId="0" applyFont="1" applyBorder="1"/>
    <xf numFmtId="0" fontId="1" fillId="0" borderId="2" xfId="0" applyNumberFormat="1" applyFont="1" applyFill="1" applyBorder="1" applyAlignment="1" applyProtection="1"/>
    <xf numFmtId="0" fontId="6" fillId="0" borderId="0" xfId="2"/>
    <xf numFmtId="168" fontId="8" fillId="0" borderId="0" xfId="2" applyNumberFormat="1" applyFont="1" applyAlignment="1">
      <alignment vertical="center" wrapText="1"/>
    </xf>
    <xf numFmtId="0" fontId="9" fillId="0" borderId="0" xfId="2" applyFont="1" applyAlignment="1">
      <alignment horizontal="center" wrapText="1"/>
    </xf>
    <xf numFmtId="0" fontId="7" fillId="3" borderId="3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2ABCD3F1-7D95-6148-A7E9-62F0B15FF6C0}"/>
    <cellStyle name="Normal 3" xfId="2" xr:uid="{DAADE0BC-AF0B-6C40-B772-DA04FBF261F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none"/>
      </font>
      <numFmt numFmtId="168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C4921-F816-48D7-9887-2508197EB4B4}" name="Table1" displayName="Table1" ref="A1:K253" totalsRowShown="0" headerRowDxfId="8" dataDxfId="15">
  <autoFilter ref="A1:K253" xr:uid="{1898E092-9F3B-40FF-BA6B-7BF06A693C45}"/>
  <sortState xmlns:xlrd2="http://schemas.microsoft.com/office/spreadsheetml/2017/richdata2" ref="A2:K253">
    <sortCondition ref="F1:F253"/>
  </sortState>
  <tableColumns count="11">
    <tableColumn id="1" xr3:uid="{EEDD2EF2-8EC4-4886-B93E-E5BB7D321F9D}" name="Country" dataDxfId="14"/>
    <tableColumn id="2" xr3:uid="{17E6E041-2D7D-4165-BCE0-97C97048036A}" name="2code" dataDxfId="13"/>
    <tableColumn id="3" xr3:uid="{83B80AF3-55C9-484C-8422-1471EC2B0947}" name="3code" dataDxfId="12"/>
    <tableColumn id="4" xr3:uid="{745FB855-CB22-4F4A-92B6-4D1A5DA237A9}" name="CO code" dataDxfId="11"/>
    <tableColumn id="5" xr3:uid="{7740BA9D-B470-4C21-8D27-8031A55FFC31}" name="City" dataDxfId="10"/>
    <tableColumn id="6" xr3:uid="{618CD26B-F5D7-45A6-8F14-75507AE81E47}" name="Region (UNDP)" dataDxfId="9"/>
    <tableColumn id="7" xr3:uid="{D3C27183-866A-4DD3-B89F-16BBC5B5735B}" name="Development status"/>
    <tableColumn id="8" xr3:uid="{DDC09645-CC37-8F45-AAA1-225D4BAE6DC0}" name="UN Member State" dataDxfId="7"/>
    <tableColumn id="9" xr3:uid="{155FE812-7A20-4A49-88CD-7F6D5A0F4E84}" name="LDC" dataDxfId="6"/>
    <tableColumn id="10" xr3:uid="{204D80C1-0B30-5347-8D16-EFF2C864EB2F}" name="SIDS" dataDxfId="5"/>
    <tableColumn id="11" xr3:uid="{EB95EBC6-05BE-014D-99E3-356437225D57}" name="Developing Countrie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3EAA86-266B-6F43-8A2E-37A539C57E3F}" name="Table3" displayName="Table3" ref="A1:J230" totalsRowShown="0">
  <autoFilter ref="A1:J230" xr:uid="{00000000-0009-0000-0100-000003000000}"/>
  <tableColumns count="10">
    <tableColumn id="1" xr3:uid="{00000000-0010-0000-0000-000001000000}" name="Country"/>
    <tableColumn id="2" xr3:uid="{00000000-0010-0000-0000-000002000000}" name="SDG"/>
    <tableColumn id="3" xr3:uid="{00000000-0010-0000-0000-000003000000}" name="WB"/>
    <tableColumn id="4" xr3:uid="{00000000-0010-0000-0000-000004000000}" name="ECA"/>
    <tableColumn id="5" xr3:uid="{00000000-0010-0000-0000-000005000000}" name="ECE"/>
    <tableColumn id="6" xr3:uid="{00000000-0010-0000-0000-000006000000}" name="ECLAC"/>
    <tableColumn id="7" xr3:uid="{00000000-0010-0000-0000-000007000000}" name="ESCAP"/>
    <tableColumn id="8" xr3:uid="{00000000-0010-0000-0000-000008000000}" name="ESCWA"/>
    <tableColumn id="9" xr3:uid="{00000000-0010-0000-0000-000009000000}" name="GPE"/>
    <tableColumn id="10" xr3:uid="{F31411B1-C814-3D42-820F-760712E1240D}" name="The UNESCO Institute for Statistics (UIS) encourages the use of its data, publications and other products for informational purposes only" dataDxfId="3" dataCellStyle="Normal 3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118A-FB4F-344E-B45D-AA0C5897EA74}">
  <dimension ref="A1:Q250"/>
  <sheetViews>
    <sheetView tabSelected="1" workbookViewId="0">
      <selection activeCell="R1" sqref="R1"/>
    </sheetView>
  </sheetViews>
  <sheetFormatPr baseColWidth="10" defaultRowHeight="15" x14ac:dyDescent="0.2"/>
  <cols>
    <col min="1" max="1" width="10.5" style="6" bestFit="1" customWidth="1"/>
    <col min="2" max="2" width="11" style="6" bestFit="1" customWidth="1"/>
    <col min="3" max="3" width="10.83203125" style="6" bestFit="1" customWidth="1"/>
    <col min="4" max="4" width="11.33203125" style="6" bestFit="1" customWidth="1"/>
    <col min="5" max="5" width="13.83203125" style="6" bestFit="1" customWidth="1"/>
    <col min="6" max="6" width="25.83203125" style="6" bestFit="1" customWidth="1"/>
    <col min="7" max="7" width="21.83203125" style="6" bestFit="1" customWidth="1"/>
    <col min="8" max="8" width="22.33203125" style="6" bestFit="1" customWidth="1"/>
    <col min="9" max="9" width="57.1640625" style="6" customWidth="1"/>
    <col min="10" max="10" width="10.33203125" style="6" customWidth="1"/>
    <col min="11" max="12" width="19.5" style="6" customWidth="1"/>
    <col min="13" max="13" width="26.6640625" style="6" bestFit="1" customWidth="1"/>
    <col min="14" max="14" width="33.5" style="6" bestFit="1" customWidth="1"/>
    <col min="15" max="15" width="29.5" style="6" bestFit="1" customWidth="1"/>
    <col min="16" max="16" width="28.33203125" style="6" bestFit="1" customWidth="1"/>
    <col min="17" max="17" width="46.5" style="6" bestFit="1" customWidth="1"/>
    <col min="18" max="16384" width="10.83203125" style="6"/>
  </cols>
  <sheetData>
    <row r="1" spans="1:17" s="9" customFormat="1" x14ac:dyDescent="0.2">
      <c r="A1" s="8" t="s">
        <v>1119</v>
      </c>
      <c r="B1" s="8" t="s">
        <v>1118</v>
      </c>
      <c r="C1" s="8" t="s">
        <v>1117</v>
      </c>
      <c r="D1" s="8" t="s">
        <v>1116</v>
      </c>
      <c r="E1" s="8" t="s">
        <v>1115</v>
      </c>
      <c r="F1" s="8" t="s">
        <v>1114</v>
      </c>
      <c r="G1" s="8" t="s">
        <v>1113</v>
      </c>
      <c r="H1" s="8" t="s">
        <v>1112</v>
      </c>
      <c r="I1" s="8" t="s">
        <v>1111</v>
      </c>
      <c r="J1" s="8" t="s">
        <v>1110</v>
      </c>
      <c r="K1" s="8" t="s">
        <v>1109</v>
      </c>
      <c r="L1" s="8" t="s">
        <v>1108</v>
      </c>
      <c r="M1" s="8" t="s">
        <v>1107</v>
      </c>
      <c r="N1" s="8" t="s">
        <v>1106</v>
      </c>
      <c r="O1" s="8" t="s">
        <v>1105</v>
      </c>
      <c r="P1" s="8" t="s">
        <v>1104</v>
      </c>
      <c r="Q1" s="8" t="s">
        <v>1120</v>
      </c>
    </row>
    <row r="2" spans="1:17" x14ac:dyDescent="0.2">
      <c r="A2" s="7">
        <v>1</v>
      </c>
      <c r="B2" s="6" t="s">
        <v>1047</v>
      </c>
      <c r="C2" s="7">
        <v>2</v>
      </c>
      <c r="D2" s="6" t="s">
        <v>1096</v>
      </c>
      <c r="E2" s="7">
        <v>15</v>
      </c>
      <c r="F2" s="6" t="s">
        <v>1103</v>
      </c>
      <c r="I2" s="6" t="s">
        <v>16</v>
      </c>
      <c r="J2" s="7">
        <v>12</v>
      </c>
      <c r="K2" s="6" t="s">
        <v>17</v>
      </c>
      <c r="L2" s="6" t="s">
        <v>18</v>
      </c>
      <c r="P2" s="6" t="s">
        <v>1044</v>
      </c>
    </row>
    <row r="3" spans="1:17" x14ac:dyDescent="0.2">
      <c r="A3" s="7">
        <v>1</v>
      </c>
      <c r="B3" s="6" t="s">
        <v>1047</v>
      </c>
      <c r="C3" s="7">
        <v>2</v>
      </c>
      <c r="D3" s="6" t="s">
        <v>1096</v>
      </c>
      <c r="E3" s="7">
        <v>15</v>
      </c>
      <c r="F3" s="6" t="s">
        <v>1103</v>
      </c>
      <c r="I3" s="6" t="s">
        <v>126</v>
      </c>
      <c r="J3" s="7">
        <v>818</v>
      </c>
      <c r="K3" s="6" t="s">
        <v>127</v>
      </c>
      <c r="L3" s="6" t="s">
        <v>128</v>
      </c>
      <c r="P3" s="6" t="s">
        <v>1044</v>
      </c>
    </row>
    <row r="4" spans="1:17" x14ac:dyDescent="0.2">
      <c r="A4" s="7">
        <v>1</v>
      </c>
      <c r="B4" s="6" t="s">
        <v>1047</v>
      </c>
      <c r="C4" s="7">
        <v>2</v>
      </c>
      <c r="D4" s="6" t="s">
        <v>1096</v>
      </c>
      <c r="E4" s="7">
        <v>15</v>
      </c>
      <c r="F4" s="6" t="s">
        <v>1103</v>
      </c>
      <c r="I4" s="6" t="s">
        <v>399</v>
      </c>
      <c r="J4" s="7">
        <v>434</v>
      </c>
      <c r="K4" s="6" t="s">
        <v>396</v>
      </c>
      <c r="L4" s="6" t="s">
        <v>397</v>
      </c>
      <c r="P4" s="6" t="s">
        <v>1044</v>
      </c>
    </row>
    <row r="5" spans="1:17" x14ac:dyDescent="0.2">
      <c r="A5" s="7">
        <v>1</v>
      </c>
      <c r="B5" s="6" t="s">
        <v>1047</v>
      </c>
      <c r="C5" s="7">
        <v>2</v>
      </c>
      <c r="D5" s="6" t="s">
        <v>1096</v>
      </c>
      <c r="E5" s="7">
        <v>15</v>
      </c>
      <c r="F5" s="6" t="s">
        <v>1103</v>
      </c>
      <c r="I5" s="6" t="s">
        <v>472</v>
      </c>
      <c r="J5" s="7">
        <v>504</v>
      </c>
      <c r="K5" s="6" t="s">
        <v>473</v>
      </c>
      <c r="L5" s="6" t="s">
        <v>474</v>
      </c>
      <c r="P5" s="6" t="s">
        <v>1044</v>
      </c>
    </row>
    <row r="6" spans="1:17" x14ac:dyDescent="0.2">
      <c r="A6" s="7">
        <v>1</v>
      </c>
      <c r="B6" s="6" t="s">
        <v>1047</v>
      </c>
      <c r="C6" s="7">
        <v>2</v>
      </c>
      <c r="D6" s="6" t="s">
        <v>1096</v>
      </c>
      <c r="E6" s="7">
        <v>15</v>
      </c>
      <c r="F6" s="6" t="s">
        <v>1103</v>
      </c>
      <c r="I6" s="6" t="s">
        <v>749</v>
      </c>
      <c r="J6" s="7">
        <v>729</v>
      </c>
      <c r="K6" s="6" t="s">
        <v>750</v>
      </c>
      <c r="L6" s="6" t="s">
        <v>751</v>
      </c>
      <c r="M6" s="6" t="s">
        <v>1048</v>
      </c>
      <c r="P6" s="6" t="s">
        <v>1044</v>
      </c>
    </row>
    <row r="7" spans="1:17" x14ac:dyDescent="0.2">
      <c r="A7" s="7">
        <v>1</v>
      </c>
      <c r="B7" s="6" t="s">
        <v>1047</v>
      </c>
      <c r="C7" s="7">
        <v>2</v>
      </c>
      <c r="D7" s="6" t="s">
        <v>1096</v>
      </c>
      <c r="E7" s="7">
        <v>15</v>
      </c>
      <c r="F7" s="6" t="s">
        <v>1103</v>
      </c>
      <c r="I7" s="6" t="s">
        <v>811</v>
      </c>
      <c r="J7" s="7">
        <v>788</v>
      </c>
      <c r="K7" s="6" t="s">
        <v>812</v>
      </c>
      <c r="L7" s="6" t="s">
        <v>813</v>
      </c>
      <c r="P7" s="6" t="s">
        <v>1044</v>
      </c>
    </row>
    <row r="8" spans="1:17" x14ac:dyDescent="0.2">
      <c r="A8" s="7">
        <v>1</v>
      </c>
      <c r="B8" s="6" t="s">
        <v>1047</v>
      </c>
      <c r="C8" s="7">
        <v>2</v>
      </c>
      <c r="D8" s="6" t="s">
        <v>1096</v>
      </c>
      <c r="E8" s="7">
        <v>15</v>
      </c>
      <c r="F8" s="6" t="s">
        <v>1103</v>
      </c>
      <c r="I8" s="6" t="s">
        <v>883</v>
      </c>
      <c r="J8" s="7">
        <v>732</v>
      </c>
      <c r="K8" s="6" t="s">
        <v>884</v>
      </c>
      <c r="L8" s="6" t="s">
        <v>885</v>
      </c>
      <c r="P8" s="6" t="s">
        <v>1044</v>
      </c>
    </row>
    <row r="9" spans="1:17" x14ac:dyDescent="0.2">
      <c r="A9" s="7">
        <v>1</v>
      </c>
      <c r="B9" s="6" t="s">
        <v>1047</v>
      </c>
      <c r="C9" s="7">
        <v>2</v>
      </c>
      <c r="D9" s="6" t="s">
        <v>1096</v>
      </c>
      <c r="E9" s="7">
        <v>202</v>
      </c>
      <c r="F9" s="6" t="s">
        <v>1095</v>
      </c>
      <c r="G9" s="7">
        <v>14</v>
      </c>
      <c r="H9" s="6" t="s">
        <v>1101</v>
      </c>
      <c r="I9" s="6" t="s">
        <v>172</v>
      </c>
      <c r="J9" s="7">
        <v>86</v>
      </c>
      <c r="K9" s="6" t="s">
        <v>173</v>
      </c>
      <c r="L9" s="6" t="s">
        <v>174</v>
      </c>
      <c r="P9" s="6" t="s">
        <v>1044</v>
      </c>
    </row>
    <row r="10" spans="1:17" x14ac:dyDescent="0.2">
      <c r="A10" s="7">
        <v>1</v>
      </c>
      <c r="B10" s="6" t="s">
        <v>1047</v>
      </c>
      <c r="C10" s="7">
        <v>2</v>
      </c>
      <c r="D10" s="6" t="s">
        <v>1096</v>
      </c>
      <c r="E10" s="7">
        <v>202</v>
      </c>
      <c r="F10" s="6" t="s">
        <v>1095</v>
      </c>
      <c r="G10" s="7">
        <v>14</v>
      </c>
      <c r="H10" s="6" t="s">
        <v>1101</v>
      </c>
      <c r="I10" s="6" t="s">
        <v>122</v>
      </c>
      <c r="J10" s="7">
        <v>108</v>
      </c>
      <c r="K10" s="6" t="s">
        <v>123</v>
      </c>
      <c r="L10" s="6" t="s">
        <v>124</v>
      </c>
      <c r="M10" s="6" t="s">
        <v>1048</v>
      </c>
      <c r="N10" s="6" t="s">
        <v>1048</v>
      </c>
      <c r="P10" s="6" t="s">
        <v>1044</v>
      </c>
    </row>
    <row r="11" spans="1:17" x14ac:dyDescent="0.2">
      <c r="A11" s="7">
        <v>1</v>
      </c>
      <c r="B11" s="6" t="s">
        <v>1047</v>
      </c>
      <c r="C11" s="7">
        <v>2</v>
      </c>
      <c r="D11" s="6" t="s">
        <v>1096</v>
      </c>
      <c r="E11" s="7">
        <v>202</v>
      </c>
      <c r="F11" s="6" t="s">
        <v>1095</v>
      </c>
      <c r="G11" s="7">
        <v>14</v>
      </c>
      <c r="H11" s="6" t="s">
        <v>1101</v>
      </c>
      <c r="I11" s="6" t="s">
        <v>182</v>
      </c>
      <c r="J11" s="7">
        <v>174</v>
      </c>
      <c r="K11" s="6" t="s">
        <v>183</v>
      </c>
      <c r="L11" s="6" t="s">
        <v>184</v>
      </c>
      <c r="M11" s="6" t="s">
        <v>1048</v>
      </c>
      <c r="O11" s="6" t="s">
        <v>1048</v>
      </c>
      <c r="P11" s="6" t="s">
        <v>1044</v>
      </c>
    </row>
    <row r="12" spans="1:17" x14ac:dyDescent="0.2">
      <c r="A12" s="7">
        <v>1</v>
      </c>
      <c r="B12" s="6" t="s">
        <v>1047</v>
      </c>
      <c r="C12" s="7">
        <v>2</v>
      </c>
      <c r="D12" s="6" t="s">
        <v>1096</v>
      </c>
      <c r="E12" s="7">
        <v>202</v>
      </c>
      <c r="F12" s="6" t="s">
        <v>1095</v>
      </c>
      <c r="G12" s="7">
        <v>14</v>
      </c>
      <c r="H12" s="6" t="s">
        <v>1101</v>
      </c>
      <c r="I12" s="6" t="s">
        <v>224</v>
      </c>
      <c r="J12" s="7">
        <v>262</v>
      </c>
      <c r="K12" s="6" t="s">
        <v>225</v>
      </c>
      <c r="L12" s="6" t="s">
        <v>226</v>
      </c>
      <c r="M12" s="6" t="s">
        <v>1048</v>
      </c>
      <c r="P12" s="6" t="s">
        <v>1044</v>
      </c>
    </row>
    <row r="13" spans="1:17" x14ac:dyDescent="0.2">
      <c r="A13" s="7">
        <v>1</v>
      </c>
      <c r="B13" s="6" t="s">
        <v>1047</v>
      </c>
      <c r="C13" s="7">
        <v>2</v>
      </c>
      <c r="D13" s="6" t="s">
        <v>1096</v>
      </c>
      <c r="E13" s="7">
        <v>202</v>
      </c>
      <c r="F13" s="6" t="s">
        <v>1095</v>
      </c>
      <c r="G13" s="7">
        <v>14</v>
      </c>
      <c r="H13" s="6" t="s">
        <v>1101</v>
      </c>
      <c r="I13" s="6" t="s">
        <v>250</v>
      </c>
      <c r="J13" s="7">
        <v>232</v>
      </c>
      <c r="K13" s="6" t="s">
        <v>251</v>
      </c>
      <c r="L13" s="6" t="s">
        <v>252</v>
      </c>
      <c r="M13" s="6" t="s">
        <v>1048</v>
      </c>
      <c r="P13" s="6" t="s">
        <v>1044</v>
      </c>
    </row>
    <row r="14" spans="1:17" x14ac:dyDescent="0.2">
      <c r="A14" s="7">
        <v>1</v>
      </c>
      <c r="B14" s="6" t="s">
        <v>1047</v>
      </c>
      <c r="C14" s="7">
        <v>2</v>
      </c>
      <c r="D14" s="6" t="s">
        <v>1096</v>
      </c>
      <c r="E14" s="7">
        <v>202</v>
      </c>
      <c r="F14" s="6" t="s">
        <v>1095</v>
      </c>
      <c r="G14" s="7">
        <v>14</v>
      </c>
      <c r="H14" s="6" t="s">
        <v>1101</v>
      </c>
      <c r="I14" s="6" t="s">
        <v>254</v>
      </c>
      <c r="J14" s="7">
        <v>231</v>
      </c>
      <c r="K14" s="6" t="s">
        <v>255</v>
      </c>
      <c r="L14" s="6" t="s">
        <v>256</v>
      </c>
      <c r="M14" s="6" t="s">
        <v>1048</v>
      </c>
      <c r="N14" s="6" t="s">
        <v>1048</v>
      </c>
      <c r="P14" s="6" t="s">
        <v>1044</v>
      </c>
    </row>
    <row r="15" spans="1:17" x14ac:dyDescent="0.2">
      <c r="A15" s="7">
        <v>1</v>
      </c>
      <c r="B15" s="6" t="s">
        <v>1047</v>
      </c>
      <c r="C15" s="7">
        <v>2</v>
      </c>
      <c r="D15" s="6" t="s">
        <v>1096</v>
      </c>
      <c r="E15" s="7">
        <v>202</v>
      </c>
      <c r="F15" s="6" t="s">
        <v>1095</v>
      </c>
      <c r="G15" s="7">
        <v>14</v>
      </c>
      <c r="H15" s="6" t="s">
        <v>1101</v>
      </c>
      <c r="I15" s="6" t="s">
        <v>385</v>
      </c>
      <c r="J15" s="7">
        <v>260</v>
      </c>
      <c r="K15" s="6" t="s">
        <v>386</v>
      </c>
      <c r="L15" s="6" t="s">
        <v>387</v>
      </c>
      <c r="P15" s="6" t="s">
        <v>1044</v>
      </c>
    </row>
    <row r="16" spans="1:17" x14ac:dyDescent="0.2">
      <c r="A16" s="7">
        <v>1</v>
      </c>
      <c r="B16" s="6" t="s">
        <v>1047</v>
      </c>
      <c r="C16" s="7">
        <v>2</v>
      </c>
      <c r="D16" s="6" t="s">
        <v>1096</v>
      </c>
      <c r="E16" s="7">
        <v>202</v>
      </c>
      <c r="F16" s="6" t="s">
        <v>1095</v>
      </c>
      <c r="G16" s="7">
        <v>14</v>
      </c>
      <c r="H16" s="6" t="s">
        <v>1101</v>
      </c>
      <c r="I16" s="6" t="s">
        <v>353</v>
      </c>
      <c r="J16" s="7">
        <v>404</v>
      </c>
      <c r="K16" s="6" t="s">
        <v>354</v>
      </c>
      <c r="L16" s="6" t="s">
        <v>355</v>
      </c>
      <c r="P16" s="6" t="s">
        <v>1044</v>
      </c>
    </row>
    <row r="17" spans="1:16" x14ac:dyDescent="0.2">
      <c r="A17" s="7">
        <v>1</v>
      </c>
      <c r="B17" s="6" t="s">
        <v>1047</v>
      </c>
      <c r="C17" s="7">
        <v>2</v>
      </c>
      <c r="D17" s="6" t="s">
        <v>1096</v>
      </c>
      <c r="E17" s="7">
        <v>202</v>
      </c>
      <c r="F17" s="6" t="s">
        <v>1095</v>
      </c>
      <c r="G17" s="7">
        <v>14</v>
      </c>
      <c r="H17" s="6" t="s">
        <v>1101</v>
      </c>
      <c r="I17" s="6" t="s">
        <v>407</v>
      </c>
      <c r="J17" s="7">
        <v>450</v>
      </c>
      <c r="K17" s="6" t="s">
        <v>408</v>
      </c>
      <c r="L17" s="6" t="s">
        <v>409</v>
      </c>
      <c r="M17" s="6" t="s">
        <v>1048</v>
      </c>
      <c r="P17" s="6" t="s">
        <v>1044</v>
      </c>
    </row>
    <row r="18" spans="1:16" x14ac:dyDescent="0.2">
      <c r="A18" s="7">
        <v>1</v>
      </c>
      <c r="B18" s="6" t="s">
        <v>1047</v>
      </c>
      <c r="C18" s="7">
        <v>2</v>
      </c>
      <c r="D18" s="6" t="s">
        <v>1096</v>
      </c>
      <c r="E18" s="7">
        <v>202</v>
      </c>
      <c r="F18" s="6" t="s">
        <v>1095</v>
      </c>
      <c r="G18" s="7">
        <v>14</v>
      </c>
      <c r="H18" s="6" t="s">
        <v>1101</v>
      </c>
      <c r="I18" s="6" t="s">
        <v>411</v>
      </c>
      <c r="J18" s="7">
        <v>454</v>
      </c>
      <c r="K18" s="6" t="s">
        <v>412</v>
      </c>
      <c r="L18" s="6" t="s">
        <v>413</v>
      </c>
      <c r="M18" s="6" t="s">
        <v>1048</v>
      </c>
      <c r="N18" s="6" t="s">
        <v>1048</v>
      </c>
      <c r="P18" s="6" t="s">
        <v>1044</v>
      </c>
    </row>
    <row r="19" spans="1:16" x14ac:dyDescent="0.2">
      <c r="A19" s="7">
        <v>1</v>
      </c>
      <c r="B19" s="6" t="s">
        <v>1047</v>
      </c>
      <c r="C19" s="7">
        <v>2</v>
      </c>
      <c r="D19" s="6" t="s">
        <v>1096</v>
      </c>
      <c r="E19" s="7">
        <v>202</v>
      </c>
      <c r="F19" s="6" t="s">
        <v>1095</v>
      </c>
      <c r="G19" s="7">
        <v>14</v>
      </c>
      <c r="H19" s="6" t="s">
        <v>1101</v>
      </c>
      <c r="I19" s="6" t="s">
        <v>446</v>
      </c>
      <c r="J19" s="7">
        <v>480</v>
      </c>
      <c r="K19" s="6" t="s">
        <v>447</v>
      </c>
      <c r="L19" s="6" t="s">
        <v>448</v>
      </c>
      <c r="O19" s="6" t="s">
        <v>1048</v>
      </c>
      <c r="P19" s="6" t="s">
        <v>1044</v>
      </c>
    </row>
    <row r="20" spans="1:16" x14ac:dyDescent="0.2">
      <c r="A20" s="7">
        <v>1</v>
      </c>
      <c r="B20" s="6" t="s">
        <v>1047</v>
      </c>
      <c r="C20" s="7">
        <v>2</v>
      </c>
      <c r="D20" s="6" t="s">
        <v>1096</v>
      </c>
      <c r="E20" s="7">
        <v>202</v>
      </c>
      <c r="F20" s="6" t="s">
        <v>1095</v>
      </c>
      <c r="G20" s="7">
        <v>14</v>
      </c>
      <c r="H20" s="6" t="s">
        <v>1101</v>
      </c>
      <c r="I20" s="6" t="s">
        <v>550</v>
      </c>
      <c r="J20" s="7">
        <v>175</v>
      </c>
      <c r="K20" s="6" t="s">
        <v>551</v>
      </c>
      <c r="L20" s="6" t="s">
        <v>552</v>
      </c>
      <c r="P20" s="6" t="s">
        <v>1044</v>
      </c>
    </row>
    <row r="21" spans="1:16" x14ac:dyDescent="0.2">
      <c r="A21" s="7">
        <v>1</v>
      </c>
      <c r="B21" s="6" t="s">
        <v>1047</v>
      </c>
      <c r="C21" s="7">
        <v>2</v>
      </c>
      <c r="D21" s="6" t="s">
        <v>1096</v>
      </c>
      <c r="E21" s="7">
        <v>202</v>
      </c>
      <c r="F21" s="6" t="s">
        <v>1095</v>
      </c>
      <c r="G21" s="7">
        <v>14</v>
      </c>
      <c r="H21" s="6" t="s">
        <v>1101</v>
      </c>
      <c r="I21" s="6" t="s">
        <v>476</v>
      </c>
      <c r="J21" s="7">
        <v>508</v>
      </c>
      <c r="K21" s="6" t="s">
        <v>477</v>
      </c>
      <c r="L21" s="6" t="s">
        <v>478</v>
      </c>
      <c r="M21" s="6" t="s">
        <v>1048</v>
      </c>
      <c r="P21" s="6" t="s">
        <v>1044</v>
      </c>
    </row>
    <row r="22" spans="1:16" x14ac:dyDescent="0.2">
      <c r="A22" s="7">
        <v>1</v>
      </c>
      <c r="B22" s="6" t="s">
        <v>1047</v>
      </c>
      <c r="C22" s="7">
        <v>2</v>
      </c>
      <c r="D22" s="6" t="s">
        <v>1096</v>
      </c>
      <c r="E22" s="7">
        <v>202</v>
      </c>
      <c r="F22" s="6" t="s">
        <v>1095</v>
      </c>
      <c r="G22" s="7">
        <v>14</v>
      </c>
      <c r="H22" s="6" t="s">
        <v>1101</v>
      </c>
      <c r="I22" s="6" t="s">
        <v>656</v>
      </c>
      <c r="J22" s="7">
        <v>638</v>
      </c>
      <c r="K22" s="6" t="s">
        <v>657</v>
      </c>
      <c r="L22" s="6" t="s">
        <v>658</v>
      </c>
      <c r="P22" s="6" t="s">
        <v>1044</v>
      </c>
    </row>
    <row r="23" spans="1:16" x14ac:dyDescent="0.2">
      <c r="A23" s="7">
        <v>1</v>
      </c>
      <c r="B23" s="6" t="s">
        <v>1047</v>
      </c>
      <c r="C23" s="7">
        <v>2</v>
      </c>
      <c r="D23" s="6" t="s">
        <v>1096</v>
      </c>
      <c r="E23" s="7">
        <v>202</v>
      </c>
      <c r="F23" s="6" t="s">
        <v>1095</v>
      </c>
      <c r="G23" s="7">
        <v>14</v>
      </c>
      <c r="H23" s="6" t="s">
        <v>1101</v>
      </c>
      <c r="I23" s="6" t="s">
        <v>667</v>
      </c>
      <c r="J23" s="7">
        <v>646</v>
      </c>
      <c r="K23" s="6" t="s">
        <v>668</v>
      </c>
      <c r="L23" s="6" t="s">
        <v>669</v>
      </c>
      <c r="M23" s="6" t="s">
        <v>1048</v>
      </c>
      <c r="N23" s="6" t="s">
        <v>1048</v>
      </c>
      <c r="P23" s="6" t="s">
        <v>1044</v>
      </c>
    </row>
    <row r="24" spans="1:16" x14ac:dyDescent="0.2">
      <c r="A24" s="7">
        <v>1</v>
      </c>
      <c r="B24" s="6" t="s">
        <v>1047</v>
      </c>
      <c r="C24" s="7">
        <v>2</v>
      </c>
      <c r="D24" s="6" t="s">
        <v>1096</v>
      </c>
      <c r="E24" s="7">
        <v>202</v>
      </c>
      <c r="F24" s="6" t="s">
        <v>1095</v>
      </c>
      <c r="G24" s="7">
        <v>14</v>
      </c>
      <c r="H24" s="6" t="s">
        <v>1101</v>
      </c>
      <c r="I24" s="6" t="s">
        <v>709</v>
      </c>
      <c r="J24" s="7">
        <v>690</v>
      </c>
      <c r="K24" s="6" t="s">
        <v>710</v>
      </c>
      <c r="L24" s="6" t="s">
        <v>711</v>
      </c>
      <c r="O24" s="6" t="s">
        <v>1048</v>
      </c>
      <c r="P24" s="6" t="s">
        <v>1044</v>
      </c>
    </row>
    <row r="25" spans="1:16" x14ac:dyDescent="0.2">
      <c r="A25" s="7">
        <v>1</v>
      </c>
      <c r="B25" s="6" t="s">
        <v>1047</v>
      </c>
      <c r="C25" s="7">
        <v>2</v>
      </c>
      <c r="D25" s="6" t="s">
        <v>1096</v>
      </c>
      <c r="E25" s="7">
        <v>202</v>
      </c>
      <c r="F25" s="6" t="s">
        <v>1095</v>
      </c>
      <c r="G25" s="7">
        <v>14</v>
      </c>
      <c r="H25" s="6" t="s">
        <v>1101</v>
      </c>
      <c r="I25" s="6" t="s">
        <v>729</v>
      </c>
      <c r="J25" s="7">
        <v>706</v>
      </c>
      <c r="K25" s="6" t="s">
        <v>730</v>
      </c>
      <c r="L25" s="6" t="s">
        <v>731</v>
      </c>
      <c r="M25" s="6" t="s">
        <v>1048</v>
      </c>
      <c r="P25" s="6" t="s">
        <v>1044</v>
      </c>
    </row>
    <row r="26" spans="1:16" x14ac:dyDescent="0.2">
      <c r="A26" s="7">
        <v>1</v>
      </c>
      <c r="B26" s="6" t="s">
        <v>1047</v>
      </c>
      <c r="C26" s="7">
        <v>2</v>
      </c>
      <c r="D26" s="6" t="s">
        <v>1096</v>
      </c>
      <c r="E26" s="7">
        <v>202</v>
      </c>
      <c r="F26" s="6" t="s">
        <v>1095</v>
      </c>
      <c r="G26" s="7">
        <v>14</v>
      </c>
      <c r="H26" s="6" t="s">
        <v>1101</v>
      </c>
      <c r="I26" s="6" t="s">
        <v>898</v>
      </c>
      <c r="J26" s="7">
        <v>728</v>
      </c>
      <c r="K26" s="6" t="s">
        <v>1102</v>
      </c>
      <c r="L26" s="6" t="s">
        <v>899</v>
      </c>
      <c r="M26" s="6" t="s">
        <v>1048</v>
      </c>
      <c r="N26" s="6" t="s">
        <v>1048</v>
      </c>
      <c r="P26" s="6" t="s">
        <v>1044</v>
      </c>
    </row>
    <row r="27" spans="1:16" x14ac:dyDescent="0.2">
      <c r="A27" s="7">
        <v>1</v>
      </c>
      <c r="B27" s="6" t="s">
        <v>1047</v>
      </c>
      <c r="C27" s="7">
        <v>2</v>
      </c>
      <c r="D27" s="6" t="s">
        <v>1096</v>
      </c>
      <c r="E27" s="7">
        <v>202</v>
      </c>
      <c r="F27" s="6" t="s">
        <v>1095</v>
      </c>
      <c r="G27" s="7">
        <v>14</v>
      </c>
      <c r="H27" s="6" t="s">
        <v>1101</v>
      </c>
      <c r="I27" s="6" t="s">
        <v>831</v>
      </c>
      <c r="J27" s="7">
        <v>800</v>
      </c>
      <c r="K27" s="6" t="s">
        <v>832</v>
      </c>
      <c r="L27" s="6" t="s">
        <v>833</v>
      </c>
      <c r="M27" s="6" t="s">
        <v>1048</v>
      </c>
      <c r="N27" s="6" t="s">
        <v>1048</v>
      </c>
      <c r="P27" s="6" t="s">
        <v>1044</v>
      </c>
    </row>
    <row r="28" spans="1:16" x14ac:dyDescent="0.2">
      <c r="A28" s="7">
        <v>1</v>
      </c>
      <c r="B28" s="6" t="s">
        <v>1047</v>
      </c>
      <c r="C28" s="7">
        <v>2</v>
      </c>
      <c r="D28" s="6" t="s">
        <v>1096</v>
      </c>
      <c r="E28" s="7">
        <v>202</v>
      </c>
      <c r="F28" s="6" t="s">
        <v>1095</v>
      </c>
      <c r="G28" s="7">
        <v>14</v>
      </c>
      <c r="H28" s="6" t="s">
        <v>1101</v>
      </c>
      <c r="I28" s="6" t="s">
        <v>909</v>
      </c>
      <c r="J28" s="7">
        <v>834</v>
      </c>
      <c r="K28" s="6" t="s">
        <v>784</v>
      </c>
      <c r="L28" s="6" t="s">
        <v>785</v>
      </c>
      <c r="M28" s="6" t="s">
        <v>1048</v>
      </c>
      <c r="P28" s="6" t="s">
        <v>1044</v>
      </c>
    </row>
    <row r="29" spans="1:16" x14ac:dyDescent="0.2">
      <c r="A29" s="7">
        <v>1</v>
      </c>
      <c r="B29" s="6" t="s">
        <v>1047</v>
      </c>
      <c r="C29" s="7">
        <v>2</v>
      </c>
      <c r="D29" s="6" t="s">
        <v>1096</v>
      </c>
      <c r="E29" s="7">
        <v>202</v>
      </c>
      <c r="F29" s="6" t="s">
        <v>1095</v>
      </c>
      <c r="G29" s="7">
        <v>14</v>
      </c>
      <c r="H29" s="6" t="s">
        <v>1101</v>
      </c>
      <c r="I29" s="6" t="s">
        <v>890</v>
      </c>
      <c r="J29" s="7">
        <v>894</v>
      </c>
      <c r="K29" s="6" t="s">
        <v>891</v>
      </c>
      <c r="L29" s="6" t="s">
        <v>892</v>
      </c>
      <c r="M29" s="6" t="s">
        <v>1048</v>
      </c>
      <c r="N29" s="6" t="s">
        <v>1048</v>
      </c>
      <c r="P29" s="6" t="s">
        <v>1044</v>
      </c>
    </row>
    <row r="30" spans="1:16" x14ac:dyDescent="0.2">
      <c r="A30" s="7">
        <v>1</v>
      </c>
      <c r="B30" s="6" t="s">
        <v>1047</v>
      </c>
      <c r="C30" s="7">
        <v>2</v>
      </c>
      <c r="D30" s="6" t="s">
        <v>1096</v>
      </c>
      <c r="E30" s="7">
        <v>202</v>
      </c>
      <c r="F30" s="6" t="s">
        <v>1095</v>
      </c>
      <c r="G30" s="7">
        <v>14</v>
      </c>
      <c r="H30" s="6" t="s">
        <v>1101</v>
      </c>
      <c r="I30" s="6" t="s">
        <v>894</v>
      </c>
      <c r="J30" s="7">
        <v>716</v>
      </c>
      <c r="K30" s="6" t="s">
        <v>895</v>
      </c>
      <c r="L30" s="6" t="s">
        <v>896</v>
      </c>
      <c r="N30" s="6" t="s">
        <v>1048</v>
      </c>
      <c r="P30" s="6" t="s">
        <v>1044</v>
      </c>
    </row>
    <row r="31" spans="1:16" x14ac:dyDescent="0.2">
      <c r="A31" s="7">
        <v>1</v>
      </c>
      <c r="B31" s="6" t="s">
        <v>1047</v>
      </c>
      <c r="C31" s="7">
        <v>2</v>
      </c>
      <c r="D31" s="6" t="s">
        <v>1096</v>
      </c>
      <c r="E31" s="7">
        <v>202</v>
      </c>
      <c r="F31" s="6" t="s">
        <v>1095</v>
      </c>
      <c r="G31" s="7">
        <v>17</v>
      </c>
      <c r="H31" s="6" t="s">
        <v>1099</v>
      </c>
      <c r="I31" s="6" t="s">
        <v>24</v>
      </c>
      <c r="J31" s="7">
        <v>24</v>
      </c>
      <c r="K31" s="6" t="s">
        <v>25</v>
      </c>
      <c r="L31" s="6" t="s">
        <v>26</v>
      </c>
      <c r="M31" s="6" t="s">
        <v>1048</v>
      </c>
      <c r="P31" s="6" t="s">
        <v>1044</v>
      </c>
    </row>
    <row r="32" spans="1:16" x14ac:dyDescent="0.2">
      <c r="A32" s="7">
        <v>1</v>
      </c>
      <c r="B32" s="6" t="s">
        <v>1047</v>
      </c>
      <c r="C32" s="7">
        <v>2</v>
      </c>
      <c r="D32" s="6" t="s">
        <v>1096</v>
      </c>
      <c r="E32" s="7">
        <v>202</v>
      </c>
      <c r="F32" s="6" t="s">
        <v>1095</v>
      </c>
      <c r="G32" s="7">
        <v>17</v>
      </c>
      <c r="H32" s="6" t="s">
        <v>1099</v>
      </c>
      <c r="I32" s="6" t="s">
        <v>139</v>
      </c>
      <c r="J32" s="7">
        <v>120</v>
      </c>
      <c r="K32" s="6" t="s">
        <v>140</v>
      </c>
      <c r="L32" s="6" t="s">
        <v>141</v>
      </c>
      <c r="P32" s="6" t="s">
        <v>1044</v>
      </c>
    </row>
    <row r="33" spans="1:16" x14ac:dyDescent="0.2">
      <c r="A33" s="7">
        <v>1</v>
      </c>
      <c r="B33" s="6" t="s">
        <v>1047</v>
      </c>
      <c r="C33" s="7">
        <v>2</v>
      </c>
      <c r="D33" s="6" t="s">
        <v>1096</v>
      </c>
      <c r="E33" s="7">
        <v>202</v>
      </c>
      <c r="F33" s="6" t="s">
        <v>1095</v>
      </c>
      <c r="G33" s="7">
        <v>17</v>
      </c>
      <c r="H33" s="6" t="s">
        <v>1099</v>
      </c>
      <c r="I33" s="6" t="s">
        <v>147</v>
      </c>
      <c r="J33" s="7">
        <v>140</v>
      </c>
      <c r="K33" s="6" t="s">
        <v>148</v>
      </c>
      <c r="L33" s="6" t="s">
        <v>149</v>
      </c>
      <c r="M33" s="6" t="s">
        <v>1048</v>
      </c>
      <c r="N33" s="6" t="s">
        <v>1048</v>
      </c>
      <c r="P33" s="6" t="s">
        <v>1044</v>
      </c>
    </row>
    <row r="34" spans="1:16" x14ac:dyDescent="0.2">
      <c r="A34" s="7">
        <v>1</v>
      </c>
      <c r="B34" s="6" t="s">
        <v>1047</v>
      </c>
      <c r="C34" s="7">
        <v>2</v>
      </c>
      <c r="D34" s="6" t="s">
        <v>1096</v>
      </c>
      <c r="E34" s="7">
        <v>202</v>
      </c>
      <c r="F34" s="6" t="s">
        <v>1095</v>
      </c>
      <c r="G34" s="7">
        <v>17</v>
      </c>
      <c r="H34" s="6" t="s">
        <v>1099</v>
      </c>
      <c r="I34" s="6" t="s">
        <v>157</v>
      </c>
      <c r="J34" s="7">
        <v>148</v>
      </c>
      <c r="K34" s="6" t="s">
        <v>158</v>
      </c>
      <c r="L34" s="6" t="s">
        <v>159</v>
      </c>
      <c r="M34" s="6" t="s">
        <v>1048</v>
      </c>
      <c r="N34" s="6" t="s">
        <v>1048</v>
      </c>
      <c r="P34" s="6" t="s">
        <v>1044</v>
      </c>
    </row>
    <row r="35" spans="1:16" x14ac:dyDescent="0.2">
      <c r="A35" s="7">
        <v>1</v>
      </c>
      <c r="B35" s="6" t="s">
        <v>1047</v>
      </c>
      <c r="C35" s="7">
        <v>2</v>
      </c>
      <c r="D35" s="6" t="s">
        <v>1096</v>
      </c>
      <c r="E35" s="7">
        <v>202</v>
      </c>
      <c r="F35" s="6" t="s">
        <v>1095</v>
      </c>
      <c r="G35" s="7">
        <v>17</v>
      </c>
      <c r="H35" s="6" t="s">
        <v>1099</v>
      </c>
      <c r="I35" s="6" t="s">
        <v>186</v>
      </c>
      <c r="J35" s="7">
        <v>178</v>
      </c>
      <c r="K35" s="6" t="s">
        <v>187</v>
      </c>
      <c r="L35" s="6" t="s">
        <v>188</v>
      </c>
      <c r="P35" s="6" t="s">
        <v>1044</v>
      </c>
    </row>
    <row r="36" spans="1:16" x14ac:dyDescent="0.2">
      <c r="A36" s="7">
        <v>1</v>
      </c>
      <c r="B36" s="6" t="s">
        <v>1047</v>
      </c>
      <c r="C36" s="7">
        <v>2</v>
      </c>
      <c r="D36" s="6" t="s">
        <v>1096</v>
      </c>
      <c r="E36" s="7">
        <v>202</v>
      </c>
      <c r="F36" s="6" t="s">
        <v>1095</v>
      </c>
      <c r="G36" s="7">
        <v>17</v>
      </c>
      <c r="H36" s="6" t="s">
        <v>1099</v>
      </c>
      <c r="I36" s="6" t="s">
        <v>1100</v>
      </c>
      <c r="J36" s="7">
        <v>180</v>
      </c>
      <c r="K36" s="6" t="s">
        <v>214</v>
      </c>
      <c r="L36" s="6" t="s">
        <v>215</v>
      </c>
      <c r="M36" s="6" t="s">
        <v>1048</v>
      </c>
      <c r="P36" s="6" t="s">
        <v>1044</v>
      </c>
    </row>
    <row r="37" spans="1:16" x14ac:dyDescent="0.2">
      <c r="A37" s="7">
        <v>1</v>
      </c>
      <c r="B37" s="6" t="s">
        <v>1047</v>
      </c>
      <c r="C37" s="7">
        <v>2</v>
      </c>
      <c r="D37" s="6" t="s">
        <v>1096</v>
      </c>
      <c r="E37" s="7">
        <v>202</v>
      </c>
      <c r="F37" s="6" t="s">
        <v>1095</v>
      </c>
      <c r="G37" s="7">
        <v>17</v>
      </c>
      <c r="H37" s="6" t="s">
        <v>1099</v>
      </c>
      <c r="I37" s="6" t="s">
        <v>246</v>
      </c>
      <c r="J37" s="7">
        <v>226</v>
      </c>
      <c r="K37" s="6" t="s">
        <v>247</v>
      </c>
      <c r="L37" s="6" t="s">
        <v>248</v>
      </c>
      <c r="P37" s="6" t="s">
        <v>1044</v>
      </c>
    </row>
    <row r="38" spans="1:16" x14ac:dyDescent="0.2">
      <c r="A38" s="7">
        <v>1</v>
      </c>
      <c r="B38" s="6" t="s">
        <v>1047</v>
      </c>
      <c r="C38" s="7">
        <v>2</v>
      </c>
      <c r="D38" s="6" t="s">
        <v>1096</v>
      </c>
      <c r="E38" s="7">
        <v>202</v>
      </c>
      <c r="F38" s="6" t="s">
        <v>1095</v>
      </c>
      <c r="G38" s="7">
        <v>17</v>
      </c>
      <c r="H38" s="6" t="s">
        <v>1099</v>
      </c>
      <c r="I38" s="6" t="s">
        <v>268</v>
      </c>
      <c r="J38" s="7">
        <v>266</v>
      </c>
      <c r="K38" s="6" t="s">
        <v>269</v>
      </c>
      <c r="L38" s="6" t="s">
        <v>270</v>
      </c>
      <c r="P38" s="6" t="s">
        <v>1044</v>
      </c>
    </row>
    <row r="39" spans="1:16" x14ac:dyDescent="0.2">
      <c r="A39" s="7">
        <v>1</v>
      </c>
      <c r="B39" s="6" t="s">
        <v>1047</v>
      </c>
      <c r="C39" s="7">
        <v>2</v>
      </c>
      <c r="D39" s="6" t="s">
        <v>1096</v>
      </c>
      <c r="E39" s="7">
        <v>202</v>
      </c>
      <c r="F39" s="6" t="s">
        <v>1095</v>
      </c>
      <c r="G39" s="7">
        <v>17</v>
      </c>
      <c r="H39" s="6" t="s">
        <v>1099</v>
      </c>
      <c r="I39" s="6" t="s">
        <v>693</v>
      </c>
      <c r="J39" s="7">
        <v>678</v>
      </c>
      <c r="K39" s="6" t="s">
        <v>694</v>
      </c>
      <c r="L39" s="6" t="s">
        <v>695</v>
      </c>
      <c r="M39" s="6" t="s">
        <v>1048</v>
      </c>
      <c r="O39" s="6" t="s">
        <v>1048</v>
      </c>
      <c r="P39" s="6" t="s">
        <v>1044</v>
      </c>
    </row>
    <row r="40" spans="1:16" x14ac:dyDescent="0.2">
      <c r="A40" s="7">
        <v>1</v>
      </c>
      <c r="B40" s="6" t="s">
        <v>1047</v>
      </c>
      <c r="C40" s="7">
        <v>2</v>
      </c>
      <c r="D40" s="6" t="s">
        <v>1096</v>
      </c>
      <c r="E40" s="7">
        <v>202</v>
      </c>
      <c r="F40" s="6" t="s">
        <v>1095</v>
      </c>
      <c r="G40" s="7">
        <v>18</v>
      </c>
      <c r="H40" s="6" t="s">
        <v>1098</v>
      </c>
      <c r="I40" s="6" t="s">
        <v>98</v>
      </c>
      <c r="J40" s="7">
        <v>72</v>
      </c>
      <c r="K40" s="6" t="s">
        <v>99</v>
      </c>
      <c r="L40" s="6" t="s">
        <v>100</v>
      </c>
      <c r="N40" s="6" t="s">
        <v>1048</v>
      </c>
      <c r="P40" s="6" t="s">
        <v>1044</v>
      </c>
    </row>
    <row r="41" spans="1:16" x14ac:dyDescent="0.2">
      <c r="A41" s="7">
        <v>1</v>
      </c>
      <c r="B41" s="6" t="s">
        <v>1047</v>
      </c>
      <c r="C41" s="7">
        <v>2</v>
      </c>
      <c r="D41" s="6" t="s">
        <v>1096</v>
      </c>
      <c r="E41" s="7">
        <v>202</v>
      </c>
      <c r="F41" s="6" t="s">
        <v>1095</v>
      </c>
      <c r="G41" s="7">
        <v>18</v>
      </c>
      <c r="H41" s="6" t="s">
        <v>1098</v>
      </c>
      <c r="I41" s="6" t="s">
        <v>907</v>
      </c>
      <c r="J41" s="7">
        <v>748</v>
      </c>
      <c r="K41" s="6" t="s">
        <v>761</v>
      </c>
      <c r="L41" s="6" t="s">
        <v>762</v>
      </c>
      <c r="N41" s="6" t="s">
        <v>1048</v>
      </c>
      <c r="P41" s="6" t="s">
        <v>1044</v>
      </c>
    </row>
    <row r="42" spans="1:16" x14ac:dyDescent="0.2">
      <c r="A42" s="7">
        <v>1</v>
      </c>
      <c r="B42" s="6" t="s">
        <v>1047</v>
      </c>
      <c r="C42" s="7">
        <v>2</v>
      </c>
      <c r="D42" s="6" t="s">
        <v>1096</v>
      </c>
      <c r="E42" s="7">
        <v>202</v>
      </c>
      <c r="F42" s="6" t="s">
        <v>1095</v>
      </c>
      <c r="G42" s="7">
        <v>18</v>
      </c>
      <c r="H42" s="6" t="s">
        <v>1098</v>
      </c>
      <c r="I42" s="6" t="s">
        <v>388</v>
      </c>
      <c r="J42" s="7">
        <v>426</v>
      </c>
      <c r="K42" s="6" t="s">
        <v>389</v>
      </c>
      <c r="L42" s="6" t="s">
        <v>390</v>
      </c>
      <c r="M42" s="6" t="s">
        <v>1048</v>
      </c>
      <c r="N42" s="6" t="s">
        <v>1048</v>
      </c>
      <c r="P42" s="6" t="s">
        <v>1044</v>
      </c>
    </row>
    <row r="43" spans="1:16" x14ac:dyDescent="0.2">
      <c r="A43" s="7">
        <v>1</v>
      </c>
      <c r="B43" s="6" t="s">
        <v>1047</v>
      </c>
      <c r="C43" s="7">
        <v>2</v>
      </c>
      <c r="D43" s="6" t="s">
        <v>1096</v>
      </c>
      <c r="E43" s="7">
        <v>202</v>
      </c>
      <c r="F43" s="6" t="s">
        <v>1095</v>
      </c>
      <c r="G43" s="7">
        <v>18</v>
      </c>
      <c r="H43" s="6" t="s">
        <v>1098</v>
      </c>
      <c r="I43" s="6" t="s">
        <v>487</v>
      </c>
      <c r="J43" s="7">
        <v>516</v>
      </c>
      <c r="K43" s="6" t="s">
        <v>488</v>
      </c>
      <c r="L43" s="6" t="s">
        <v>489</v>
      </c>
      <c r="P43" s="6" t="s">
        <v>1044</v>
      </c>
    </row>
    <row r="44" spans="1:16" x14ac:dyDescent="0.2">
      <c r="A44" s="7">
        <v>1</v>
      </c>
      <c r="B44" s="6" t="s">
        <v>1047</v>
      </c>
      <c r="C44" s="7">
        <v>2</v>
      </c>
      <c r="D44" s="6" t="s">
        <v>1096</v>
      </c>
      <c r="E44" s="7">
        <v>202</v>
      </c>
      <c r="F44" s="6" t="s">
        <v>1095</v>
      </c>
      <c r="G44" s="7">
        <v>18</v>
      </c>
      <c r="H44" s="6" t="s">
        <v>1098</v>
      </c>
      <c r="I44" s="6" t="s">
        <v>733</v>
      </c>
      <c r="J44" s="7">
        <v>710</v>
      </c>
      <c r="K44" s="6" t="s">
        <v>734</v>
      </c>
      <c r="L44" s="6" t="s">
        <v>735</v>
      </c>
      <c r="P44" s="6" t="s">
        <v>1044</v>
      </c>
    </row>
    <row r="45" spans="1:16" x14ac:dyDescent="0.2">
      <c r="A45" s="7">
        <v>1</v>
      </c>
      <c r="B45" s="6" t="s">
        <v>1047</v>
      </c>
      <c r="C45" s="7">
        <v>2</v>
      </c>
      <c r="D45" s="6" t="s">
        <v>1096</v>
      </c>
      <c r="E45" s="7">
        <v>202</v>
      </c>
      <c r="F45" s="6" t="s">
        <v>1095</v>
      </c>
      <c r="G45" s="7">
        <v>11</v>
      </c>
      <c r="H45" s="6" t="s">
        <v>1094</v>
      </c>
      <c r="I45" s="6" t="s">
        <v>76</v>
      </c>
      <c r="J45" s="7">
        <v>204</v>
      </c>
      <c r="K45" s="6" t="s">
        <v>77</v>
      </c>
      <c r="L45" s="6" t="s">
        <v>78</v>
      </c>
      <c r="M45" s="6" t="s">
        <v>1048</v>
      </c>
      <c r="P45" s="6" t="s">
        <v>1044</v>
      </c>
    </row>
    <row r="46" spans="1:16" x14ac:dyDescent="0.2">
      <c r="A46" s="7">
        <v>1</v>
      </c>
      <c r="B46" s="6" t="s">
        <v>1047</v>
      </c>
      <c r="C46" s="7">
        <v>2</v>
      </c>
      <c r="D46" s="6" t="s">
        <v>1096</v>
      </c>
      <c r="E46" s="7">
        <v>202</v>
      </c>
      <c r="F46" s="6" t="s">
        <v>1095</v>
      </c>
      <c r="G46" s="7">
        <v>11</v>
      </c>
      <c r="H46" s="6" t="s">
        <v>1094</v>
      </c>
      <c r="I46" s="6" t="s">
        <v>115</v>
      </c>
      <c r="J46" s="7">
        <v>854</v>
      </c>
      <c r="K46" s="6" t="s">
        <v>116</v>
      </c>
      <c r="L46" s="6" t="s">
        <v>117</v>
      </c>
      <c r="M46" s="6" t="s">
        <v>1048</v>
      </c>
      <c r="N46" s="6" t="s">
        <v>1048</v>
      </c>
      <c r="P46" s="6" t="s">
        <v>1044</v>
      </c>
    </row>
    <row r="47" spans="1:16" x14ac:dyDescent="0.2">
      <c r="A47" s="7">
        <v>1</v>
      </c>
      <c r="B47" s="6" t="s">
        <v>1047</v>
      </c>
      <c r="C47" s="7">
        <v>2</v>
      </c>
      <c r="D47" s="6" t="s">
        <v>1096</v>
      </c>
      <c r="E47" s="7">
        <v>202</v>
      </c>
      <c r="F47" s="6" t="s">
        <v>1095</v>
      </c>
      <c r="G47" s="7">
        <v>11</v>
      </c>
      <c r="H47" s="6" t="s">
        <v>1094</v>
      </c>
      <c r="I47" s="6" t="s">
        <v>906</v>
      </c>
      <c r="J47" s="7">
        <v>132</v>
      </c>
      <c r="K47" s="6" t="s">
        <v>144</v>
      </c>
      <c r="L47" s="6" t="s">
        <v>145</v>
      </c>
      <c r="O47" s="6" t="s">
        <v>1048</v>
      </c>
      <c r="P47" s="6" t="s">
        <v>1044</v>
      </c>
    </row>
    <row r="48" spans="1:16" x14ac:dyDescent="0.2">
      <c r="A48" s="7">
        <v>1</v>
      </c>
      <c r="B48" s="6" t="s">
        <v>1047</v>
      </c>
      <c r="C48" s="7">
        <v>2</v>
      </c>
      <c r="D48" s="6" t="s">
        <v>1096</v>
      </c>
      <c r="E48" s="7">
        <v>202</v>
      </c>
      <c r="F48" s="6" t="s">
        <v>1095</v>
      </c>
      <c r="G48" s="7">
        <v>11</v>
      </c>
      <c r="H48" s="6" t="s">
        <v>1094</v>
      </c>
      <c r="I48" s="6" t="s">
        <v>1097</v>
      </c>
      <c r="J48" s="7">
        <v>384</v>
      </c>
      <c r="K48" s="6" t="s">
        <v>195</v>
      </c>
      <c r="L48" s="6" t="s">
        <v>196</v>
      </c>
      <c r="P48" s="6" t="s">
        <v>1044</v>
      </c>
    </row>
    <row r="49" spans="1:16" x14ac:dyDescent="0.2">
      <c r="A49" s="7">
        <v>1</v>
      </c>
      <c r="B49" s="6" t="s">
        <v>1047</v>
      </c>
      <c r="C49" s="7">
        <v>2</v>
      </c>
      <c r="D49" s="6" t="s">
        <v>1096</v>
      </c>
      <c r="E49" s="7">
        <v>202</v>
      </c>
      <c r="F49" s="6" t="s">
        <v>1095</v>
      </c>
      <c r="G49" s="7">
        <v>11</v>
      </c>
      <c r="H49" s="6" t="s">
        <v>1094</v>
      </c>
      <c r="I49" s="6" t="s">
        <v>272</v>
      </c>
      <c r="J49" s="7">
        <v>270</v>
      </c>
      <c r="K49" s="6" t="s">
        <v>273</v>
      </c>
      <c r="L49" s="6" t="s">
        <v>274</v>
      </c>
      <c r="M49" s="6" t="s">
        <v>1048</v>
      </c>
      <c r="P49" s="6" t="s">
        <v>1044</v>
      </c>
    </row>
    <row r="50" spans="1:16" x14ac:dyDescent="0.2">
      <c r="A50" s="7">
        <v>1</v>
      </c>
      <c r="B50" s="6" t="s">
        <v>1047</v>
      </c>
      <c r="C50" s="7">
        <v>2</v>
      </c>
      <c r="D50" s="6" t="s">
        <v>1096</v>
      </c>
      <c r="E50" s="7">
        <v>202</v>
      </c>
      <c r="F50" s="6" t="s">
        <v>1095</v>
      </c>
      <c r="G50" s="7">
        <v>11</v>
      </c>
      <c r="H50" s="6" t="s">
        <v>1094</v>
      </c>
      <c r="I50" s="6" t="s">
        <v>280</v>
      </c>
      <c r="J50" s="7">
        <v>288</v>
      </c>
      <c r="K50" s="6" t="s">
        <v>281</v>
      </c>
      <c r="L50" s="6" t="s">
        <v>282</v>
      </c>
      <c r="P50" s="6" t="s">
        <v>1044</v>
      </c>
    </row>
    <row r="51" spans="1:16" x14ac:dyDescent="0.2">
      <c r="A51" s="7">
        <v>1</v>
      </c>
      <c r="B51" s="6" t="s">
        <v>1047</v>
      </c>
      <c r="C51" s="7">
        <v>2</v>
      </c>
      <c r="D51" s="6" t="s">
        <v>1096</v>
      </c>
      <c r="E51" s="7">
        <v>202</v>
      </c>
      <c r="F51" s="6" t="s">
        <v>1095</v>
      </c>
      <c r="G51" s="7">
        <v>11</v>
      </c>
      <c r="H51" s="6" t="s">
        <v>1094</v>
      </c>
      <c r="I51" s="6" t="s">
        <v>288</v>
      </c>
      <c r="J51" s="7">
        <v>324</v>
      </c>
      <c r="K51" s="6" t="s">
        <v>289</v>
      </c>
      <c r="L51" s="6" t="s">
        <v>290</v>
      </c>
      <c r="M51" s="6" t="s">
        <v>1048</v>
      </c>
      <c r="P51" s="6" t="s">
        <v>1044</v>
      </c>
    </row>
    <row r="52" spans="1:16" x14ac:dyDescent="0.2">
      <c r="A52" s="7">
        <v>1</v>
      </c>
      <c r="B52" s="6" t="s">
        <v>1047</v>
      </c>
      <c r="C52" s="7">
        <v>2</v>
      </c>
      <c r="D52" s="6" t="s">
        <v>1096</v>
      </c>
      <c r="E52" s="7">
        <v>202</v>
      </c>
      <c r="F52" s="6" t="s">
        <v>1095</v>
      </c>
      <c r="G52" s="7">
        <v>11</v>
      </c>
      <c r="H52" s="6" t="s">
        <v>1094</v>
      </c>
      <c r="I52" s="6" t="s">
        <v>292</v>
      </c>
      <c r="J52" s="7">
        <v>624</v>
      </c>
      <c r="K52" s="6" t="s">
        <v>293</v>
      </c>
      <c r="L52" s="6" t="s">
        <v>294</v>
      </c>
      <c r="M52" s="6" t="s">
        <v>1048</v>
      </c>
      <c r="O52" s="6" t="s">
        <v>1048</v>
      </c>
      <c r="P52" s="6" t="s">
        <v>1044</v>
      </c>
    </row>
    <row r="53" spans="1:16" x14ac:dyDescent="0.2">
      <c r="A53" s="7">
        <v>1</v>
      </c>
      <c r="B53" s="6" t="s">
        <v>1047</v>
      </c>
      <c r="C53" s="7">
        <v>2</v>
      </c>
      <c r="D53" s="6" t="s">
        <v>1096</v>
      </c>
      <c r="E53" s="7">
        <v>202</v>
      </c>
      <c r="F53" s="6" t="s">
        <v>1095</v>
      </c>
      <c r="G53" s="7">
        <v>11</v>
      </c>
      <c r="H53" s="6" t="s">
        <v>1094</v>
      </c>
      <c r="I53" s="6" t="s">
        <v>392</v>
      </c>
      <c r="J53" s="7">
        <v>430</v>
      </c>
      <c r="K53" s="6" t="s">
        <v>393</v>
      </c>
      <c r="L53" s="6" t="s">
        <v>394</v>
      </c>
      <c r="M53" s="6" t="s">
        <v>1048</v>
      </c>
      <c r="P53" s="6" t="s">
        <v>1044</v>
      </c>
    </row>
    <row r="54" spans="1:16" x14ac:dyDescent="0.2">
      <c r="A54" s="7">
        <v>1</v>
      </c>
      <c r="B54" s="6" t="s">
        <v>1047</v>
      </c>
      <c r="C54" s="7">
        <v>2</v>
      </c>
      <c r="D54" s="6" t="s">
        <v>1096</v>
      </c>
      <c r="E54" s="7">
        <v>202</v>
      </c>
      <c r="F54" s="6" t="s">
        <v>1095</v>
      </c>
      <c r="G54" s="7">
        <v>11</v>
      </c>
      <c r="H54" s="6" t="s">
        <v>1094</v>
      </c>
      <c r="I54" s="6" t="s">
        <v>432</v>
      </c>
      <c r="J54" s="7">
        <v>466</v>
      </c>
      <c r="K54" s="6" t="s">
        <v>433</v>
      </c>
      <c r="L54" s="6" t="s">
        <v>434</v>
      </c>
      <c r="M54" s="6" t="s">
        <v>1048</v>
      </c>
      <c r="N54" s="6" t="s">
        <v>1048</v>
      </c>
      <c r="P54" s="6" t="s">
        <v>1044</v>
      </c>
    </row>
    <row r="55" spans="1:16" x14ac:dyDescent="0.2">
      <c r="A55" s="7">
        <v>1</v>
      </c>
      <c r="B55" s="6" t="s">
        <v>1047</v>
      </c>
      <c r="C55" s="7">
        <v>2</v>
      </c>
      <c r="D55" s="6" t="s">
        <v>1096</v>
      </c>
      <c r="E55" s="7">
        <v>202</v>
      </c>
      <c r="F55" s="6" t="s">
        <v>1095</v>
      </c>
      <c r="G55" s="7">
        <v>11</v>
      </c>
      <c r="H55" s="6" t="s">
        <v>1094</v>
      </c>
      <c r="I55" s="6" t="s">
        <v>439</v>
      </c>
      <c r="J55" s="7">
        <v>478</v>
      </c>
      <c r="K55" s="6" t="s">
        <v>440</v>
      </c>
      <c r="L55" s="6" t="s">
        <v>441</v>
      </c>
      <c r="M55" s="6" t="s">
        <v>1048</v>
      </c>
      <c r="P55" s="6" t="s">
        <v>1044</v>
      </c>
    </row>
    <row r="56" spans="1:16" x14ac:dyDescent="0.2">
      <c r="A56" s="7">
        <v>1</v>
      </c>
      <c r="B56" s="6" t="s">
        <v>1047</v>
      </c>
      <c r="C56" s="7">
        <v>2</v>
      </c>
      <c r="D56" s="6" t="s">
        <v>1096</v>
      </c>
      <c r="E56" s="7">
        <v>202</v>
      </c>
      <c r="F56" s="6" t="s">
        <v>1095</v>
      </c>
      <c r="G56" s="7">
        <v>11</v>
      </c>
      <c r="H56" s="6" t="s">
        <v>1094</v>
      </c>
      <c r="I56" s="6" t="s">
        <v>585</v>
      </c>
      <c r="J56" s="7">
        <v>562</v>
      </c>
      <c r="K56" s="6" t="s">
        <v>586</v>
      </c>
      <c r="L56" s="6" t="s">
        <v>587</v>
      </c>
      <c r="M56" s="6" t="s">
        <v>1048</v>
      </c>
      <c r="N56" s="6" t="s">
        <v>1048</v>
      </c>
      <c r="P56" s="6" t="s">
        <v>1044</v>
      </c>
    </row>
    <row r="57" spans="1:16" x14ac:dyDescent="0.2">
      <c r="A57" s="7">
        <v>1</v>
      </c>
      <c r="B57" s="6" t="s">
        <v>1047</v>
      </c>
      <c r="C57" s="7">
        <v>2</v>
      </c>
      <c r="D57" s="6" t="s">
        <v>1096</v>
      </c>
      <c r="E57" s="7">
        <v>202</v>
      </c>
      <c r="F57" s="6" t="s">
        <v>1095</v>
      </c>
      <c r="G57" s="7">
        <v>11</v>
      </c>
      <c r="H57" s="6" t="s">
        <v>1094</v>
      </c>
      <c r="I57" s="6" t="s">
        <v>589</v>
      </c>
      <c r="J57" s="7">
        <v>566</v>
      </c>
      <c r="K57" s="6" t="s">
        <v>590</v>
      </c>
      <c r="L57" s="6" t="s">
        <v>591</v>
      </c>
      <c r="P57" s="6" t="s">
        <v>1044</v>
      </c>
    </row>
    <row r="58" spans="1:16" x14ac:dyDescent="0.2">
      <c r="A58" s="7">
        <v>1</v>
      </c>
      <c r="B58" s="6" t="s">
        <v>1047</v>
      </c>
      <c r="C58" s="7">
        <v>2</v>
      </c>
      <c r="D58" s="6" t="s">
        <v>1096</v>
      </c>
      <c r="E58" s="7">
        <v>202</v>
      </c>
      <c r="F58" s="6" t="s">
        <v>1095</v>
      </c>
      <c r="G58" s="7">
        <v>11</v>
      </c>
      <c r="H58" s="6" t="s">
        <v>1094</v>
      </c>
      <c r="I58" s="6" t="s">
        <v>908</v>
      </c>
      <c r="J58" s="7">
        <v>654</v>
      </c>
      <c r="K58" s="6" t="s">
        <v>672</v>
      </c>
      <c r="L58" s="6" t="s">
        <v>673</v>
      </c>
      <c r="P58" s="6" t="s">
        <v>1044</v>
      </c>
    </row>
    <row r="59" spans="1:16" x14ac:dyDescent="0.2">
      <c r="A59" s="7">
        <v>1</v>
      </c>
      <c r="B59" s="6" t="s">
        <v>1047</v>
      </c>
      <c r="C59" s="7">
        <v>2</v>
      </c>
      <c r="D59" s="6" t="s">
        <v>1096</v>
      </c>
      <c r="E59" s="7">
        <v>202</v>
      </c>
      <c r="F59" s="6" t="s">
        <v>1095</v>
      </c>
      <c r="G59" s="7">
        <v>11</v>
      </c>
      <c r="H59" s="6" t="s">
        <v>1094</v>
      </c>
      <c r="I59" s="6" t="s">
        <v>701</v>
      </c>
      <c r="J59" s="7">
        <v>686</v>
      </c>
      <c r="K59" s="6" t="s">
        <v>702</v>
      </c>
      <c r="L59" s="6" t="s">
        <v>703</v>
      </c>
      <c r="M59" s="6" t="s">
        <v>1048</v>
      </c>
      <c r="P59" s="6" t="s">
        <v>1044</v>
      </c>
    </row>
    <row r="60" spans="1:16" x14ac:dyDescent="0.2">
      <c r="A60" s="7">
        <v>1</v>
      </c>
      <c r="B60" s="6" t="s">
        <v>1047</v>
      </c>
      <c r="C60" s="7">
        <v>2</v>
      </c>
      <c r="D60" s="6" t="s">
        <v>1096</v>
      </c>
      <c r="E60" s="7">
        <v>202</v>
      </c>
      <c r="F60" s="6" t="s">
        <v>1095</v>
      </c>
      <c r="G60" s="7">
        <v>11</v>
      </c>
      <c r="H60" s="6" t="s">
        <v>1094</v>
      </c>
      <c r="I60" s="6" t="s">
        <v>713</v>
      </c>
      <c r="J60" s="7">
        <v>694</v>
      </c>
      <c r="K60" s="6" t="s">
        <v>714</v>
      </c>
      <c r="L60" s="6" t="s">
        <v>715</v>
      </c>
      <c r="M60" s="6" t="s">
        <v>1048</v>
      </c>
      <c r="P60" s="6" t="s">
        <v>1044</v>
      </c>
    </row>
    <row r="61" spans="1:16" x14ac:dyDescent="0.2">
      <c r="A61" s="7">
        <v>1</v>
      </c>
      <c r="B61" s="6" t="s">
        <v>1047</v>
      </c>
      <c r="C61" s="7">
        <v>2</v>
      </c>
      <c r="D61" s="6" t="s">
        <v>1096</v>
      </c>
      <c r="E61" s="7">
        <v>202</v>
      </c>
      <c r="F61" s="6" t="s">
        <v>1095</v>
      </c>
      <c r="G61" s="7">
        <v>11</v>
      </c>
      <c r="H61" s="6" t="s">
        <v>1094</v>
      </c>
      <c r="I61" s="6" t="s">
        <v>797</v>
      </c>
      <c r="J61" s="7">
        <v>768</v>
      </c>
      <c r="K61" s="6" t="s">
        <v>798</v>
      </c>
      <c r="L61" s="6" t="s">
        <v>799</v>
      </c>
      <c r="M61" s="6" t="s">
        <v>1048</v>
      </c>
      <c r="P61" s="6" t="s">
        <v>1044</v>
      </c>
    </row>
    <row r="62" spans="1:16" x14ac:dyDescent="0.2">
      <c r="A62" s="7">
        <v>1</v>
      </c>
      <c r="B62" s="6" t="s">
        <v>1047</v>
      </c>
      <c r="C62" s="7">
        <v>19</v>
      </c>
      <c r="D62" s="6" t="s">
        <v>1076</v>
      </c>
      <c r="E62" s="7">
        <v>419</v>
      </c>
      <c r="F62" s="6" t="s">
        <v>1079</v>
      </c>
      <c r="G62" s="7">
        <v>29</v>
      </c>
      <c r="H62" s="6" t="s">
        <v>1082</v>
      </c>
      <c r="I62" s="6" t="s">
        <v>41</v>
      </c>
      <c r="J62" s="7">
        <v>660</v>
      </c>
      <c r="K62" s="6" t="s">
        <v>42</v>
      </c>
      <c r="L62" s="6" t="s">
        <v>43</v>
      </c>
      <c r="O62" s="6" t="s">
        <v>1048</v>
      </c>
      <c r="P62" s="6" t="s">
        <v>1044</v>
      </c>
    </row>
    <row r="63" spans="1:16" x14ac:dyDescent="0.2">
      <c r="A63" s="7">
        <v>1</v>
      </c>
      <c r="B63" s="6" t="s">
        <v>1047</v>
      </c>
      <c r="C63" s="7">
        <v>19</v>
      </c>
      <c r="D63" s="6" t="s">
        <v>1076</v>
      </c>
      <c r="E63" s="7">
        <v>419</v>
      </c>
      <c r="F63" s="6" t="s">
        <v>1079</v>
      </c>
      <c r="G63" s="7">
        <v>29</v>
      </c>
      <c r="H63" s="6" t="s">
        <v>1082</v>
      </c>
      <c r="I63" s="6" t="s">
        <v>55</v>
      </c>
      <c r="J63" s="7">
        <v>28</v>
      </c>
      <c r="K63" s="6" t="s">
        <v>56</v>
      </c>
      <c r="L63" s="6" t="s">
        <v>57</v>
      </c>
      <c r="O63" s="6" t="s">
        <v>1048</v>
      </c>
      <c r="P63" s="6" t="s">
        <v>1044</v>
      </c>
    </row>
    <row r="64" spans="1:16" x14ac:dyDescent="0.2">
      <c r="A64" s="7">
        <v>1</v>
      </c>
      <c r="B64" s="6" t="s">
        <v>1047</v>
      </c>
      <c r="C64" s="7">
        <v>19</v>
      </c>
      <c r="D64" s="6" t="s">
        <v>1076</v>
      </c>
      <c r="E64" s="7">
        <v>419</v>
      </c>
      <c r="F64" s="6" t="s">
        <v>1079</v>
      </c>
      <c r="G64" s="7">
        <v>29</v>
      </c>
      <c r="H64" s="6" t="s">
        <v>1082</v>
      </c>
      <c r="I64" s="6" t="s">
        <v>66</v>
      </c>
      <c r="J64" s="7">
        <v>533</v>
      </c>
      <c r="K64" s="6" t="s">
        <v>67</v>
      </c>
      <c r="L64" s="6" t="s">
        <v>68</v>
      </c>
      <c r="O64" s="6" t="s">
        <v>1048</v>
      </c>
      <c r="P64" s="6" t="s">
        <v>1044</v>
      </c>
    </row>
    <row r="65" spans="1:16" x14ac:dyDescent="0.2">
      <c r="A65" s="7">
        <v>1</v>
      </c>
      <c r="B65" s="6" t="s">
        <v>1047</v>
      </c>
      <c r="C65" s="7">
        <v>19</v>
      </c>
      <c r="D65" s="6" t="s">
        <v>1076</v>
      </c>
      <c r="E65" s="7">
        <v>419</v>
      </c>
      <c r="F65" s="6" t="s">
        <v>1079</v>
      </c>
      <c r="G65" s="7">
        <v>29</v>
      </c>
      <c r="H65" s="6" t="s">
        <v>1082</v>
      </c>
      <c r="I65" s="6" t="s">
        <v>91</v>
      </c>
      <c r="J65" s="7">
        <v>44</v>
      </c>
      <c r="K65" s="6" t="s">
        <v>92</v>
      </c>
      <c r="L65" s="6" t="s">
        <v>93</v>
      </c>
      <c r="O65" s="6" t="s">
        <v>1048</v>
      </c>
      <c r="P65" s="6" t="s">
        <v>1044</v>
      </c>
    </row>
    <row r="66" spans="1:16" x14ac:dyDescent="0.2">
      <c r="A66" s="7">
        <v>1</v>
      </c>
      <c r="B66" s="6" t="s">
        <v>1047</v>
      </c>
      <c r="C66" s="7">
        <v>19</v>
      </c>
      <c r="D66" s="6" t="s">
        <v>1076</v>
      </c>
      <c r="E66" s="7">
        <v>419</v>
      </c>
      <c r="F66" s="6" t="s">
        <v>1079</v>
      </c>
      <c r="G66" s="7">
        <v>29</v>
      </c>
      <c r="H66" s="6" t="s">
        <v>1082</v>
      </c>
      <c r="I66" s="6" t="s">
        <v>62</v>
      </c>
      <c r="J66" s="7">
        <v>52</v>
      </c>
      <c r="K66" s="6" t="s">
        <v>63</v>
      </c>
      <c r="L66" s="6" t="s">
        <v>64</v>
      </c>
      <c r="O66" s="6" t="s">
        <v>1048</v>
      </c>
      <c r="P66" s="6" t="s">
        <v>1044</v>
      </c>
    </row>
    <row r="67" spans="1:16" x14ac:dyDescent="0.2">
      <c r="A67" s="7">
        <v>1</v>
      </c>
      <c r="B67" s="6" t="s">
        <v>1047</v>
      </c>
      <c r="C67" s="7">
        <v>19</v>
      </c>
      <c r="D67" s="6" t="s">
        <v>1076</v>
      </c>
      <c r="E67" s="7">
        <v>419</v>
      </c>
      <c r="F67" s="6" t="s">
        <v>1079</v>
      </c>
      <c r="G67" s="7">
        <v>29</v>
      </c>
      <c r="H67" s="6" t="s">
        <v>1082</v>
      </c>
      <c r="I67" s="6" t="s">
        <v>911</v>
      </c>
      <c r="J67" s="7">
        <v>535</v>
      </c>
      <c r="K67" s="6" t="s">
        <v>1093</v>
      </c>
      <c r="L67" s="6" t="s">
        <v>1092</v>
      </c>
      <c r="O67" s="6" t="s">
        <v>1048</v>
      </c>
      <c r="P67" s="6" t="s">
        <v>1044</v>
      </c>
    </row>
    <row r="68" spans="1:16" x14ac:dyDescent="0.2">
      <c r="A68" s="7">
        <v>1</v>
      </c>
      <c r="B68" s="6" t="s">
        <v>1047</v>
      </c>
      <c r="C68" s="7">
        <v>19</v>
      </c>
      <c r="D68" s="6" t="s">
        <v>1076</v>
      </c>
      <c r="E68" s="7">
        <v>419</v>
      </c>
      <c r="F68" s="6" t="s">
        <v>1079</v>
      </c>
      <c r="G68" s="7">
        <v>29</v>
      </c>
      <c r="H68" s="6" t="s">
        <v>1082</v>
      </c>
      <c r="I68" s="6" t="s">
        <v>912</v>
      </c>
      <c r="J68" s="7">
        <v>92</v>
      </c>
      <c r="K68" s="6" t="s">
        <v>875</v>
      </c>
      <c r="L68" s="6" t="s">
        <v>876</v>
      </c>
      <c r="O68" s="6" t="s">
        <v>1048</v>
      </c>
      <c r="P68" s="6" t="s">
        <v>1044</v>
      </c>
    </row>
    <row r="69" spans="1:16" x14ac:dyDescent="0.2">
      <c r="A69" s="7">
        <v>1</v>
      </c>
      <c r="B69" s="6" t="s">
        <v>1047</v>
      </c>
      <c r="C69" s="7">
        <v>19</v>
      </c>
      <c r="D69" s="6" t="s">
        <v>1076</v>
      </c>
      <c r="E69" s="7">
        <v>419</v>
      </c>
      <c r="F69" s="6" t="s">
        <v>1079</v>
      </c>
      <c r="G69" s="7">
        <v>29</v>
      </c>
      <c r="H69" s="6" t="s">
        <v>1082</v>
      </c>
      <c r="I69" s="6" t="s">
        <v>221</v>
      </c>
      <c r="J69" s="7">
        <v>136</v>
      </c>
      <c r="K69" s="6" t="s">
        <v>222</v>
      </c>
      <c r="L69" s="6" t="s">
        <v>223</v>
      </c>
      <c r="P69" s="6" t="s">
        <v>1044</v>
      </c>
    </row>
    <row r="70" spans="1:16" x14ac:dyDescent="0.2">
      <c r="A70" s="7">
        <v>1</v>
      </c>
      <c r="B70" s="6" t="s">
        <v>1047</v>
      </c>
      <c r="C70" s="7">
        <v>19</v>
      </c>
      <c r="D70" s="6" t="s">
        <v>1076</v>
      </c>
      <c r="E70" s="7">
        <v>419</v>
      </c>
      <c r="F70" s="6" t="s">
        <v>1079</v>
      </c>
      <c r="G70" s="7">
        <v>29</v>
      </c>
      <c r="H70" s="6" t="s">
        <v>1082</v>
      </c>
      <c r="I70" s="6" t="s">
        <v>202</v>
      </c>
      <c r="J70" s="7">
        <v>192</v>
      </c>
      <c r="K70" s="6" t="s">
        <v>203</v>
      </c>
      <c r="L70" s="6" t="s">
        <v>204</v>
      </c>
      <c r="O70" s="6" t="s">
        <v>1048</v>
      </c>
      <c r="P70" s="6" t="s">
        <v>1044</v>
      </c>
    </row>
    <row r="71" spans="1:16" x14ac:dyDescent="0.2">
      <c r="A71" s="7">
        <v>1</v>
      </c>
      <c r="B71" s="6" t="s">
        <v>1047</v>
      </c>
      <c r="C71" s="7">
        <v>19</v>
      </c>
      <c r="D71" s="6" t="s">
        <v>1076</v>
      </c>
      <c r="E71" s="7">
        <v>419</v>
      </c>
      <c r="F71" s="6" t="s">
        <v>1079</v>
      </c>
      <c r="G71" s="7">
        <v>29</v>
      </c>
      <c r="H71" s="6" t="s">
        <v>1082</v>
      </c>
      <c r="I71" s="6" t="s">
        <v>913</v>
      </c>
      <c r="J71" s="7">
        <v>531</v>
      </c>
      <c r="K71" s="6" t="s">
        <v>1091</v>
      </c>
      <c r="L71" s="6" t="s">
        <v>1090</v>
      </c>
      <c r="O71" s="6" t="s">
        <v>1048</v>
      </c>
      <c r="P71" s="6" t="s">
        <v>1044</v>
      </c>
    </row>
    <row r="72" spans="1:16" x14ac:dyDescent="0.2">
      <c r="A72" s="7">
        <v>1</v>
      </c>
      <c r="B72" s="6" t="s">
        <v>1047</v>
      </c>
      <c r="C72" s="7">
        <v>19</v>
      </c>
      <c r="D72" s="6" t="s">
        <v>1076</v>
      </c>
      <c r="E72" s="7">
        <v>419</v>
      </c>
      <c r="F72" s="6" t="s">
        <v>1079</v>
      </c>
      <c r="G72" s="7">
        <v>29</v>
      </c>
      <c r="H72" s="6" t="s">
        <v>1082</v>
      </c>
      <c r="I72" s="6" t="s">
        <v>307</v>
      </c>
      <c r="J72" s="7">
        <v>212</v>
      </c>
      <c r="K72" s="6" t="s">
        <v>308</v>
      </c>
      <c r="L72" s="6" t="s">
        <v>309</v>
      </c>
      <c r="O72" s="6" t="s">
        <v>1048</v>
      </c>
      <c r="P72" s="6" t="s">
        <v>1044</v>
      </c>
    </row>
    <row r="73" spans="1:16" x14ac:dyDescent="0.2">
      <c r="A73" s="7">
        <v>1</v>
      </c>
      <c r="B73" s="6" t="s">
        <v>1047</v>
      </c>
      <c r="C73" s="7">
        <v>19</v>
      </c>
      <c r="D73" s="6" t="s">
        <v>1076</v>
      </c>
      <c r="E73" s="7">
        <v>419</v>
      </c>
      <c r="F73" s="6" t="s">
        <v>1079</v>
      </c>
      <c r="G73" s="7">
        <v>29</v>
      </c>
      <c r="H73" s="6" t="s">
        <v>1082</v>
      </c>
      <c r="I73" s="6" t="s">
        <v>228</v>
      </c>
      <c r="J73" s="7">
        <v>214</v>
      </c>
      <c r="K73" s="6" t="s">
        <v>229</v>
      </c>
      <c r="L73" s="6" t="s">
        <v>230</v>
      </c>
      <c r="O73" s="6" t="s">
        <v>1048</v>
      </c>
      <c r="P73" s="6" t="s">
        <v>1044</v>
      </c>
    </row>
    <row r="74" spans="1:16" x14ac:dyDescent="0.2">
      <c r="A74" s="7">
        <v>1</v>
      </c>
      <c r="B74" s="6" t="s">
        <v>1047</v>
      </c>
      <c r="C74" s="7">
        <v>19</v>
      </c>
      <c r="D74" s="6" t="s">
        <v>1076</v>
      </c>
      <c r="E74" s="7">
        <v>419</v>
      </c>
      <c r="F74" s="6" t="s">
        <v>1079</v>
      </c>
      <c r="G74" s="7">
        <v>29</v>
      </c>
      <c r="H74" s="6" t="s">
        <v>1082</v>
      </c>
      <c r="I74" s="6" t="s">
        <v>436</v>
      </c>
      <c r="J74" s="7">
        <v>308</v>
      </c>
      <c r="K74" s="6" t="s">
        <v>437</v>
      </c>
      <c r="L74" s="6" t="s">
        <v>438</v>
      </c>
      <c r="O74" s="6" t="s">
        <v>1048</v>
      </c>
      <c r="P74" s="6" t="s">
        <v>1044</v>
      </c>
    </row>
    <row r="75" spans="1:16" x14ac:dyDescent="0.2">
      <c r="A75" s="7">
        <v>1</v>
      </c>
      <c r="B75" s="6" t="s">
        <v>1047</v>
      </c>
      <c r="C75" s="7">
        <v>19</v>
      </c>
      <c r="D75" s="6" t="s">
        <v>1076</v>
      </c>
      <c r="E75" s="7">
        <v>419</v>
      </c>
      <c r="F75" s="6" t="s">
        <v>1079</v>
      </c>
      <c r="G75" s="7">
        <v>29</v>
      </c>
      <c r="H75" s="6" t="s">
        <v>1082</v>
      </c>
      <c r="I75" s="6" t="s">
        <v>443</v>
      </c>
      <c r="J75" s="7">
        <v>312</v>
      </c>
      <c r="K75" s="6" t="s">
        <v>444</v>
      </c>
      <c r="L75" s="6" t="s">
        <v>445</v>
      </c>
      <c r="P75" s="6" t="s">
        <v>1044</v>
      </c>
    </row>
    <row r="76" spans="1:16" x14ac:dyDescent="0.2">
      <c r="A76" s="7">
        <v>1</v>
      </c>
      <c r="B76" s="6" t="s">
        <v>1047</v>
      </c>
      <c r="C76" s="7">
        <v>19</v>
      </c>
      <c r="D76" s="6" t="s">
        <v>1076</v>
      </c>
      <c r="E76" s="7">
        <v>419</v>
      </c>
      <c r="F76" s="6" t="s">
        <v>1079</v>
      </c>
      <c r="G76" s="7">
        <v>29</v>
      </c>
      <c r="H76" s="6" t="s">
        <v>1082</v>
      </c>
      <c r="I76" s="6" t="s">
        <v>303</v>
      </c>
      <c r="J76" s="7">
        <v>332</v>
      </c>
      <c r="K76" s="6" t="s">
        <v>304</v>
      </c>
      <c r="L76" s="6" t="s">
        <v>305</v>
      </c>
      <c r="M76" s="6" t="s">
        <v>1048</v>
      </c>
      <c r="O76" s="6" t="s">
        <v>1048</v>
      </c>
      <c r="P76" s="6" t="s">
        <v>1044</v>
      </c>
    </row>
    <row r="77" spans="1:16" x14ac:dyDescent="0.2">
      <c r="A77" s="7">
        <v>1</v>
      </c>
      <c r="B77" s="6" t="s">
        <v>1047</v>
      </c>
      <c r="C77" s="7">
        <v>19</v>
      </c>
      <c r="D77" s="6" t="s">
        <v>1076</v>
      </c>
      <c r="E77" s="7">
        <v>419</v>
      </c>
      <c r="F77" s="6" t="s">
        <v>1079</v>
      </c>
      <c r="G77" s="7">
        <v>29</v>
      </c>
      <c r="H77" s="6" t="s">
        <v>1082</v>
      </c>
      <c r="I77" s="6" t="s">
        <v>330</v>
      </c>
      <c r="J77" s="7">
        <v>388</v>
      </c>
      <c r="K77" s="6" t="s">
        <v>331</v>
      </c>
      <c r="L77" s="6" t="s">
        <v>332</v>
      </c>
      <c r="O77" s="6" t="s">
        <v>1048</v>
      </c>
      <c r="P77" s="6" t="s">
        <v>1044</v>
      </c>
    </row>
    <row r="78" spans="1:16" x14ac:dyDescent="0.2">
      <c r="A78" s="7">
        <v>1</v>
      </c>
      <c r="B78" s="6" t="s">
        <v>1047</v>
      </c>
      <c r="C78" s="7">
        <v>19</v>
      </c>
      <c r="D78" s="6" t="s">
        <v>1076</v>
      </c>
      <c r="E78" s="7">
        <v>419</v>
      </c>
      <c r="F78" s="6" t="s">
        <v>1079</v>
      </c>
      <c r="G78" s="7">
        <v>29</v>
      </c>
      <c r="H78" s="6" t="s">
        <v>1082</v>
      </c>
      <c r="I78" s="6" t="s">
        <v>547</v>
      </c>
      <c r="J78" s="7">
        <v>474</v>
      </c>
      <c r="K78" s="6" t="s">
        <v>548</v>
      </c>
      <c r="L78" s="6" t="s">
        <v>549</v>
      </c>
      <c r="P78" s="6" t="s">
        <v>1044</v>
      </c>
    </row>
    <row r="79" spans="1:16" x14ac:dyDescent="0.2">
      <c r="A79" s="7">
        <v>1</v>
      </c>
      <c r="B79" s="6" t="s">
        <v>1047</v>
      </c>
      <c r="C79" s="7">
        <v>19</v>
      </c>
      <c r="D79" s="6" t="s">
        <v>1076</v>
      </c>
      <c r="E79" s="7">
        <v>419</v>
      </c>
      <c r="F79" s="6" t="s">
        <v>1079</v>
      </c>
      <c r="G79" s="7">
        <v>29</v>
      </c>
      <c r="H79" s="6" t="s">
        <v>1082</v>
      </c>
      <c r="I79" s="6" t="s">
        <v>559</v>
      </c>
      <c r="J79" s="7">
        <v>500</v>
      </c>
      <c r="K79" s="6" t="s">
        <v>560</v>
      </c>
      <c r="L79" s="6" t="s">
        <v>561</v>
      </c>
      <c r="O79" s="6" t="s">
        <v>1048</v>
      </c>
      <c r="P79" s="6" t="s">
        <v>1044</v>
      </c>
    </row>
    <row r="80" spans="1:16" x14ac:dyDescent="0.2">
      <c r="A80" s="7">
        <v>1</v>
      </c>
      <c r="B80" s="6" t="s">
        <v>1047</v>
      </c>
      <c r="C80" s="7">
        <v>19</v>
      </c>
      <c r="D80" s="6" t="s">
        <v>1076</v>
      </c>
      <c r="E80" s="7">
        <v>419</v>
      </c>
      <c r="F80" s="6" t="s">
        <v>1079</v>
      </c>
      <c r="G80" s="7">
        <v>29</v>
      </c>
      <c r="H80" s="6" t="s">
        <v>1082</v>
      </c>
      <c r="I80" s="6" t="s">
        <v>649</v>
      </c>
      <c r="J80" s="7">
        <v>630</v>
      </c>
      <c r="K80" s="6" t="s">
        <v>650</v>
      </c>
      <c r="L80" s="6" t="s">
        <v>651</v>
      </c>
      <c r="O80" s="6" t="s">
        <v>1048</v>
      </c>
      <c r="P80" s="6" t="s">
        <v>1044</v>
      </c>
    </row>
    <row r="81" spans="1:16" x14ac:dyDescent="0.2">
      <c r="A81" s="7">
        <v>1</v>
      </c>
      <c r="B81" s="6" t="s">
        <v>1047</v>
      </c>
      <c r="C81" s="7">
        <v>19</v>
      </c>
      <c r="D81" s="6" t="s">
        <v>1076</v>
      </c>
      <c r="E81" s="7">
        <v>419</v>
      </c>
      <c r="F81" s="6" t="s">
        <v>1079</v>
      </c>
      <c r="G81" s="7">
        <v>29</v>
      </c>
      <c r="H81" s="6" t="s">
        <v>1082</v>
      </c>
      <c r="I81" s="6" t="s">
        <v>914</v>
      </c>
      <c r="J81" s="7">
        <v>652</v>
      </c>
      <c r="K81" s="6" t="s">
        <v>1089</v>
      </c>
      <c r="L81" s="6" t="s">
        <v>1088</v>
      </c>
      <c r="P81" s="6" t="s">
        <v>1044</v>
      </c>
    </row>
    <row r="82" spans="1:16" x14ac:dyDescent="0.2">
      <c r="A82" s="7">
        <v>1</v>
      </c>
      <c r="B82" s="6" t="s">
        <v>1047</v>
      </c>
      <c r="C82" s="7">
        <v>19</v>
      </c>
      <c r="D82" s="6" t="s">
        <v>1076</v>
      </c>
      <c r="E82" s="7">
        <v>419</v>
      </c>
      <c r="F82" s="6" t="s">
        <v>1079</v>
      </c>
      <c r="G82" s="7">
        <v>29</v>
      </c>
      <c r="H82" s="6" t="s">
        <v>1082</v>
      </c>
      <c r="I82" s="6" t="s">
        <v>674</v>
      </c>
      <c r="J82" s="7">
        <v>659</v>
      </c>
      <c r="K82" s="6" t="s">
        <v>675</v>
      </c>
      <c r="L82" s="6" t="s">
        <v>676</v>
      </c>
      <c r="O82" s="6" t="s">
        <v>1048</v>
      </c>
      <c r="P82" s="6" t="s">
        <v>1044</v>
      </c>
    </row>
    <row r="83" spans="1:16" x14ac:dyDescent="0.2">
      <c r="A83" s="7">
        <v>1</v>
      </c>
      <c r="B83" s="6" t="s">
        <v>1047</v>
      </c>
      <c r="C83" s="7">
        <v>19</v>
      </c>
      <c r="D83" s="6" t="s">
        <v>1076</v>
      </c>
      <c r="E83" s="7">
        <v>419</v>
      </c>
      <c r="F83" s="6" t="s">
        <v>1079</v>
      </c>
      <c r="G83" s="7">
        <v>29</v>
      </c>
      <c r="H83" s="6" t="s">
        <v>1082</v>
      </c>
      <c r="I83" s="6" t="s">
        <v>677</v>
      </c>
      <c r="J83" s="7">
        <v>662</v>
      </c>
      <c r="K83" s="6" t="s">
        <v>678</v>
      </c>
      <c r="L83" s="6" t="s">
        <v>679</v>
      </c>
      <c r="O83" s="6" t="s">
        <v>1048</v>
      </c>
      <c r="P83" s="6" t="s">
        <v>1044</v>
      </c>
    </row>
    <row r="84" spans="1:16" x14ac:dyDescent="0.2">
      <c r="A84" s="7">
        <v>1</v>
      </c>
      <c r="B84" s="6" t="s">
        <v>1047</v>
      </c>
      <c r="C84" s="7">
        <v>19</v>
      </c>
      <c r="D84" s="6" t="s">
        <v>1076</v>
      </c>
      <c r="E84" s="7">
        <v>419</v>
      </c>
      <c r="F84" s="6" t="s">
        <v>1079</v>
      </c>
      <c r="G84" s="7">
        <v>29</v>
      </c>
      <c r="H84" s="6" t="s">
        <v>1082</v>
      </c>
      <c r="I84" s="6" t="s">
        <v>1087</v>
      </c>
      <c r="J84" s="7">
        <v>663</v>
      </c>
      <c r="K84" s="6" t="s">
        <v>1086</v>
      </c>
      <c r="L84" s="6" t="s">
        <v>1085</v>
      </c>
      <c r="P84" s="6" t="s">
        <v>1044</v>
      </c>
    </row>
    <row r="85" spans="1:16" x14ac:dyDescent="0.2">
      <c r="A85" s="7">
        <v>1</v>
      </c>
      <c r="B85" s="6" t="s">
        <v>1047</v>
      </c>
      <c r="C85" s="7">
        <v>19</v>
      </c>
      <c r="D85" s="6" t="s">
        <v>1076</v>
      </c>
      <c r="E85" s="7">
        <v>419</v>
      </c>
      <c r="F85" s="6" t="s">
        <v>1079</v>
      </c>
      <c r="G85" s="7">
        <v>29</v>
      </c>
      <c r="H85" s="6" t="s">
        <v>1082</v>
      </c>
      <c r="I85" s="6" t="s">
        <v>683</v>
      </c>
      <c r="J85" s="7">
        <v>670</v>
      </c>
      <c r="K85" s="6" t="s">
        <v>684</v>
      </c>
      <c r="L85" s="6" t="s">
        <v>685</v>
      </c>
      <c r="O85" s="6" t="s">
        <v>1048</v>
      </c>
      <c r="P85" s="6" t="s">
        <v>1044</v>
      </c>
    </row>
    <row r="86" spans="1:16" x14ac:dyDescent="0.2">
      <c r="A86" s="7">
        <v>1</v>
      </c>
      <c r="B86" s="6" t="s">
        <v>1047</v>
      </c>
      <c r="C86" s="7">
        <v>19</v>
      </c>
      <c r="D86" s="6" t="s">
        <v>1076</v>
      </c>
      <c r="E86" s="7">
        <v>419</v>
      </c>
      <c r="F86" s="6" t="s">
        <v>1079</v>
      </c>
      <c r="G86" s="7">
        <v>29</v>
      </c>
      <c r="H86" s="6" t="s">
        <v>1082</v>
      </c>
      <c r="I86" s="6" t="s">
        <v>915</v>
      </c>
      <c r="J86" s="7">
        <v>534</v>
      </c>
      <c r="K86" s="6" t="s">
        <v>1084</v>
      </c>
      <c r="L86" s="6" t="s">
        <v>1083</v>
      </c>
      <c r="O86" s="6" t="s">
        <v>1048</v>
      </c>
      <c r="P86" s="6" t="s">
        <v>1044</v>
      </c>
    </row>
    <row r="87" spans="1:16" x14ac:dyDescent="0.2">
      <c r="A87" s="7">
        <v>1</v>
      </c>
      <c r="B87" s="6" t="s">
        <v>1047</v>
      </c>
      <c r="C87" s="7">
        <v>19</v>
      </c>
      <c r="D87" s="6" t="s">
        <v>1076</v>
      </c>
      <c r="E87" s="7">
        <v>419</v>
      </c>
      <c r="F87" s="6" t="s">
        <v>1079</v>
      </c>
      <c r="G87" s="7">
        <v>29</v>
      </c>
      <c r="H87" s="6" t="s">
        <v>1082</v>
      </c>
      <c r="I87" s="6" t="s">
        <v>807</v>
      </c>
      <c r="J87" s="7">
        <v>780</v>
      </c>
      <c r="K87" s="6" t="s">
        <v>808</v>
      </c>
      <c r="L87" s="6" t="s">
        <v>809</v>
      </c>
      <c r="O87" s="6" t="s">
        <v>1048</v>
      </c>
      <c r="P87" s="6" t="s">
        <v>1044</v>
      </c>
    </row>
    <row r="88" spans="1:16" x14ac:dyDescent="0.2">
      <c r="A88" s="7">
        <v>1</v>
      </c>
      <c r="B88" s="6" t="s">
        <v>1047</v>
      </c>
      <c r="C88" s="7">
        <v>19</v>
      </c>
      <c r="D88" s="6" t="s">
        <v>1076</v>
      </c>
      <c r="E88" s="7">
        <v>419</v>
      </c>
      <c r="F88" s="6" t="s">
        <v>1079</v>
      </c>
      <c r="G88" s="7">
        <v>29</v>
      </c>
      <c r="H88" s="6" t="s">
        <v>1082</v>
      </c>
      <c r="I88" s="6" t="s">
        <v>825</v>
      </c>
      <c r="J88" s="7">
        <v>796</v>
      </c>
      <c r="K88" s="6" t="s">
        <v>826</v>
      </c>
      <c r="L88" s="6" t="s">
        <v>827</v>
      </c>
      <c r="P88" s="6" t="s">
        <v>1044</v>
      </c>
    </row>
    <row r="89" spans="1:16" x14ac:dyDescent="0.2">
      <c r="A89" s="7">
        <v>1</v>
      </c>
      <c r="B89" s="6" t="s">
        <v>1047</v>
      </c>
      <c r="C89" s="7">
        <v>19</v>
      </c>
      <c r="D89" s="6" t="s">
        <v>1076</v>
      </c>
      <c r="E89" s="7">
        <v>419</v>
      </c>
      <c r="F89" s="6" t="s">
        <v>1079</v>
      </c>
      <c r="G89" s="7">
        <v>29</v>
      </c>
      <c r="H89" s="6" t="s">
        <v>1082</v>
      </c>
      <c r="I89" s="6" t="s">
        <v>1081</v>
      </c>
      <c r="J89" s="7">
        <v>850</v>
      </c>
      <c r="K89" s="6" t="s">
        <v>878</v>
      </c>
      <c r="L89" s="6" t="s">
        <v>879</v>
      </c>
      <c r="O89" s="6" t="s">
        <v>1048</v>
      </c>
      <c r="P89" s="6" t="s">
        <v>1044</v>
      </c>
    </row>
    <row r="90" spans="1:16" x14ac:dyDescent="0.2">
      <c r="A90" s="7">
        <v>1</v>
      </c>
      <c r="B90" s="6" t="s">
        <v>1047</v>
      </c>
      <c r="C90" s="7">
        <v>19</v>
      </c>
      <c r="D90" s="6" t="s">
        <v>1076</v>
      </c>
      <c r="E90" s="7">
        <v>419</v>
      </c>
      <c r="F90" s="6" t="s">
        <v>1079</v>
      </c>
      <c r="G90" s="7">
        <v>13</v>
      </c>
      <c r="H90" s="6" t="s">
        <v>1080</v>
      </c>
      <c r="I90" s="6" t="s">
        <v>119</v>
      </c>
      <c r="J90" s="7">
        <v>84</v>
      </c>
      <c r="K90" s="6" t="s">
        <v>120</v>
      </c>
      <c r="L90" s="6" t="s">
        <v>121</v>
      </c>
      <c r="O90" s="6" t="s">
        <v>1048</v>
      </c>
      <c r="P90" s="6" t="s">
        <v>1044</v>
      </c>
    </row>
    <row r="91" spans="1:16" x14ac:dyDescent="0.2">
      <c r="A91" s="7">
        <v>1</v>
      </c>
      <c r="B91" s="6" t="s">
        <v>1047</v>
      </c>
      <c r="C91" s="7">
        <v>19</v>
      </c>
      <c r="D91" s="6" t="s">
        <v>1076</v>
      </c>
      <c r="E91" s="7">
        <v>419</v>
      </c>
      <c r="F91" s="6" t="s">
        <v>1079</v>
      </c>
      <c r="G91" s="7">
        <v>13</v>
      </c>
      <c r="H91" s="6" t="s">
        <v>1080</v>
      </c>
      <c r="I91" s="6" t="s">
        <v>190</v>
      </c>
      <c r="J91" s="7">
        <v>188</v>
      </c>
      <c r="K91" s="6" t="s">
        <v>191</v>
      </c>
      <c r="L91" s="6" t="s">
        <v>192</v>
      </c>
      <c r="P91" s="6" t="s">
        <v>1044</v>
      </c>
    </row>
    <row r="92" spans="1:16" x14ac:dyDescent="0.2">
      <c r="A92" s="7">
        <v>1</v>
      </c>
      <c r="B92" s="6" t="s">
        <v>1047</v>
      </c>
      <c r="C92" s="7">
        <v>19</v>
      </c>
      <c r="D92" s="6" t="s">
        <v>1076</v>
      </c>
      <c r="E92" s="7">
        <v>419</v>
      </c>
      <c r="F92" s="6" t="s">
        <v>1079</v>
      </c>
      <c r="G92" s="7">
        <v>13</v>
      </c>
      <c r="H92" s="6" t="s">
        <v>1080</v>
      </c>
      <c r="I92" s="6" t="s">
        <v>239</v>
      </c>
      <c r="J92" s="7">
        <v>222</v>
      </c>
      <c r="K92" s="6" t="s">
        <v>240</v>
      </c>
      <c r="L92" s="6" t="s">
        <v>241</v>
      </c>
      <c r="P92" s="6" t="s">
        <v>1044</v>
      </c>
    </row>
    <row r="93" spans="1:16" x14ac:dyDescent="0.2">
      <c r="A93" s="7">
        <v>1</v>
      </c>
      <c r="B93" s="6" t="s">
        <v>1047</v>
      </c>
      <c r="C93" s="7">
        <v>19</v>
      </c>
      <c r="D93" s="6" t="s">
        <v>1076</v>
      </c>
      <c r="E93" s="7">
        <v>419</v>
      </c>
      <c r="F93" s="6" t="s">
        <v>1079</v>
      </c>
      <c r="G93" s="7">
        <v>13</v>
      </c>
      <c r="H93" s="6" t="s">
        <v>1080</v>
      </c>
      <c r="I93" s="6" t="s">
        <v>284</v>
      </c>
      <c r="J93" s="7">
        <v>320</v>
      </c>
      <c r="K93" s="6" t="s">
        <v>285</v>
      </c>
      <c r="L93" s="6" t="s">
        <v>286</v>
      </c>
      <c r="P93" s="6" t="s">
        <v>1044</v>
      </c>
    </row>
    <row r="94" spans="1:16" x14ac:dyDescent="0.2">
      <c r="A94" s="7">
        <v>1</v>
      </c>
      <c r="B94" s="6" t="s">
        <v>1047</v>
      </c>
      <c r="C94" s="7">
        <v>19</v>
      </c>
      <c r="D94" s="6" t="s">
        <v>1076</v>
      </c>
      <c r="E94" s="7">
        <v>419</v>
      </c>
      <c r="F94" s="6" t="s">
        <v>1079</v>
      </c>
      <c r="G94" s="7">
        <v>13</v>
      </c>
      <c r="H94" s="6" t="s">
        <v>1080</v>
      </c>
      <c r="I94" s="6" t="s">
        <v>310</v>
      </c>
      <c r="J94" s="7">
        <v>340</v>
      </c>
      <c r="K94" s="6" t="s">
        <v>311</v>
      </c>
      <c r="L94" s="6" t="s">
        <v>312</v>
      </c>
      <c r="P94" s="6" t="s">
        <v>1044</v>
      </c>
    </row>
    <row r="95" spans="1:16" x14ac:dyDescent="0.2">
      <c r="A95" s="7">
        <v>1</v>
      </c>
      <c r="B95" s="6" t="s">
        <v>1047</v>
      </c>
      <c r="C95" s="7">
        <v>19</v>
      </c>
      <c r="D95" s="6" t="s">
        <v>1076</v>
      </c>
      <c r="E95" s="7">
        <v>419</v>
      </c>
      <c r="F95" s="6" t="s">
        <v>1079</v>
      </c>
      <c r="G95" s="7">
        <v>13</v>
      </c>
      <c r="H95" s="6" t="s">
        <v>1080</v>
      </c>
      <c r="I95" s="6" t="s">
        <v>453</v>
      </c>
      <c r="J95" s="7">
        <v>484</v>
      </c>
      <c r="K95" s="6" t="s">
        <v>454</v>
      </c>
      <c r="L95" s="6" t="s">
        <v>455</v>
      </c>
      <c r="P95" s="6" t="s">
        <v>1044</v>
      </c>
    </row>
    <row r="96" spans="1:16" x14ac:dyDescent="0.2">
      <c r="A96" s="7">
        <v>1</v>
      </c>
      <c r="B96" s="6" t="s">
        <v>1047</v>
      </c>
      <c r="C96" s="7">
        <v>19</v>
      </c>
      <c r="D96" s="6" t="s">
        <v>1076</v>
      </c>
      <c r="E96" s="7">
        <v>419</v>
      </c>
      <c r="F96" s="6" t="s">
        <v>1079</v>
      </c>
      <c r="G96" s="7">
        <v>13</v>
      </c>
      <c r="H96" s="6" t="s">
        <v>1080</v>
      </c>
      <c r="I96" s="6" t="s">
        <v>581</v>
      </c>
      <c r="J96" s="7">
        <v>558</v>
      </c>
      <c r="K96" s="6" t="s">
        <v>582</v>
      </c>
      <c r="L96" s="6" t="s">
        <v>583</v>
      </c>
      <c r="P96" s="6" t="s">
        <v>1044</v>
      </c>
    </row>
    <row r="97" spans="1:16" x14ac:dyDescent="0.2">
      <c r="A97" s="7">
        <v>1</v>
      </c>
      <c r="B97" s="6" t="s">
        <v>1047</v>
      </c>
      <c r="C97" s="7">
        <v>19</v>
      </c>
      <c r="D97" s="6" t="s">
        <v>1076</v>
      </c>
      <c r="E97" s="7">
        <v>419</v>
      </c>
      <c r="F97" s="6" t="s">
        <v>1079</v>
      </c>
      <c r="G97" s="7">
        <v>13</v>
      </c>
      <c r="H97" s="6" t="s">
        <v>1080</v>
      </c>
      <c r="I97" s="6" t="s">
        <v>619</v>
      </c>
      <c r="J97" s="7">
        <v>591</v>
      </c>
      <c r="K97" s="6" t="s">
        <v>620</v>
      </c>
      <c r="L97" s="6" t="s">
        <v>621</v>
      </c>
      <c r="P97" s="6" t="s">
        <v>1044</v>
      </c>
    </row>
    <row r="98" spans="1:16" x14ac:dyDescent="0.2">
      <c r="A98" s="7">
        <v>1</v>
      </c>
      <c r="B98" s="6" t="s">
        <v>1047</v>
      </c>
      <c r="C98" s="7">
        <v>19</v>
      </c>
      <c r="D98" s="6" t="s">
        <v>1076</v>
      </c>
      <c r="E98" s="7">
        <v>419</v>
      </c>
      <c r="F98" s="6" t="s">
        <v>1079</v>
      </c>
      <c r="G98" s="7">
        <v>5</v>
      </c>
      <c r="H98" s="6" t="s">
        <v>1078</v>
      </c>
      <c r="I98" s="6" t="s">
        <v>32</v>
      </c>
      <c r="J98" s="7">
        <v>32</v>
      </c>
      <c r="K98" s="6" t="s">
        <v>33</v>
      </c>
      <c r="L98" s="6" t="s">
        <v>34</v>
      </c>
      <c r="P98" s="6" t="s">
        <v>1044</v>
      </c>
    </row>
    <row r="99" spans="1:16" x14ac:dyDescent="0.2">
      <c r="A99" s="7">
        <v>1</v>
      </c>
      <c r="B99" s="6" t="s">
        <v>1047</v>
      </c>
      <c r="C99" s="7">
        <v>19</v>
      </c>
      <c r="D99" s="6" t="s">
        <v>1076</v>
      </c>
      <c r="E99" s="7">
        <v>419</v>
      </c>
      <c r="F99" s="6" t="s">
        <v>1079</v>
      </c>
      <c r="G99" s="7">
        <v>5</v>
      </c>
      <c r="H99" s="6" t="s">
        <v>1078</v>
      </c>
      <c r="I99" s="6" t="s">
        <v>910</v>
      </c>
      <c r="J99" s="7">
        <v>68</v>
      </c>
      <c r="K99" s="6" t="s">
        <v>87</v>
      </c>
      <c r="L99" s="6" t="s">
        <v>88</v>
      </c>
      <c r="N99" s="6" t="s">
        <v>1048</v>
      </c>
      <c r="P99" s="6" t="s">
        <v>1044</v>
      </c>
    </row>
    <row r="100" spans="1:16" x14ac:dyDescent="0.2">
      <c r="A100" s="7">
        <v>1</v>
      </c>
      <c r="B100" s="6" t="s">
        <v>1047</v>
      </c>
      <c r="C100" s="7">
        <v>19</v>
      </c>
      <c r="D100" s="6" t="s">
        <v>1076</v>
      </c>
      <c r="E100" s="7">
        <v>419</v>
      </c>
      <c r="F100" s="6" t="s">
        <v>1079</v>
      </c>
      <c r="G100" s="7">
        <v>5</v>
      </c>
      <c r="H100" s="6" t="s">
        <v>1078</v>
      </c>
      <c r="I100" s="6" t="s">
        <v>161</v>
      </c>
      <c r="J100" s="7">
        <v>74</v>
      </c>
      <c r="K100" s="6" t="s">
        <v>162</v>
      </c>
      <c r="L100" s="6" t="s">
        <v>163</v>
      </c>
      <c r="P100" s="6" t="s">
        <v>1044</v>
      </c>
    </row>
    <row r="101" spans="1:16" x14ac:dyDescent="0.2">
      <c r="A101" s="7">
        <v>1</v>
      </c>
      <c r="B101" s="6" t="s">
        <v>1047</v>
      </c>
      <c r="C101" s="7">
        <v>19</v>
      </c>
      <c r="D101" s="6" t="s">
        <v>1076</v>
      </c>
      <c r="E101" s="7">
        <v>419</v>
      </c>
      <c r="F101" s="6" t="s">
        <v>1079</v>
      </c>
      <c r="G101" s="7">
        <v>5</v>
      </c>
      <c r="H101" s="6" t="s">
        <v>1078</v>
      </c>
      <c r="I101" s="6" t="s">
        <v>107</v>
      </c>
      <c r="J101" s="7">
        <v>76</v>
      </c>
      <c r="K101" s="6" t="s">
        <v>108</v>
      </c>
      <c r="L101" s="6" t="s">
        <v>109</v>
      </c>
      <c r="P101" s="6" t="s">
        <v>1044</v>
      </c>
    </row>
    <row r="102" spans="1:16" x14ac:dyDescent="0.2">
      <c r="A102" s="7">
        <v>1</v>
      </c>
      <c r="B102" s="6" t="s">
        <v>1047</v>
      </c>
      <c r="C102" s="7">
        <v>19</v>
      </c>
      <c r="D102" s="6" t="s">
        <v>1076</v>
      </c>
      <c r="E102" s="7">
        <v>419</v>
      </c>
      <c r="F102" s="6" t="s">
        <v>1079</v>
      </c>
      <c r="G102" s="7">
        <v>5</v>
      </c>
      <c r="H102" s="6" t="s">
        <v>1078</v>
      </c>
      <c r="I102" s="6" t="s">
        <v>164</v>
      </c>
      <c r="J102" s="7">
        <v>152</v>
      </c>
      <c r="K102" s="6" t="s">
        <v>165</v>
      </c>
      <c r="L102" s="6" t="s">
        <v>166</v>
      </c>
      <c r="P102" s="6" t="s">
        <v>1044</v>
      </c>
    </row>
    <row r="103" spans="1:16" x14ac:dyDescent="0.2">
      <c r="A103" s="7">
        <v>1</v>
      </c>
      <c r="B103" s="6" t="s">
        <v>1047</v>
      </c>
      <c r="C103" s="7">
        <v>19</v>
      </c>
      <c r="D103" s="6" t="s">
        <v>1076</v>
      </c>
      <c r="E103" s="7">
        <v>419</v>
      </c>
      <c r="F103" s="6" t="s">
        <v>1079</v>
      </c>
      <c r="G103" s="7">
        <v>5</v>
      </c>
      <c r="H103" s="6" t="s">
        <v>1078</v>
      </c>
      <c r="I103" s="6" t="s">
        <v>175</v>
      </c>
      <c r="J103" s="7">
        <v>170</v>
      </c>
      <c r="K103" s="6" t="s">
        <v>176</v>
      </c>
      <c r="L103" s="6" t="s">
        <v>177</v>
      </c>
      <c r="P103" s="6" t="s">
        <v>1044</v>
      </c>
    </row>
    <row r="104" spans="1:16" x14ac:dyDescent="0.2">
      <c r="A104" s="7">
        <v>1</v>
      </c>
      <c r="B104" s="6" t="s">
        <v>1047</v>
      </c>
      <c r="C104" s="7">
        <v>19</v>
      </c>
      <c r="D104" s="6" t="s">
        <v>1076</v>
      </c>
      <c r="E104" s="7">
        <v>419</v>
      </c>
      <c r="F104" s="6" t="s">
        <v>1079</v>
      </c>
      <c r="G104" s="7">
        <v>5</v>
      </c>
      <c r="H104" s="6" t="s">
        <v>1078</v>
      </c>
      <c r="I104" s="6" t="s">
        <v>232</v>
      </c>
      <c r="J104" s="7">
        <v>218</v>
      </c>
      <c r="K104" s="6" t="s">
        <v>233</v>
      </c>
      <c r="L104" s="6" t="s">
        <v>234</v>
      </c>
      <c r="P104" s="6" t="s">
        <v>1044</v>
      </c>
    </row>
    <row r="105" spans="1:16" x14ac:dyDescent="0.2">
      <c r="A105" s="7">
        <v>1</v>
      </c>
      <c r="B105" s="6" t="s">
        <v>1047</v>
      </c>
      <c r="C105" s="7">
        <v>19</v>
      </c>
      <c r="D105" s="6" t="s">
        <v>1076</v>
      </c>
      <c r="E105" s="7">
        <v>419</v>
      </c>
      <c r="F105" s="6" t="s">
        <v>1079</v>
      </c>
      <c r="G105" s="7">
        <v>5</v>
      </c>
      <c r="H105" s="6" t="s">
        <v>1078</v>
      </c>
      <c r="I105" s="6" t="s">
        <v>343</v>
      </c>
      <c r="J105" s="7">
        <v>238</v>
      </c>
      <c r="K105" s="6" t="s">
        <v>344</v>
      </c>
      <c r="L105" s="6" t="s">
        <v>345</v>
      </c>
      <c r="P105" s="6" t="s">
        <v>1044</v>
      </c>
    </row>
    <row r="106" spans="1:16" x14ac:dyDescent="0.2">
      <c r="A106" s="7">
        <v>1</v>
      </c>
      <c r="B106" s="6" t="s">
        <v>1047</v>
      </c>
      <c r="C106" s="7">
        <v>19</v>
      </c>
      <c r="D106" s="6" t="s">
        <v>1076</v>
      </c>
      <c r="E106" s="7">
        <v>419</v>
      </c>
      <c r="F106" s="6" t="s">
        <v>1079</v>
      </c>
      <c r="G106" s="7">
        <v>5</v>
      </c>
      <c r="H106" s="6" t="s">
        <v>1078</v>
      </c>
      <c r="I106" s="6" t="s">
        <v>371</v>
      </c>
      <c r="J106" s="7">
        <v>254</v>
      </c>
      <c r="K106" s="6" t="s">
        <v>372</v>
      </c>
      <c r="L106" s="6" t="s">
        <v>373</v>
      </c>
      <c r="P106" s="6" t="s">
        <v>1044</v>
      </c>
    </row>
    <row r="107" spans="1:16" x14ac:dyDescent="0.2">
      <c r="A107" s="7">
        <v>1</v>
      </c>
      <c r="B107" s="6" t="s">
        <v>1047</v>
      </c>
      <c r="C107" s="7">
        <v>19</v>
      </c>
      <c r="D107" s="6" t="s">
        <v>1076</v>
      </c>
      <c r="E107" s="7">
        <v>419</v>
      </c>
      <c r="F107" s="6" t="s">
        <v>1079</v>
      </c>
      <c r="G107" s="7">
        <v>5</v>
      </c>
      <c r="H107" s="6" t="s">
        <v>1078</v>
      </c>
      <c r="I107" s="6" t="s">
        <v>299</v>
      </c>
      <c r="J107" s="7">
        <v>328</v>
      </c>
      <c r="K107" s="6" t="s">
        <v>300</v>
      </c>
      <c r="L107" s="6" t="s">
        <v>301</v>
      </c>
      <c r="O107" s="6" t="s">
        <v>1048</v>
      </c>
      <c r="P107" s="6" t="s">
        <v>1044</v>
      </c>
    </row>
    <row r="108" spans="1:16" x14ac:dyDescent="0.2">
      <c r="A108" s="7">
        <v>1</v>
      </c>
      <c r="B108" s="6" t="s">
        <v>1047</v>
      </c>
      <c r="C108" s="7">
        <v>19</v>
      </c>
      <c r="D108" s="6" t="s">
        <v>1076</v>
      </c>
      <c r="E108" s="7">
        <v>419</v>
      </c>
      <c r="F108" s="6" t="s">
        <v>1079</v>
      </c>
      <c r="G108" s="7">
        <v>5</v>
      </c>
      <c r="H108" s="6" t="s">
        <v>1078</v>
      </c>
      <c r="I108" s="6" t="s">
        <v>628</v>
      </c>
      <c r="J108" s="7">
        <v>600</v>
      </c>
      <c r="K108" s="6" t="s">
        <v>629</v>
      </c>
      <c r="L108" s="6" t="s">
        <v>630</v>
      </c>
      <c r="N108" s="6" t="s">
        <v>1048</v>
      </c>
      <c r="P108" s="6" t="s">
        <v>1044</v>
      </c>
    </row>
    <row r="109" spans="1:16" x14ac:dyDescent="0.2">
      <c r="A109" s="7">
        <v>1</v>
      </c>
      <c r="B109" s="6" t="s">
        <v>1047</v>
      </c>
      <c r="C109" s="7">
        <v>19</v>
      </c>
      <c r="D109" s="6" t="s">
        <v>1076</v>
      </c>
      <c r="E109" s="7">
        <v>419</v>
      </c>
      <c r="F109" s="6" t="s">
        <v>1079</v>
      </c>
      <c r="G109" s="7">
        <v>5</v>
      </c>
      <c r="H109" s="6" t="s">
        <v>1078</v>
      </c>
      <c r="I109" s="6" t="s">
        <v>632</v>
      </c>
      <c r="J109" s="7">
        <v>604</v>
      </c>
      <c r="K109" s="6" t="s">
        <v>633</v>
      </c>
      <c r="L109" s="6" t="s">
        <v>634</v>
      </c>
      <c r="P109" s="6" t="s">
        <v>1044</v>
      </c>
    </row>
    <row r="110" spans="1:16" x14ac:dyDescent="0.2">
      <c r="A110" s="7">
        <v>1</v>
      </c>
      <c r="B110" s="6" t="s">
        <v>1047</v>
      </c>
      <c r="C110" s="7">
        <v>19</v>
      </c>
      <c r="D110" s="6" t="s">
        <v>1076</v>
      </c>
      <c r="E110" s="7">
        <v>419</v>
      </c>
      <c r="F110" s="6" t="s">
        <v>1079</v>
      </c>
      <c r="G110" s="7">
        <v>5</v>
      </c>
      <c r="H110" s="6" t="s">
        <v>1078</v>
      </c>
      <c r="I110" s="6" t="s">
        <v>737</v>
      </c>
      <c r="J110" s="7">
        <v>239</v>
      </c>
      <c r="K110" s="6" t="s">
        <v>738</v>
      </c>
      <c r="L110" s="6" t="s">
        <v>739</v>
      </c>
      <c r="P110" s="6" t="s">
        <v>1044</v>
      </c>
    </row>
    <row r="111" spans="1:16" x14ac:dyDescent="0.2">
      <c r="A111" s="7">
        <v>1</v>
      </c>
      <c r="B111" s="6" t="s">
        <v>1047</v>
      </c>
      <c r="C111" s="7">
        <v>19</v>
      </c>
      <c r="D111" s="6" t="s">
        <v>1076</v>
      </c>
      <c r="E111" s="7">
        <v>419</v>
      </c>
      <c r="F111" s="6" t="s">
        <v>1079</v>
      </c>
      <c r="G111" s="7">
        <v>5</v>
      </c>
      <c r="H111" s="6" t="s">
        <v>1078</v>
      </c>
      <c r="I111" s="6" t="s">
        <v>753</v>
      </c>
      <c r="J111" s="7">
        <v>740</v>
      </c>
      <c r="K111" s="6" t="s">
        <v>754</v>
      </c>
      <c r="L111" s="6" t="s">
        <v>755</v>
      </c>
      <c r="O111" s="6" t="s">
        <v>1048</v>
      </c>
      <c r="P111" s="6" t="s">
        <v>1044</v>
      </c>
    </row>
    <row r="112" spans="1:16" x14ac:dyDescent="0.2">
      <c r="A112" s="7">
        <v>1</v>
      </c>
      <c r="B112" s="6" t="s">
        <v>1047</v>
      </c>
      <c r="C112" s="7">
        <v>19</v>
      </c>
      <c r="D112" s="6" t="s">
        <v>1076</v>
      </c>
      <c r="E112" s="7">
        <v>419</v>
      </c>
      <c r="F112" s="6" t="s">
        <v>1079</v>
      </c>
      <c r="G112" s="7">
        <v>5</v>
      </c>
      <c r="H112" s="6" t="s">
        <v>1078</v>
      </c>
      <c r="I112" s="6" t="s">
        <v>854</v>
      </c>
      <c r="J112" s="7">
        <v>858</v>
      </c>
      <c r="K112" s="6" t="s">
        <v>855</v>
      </c>
      <c r="L112" s="6" t="s">
        <v>856</v>
      </c>
      <c r="P112" s="6" t="s">
        <v>1044</v>
      </c>
    </row>
    <row r="113" spans="1:16" x14ac:dyDescent="0.2">
      <c r="A113" s="7">
        <v>1</v>
      </c>
      <c r="B113" s="6" t="s">
        <v>1047</v>
      </c>
      <c r="C113" s="7">
        <v>19</v>
      </c>
      <c r="D113" s="6" t="s">
        <v>1076</v>
      </c>
      <c r="E113" s="7">
        <v>419</v>
      </c>
      <c r="F113" s="6" t="s">
        <v>1079</v>
      </c>
      <c r="G113" s="7">
        <v>5</v>
      </c>
      <c r="H113" s="6" t="s">
        <v>1078</v>
      </c>
      <c r="I113" s="6" t="s">
        <v>1077</v>
      </c>
      <c r="J113" s="7">
        <v>862</v>
      </c>
      <c r="K113" s="6" t="s">
        <v>865</v>
      </c>
      <c r="L113" s="6" t="s">
        <v>866</v>
      </c>
      <c r="P113" s="6" t="s">
        <v>1044</v>
      </c>
    </row>
    <row r="114" spans="1:16" x14ac:dyDescent="0.2">
      <c r="A114" s="7">
        <v>1</v>
      </c>
      <c r="B114" s="6" t="s">
        <v>1047</v>
      </c>
      <c r="C114" s="7">
        <v>19</v>
      </c>
      <c r="D114" s="6" t="s">
        <v>1076</v>
      </c>
      <c r="E114" s="7">
        <v>21</v>
      </c>
      <c r="F114" s="6" t="s">
        <v>1075</v>
      </c>
      <c r="I114" s="6" t="s">
        <v>132</v>
      </c>
      <c r="J114" s="7">
        <v>60</v>
      </c>
      <c r="K114" s="6" t="s">
        <v>133</v>
      </c>
      <c r="L114" s="6" t="s">
        <v>134</v>
      </c>
      <c r="P114" s="6" t="s">
        <v>1051</v>
      </c>
    </row>
    <row r="115" spans="1:16" x14ac:dyDescent="0.2">
      <c r="A115" s="7">
        <v>1</v>
      </c>
      <c r="B115" s="6" t="s">
        <v>1047</v>
      </c>
      <c r="C115" s="7">
        <v>19</v>
      </c>
      <c r="D115" s="6" t="s">
        <v>1076</v>
      </c>
      <c r="E115" s="7">
        <v>21</v>
      </c>
      <c r="F115" s="6" t="s">
        <v>1075</v>
      </c>
      <c r="I115" s="6" t="s">
        <v>210</v>
      </c>
      <c r="J115" s="7">
        <v>124</v>
      </c>
      <c r="K115" s="6" t="s">
        <v>211</v>
      </c>
      <c r="L115" s="6" t="s">
        <v>212</v>
      </c>
      <c r="P115" s="6" t="s">
        <v>1051</v>
      </c>
    </row>
    <row r="116" spans="1:16" x14ac:dyDescent="0.2">
      <c r="A116" s="7">
        <v>1</v>
      </c>
      <c r="B116" s="6" t="s">
        <v>1047</v>
      </c>
      <c r="C116" s="7">
        <v>19</v>
      </c>
      <c r="D116" s="6" t="s">
        <v>1076</v>
      </c>
      <c r="E116" s="7">
        <v>21</v>
      </c>
      <c r="F116" s="6" t="s">
        <v>1075</v>
      </c>
      <c r="I116" s="6" t="s">
        <v>429</v>
      </c>
      <c r="J116" s="7">
        <v>304</v>
      </c>
      <c r="K116" s="6" t="s">
        <v>430</v>
      </c>
      <c r="L116" s="6" t="s">
        <v>431</v>
      </c>
      <c r="P116" s="6" t="s">
        <v>1051</v>
      </c>
    </row>
    <row r="117" spans="1:16" x14ac:dyDescent="0.2">
      <c r="A117" s="7">
        <v>1</v>
      </c>
      <c r="B117" s="6" t="s">
        <v>1047</v>
      </c>
      <c r="C117" s="7">
        <v>19</v>
      </c>
      <c r="D117" s="6" t="s">
        <v>1076</v>
      </c>
      <c r="E117" s="7">
        <v>21</v>
      </c>
      <c r="F117" s="6" t="s">
        <v>1075</v>
      </c>
      <c r="I117" s="6" t="s">
        <v>680</v>
      </c>
      <c r="J117" s="7">
        <v>666</v>
      </c>
      <c r="K117" s="6" t="s">
        <v>681</v>
      </c>
      <c r="L117" s="6" t="s">
        <v>682</v>
      </c>
      <c r="P117" s="6" t="s">
        <v>1051</v>
      </c>
    </row>
    <row r="118" spans="1:16" x14ac:dyDescent="0.2">
      <c r="A118" s="7">
        <v>1</v>
      </c>
      <c r="B118" s="6" t="s">
        <v>1047</v>
      </c>
      <c r="C118" s="7">
        <v>19</v>
      </c>
      <c r="D118" s="6" t="s">
        <v>1076</v>
      </c>
      <c r="E118" s="7">
        <v>21</v>
      </c>
      <c r="F118" s="6" t="s">
        <v>1075</v>
      </c>
      <c r="I118" s="6" t="s">
        <v>924</v>
      </c>
      <c r="J118" s="7">
        <v>840</v>
      </c>
      <c r="K118" s="6" t="s">
        <v>847</v>
      </c>
      <c r="L118" s="6" t="s">
        <v>848</v>
      </c>
      <c r="P118" s="6" t="s">
        <v>1051</v>
      </c>
    </row>
    <row r="119" spans="1:16" x14ac:dyDescent="0.2">
      <c r="A119" s="7">
        <v>1</v>
      </c>
      <c r="B119" s="6" t="s">
        <v>1047</v>
      </c>
      <c r="I119" s="6" t="s">
        <v>48</v>
      </c>
      <c r="J119" s="7">
        <v>10</v>
      </c>
      <c r="K119" s="6" t="s">
        <v>49</v>
      </c>
      <c r="L119" s="6" t="s">
        <v>50</v>
      </c>
    </row>
    <row r="120" spans="1:16" x14ac:dyDescent="0.2">
      <c r="A120" s="7">
        <v>1</v>
      </c>
      <c r="B120" s="6" t="s">
        <v>1047</v>
      </c>
      <c r="C120" s="7">
        <v>142</v>
      </c>
      <c r="D120" s="6" t="s">
        <v>1066</v>
      </c>
      <c r="E120" s="7">
        <v>143</v>
      </c>
      <c r="F120" s="6" t="s">
        <v>1074</v>
      </c>
      <c r="I120" s="6" t="s">
        <v>346</v>
      </c>
      <c r="J120" s="7">
        <v>398</v>
      </c>
      <c r="K120" s="6" t="s">
        <v>347</v>
      </c>
      <c r="L120" s="6" t="s">
        <v>348</v>
      </c>
      <c r="N120" s="6" t="s">
        <v>1048</v>
      </c>
      <c r="P120" s="6" t="s">
        <v>1044</v>
      </c>
    </row>
    <row r="121" spans="1:16" x14ac:dyDescent="0.2">
      <c r="A121" s="7">
        <v>1</v>
      </c>
      <c r="B121" s="6" t="s">
        <v>1047</v>
      </c>
      <c r="C121" s="7">
        <v>142</v>
      </c>
      <c r="D121" s="6" t="s">
        <v>1066</v>
      </c>
      <c r="E121" s="7">
        <v>143</v>
      </c>
      <c r="F121" s="6" t="s">
        <v>1074</v>
      </c>
      <c r="I121" s="6" t="s">
        <v>367</v>
      </c>
      <c r="J121" s="7">
        <v>417</v>
      </c>
      <c r="K121" s="6" t="s">
        <v>368</v>
      </c>
      <c r="L121" s="6" t="s">
        <v>369</v>
      </c>
      <c r="N121" s="6" t="s">
        <v>1048</v>
      </c>
      <c r="P121" s="6" t="s">
        <v>1044</v>
      </c>
    </row>
    <row r="122" spans="1:16" x14ac:dyDescent="0.2">
      <c r="A122" s="7">
        <v>1</v>
      </c>
      <c r="B122" s="6" t="s">
        <v>1047</v>
      </c>
      <c r="C122" s="7">
        <v>142</v>
      </c>
      <c r="D122" s="6" t="s">
        <v>1066</v>
      </c>
      <c r="E122" s="7">
        <v>143</v>
      </c>
      <c r="F122" s="6" t="s">
        <v>1074</v>
      </c>
      <c r="I122" s="6" t="s">
        <v>779</v>
      </c>
      <c r="J122" s="7">
        <v>762</v>
      </c>
      <c r="K122" s="6" t="s">
        <v>780</v>
      </c>
      <c r="L122" s="6" t="s">
        <v>781</v>
      </c>
      <c r="N122" s="6" t="s">
        <v>1048</v>
      </c>
      <c r="P122" s="6" t="s">
        <v>1044</v>
      </c>
    </row>
    <row r="123" spans="1:16" x14ac:dyDescent="0.2">
      <c r="A123" s="7">
        <v>1</v>
      </c>
      <c r="B123" s="6" t="s">
        <v>1047</v>
      </c>
      <c r="C123" s="7">
        <v>142</v>
      </c>
      <c r="D123" s="6" t="s">
        <v>1066</v>
      </c>
      <c r="E123" s="7">
        <v>143</v>
      </c>
      <c r="F123" s="6" t="s">
        <v>1074</v>
      </c>
      <c r="I123" s="6" t="s">
        <v>821</v>
      </c>
      <c r="J123" s="7">
        <v>795</v>
      </c>
      <c r="K123" s="6" t="s">
        <v>822</v>
      </c>
      <c r="L123" s="6" t="s">
        <v>823</v>
      </c>
      <c r="N123" s="6" t="s">
        <v>1048</v>
      </c>
      <c r="P123" s="6" t="s">
        <v>1044</v>
      </c>
    </row>
    <row r="124" spans="1:16" x14ac:dyDescent="0.2">
      <c r="A124" s="7">
        <v>1</v>
      </c>
      <c r="B124" s="6" t="s">
        <v>1047</v>
      </c>
      <c r="C124" s="7">
        <v>142</v>
      </c>
      <c r="D124" s="6" t="s">
        <v>1066</v>
      </c>
      <c r="E124" s="7">
        <v>143</v>
      </c>
      <c r="F124" s="6" t="s">
        <v>1074</v>
      </c>
      <c r="I124" s="6" t="s">
        <v>858</v>
      </c>
      <c r="J124" s="7">
        <v>860</v>
      </c>
      <c r="K124" s="6" t="s">
        <v>859</v>
      </c>
      <c r="L124" s="6" t="s">
        <v>860</v>
      </c>
      <c r="N124" s="6" t="s">
        <v>1048</v>
      </c>
      <c r="P124" s="6" t="s">
        <v>1044</v>
      </c>
    </row>
    <row r="125" spans="1:16" x14ac:dyDescent="0.2">
      <c r="A125" s="7">
        <v>1</v>
      </c>
      <c r="B125" s="6" t="s">
        <v>1047</v>
      </c>
      <c r="C125" s="7">
        <v>142</v>
      </c>
      <c r="D125" s="6" t="s">
        <v>1066</v>
      </c>
      <c r="E125" s="7">
        <v>30</v>
      </c>
      <c r="F125" s="6" t="s">
        <v>1070</v>
      </c>
      <c r="I125" s="6" t="s">
        <v>168</v>
      </c>
      <c r="J125" s="7">
        <v>156</v>
      </c>
      <c r="K125" s="6" t="s">
        <v>169</v>
      </c>
      <c r="L125" s="6" t="s">
        <v>170</v>
      </c>
      <c r="P125" s="6" t="s">
        <v>1044</v>
      </c>
    </row>
    <row r="126" spans="1:16" x14ac:dyDescent="0.2">
      <c r="A126" s="7">
        <v>1</v>
      </c>
      <c r="B126" s="6" t="s">
        <v>1047</v>
      </c>
      <c r="C126" s="7">
        <v>142</v>
      </c>
      <c r="D126" s="6" t="s">
        <v>1066</v>
      </c>
      <c r="E126" s="7">
        <v>30</v>
      </c>
      <c r="F126" s="6" t="s">
        <v>1070</v>
      </c>
      <c r="I126" s="6" t="s">
        <v>1073</v>
      </c>
      <c r="J126" s="7">
        <v>344</v>
      </c>
      <c r="K126" s="6" t="s">
        <v>495</v>
      </c>
      <c r="L126" s="6" t="s">
        <v>496</v>
      </c>
      <c r="P126" s="6" t="s">
        <v>1044</v>
      </c>
    </row>
    <row r="127" spans="1:16" x14ac:dyDescent="0.2">
      <c r="A127" s="7">
        <v>1</v>
      </c>
      <c r="B127" s="6" t="s">
        <v>1047</v>
      </c>
      <c r="C127" s="7">
        <v>142</v>
      </c>
      <c r="D127" s="6" t="s">
        <v>1066</v>
      </c>
      <c r="E127" s="7">
        <v>30</v>
      </c>
      <c r="F127" s="6" t="s">
        <v>1070</v>
      </c>
      <c r="I127" s="6" t="s">
        <v>1072</v>
      </c>
      <c r="J127" s="7">
        <v>446</v>
      </c>
      <c r="K127" s="6" t="s">
        <v>539</v>
      </c>
      <c r="L127" s="6" t="s">
        <v>540</v>
      </c>
      <c r="P127" s="6" t="s">
        <v>1044</v>
      </c>
    </row>
    <row r="128" spans="1:16" x14ac:dyDescent="0.2">
      <c r="A128" s="7">
        <v>1</v>
      </c>
      <c r="B128" s="6" t="s">
        <v>1047</v>
      </c>
      <c r="C128" s="7">
        <v>142</v>
      </c>
      <c r="D128" s="6" t="s">
        <v>1066</v>
      </c>
      <c r="E128" s="7">
        <v>30</v>
      </c>
      <c r="F128" s="6" t="s">
        <v>1070</v>
      </c>
      <c r="I128" s="6" t="s">
        <v>1071</v>
      </c>
      <c r="J128" s="7">
        <v>408</v>
      </c>
      <c r="K128" s="6" t="s">
        <v>218</v>
      </c>
      <c r="L128" s="6" t="s">
        <v>219</v>
      </c>
      <c r="P128" s="6" t="s">
        <v>1044</v>
      </c>
    </row>
    <row r="129" spans="1:16" x14ac:dyDescent="0.2">
      <c r="A129" s="7">
        <v>1</v>
      </c>
      <c r="B129" s="6" t="s">
        <v>1047</v>
      </c>
      <c r="C129" s="7">
        <v>142</v>
      </c>
      <c r="D129" s="6" t="s">
        <v>1066</v>
      </c>
      <c r="E129" s="7">
        <v>30</v>
      </c>
      <c r="F129" s="6" t="s">
        <v>1070</v>
      </c>
      <c r="I129" s="6" t="s">
        <v>515</v>
      </c>
      <c r="J129" s="7">
        <v>392</v>
      </c>
      <c r="K129" s="6" t="s">
        <v>516</v>
      </c>
      <c r="L129" s="6" t="s">
        <v>517</v>
      </c>
      <c r="P129" s="6" t="s">
        <v>1051</v>
      </c>
    </row>
    <row r="130" spans="1:16" x14ac:dyDescent="0.2">
      <c r="A130" s="7">
        <v>1</v>
      </c>
      <c r="B130" s="6" t="s">
        <v>1047</v>
      </c>
      <c r="C130" s="7">
        <v>142</v>
      </c>
      <c r="D130" s="6" t="s">
        <v>1066</v>
      </c>
      <c r="E130" s="7">
        <v>30</v>
      </c>
      <c r="F130" s="6" t="s">
        <v>1070</v>
      </c>
      <c r="I130" s="6" t="s">
        <v>464</v>
      </c>
      <c r="J130" s="7">
        <v>496</v>
      </c>
      <c r="K130" s="6" t="s">
        <v>465</v>
      </c>
      <c r="L130" s="6" t="s">
        <v>466</v>
      </c>
      <c r="N130" s="6" t="s">
        <v>1048</v>
      </c>
      <c r="P130" s="6" t="s">
        <v>1044</v>
      </c>
    </row>
    <row r="131" spans="1:16" x14ac:dyDescent="0.2">
      <c r="A131" s="7">
        <v>1</v>
      </c>
      <c r="B131" s="6" t="s">
        <v>1047</v>
      </c>
      <c r="C131" s="7">
        <v>142</v>
      </c>
      <c r="D131" s="6" t="s">
        <v>1066</v>
      </c>
      <c r="E131" s="7">
        <v>30</v>
      </c>
      <c r="F131" s="6" t="s">
        <v>1070</v>
      </c>
      <c r="I131" s="6" t="s">
        <v>1069</v>
      </c>
      <c r="J131" s="7">
        <v>410</v>
      </c>
      <c r="K131" s="6" t="s">
        <v>527</v>
      </c>
      <c r="L131" s="6" t="s">
        <v>528</v>
      </c>
      <c r="P131" s="6" t="s">
        <v>1044</v>
      </c>
    </row>
    <row r="132" spans="1:16" x14ac:dyDescent="0.2">
      <c r="A132" s="7">
        <v>1</v>
      </c>
      <c r="B132" s="6" t="s">
        <v>1047</v>
      </c>
      <c r="C132" s="7">
        <v>142</v>
      </c>
      <c r="D132" s="6" t="s">
        <v>1066</v>
      </c>
      <c r="E132" s="7">
        <v>35</v>
      </c>
      <c r="F132" s="6" t="s">
        <v>1068</v>
      </c>
      <c r="I132" s="6" t="s">
        <v>179</v>
      </c>
      <c r="J132" s="7">
        <v>96</v>
      </c>
      <c r="K132" s="6" t="s">
        <v>180</v>
      </c>
      <c r="L132" s="6" t="s">
        <v>181</v>
      </c>
      <c r="P132" s="6" t="s">
        <v>1044</v>
      </c>
    </row>
    <row r="133" spans="1:16" x14ac:dyDescent="0.2">
      <c r="A133" s="7">
        <v>1</v>
      </c>
      <c r="B133" s="6" t="s">
        <v>1047</v>
      </c>
      <c r="C133" s="7">
        <v>142</v>
      </c>
      <c r="D133" s="6" t="s">
        <v>1066</v>
      </c>
      <c r="E133" s="7">
        <v>35</v>
      </c>
      <c r="F133" s="6" t="s">
        <v>1068</v>
      </c>
      <c r="I133" s="6" t="s">
        <v>135</v>
      </c>
      <c r="J133" s="7">
        <v>116</v>
      </c>
      <c r="K133" s="6" t="s">
        <v>136</v>
      </c>
      <c r="L133" s="6" t="s">
        <v>137</v>
      </c>
      <c r="M133" s="6" t="s">
        <v>1048</v>
      </c>
      <c r="P133" s="6" t="s">
        <v>1044</v>
      </c>
    </row>
    <row r="134" spans="1:16" x14ac:dyDescent="0.2">
      <c r="A134" s="7">
        <v>1</v>
      </c>
      <c r="B134" s="6" t="s">
        <v>1047</v>
      </c>
      <c r="C134" s="7">
        <v>142</v>
      </c>
      <c r="D134" s="6" t="s">
        <v>1066</v>
      </c>
      <c r="E134" s="7">
        <v>35</v>
      </c>
      <c r="F134" s="6" t="s">
        <v>1068</v>
      </c>
      <c r="I134" s="6" t="s">
        <v>318</v>
      </c>
      <c r="J134" s="7">
        <v>360</v>
      </c>
      <c r="K134" s="6" t="s">
        <v>319</v>
      </c>
      <c r="L134" s="6" t="s">
        <v>320</v>
      </c>
      <c r="P134" s="6" t="s">
        <v>1044</v>
      </c>
    </row>
    <row r="135" spans="1:16" x14ac:dyDescent="0.2">
      <c r="A135" s="7">
        <v>1</v>
      </c>
      <c r="B135" s="6" t="s">
        <v>1047</v>
      </c>
      <c r="C135" s="7">
        <v>142</v>
      </c>
      <c r="D135" s="6" t="s">
        <v>1066</v>
      </c>
      <c r="E135" s="7">
        <v>35</v>
      </c>
      <c r="F135" s="6" t="s">
        <v>1068</v>
      </c>
      <c r="I135" s="6" t="s">
        <v>374</v>
      </c>
      <c r="J135" s="7">
        <v>418</v>
      </c>
      <c r="K135" s="6" t="s">
        <v>375</v>
      </c>
      <c r="L135" s="6" t="s">
        <v>376</v>
      </c>
      <c r="M135" s="6" t="s">
        <v>1048</v>
      </c>
      <c r="N135" s="6" t="s">
        <v>1048</v>
      </c>
      <c r="P135" s="6" t="s">
        <v>1044</v>
      </c>
    </row>
    <row r="136" spans="1:16" x14ac:dyDescent="0.2">
      <c r="A136" s="7">
        <v>1</v>
      </c>
      <c r="B136" s="6" t="s">
        <v>1047</v>
      </c>
      <c r="C136" s="7">
        <v>142</v>
      </c>
      <c r="D136" s="6" t="s">
        <v>1066</v>
      </c>
      <c r="E136" s="7">
        <v>35</v>
      </c>
      <c r="F136" s="6" t="s">
        <v>1068</v>
      </c>
      <c r="I136" s="6" t="s">
        <v>418</v>
      </c>
      <c r="J136" s="7">
        <v>458</v>
      </c>
      <c r="K136" s="6" t="s">
        <v>419</v>
      </c>
      <c r="L136" s="6" t="s">
        <v>420</v>
      </c>
      <c r="P136" s="6" t="s">
        <v>1044</v>
      </c>
    </row>
    <row r="137" spans="1:16" x14ac:dyDescent="0.2">
      <c r="A137" s="7">
        <v>1</v>
      </c>
      <c r="B137" s="6" t="s">
        <v>1047</v>
      </c>
      <c r="C137" s="7">
        <v>142</v>
      </c>
      <c r="D137" s="6" t="s">
        <v>1066</v>
      </c>
      <c r="E137" s="7">
        <v>35</v>
      </c>
      <c r="F137" s="6" t="s">
        <v>1068</v>
      </c>
      <c r="I137" s="6" t="s">
        <v>480</v>
      </c>
      <c r="J137" s="7">
        <v>104</v>
      </c>
      <c r="K137" s="6" t="s">
        <v>481</v>
      </c>
      <c r="L137" s="6" t="s">
        <v>482</v>
      </c>
      <c r="M137" s="6" t="s">
        <v>1048</v>
      </c>
      <c r="P137" s="6" t="s">
        <v>1044</v>
      </c>
    </row>
    <row r="138" spans="1:16" x14ac:dyDescent="0.2">
      <c r="A138" s="7">
        <v>1</v>
      </c>
      <c r="B138" s="6" t="s">
        <v>1047</v>
      </c>
      <c r="C138" s="7">
        <v>142</v>
      </c>
      <c r="D138" s="6" t="s">
        <v>1066</v>
      </c>
      <c r="E138" s="7">
        <v>35</v>
      </c>
      <c r="F138" s="6" t="s">
        <v>1068</v>
      </c>
      <c r="I138" s="6" t="s">
        <v>636</v>
      </c>
      <c r="J138" s="7">
        <v>608</v>
      </c>
      <c r="K138" s="6" t="s">
        <v>637</v>
      </c>
      <c r="L138" s="6" t="s">
        <v>638</v>
      </c>
      <c r="P138" s="6" t="s">
        <v>1044</v>
      </c>
    </row>
    <row r="139" spans="1:16" x14ac:dyDescent="0.2">
      <c r="A139" s="7">
        <v>1</v>
      </c>
      <c r="B139" s="6" t="s">
        <v>1047</v>
      </c>
      <c r="C139" s="7">
        <v>142</v>
      </c>
      <c r="D139" s="6" t="s">
        <v>1066</v>
      </c>
      <c r="E139" s="7">
        <v>35</v>
      </c>
      <c r="F139" s="6" t="s">
        <v>1068</v>
      </c>
      <c r="I139" s="6" t="s">
        <v>717</v>
      </c>
      <c r="J139" s="7">
        <v>702</v>
      </c>
      <c r="K139" s="6" t="s">
        <v>718</v>
      </c>
      <c r="L139" s="6" t="s">
        <v>719</v>
      </c>
      <c r="O139" s="6" t="s">
        <v>1048</v>
      </c>
      <c r="P139" s="6" t="s">
        <v>1044</v>
      </c>
    </row>
    <row r="140" spans="1:16" x14ac:dyDescent="0.2">
      <c r="A140" s="7">
        <v>1</v>
      </c>
      <c r="B140" s="6" t="s">
        <v>1047</v>
      </c>
      <c r="C140" s="7">
        <v>142</v>
      </c>
      <c r="D140" s="6" t="s">
        <v>1066</v>
      </c>
      <c r="E140" s="7">
        <v>35</v>
      </c>
      <c r="F140" s="6" t="s">
        <v>1068</v>
      </c>
      <c r="I140" s="6" t="s">
        <v>787</v>
      </c>
      <c r="J140" s="7">
        <v>764</v>
      </c>
      <c r="K140" s="6" t="s">
        <v>788</v>
      </c>
      <c r="L140" s="6" t="s">
        <v>789</v>
      </c>
      <c r="P140" s="6" t="s">
        <v>1044</v>
      </c>
    </row>
    <row r="141" spans="1:16" x14ac:dyDescent="0.2">
      <c r="A141" s="7">
        <v>1</v>
      </c>
      <c r="B141" s="6" t="s">
        <v>1047</v>
      </c>
      <c r="C141" s="7">
        <v>142</v>
      </c>
      <c r="D141" s="6" t="s">
        <v>1066</v>
      </c>
      <c r="E141" s="7">
        <v>35</v>
      </c>
      <c r="F141" s="6" t="s">
        <v>1068</v>
      </c>
      <c r="I141" s="6" t="s">
        <v>793</v>
      </c>
      <c r="J141" s="7">
        <v>626</v>
      </c>
      <c r="K141" s="6" t="s">
        <v>794</v>
      </c>
      <c r="L141" s="6" t="s">
        <v>795</v>
      </c>
      <c r="M141" s="6" t="s">
        <v>1048</v>
      </c>
      <c r="O141" s="6" t="s">
        <v>1048</v>
      </c>
      <c r="P141" s="6" t="s">
        <v>1044</v>
      </c>
    </row>
    <row r="142" spans="1:16" x14ac:dyDescent="0.2">
      <c r="A142" s="7">
        <v>1</v>
      </c>
      <c r="B142" s="6" t="s">
        <v>1047</v>
      </c>
      <c r="C142" s="7">
        <v>142</v>
      </c>
      <c r="D142" s="6" t="s">
        <v>1066</v>
      </c>
      <c r="E142" s="7">
        <v>35</v>
      </c>
      <c r="F142" s="6" t="s">
        <v>1068</v>
      </c>
      <c r="I142" s="6" t="s">
        <v>869</v>
      </c>
      <c r="J142" s="7">
        <v>704</v>
      </c>
      <c r="K142" s="6" t="s">
        <v>870</v>
      </c>
      <c r="L142" s="6" t="s">
        <v>871</v>
      </c>
      <c r="P142" s="6" t="s">
        <v>1044</v>
      </c>
    </row>
    <row r="143" spans="1:16" x14ac:dyDescent="0.2">
      <c r="A143" s="7">
        <v>1</v>
      </c>
      <c r="B143" s="6" t="s">
        <v>1047</v>
      </c>
      <c r="C143" s="7">
        <v>142</v>
      </c>
      <c r="D143" s="6" t="s">
        <v>1066</v>
      </c>
      <c r="E143" s="7">
        <v>34</v>
      </c>
      <c r="F143" s="6" t="s">
        <v>1067</v>
      </c>
      <c r="I143" s="6" t="s">
        <v>5</v>
      </c>
      <c r="J143" s="7">
        <v>4</v>
      </c>
      <c r="K143" s="6" t="s">
        <v>6</v>
      </c>
      <c r="L143" s="6" t="s">
        <v>7</v>
      </c>
      <c r="M143" s="6" t="s">
        <v>1048</v>
      </c>
      <c r="N143" s="6" t="s">
        <v>1048</v>
      </c>
      <c r="P143" s="6" t="s">
        <v>1044</v>
      </c>
    </row>
    <row r="144" spans="1:16" x14ac:dyDescent="0.2">
      <c r="A144" s="7">
        <v>1</v>
      </c>
      <c r="B144" s="6" t="s">
        <v>1047</v>
      </c>
      <c r="C144" s="7">
        <v>142</v>
      </c>
      <c r="D144" s="6" t="s">
        <v>1066</v>
      </c>
      <c r="E144" s="7">
        <v>34</v>
      </c>
      <c r="F144" s="6" t="s">
        <v>1067</v>
      </c>
      <c r="I144" s="6" t="s">
        <v>58</v>
      </c>
      <c r="J144" s="7">
        <v>50</v>
      </c>
      <c r="K144" s="6" t="s">
        <v>59</v>
      </c>
      <c r="L144" s="6" t="s">
        <v>60</v>
      </c>
      <c r="M144" s="6" t="s">
        <v>1048</v>
      </c>
      <c r="P144" s="6" t="s">
        <v>1044</v>
      </c>
    </row>
    <row r="145" spans="1:16" x14ac:dyDescent="0.2">
      <c r="A145" s="7">
        <v>1</v>
      </c>
      <c r="B145" s="6" t="s">
        <v>1047</v>
      </c>
      <c r="C145" s="7">
        <v>142</v>
      </c>
      <c r="D145" s="6" t="s">
        <v>1066</v>
      </c>
      <c r="E145" s="7">
        <v>34</v>
      </c>
      <c r="F145" s="6" t="s">
        <v>1067</v>
      </c>
      <c r="I145" s="6" t="s">
        <v>83</v>
      </c>
      <c r="J145" s="7">
        <v>64</v>
      </c>
      <c r="K145" s="6" t="s">
        <v>84</v>
      </c>
      <c r="L145" s="6" t="s">
        <v>85</v>
      </c>
      <c r="M145" s="6" t="s">
        <v>1048</v>
      </c>
      <c r="N145" s="6" t="s">
        <v>1048</v>
      </c>
      <c r="P145" s="6" t="s">
        <v>1044</v>
      </c>
    </row>
    <row r="146" spans="1:16" x14ac:dyDescent="0.2">
      <c r="A146" s="7">
        <v>1</v>
      </c>
      <c r="B146" s="6" t="s">
        <v>1047</v>
      </c>
      <c r="C146" s="7">
        <v>142</v>
      </c>
      <c r="D146" s="6" t="s">
        <v>1066</v>
      </c>
      <c r="E146" s="7">
        <v>34</v>
      </c>
      <c r="F146" s="6" t="s">
        <v>1067</v>
      </c>
      <c r="I146" s="6" t="s">
        <v>314</v>
      </c>
      <c r="J146" s="7">
        <v>356</v>
      </c>
      <c r="K146" s="6" t="s">
        <v>315</v>
      </c>
      <c r="L146" s="6" t="s">
        <v>316</v>
      </c>
      <c r="P146" s="6" t="s">
        <v>1044</v>
      </c>
    </row>
    <row r="147" spans="1:16" x14ac:dyDescent="0.2">
      <c r="A147" s="7">
        <v>1</v>
      </c>
      <c r="B147" s="6" t="s">
        <v>1047</v>
      </c>
      <c r="C147" s="7">
        <v>142</v>
      </c>
      <c r="D147" s="6" t="s">
        <v>1066</v>
      </c>
      <c r="E147" s="7">
        <v>34</v>
      </c>
      <c r="F147" s="6" t="s">
        <v>1067</v>
      </c>
      <c r="I147" s="6" t="s">
        <v>916</v>
      </c>
      <c r="J147" s="7">
        <v>364</v>
      </c>
      <c r="K147" s="6" t="s">
        <v>323</v>
      </c>
      <c r="L147" s="6" t="s">
        <v>324</v>
      </c>
      <c r="P147" s="6" t="s">
        <v>1044</v>
      </c>
    </row>
    <row r="148" spans="1:16" x14ac:dyDescent="0.2">
      <c r="A148" s="7">
        <v>1</v>
      </c>
      <c r="B148" s="6" t="s">
        <v>1047</v>
      </c>
      <c r="C148" s="7">
        <v>142</v>
      </c>
      <c r="D148" s="6" t="s">
        <v>1066</v>
      </c>
      <c r="E148" s="7">
        <v>34</v>
      </c>
      <c r="F148" s="6" t="s">
        <v>1067</v>
      </c>
      <c r="I148" s="6" t="s">
        <v>425</v>
      </c>
      <c r="J148" s="7">
        <v>462</v>
      </c>
      <c r="K148" s="6" t="s">
        <v>426</v>
      </c>
      <c r="L148" s="6" t="s">
        <v>427</v>
      </c>
      <c r="O148" s="6" t="s">
        <v>1048</v>
      </c>
      <c r="P148" s="6" t="s">
        <v>1044</v>
      </c>
    </row>
    <row r="149" spans="1:16" x14ac:dyDescent="0.2">
      <c r="A149" s="7">
        <v>1</v>
      </c>
      <c r="B149" s="6" t="s">
        <v>1047</v>
      </c>
      <c r="C149" s="7">
        <v>142</v>
      </c>
      <c r="D149" s="6" t="s">
        <v>1066</v>
      </c>
      <c r="E149" s="7">
        <v>34</v>
      </c>
      <c r="F149" s="6" t="s">
        <v>1067</v>
      </c>
      <c r="I149" s="6" t="s">
        <v>565</v>
      </c>
      <c r="J149" s="7">
        <v>524</v>
      </c>
      <c r="K149" s="6" t="s">
        <v>566</v>
      </c>
      <c r="L149" s="6" t="s">
        <v>567</v>
      </c>
      <c r="M149" s="6" t="s">
        <v>1048</v>
      </c>
      <c r="N149" s="6" t="s">
        <v>1048</v>
      </c>
      <c r="P149" s="6" t="s">
        <v>1044</v>
      </c>
    </row>
    <row r="150" spans="1:16" x14ac:dyDescent="0.2">
      <c r="A150" s="7">
        <v>1</v>
      </c>
      <c r="B150" s="6" t="s">
        <v>1047</v>
      </c>
      <c r="C150" s="7">
        <v>142</v>
      </c>
      <c r="D150" s="6" t="s">
        <v>1066</v>
      </c>
      <c r="E150" s="7">
        <v>34</v>
      </c>
      <c r="F150" s="6" t="s">
        <v>1067</v>
      </c>
      <c r="I150" s="6" t="s">
        <v>608</v>
      </c>
      <c r="J150" s="7">
        <v>586</v>
      </c>
      <c r="K150" s="6" t="s">
        <v>609</v>
      </c>
      <c r="L150" s="6" t="s">
        <v>610</v>
      </c>
      <c r="P150" s="6" t="s">
        <v>1044</v>
      </c>
    </row>
    <row r="151" spans="1:16" x14ac:dyDescent="0.2">
      <c r="A151" s="7">
        <v>1</v>
      </c>
      <c r="B151" s="6" t="s">
        <v>1047</v>
      </c>
      <c r="C151" s="7">
        <v>142</v>
      </c>
      <c r="D151" s="6" t="s">
        <v>1066</v>
      </c>
      <c r="E151" s="7">
        <v>34</v>
      </c>
      <c r="F151" s="6" t="s">
        <v>1067</v>
      </c>
      <c r="I151" s="6" t="s">
        <v>743</v>
      </c>
      <c r="J151" s="7">
        <v>144</v>
      </c>
      <c r="K151" s="6" t="s">
        <v>744</v>
      </c>
      <c r="L151" s="6" t="s">
        <v>745</v>
      </c>
      <c r="P151" s="6" t="s">
        <v>1044</v>
      </c>
    </row>
    <row r="152" spans="1:16" x14ac:dyDescent="0.2">
      <c r="A152" s="7">
        <v>1</v>
      </c>
      <c r="B152" s="6" t="s">
        <v>1047</v>
      </c>
      <c r="C152" s="7">
        <v>142</v>
      </c>
      <c r="D152" s="6" t="s">
        <v>1066</v>
      </c>
      <c r="E152" s="7">
        <v>145</v>
      </c>
      <c r="F152" s="6" t="s">
        <v>1065</v>
      </c>
      <c r="I152" s="6" t="s">
        <v>37</v>
      </c>
      <c r="J152" s="7">
        <v>51</v>
      </c>
      <c r="K152" s="6" t="s">
        <v>38</v>
      </c>
      <c r="L152" s="6" t="s">
        <v>39</v>
      </c>
      <c r="N152" s="6" t="s">
        <v>1048</v>
      </c>
      <c r="P152" s="6" t="s">
        <v>1044</v>
      </c>
    </row>
    <row r="153" spans="1:16" x14ac:dyDescent="0.2">
      <c r="A153" s="7">
        <v>1</v>
      </c>
      <c r="B153" s="6" t="s">
        <v>1047</v>
      </c>
      <c r="C153" s="7">
        <v>142</v>
      </c>
      <c r="D153" s="6" t="s">
        <v>1066</v>
      </c>
      <c r="E153" s="7">
        <v>145</v>
      </c>
      <c r="F153" s="6" t="s">
        <v>1065</v>
      </c>
      <c r="I153" s="6" t="s">
        <v>44</v>
      </c>
      <c r="J153" s="7">
        <v>31</v>
      </c>
      <c r="K153" s="6" t="s">
        <v>45</v>
      </c>
      <c r="L153" s="6" t="s">
        <v>46</v>
      </c>
      <c r="N153" s="6" t="s">
        <v>1048</v>
      </c>
      <c r="P153" s="6" t="s">
        <v>1044</v>
      </c>
    </row>
    <row r="154" spans="1:16" x14ac:dyDescent="0.2">
      <c r="A154" s="7">
        <v>1</v>
      </c>
      <c r="B154" s="6" t="s">
        <v>1047</v>
      </c>
      <c r="C154" s="7">
        <v>142</v>
      </c>
      <c r="D154" s="6" t="s">
        <v>1066</v>
      </c>
      <c r="E154" s="7">
        <v>145</v>
      </c>
      <c r="F154" s="6" t="s">
        <v>1065</v>
      </c>
      <c r="I154" s="6" t="s">
        <v>51</v>
      </c>
      <c r="J154" s="7">
        <v>48</v>
      </c>
      <c r="K154" s="6" t="s">
        <v>52</v>
      </c>
      <c r="L154" s="6" t="s">
        <v>53</v>
      </c>
      <c r="P154" s="6" t="s">
        <v>1044</v>
      </c>
    </row>
    <row r="155" spans="1:16" x14ac:dyDescent="0.2">
      <c r="A155" s="7">
        <v>1</v>
      </c>
      <c r="B155" s="6" t="s">
        <v>1047</v>
      </c>
      <c r="C155" s="7">
        <v>142</v>
      </c>
      <c r="D155" s="6" t="s">
        <v>1066</v>
      </c>
      <c r="E155" s="7">
        <v>145</v>
      </c>
      <c r="F155" s="6" t="s">
        <v>1065</v>
      </c>
      <c r="I155" s="6" t="s">
        <v>206</v>
      </c>
      <c r="J155" s="7">
        <v>196</v>
      </c>
      <c r="K155" s="6" t="s">
        <v>207</v>
      </c>
      <c r="L155" s="6" t="s">
        <v>208</v>
      </c>
      <c r="P155" s="6" t="s">
        <v>1051</v>
      </c>
    </row>
    <row r="156" spans="1:16" x14ac:dyDescent="0.2">
      <c r="A156" s="7">
        <v>1</v>
      </c>
      <c r="B156" s="6" t="s">
        <v>1047</v>
      </c>
      <c r="C156" s="7">
        <v>142</v>
      </c>
      <c r="D156" s="6" t="s">
        <v>1066</v>
      </c>
      <c r="E156" s="7">
        <v>145</v>
      </c>
      <c r="F156" s="6" t="s">
        <v>1065</v>
      </c>
      <c r="I156" s="6" t="s">
        <v>276</v>
      </c>
      <c r="J156" s="7">
        <v>268</v>
      </c>
      <c r="K156" s="6" t="s">
        <v>277</v>
      </c>
      <c r="L156" s="6" t="s">
        <v>278</v>
      </c>
      <c r="P156" s="6" t="s">
        <v>1044</v>
      </c>
    </row>
    <row r="157" spans="1:16" x14ac:dyDescent="0.2">
      <c r="A157" s="7">
        <v>1</v>
      </c>
      <c r="B157" s="6" t="s">
        <v>1047</v>
      </c>
      <c r="C157" s="7">
        <v>142</v>
      </c>
      <c r="D157" s="6" t="s">
        <v>1066</v>
      </c>
      <c r="E157" s="7">
        <v>145</v>
      </c>
      <c r="F157" s="6" t="s">
        <v>1065</v>
      </c>
      <c r="I157" s="6" t="s">
        <v>326</v>
      </c>
      <c r="J157" s="7">
        <v>368</v>
      </c>
      <c r="K157" s="6" t="s">
        <v>327</v>
      </c>
      <c r="L157" s="6" t="s">
        <v>328</v>
      </c>
      <c r="P157" s="6" t="s">
        <v>1044</v>
      </c>
    </row>
    <row r="158" spans="1:16" x14ac:dyDescent="0.2">
      <c r="A158" s="7">
        <v>1</v>
      </c>
      <c r="B158" s="6" t="s">
        <v>1047</v>
      </c>
      <c r="C158" s="7">
        <v>142</v>
      </c>
      <c r="D158" s="6" t="s">
        <v>1066</v>
      </c>
      <c r="E158" s="7">
        <v>145</v>
      </c>
      <c r="F158" s="6" t="s">
        <v>1065</v>
      </c>
      <c r="I158" s="6" t="s">
        <v>509</v>
      </c>
      <c r="J158" s="7">
        <v>376</v>
      </c>
      <c r="K158" s="6" t="s">
        <v>510</v>
      </c>
      <c r="L158" s="6" t="s">
        <v>511</v>
      </c>
      <c r="P158" s="6" t="s">
        <v>1051</v>
      </c>
    </row>
    <row r="159" spans="1:16" x14ac:dyDescent="0.2">
      <c r="A159" s="7">
        <v>1</v>
      </c>
      <c r="B159" s="6" t="s">
        <v>1047</v>
      </c>
      <c r="C159" s="7">
        <v>142</v>
      </c>
      <c r="D159" s="6" t="s">
        <v>1066</v>
      </c>
      <c r="E159" s="7">
        <v>145</v>
      </c>
      <c r="F159" s="6" t="s">
        <v>1065</v>
      </c>
      <c r="I159" s="6" t="s">
        <v>337</v>
      </c>
      <c r="J159" s="7">
        <v>400</v>
      </c>
      <c r="K159" s="6" t="s">
        <v>338</v>
      </c>
      <c r="L159" s="6" t="s">
        <v>339</v>
      </c>
      <c r="P159" s="6" t="s">
        <v>1044</v>
      </c>
    </row>
    <row r="160" spans="1:16" x14ac:dyDescent="0.2">
      <c r="A160" s="7">
        <v>1</v>
      </c>
      <c r="B160" s="6" t="s">
        <v>1047</v>
      </c>
      <c r="C160" s="7">
        <v>142</v>
      </c>
      <c r="D160" s="6" t="s">
        <v>1066</v>
      </c>
      <c r="E160" s="7">
        <v>145</v>
      </c>
      <c r="F160" s="6" t="s">
        <v>1065</v>
      </c>
      <c r="I160" s="6" t="s">
        <v>360</v>
      </c>
      <c r="J160" s="7">
        <v>414</v>
      </c>
      <c r="K160" s="6" t="s">
        <v>361</v>
      </c>
      <c r="L160" s="6" t="s">
        <v>362</v>
      </c>
      <c r="P160" s="6" t="s">
        <v>1044</v>
      </c>
    </row>
    <row r="161" spans="1:16" x14ac:dyDescent="0.2">
      <c r="A161" s="7">
        <v>1</v>
      </c>
      <c r="B161" s="6" t="s">
        <v>1047</v>
      </c>
      <c r="C161" s="7">
        <v>142</v>
      </c>
      <c r="D161" s="6" t="s">
        <v>1066</v>
      </c>
      <c r="E161" s="7">
        <v>145</v>
      </c>
      <c r="F161" s="6" t="s">
        <v>1065</v>
      </c>
      <c r="I161" s="6" t="s">
        <v>381</v>
      </c>
      <c r="J161" s="7">
        <v>422</v>
      </c>
      <c r="K161" s="6" t="s">
        <v>382</v>
      </c>
      <c r="L161" s="6" t="s">
        <v>383</v>
      </c>
      <c r="P161" s="6" t="s">
        <v>1044</v>
      </c>
    </row>
    <row r="162" spans="1:16" x14ac:dyDescent="0.2">
      <c r="A162" s="7">
        <v>1</v>
      </c>
      <c r="B162" s="6" t="s">
        <v>1047</v>
      </c>
      <c r="C162" s="7">
        <v>142</v>
      </c>
      <c r="D162" s="6" t="s">
        <v>1066</v>
      </c>
      <c r="E162" s="7">
        <v>145</v>
      </c>
      <c r="F162" s="6" t="s">
        <v>1065</v>
      </c>
      <c r="I162" s="6" t="s">
        <v>605</v>
      </c>
      <c r="J162" s="7">
        <v>512</v>
      </c>
      <c r="K162" s="6" t="s">
        <v>606</v>
      </c>
      <c r="L162" s="6" t="s">
        <v>607</v>
      </c>
      <c r="P162" s="6" t="s">
        <v>1044</v>
      </c>
    </row>
    <row r="163" spans="1:16" x14ac:dyDescent="0.2">
      <c r="A163" s="7">
        <v>1</v>
      </c>
      <c r="B163" s="6" t="s">
        <v>1047</v>
      </c>
      <c r="C163" s="7">
        <v>142</v>
      </c>
      <c r="D163" s="6" t="s">
        <v>1066</v>
      </c>
      <c r="E163" s="7">
        <v>145</v>
      </c>
      <c r="F163" s="6" t="s">
        <v>1065</v>
      </c>
      <c r="I163" s="6" t="s">
        <v>652</v>
      </c>
      <c r="J163" s="7">
        <v>634</v>
      </c>
      <c r="K163" s="6" t="s">
        <v>653</v>
      </c>
      <c r="L163" s="6" t="s">
        <v>654</v>
      </c>
      <c r="P163" s="6" t="s">
        <v>1044</v>
      </c>
    </row>
    <row r="164" spans="1:16" x14ac:dyDescent="0.2">
      <c r="A164" s="7">
        <v>1</v>
      </c>
      <c r="B164" s="6" t="s">
        <v>1047</v>
      </c>
      <c r="C164" s="7">
        <v>142</v>
      </c>
      <c r="D164" s="6" t="s">
        <v>1066</v>
      </c>
      <c r="E164" s="7">
        <v>145</v>
      </c>
      <c r="F164" s="6" t="s">
        <v>1065</v>
      </c>
      <c r="I164" s="6" t="s">
        <v>697</v>
      </c>
      <c r="J164" s="7">
        <v>682</v>
      </c>
      <c r="K164" s="6" t="s">
        <v>698</v>
      </c>
      <c r="L164" s="6" t="s">
        <v>699</v>
      </c>
      <c r="P164" s="6" t="s">
        <v>1044</v>
      </c>
    </row>
    <row r="165" spans="1:16" x14ac:dyDescent="0.2">
      <c r="A165" s="7">
        <v>1</v>
      </c>
      <c r="B165" s="6" t="s">
        <v>1047</v>
      </c>
      <c r="C165" s="7">
        <v>142</v>
      </c>
      <c r="D165" s="6" t="s">
        <v>1066</v>
      </c>
      <c r="E165" s="7">
        <v>145</v>
      </c>
      <c r="F165" s="6" t="s">
        <v>1065</v>
      </c>
      <c r="I165" s="6" t="s">
        <v>917</v>
      </c>
      <c r="J165" s="7">
        <v>275</v>
      </c>
      <c r="K165" s="6" t="s">
        <v>615</v>
      </c>
      <c r="L165" s="6" t="s">
        <v>616</v>
      </c>
      <c r="P165" s="6" t="s">
        <v>1044</v>
      </c>
    </row>
    <row r="166" spans="1:16" x14ac:dyDescent="0.2">
      <c r="A166" s="7">
        <v>1</v>
      </c>
      <c r="B166" s="6" t="s">
        <v>1047</v>
      </c>
      <c r="C166" s="7">
        <v>142</v>
      </c>
      <c r="D166" s="6" t="s">
        <v>1066</v>
      </c>
      <c r="E166" s="7">
        <v>145</v>
      </c>
      <c r="F166" s="6" t="s">
        <v>1065</v>
      </c>
      <c r="I166" s="6" t="s">
        <v>772</v>
      </c>
      <c r="J166" s="7">
        <v>760</v>
      </c>
      <c r="K166" s="6" t="s">
        <v>773</v>
      </c>
      <c r="L166" s="6" t="s">
        <v>774</v>
      </c>
      <c r="P166" s="6" t="s">
        <v>1044</v>
      </c>
    </row>
    <row r="167" spans="1:16" x14ac:dyDescent="0.2">
      <c r="A167" s="7">
        <v>1</v>
      </c>
      <c r="B167" s="6" t="s">
        <v>1047</v>
      </c>
      <c r="C167" s="7">
        <v>142</v>
      </c>
      <c r="D167" s="6" t="s">
        <v>1066</v>
      </c>
      <c r="E167" s="7">
        <v>145</v>
      </c>
      <c r="F167" s="6" t="s">
        <v>1065</v>
      </c>
      <c r="I167" s="6" t="s">
        <v>815</v>
      </c>
      <c r="J167" s="7">
        <v>792</v>
      </c>
      <c r="K167" s="6" t="s">
        <v>816</v>
      </c>
      <c r="L167" s="6" t="s">
        <v>817</v>
      </c>
      <c r="P167" s="6" t="s">
        <v>1044</v>
      </c>
    </row>
    <row r="168" spans="1:16" x14ac:dyDescent="0.2">
      <c r="A168" s="7">
        <v>1</v>
      </c>
      <c r="B168" s="6" t="s">
        <v>1047</v>
      </c>
      <c r="C168" s="7">
        <v>142</v>
      </c>
      <c r="D168" s="6" t="s">
        <v>1066</v>
      </c>
      <c r="E168" s="7">
        <v>145</v>
      </c>
      <c r="F168" s="6" t="s">
        <v>1065</v>
      </c>
      <c r="I168" s="6" t="s">
        <v>839</v>
      </c>
      <c r="J168" s="7">
        <v>784</v>
      </c>
      <c r="K168" s="6" t="s">
        <v>840</v>
      </c>
      <c r="L168" s="6" t="s">
        <v>841</v>
      </c>
      <c r="P168" s="6" t="s">
        <v>1044</v>
      </c>
    </row>
    <row r="169" spans="1:16" x14ac:dyDescent="0.2">
      <c r="A169" s="7">
        <v>1</v>
      </c>
      <c r="B169" s="6" t="s">
        <v>1047</v>
      </c>
      <c r="C169" s="7">
        <v>142</v>
      </c>
      <c r="D169" s="6" t="s">
        <v>1066</v>
      </c>
      <c r="E169" s="7">
        <v>145</v>
      </c>
      <c r="F169" s="6" t="s">
        <v>1065</v>
      </c>
      <c r="I169" s="6" t="s">
        <v>886</v>
      </c>
      <c r="J169" s="7">
        <v>887</v>
      </c>
      <c r="K169" s="6" t="s">
        <v>887</v>
      </c>
      <c r="L169" s="6" t="s">
        <v>888</v>
      </c>
      <c r="M169" s="6" t="s">
        <v>1048</v>
      </c>
      <c r="P169" s="6" t="s">
        <v>1044</v>
      </c>
    </row>
    <row r="170" spans="1:16" x14ac:dyDescent="0.2">
      <c r="A170" s="7">
        <v>1</v>
      </c>
      <c r="B170" s="6" t="s">
        <v>1047</v>
      </c>
      <c r="C170" s="7">
        <v>150</v>
      </c>
      <c r="D170" s="6" t="s">
        <v>1054</v>
      </c>
      <c r="E170" s="7">
        <v>151</v>
      </c>
      <c r="F170" s="6" t="s">
        <v>1064</v>
      </c>
      <c r="I170" s="6" t="s">
        <v>69</v>
      </c>
      <c r="J170" s="7">
        <v>112</v>
      </c>
      <c r="K170" s="6" t="s">
        <v>70</v>
      </c>
      <c r="L170" s="6" t="s">
        <v>71</v>
      </c>
      <c r="P170" s="6" t="s">
        <v>1051</v>
      </c>
    </row>
    <row r="171" spans="1:16" x14ac:dyDescent="0.2">
      <c r="A171" s="7">
        <v>1</v>
      </c>
      <c r="B171" s="6" t="s">
        <v>1047</v>
      </c>
      <c r="C171" s="7">
        <v>150</v>
      </c>
      <c r="D171" s="6" t="s">
        <v>1054</v>
      </c>
      <c r="E171" s="7">
        <v>151</v>
      </c>
      <c r="F171" s="6" t="s">
        <v>1064</v>
      </c>
      <c r="I171" s="6" t="s">
        <v>111</v>
      </c>
      <c r="J171" s="7">
        <v>100</v>
      </c>
      <c r="K171" s="6" t="s">
        <v>112</v>
      </c>
      <c r="L171" s="6" t="s">
        <v>113</v>
      </c>
      <c r="P171" s="6" t="s">
        <v>1051</v>
      </c>
    </row>
    <row r="172" spans="1:16" x14ac:dyDescent="0.2">
      <c r="A172" s="7">
        <v>1</v>
      </c>
      <c r="B172" s="6" t="s">
        <v>1047</v>
      </c>
      <c r="C172" s="7">
        <v>150</v>
      </c>
      <c r="D172" s="6" t="s">
        <v>1054</v>
      </c>
      <c r="E172" s="7">
        <v>151</v>
      </c>
      <c r="F172" s="6" t="s">
        <v>1064</v>
      </c>
      <c r="I172" s="6" t="s">
        <v>925</v>
      </c>
      <c r="J172" s="7">
        <v>203</v>
      </c>
      <c r="K172" s="6" t="s">
        <v>297</v>
      </c>
      <c r="L172" s="6" t="s">
        <v>298</v>
      </c>
      <c r="P172" s="6" t="s">
        <v>1051</v>
      </c>
    </row>
    <row r="173" spans="1:16" x14ac:dyDescent="0.2">
      <c r="A173" s="7">
        <v>1</v>
      </c>
      <c r="B173" s="6" t="s">
        <v>1047</v>
      </c>
      <c r="C173" s="7">
        <v>150</v>
      </c>
      <c r="D173" s="6" t="s">
        <v>1054</v>
      </c>
      <c r="E173" s="7">
        <v>151</v>
      </c>
      <c r="F173" s="6" t="s">
        <v>1064</v>
      </c>
      <c r="I173" s="6" t="s">
        <v>497</v>
      </c>
      <c r="J173" s="7">
        <v>348</v>
      </c>
      <c r="K173" s="6" t="s">
        <v>498</v>
      </c>
      <c r="L173" s="6" t="s">
        <v>499</v>
      </c>
      <c r="P173" s="6" t="s">
        <v>1051</v>
      </c>
    </row>
    <row r="174" spans="1:16" x14ac:dyDescent="0.2">
      <c r="A174" s="7">
        <v>1</v>
      </c>
      <c r="B174" s="6" t="s">
        <v>1047</v>
      </c>
      <c r="C174" s="7">
        <v>150</v>
      </c>
      <c r="D174" s="6" t="s">
        <v>1054</v>
      </c>
      <c r="E174" s="7">
        <v>151</v>
      </c>
      <c r="F174" s="6" t="s">
        <v>1064</v>
      </c>
      <c r="I174" s="6" t="s">
        <v>643</v>
      </c>
      <c r="J174" s="7">
        <v>616</v>
      </c>
      <c r="K174" s="6" t="s">
        <v>644</v>
      </c>
      <c r="L174" s="6" t="s">
        <v>645</v>
      </c>
      <c r="P174" s="6" t="s">
        <v>1051</v>
      </c>
    </row>
    <row r="175" spans="1:16" x14ac:dyDescent="0.2">
      <c r="A175" s="7">
        <v>1</v>
      </c>
      <c r="B175" s="6" t="s">
        <v>1047</v>
      </c>
      <c r="C175" s="7">
        <v>150</v>
      </c>
      <c r="D175" s="6" t="s">
        <v>1054</v>
      </c>
      <c r="E175" s="7">
        <v>151</v>
      </c>
      <c r="F175" s="6" t="s">
        <v>1064</v>
      </c>
      <c r="I175" s="6" t="s">
        <v>922</v>
      </c>
      <c r="J175" s="7">
        <v>498</v>
      </c>
      <c r="K175" s="6" t="s">
        <v>458</v>
      </c>
      <c r="L175" s="6" t="s">
        <v>459</v>
      </c>
      <c r="N175" s="6" t="s">
        <v>1048</v>
      </c>
      <c r="P175" s="6" t="s">
        <v>1051</v>
      </c>
    </row>
    <row r="176" spans="1:16" x14ac:dyDescent="0.2">
      <c r="A176" s="7">
        <v>1</v>
      </c>
      <c r="B176" s="6" t="s">
        <v>1047</v>
      </c>
      <c r="C176" s="7">
        <v>150</v>
      </c>
      <c r="D176" s="6" t="s">
        <v>1054</v>
      </c>
      <c r="E176" s="7">
        <v>151</v>
      </c>
      <c r="F176" s="6" t="s">
        <v>1064</v>
      </c>
      <c r="I176" s="6" t="s">
        <v>659</v>
      </c>
      <c r="J176" s="7">
        <v>642</v>
      </c>
      <c r="K176" s="6" t="s">
        <v>660</v>
      </c>
      <c r="L176" s="6" t="s">
        <v>661</v>
      </c>
      <c r="P176" s="6" t="s">
        <v>1051</v>
      </c>
    </row>
    <row r="177" spans="1:16" x14ac:dyDescent="0.2">
      <c r="A177" s="7">
        <v>1</v>
      </c>
      <c r="B177" s="6" t="s">
        <v>1047</v>
      </c>
      <c r="C177" s="7">
        <v>150</v>
      </c>
      <c r="D177" s="6" t="s">
        <v>1054</v>
      </c>
      <c r="E177" s="7">
        <v>151</v>
      </c>
      <c r="F177" s="6" t="s">
        <v>1064</v>
      </c>
      <c r="I177" s="6" t="s">
        <v>663</v>
      </c>
      <c r="J177" s="7">
        <v>643</v>
      </c>
      <c r="K177" s="6" t="s">
        <v>664</v>
      </c>
      <c r="L177" s="6" t="s">
        <v>665</v>
      </c>
      <c r="P177" s="6" t="s">
        <v>1051</v>
      </c>
    </row>
    <row r="178" spans="1:16" x14ac:dyDescent="0.2">
      <c r="A178" s="7">
        <v>1</v>
      </c>
      <c r="B178" s="6" t="s">
        <v>1047</v>
      </c>
      <c r="C178" s="7">
        <v>150</v>
      </c>
      <c r="D178" s="6" t="s">
        <v>1054</v>
      </c>
      <c r="E178" s="7">
        <v>151</v>
      </c>
      <c r="F178" s="6" t="s">
        <v>1064</v>
      </c>
      <c r="I178" s="6" t="s">
        <v>720</v>
      </c>
      <c r="J178" s="7">
        <v>703</v>
      </c>
      <c r="K178" s="6" t="s">
        <v>721</v>
      </c>
      <c r="L178" s="6" t="s">
        <v>722</v>
      </c>
      <c r="P178" s="6" t="s">
        <v>1051</v>
      </c>
    </row>
    <row r="179" spans="1:16" x14ac:dyDescent="0.2">
      <c r="A179" s="7">
        <v>1</v>
      </c>
      <c r="B179" s="6" t="s">
        <v>1047</v>
      </c>
      <c r="C179" s="7">
        <v>150</v>
      </c>
      <c r="D179" s="6" t="s">
        <v>1054</v>
      </c>
      <c r="E179" s="7">
        <v>151</v>
      </c>
      <c r="F179" s="6" t="s">
        <v>1064</v>
      </c>
      <c r="I179" s="6" t="s">
        <v>835</v>
      </c>
      <c r="J179" s="7">
        <v>804</v>
      </c>
      <c r="K179" s="6" t="s">
        <v>836</v>
      </c>
      <c r="L179" s="6" t="s">
        <v>837</v>
      </c>
      <c r="P179" s="6" t="s">
        <v>1051</v>
      </c>
    </row>
    <row r="180" spans="1:16" x14ac:dyDescent="0.2">
      <c r="A180" s="7">
        <v>1</v>
      </c>
      <c r="B180" s="6" t="s">
        <v>1047</v>
      </c>
      <c r="C180" s="7">
        <v>150</v>
      </c>
      <c r="D180" s="6" t="s">
        <v>1054</v>
      </c>
      <c r="E180" s="7">
        <v>154</v>
      </c>
      <c r="F180" s="6" t="s">
        <v>1057</v>
      </c>
      <c r="I180" s="6" t="s">
        <v>1063</v>
      </c>
      <c r="J180" s="7">
        <v>248</v>
      </c>
      <c r="K180" s="6" t="s">
        <v>1062</v>
      </c>
      <c r="L180" s="6" t="s">
        <v>1061</v>
      </c>
      <c r="P180" s="6" t="s">
        <v>1051</v>
      </c>
    </row>
    <row r="181" spans="1:16" x14ac:dyDescent="0.2">
      <c r="A181" s="7">
        <v>1</v>
      </c>
      <c r="B181" s="6" t="s">
        <v>1047</v>
      </c>
      <c r="C181" s="7">
        <v>150</v>
      </c>
      <c r="D181" s="6" t="s">
        <v>1054</v>
      </c>
      <c r="E181" s="7">
        <v>154</v>
      </c>
      <c r="F181" s="6" t="s">
        <v>1057</v>
      </c>
      <c r="G181" s="7">
        <v>830</v>
      </c>
      <c r="H181" s="6" t="s">
        <v>1060</v>
      </c>
      <c r="I181" s="6" t="s">
        <v>461</v>
      </c>
      <c r="J181" s="7">
        <v>831</v>
      </c>
      <c r="K181" s="6" t="s">
        <v>462</v>
      </c>
      <c r="L181" s="6" t="s">
        <v>463</v>
      </c>
      <c r="P181" s="6" t="s">
        <v>1051</v>
      </c>
    </row>
    <row r="182" spans="1:16" x14ac:dyDescent="0.2">
      <c r="A182" s="7">
        <v>1</v>
      </c>
      <c r="B182" s="6" t="s">
        <v>1047</v>
      </c>
      <c r="C182" s="7">
        <v>150</v>
      </c>
      <c r="D182" s="6" t="s">
        <v>1054</v>
      </c>
      <c r="E182" s="7">
        <v>154</v>
      </c>
      <c r="F182" s="6" t="s">
        <v>1057</v>
      </c>
      <c r="G182" s="7">
        <v>830</v>
      </c>
      <c r="H182" s="6" t="s">
        <v>1060</v>
      </c>
      <c r="I182" s="6" t="s">
        <v>520</v>
      </c>
      <c r="J182" s="7">
        <v>832</v>
      </c>
      <c r="K182" s="6" t="s">
        <v>521</v>
      </c>
      <c r="L182" s="6" t="s">
        <v>522</v>
      </c>
      <c r="P182" s="6" t="s">
        <v>1051</v>
      </c>
    </row>
    <row r="183" spans="1:16" x14ac:dyDescent="0.2">
      <c r="A183" s="7">
        <v>1</v>
      </c>
      <c r="B183" s="6" t="s">
        <v>1047</v>
      </c>
      <c r="C183" s="7">
        <v>150</v>
      </c>
      <c r="D183" s="6" t="s">
        <v>1054</v>
      </c>
      <c r="E183" s="7">
        <v>154</v>
      </c>
      <c r="F183" s="6" t="s">
        <v>1057</v>
      </c>
      <c r="G183" s="7">
        <v>830</v>
      </c>
      <c r="H183" s="6" t="s">
        <v>1060</v>
      </c>
      <c r="I183" s="6" t="s">
        <v>1059</v>
      </c>
      <c r="J183" s="7">
        <v>680</v>
      </c>
      <c r="P183" s="6" t="s">
        <v>1051</v>
      </c>
    </row>
    <row r="184" spans="1:16" x14ac:dyDescent="0.2">
      <c r="A184" s="7">
        <v>1</v>
      </c>
      <c r="B184" s="6" t="s">
        <v>1047</v>
      </c>
      <c r="C184" s="7">
        <v>150</v>
      </c>
      <c r="D184" s="6" t="s">
        <v>1054</v>
      </c>
      <c r="E184" s="7">
        <v>154</v>
      </c>
      <c r="F184" s="6" t="s">
        <v>1057</v>
      </c>
      <c r="I184" s="6" t="s">
        <v>151</v>
      </c>
      <c r="J184" s="7">
        <v>208</v>
      </c>
      <c r="K184" s="6" t="s">
        <v>152</v>
      </c>
      <c r="L184" s="6" t="s">
        <v>153</v>
      </c>
      <c r="P184" s="6" t="s">
        <v>1051</v>
      </c>
    </row>
    <row r="185" spans="1:16" x14ac:dyDescent="0.2">
      <c r="A185" s="7">
        <v>1</v>
      </c>
      <c r="B185" s="6" t="s">
        <v>1047</v>
      </c>
      <c r="C185" s="7">
        <v>150</v>
      </c>
      <c r="D185" s="6" t="s">
        <v>1054</v>
      </c>
      <c r="E185" s="7">
        <v>154</v>
      </c>
      <c r="F185" s="6" t="s">
        <v>1057</v>
      </c>
      <c r="I185" s="6" t="s">
        <v>334</v>
      </c>
      <c r="J185" s="7">
        <v>233</v>
      </c>
      <c r="K185" s="6" t="s">
        <v>335</v>
      </c>
      <c r="L185" s="6" t="s">
        <v>336</v>
      </c>
      <c r="P185" s="6" t="s">
        <v>1051</v>
      </c>
    </row>
    <row r="186" spans="1:16" x14ac:dyDescent="0.2">
      <c r="A186" s="7">
        <v>1</v>
      </c>
      <c r="B186" s="6" t="s">
        <v>1047</v>
      </c>
      <c r="C186" s="7">
        <v>150</v>
      </c>
      <c r="D186" s="6" t="s">
        <v>1054</v>
      </c>
      <c r="E186" s="7">
        <v>154</v>
      </c>
      <c r="F186" s="6" t="s">
        <v>1057</v>
      </c>
      <c r="I186" s="6" t="s">
        <v>350</v>
      </c>
      <c r="J186" s="7">
        <v>234</v>
      </c>
      <c r="K186" s="6" t="s">
        <v>351</v>
      </c>
      <c r="L186" s="6" t="s">
        <v>352</v>
      </c>
      <c r="P186" s="6" t="s">
        <v>1051</v>
      </c>
    </row>
    <row r="187" spans="1:16" x14ac:dyDescent="0.2">
      <c r="A187" s="7">
        <v>1</v>
      </c>
      <c r="B187" s="6" t="s">
        <v>1047</v>
      </c>
      <c r="C187" s="7">
        <v>150</v>
      </c>
      <c r="D187" s="6" t="s">
        <v>1054</v>
      </c>
      <c r="E187" s="7">
        <v>154</v>
      </c>
      <c r="F187" s="6" t="s">
        <v>1057</v>
      </c>
      <c r="I187" s="6" t="s">
        <v>357</v>
      </c>
      <c r="J187" s="7">
        <v>246</v>
      </c>
      <c r="K187" s="6" t="s">
        <v>358</v>
      </c>
      <c r="L187" s="6" t="s">
        <v>359</v>
      </c>
      <c r="P187" s="6" t="s">
        <v>1051</v>
      </c>
    </row>
    <row r="188" spans="1:16" x14ac:dyDescent="0.2">
      <c r="A188" s="7">
        <v>1</v>
      </c>
      <c r="B188" s="6" t="s">
        <v>1047</v>
      </c>
      <c r="C188" s="7">
        <v>150</v>
      </c>
      <c r="D188" s="6" t="s">
        <v>1054</v>
      </c>
      <c r="E188" s="7">
        <v>154</v>
      </c>
      <c r="F188" s="6" t="s">
        <v>1057</v>
      </c>
      <c r="I188" s="6" t="s">
        <v>500</v>
      </c>
      <c r="J188" s="7">
        <v>352</v>
      </c>
      <c r="K188" s="6" t="s">
        <v>501</v>
      </c>
      <c r="L188" s="6" t="s">
        <v>502</v>
      </c>
      <c r="P188" s="6" t="s">
        <v>1051</v>
      </c>
    </row>
    <row r="189" spans="1:16" x14ac:dyDescent="0.2">
      <c r="A189" s="7">
        <v>1</v>
      </c>
      <c r="B189" s="6" t="s">
        <v>1047</v>
      </c>
      <c r="C189" s="7">
        <v>150</v>
      </c>
      <c r="D189" s="6" t="s">
        <v>1054</v>
      </c>
      <c r="E189" s="7">
        <v>154</v>
      </c>
      <c r="F189" s="6" t="s">
        <v>1057</v>
      </c>
      <c r="I189" s="6" t="s">
        <v>503</v>
      </c>
      <c r="J189" s="7">
        <v>372</v>
      </c>
      <c r="K189" s="6" t="s">
        <v>504</v>
      </c>
      <c r="L189" s="6" t="s">
        <v>505</v>
      </c>
      <c r="P189" s="6" t="s">
        <v>1051</v>
      </c>
    </row>
    <row r="190" spans="1:16" x14ac:dyDescent="0.2">
      <c r="A190" s="7">
        <v>1</v>
      </c>
      <c r="B190" s="6" t="s">
        <v>1047</v>
      </c>
      <c r="C190" s="7">
        <v>150</v>
      </c>
      <c r="D190" s="6" t="s">
        <v>1054</v>
      </c>
      <c r="E190" s="7">
        <v>154</v>
      </c>
      <c r="F190" s="6" t="s">
        <v>1057</v>
      </c>
      <c r="I190" s="6" t="s">
        <v>506</v>
      </c>
      <c r="J190" s="7">
        <v>833</v>
      </c>
      <c r="K190" s="6" t="s">
        <v>507</v>
      </c>
      <c r="L190" s="6" t="s">
        <v>508</v>
      </c>
      <c r="P190" s="6" t="s">
        <v>1051</v>
      </c>
    </row>
    <row r="191" spans="1:16" x14ac:dyDescent="0.2">
      <c r="A191" s="7">
        <v>1</v>
      </c>
      <c r="B191" s="6" t="s">
        <v>1047</v>
      </c>
      <c r="C191" s="7">
        <v>150</v>
      </c>
      <c r="D191" s="6" t="s">
        <v>1054</v>
      </c>
      <c r="E191" s="7">
        <v>154</v>
      </c>
      <c r="F191" s="6" t="s">
        <v>1057</v>
      </c>
      <c r="I191" s="6" t="s">
        <v>529</v>
      </c>
      <c r="J191" s="7">
        <v>428</v>
      </c>
      <c r="K191" s="6" t="s">
        <v>530</v>
      </c>
      <c r="L191" s="6" t="s">
        <v>531</v>
      </c>
      <c r="P191" s="6" t="s">
        <v>1051</v>
      </c>
    </row>
    <row r="192" spans="1:16" x14ac:dyDescent="0.2">
      <c r="A192" s="7">
        <v>1</v>
      </c>
      <c r="B192" s="6" t="s">
        <v>1047</v>
      </c>
      <c r="C192" s="7">
        <v>150</v>
      </c>
      <c r="D192" s="6" t="s">
        <v>1054</v>
      </c>
      <c r="E192" s="7">
        <v>154</v>
      </c>
      <c r="F192" s="6" t="s">
        <v>1057</v>
      </c>
      <c r="I192" s="6" t="s">
        <v>400</v>
      </c>
      <c r="J192" s="7">
        <v>440</v>
      </c>
      <c r="K192" s="6" t="s">
        <v>401</v>
      </c>
      <c r="L192" s="6" t="s">
        <v>402</v>
      </c>
      <c r="P192" s="6" t="s">
        <v>1051</v>
      </c>
    </row>
    <row r="193" spans="1:16" x14ac:dyDescent="0.2">
      <c r="A193" s="7">
        <v>1</v>
      </c>
      <c r="B193" s="6" t="s">
        <v>1047</v>
      </c>
      <c r="C193" s="7">
        <v>150</v>
      </c>
      <c r="D193" s="6" t="s">
        <v>1054</v>
      </c>
      <c r="E193" s="7">
        <v>154</v>
      </c>
      <c r="F193" s="6" t="s">
        <v>1057</v>
      </c>
      <c r="I193" s="6" t="s">
        <v>602</v>
      </c>
      <c r="J193" s="7">
        <v>578</v>
      </c>
      <c r="K193" s="6" t="s">
        <v>603</v>
      </c>
      <c r="L193" s="6" t="s">
        <v>604</v>
      </c>
      <c r="P193" s="6" t="s">
        <v>1051</v>
      </c>
    </row>
    <row r="194" spans="1:16" x14ac:dyDescent="0.2">
      <c r="A194" s="7">
        <v>1</v>
      </c>
      <c r="B194" s="6" t="s">
        <v>1047</v>
      </c>
      <c r="C194" s="7">
        <v>150</v>
      </c>
      <c r="D194" s="6" t="s">
        <v>1054</v>
      </c>
      <c r="E194" s="7">
        <v>154</v>
      </c>
      <c r="F194" s="6" t="s">
        <v>1057</v>
      </c>
      <c r="I194" s="6" t="s">
        <v>1058</v>
      </c>
      <c r="J194" s="7">
        <v>744</v>
      </c>
      <c r="K194" s="6" t="s">
        <v>758</v>
      </c>
      <c r="L194" s="6" t="s">
        <v>759</v>
      </c>
      <c r="P194" s="6" t="s">
        <v>1051</v>
      </c>
    </row>
    <row r="195" spans="1:16" x14ac:dyDescent="0.2">
      <c r="A195" s="7">
        <v>1</v>
      </c>
      <c r="B195" s="6" t="s">
        <v>1047</v>
      </c>
      <c r="C195" s="7">
        <v>150</v>
      </c>
      <c r="D195" s="6" t="s">
        <v>1054</v>
      </c>
      <c r="E195" s="7">
        <v>154</v>
      </c>
      <c r="F195" s="6" t="s">
        <v>1057</v>
      </c>
      <c r="I195" s="6" t="s">
        <v>764</v>
      </c>
      <c r="J195" s="7">
        <v>752</v>
      </c>
      <c r="K195" s="6" t="s">
        <v>765</v>
      </c>
      <c r="L195" s="6" t="s">
        <v>766</v>
      </c>
      <c r="P195" s="6" t="s">
        <v>1051</v>
      </c>
    </row>
    <row r="196" spans="1:16" x14ac:dyDescent="0.2">
      <c r="A196" s="7">
        <v>1</v>
      </c>
      <c r="B196" s="6" t="s">
        <v>1047</v>
      </c>
      <c r="C196" s="7">
        <v>150</v>
      </c>
      <c r="D196" s="6" t="s">
        <v>1054</v>
      </c>
      <c r="E196" s="7">
        <v>154</v>
      </c>
      <c r="F196" s="6" t="s">
        <v>1057</v>
      </c>
      <c r="I196" s="6" t="s">
        <v>1056</v>
      </c>
      <c r="J196" s="7">
        <v>826</v>
      </c>
      <c r="K196" s="6" t="s">
        <v>844</v>
      </c>
      <c r="L196" s="6" t="s">
        <v>845</v>
      </c>
      <c r="P196" s="6" t="s">
        <v>1051</v>
      </c>
    </row>
    <row r="197" spans="1:16" x14ac:dyDescent="0.2">
      <c r="A197" s="7">
        <v>1</v>
      </c>
      <c r="B197" s="6" t="s">
        <v>1047</v>
      </c>
      <c r="C197" s="7">
        <v>150</v>
      </c>
      <c r="D197" s="6" t="s">
        <v>1054</v>
      </c>
      <c r="E197" s="7">
        <v>39</v>
      </c>
      <c r="F197" s="6" t="s">
        <v>1055</v>
      </c>
      <c r="I197" s="6" t="s">
        <v>11</v>
      </c>
      <c r="J197" s="7">
        <v>8</v>
      </c>
      <c r="K197" s="6" t="s">
        <v>12</v>
      </c>
      <c r="L197" s="6" t="s">
        <v>13</v>
      </c>
      <c r="P197" s="6" t="s">
        <v>1051</v>
      </c>
    </row>
    <row r="198" spans="1:16" x14ac:dyDescent="0.2">
      <c r="A198" s="7">
        <v>1</v>
      </c>
      <c r="B198" s="6" t="s">
        <v>1047</v>
      </c>
      <c r="C198" s="7">
        <v>150</v>
      </c>
      <c r="D198" s="6" t="s">
        <v>1054</v>
      </c>
      <c r="E198" s="7">
        <v>39</v>
      </c>
      <c r="F198" s="6" t="s">
        <v>1055</v>
      </c>
      <c r="I198" s="6" t="s">
        <v>29</v>
      </c>
      <c r="J198" s="7">
        <v>20</v>
      </c>
      <c r="K198" s="6" t="s">
        <v>30</v>
      </c>
      <c r="L198" s="6" t="s">
        <v>31</v>
      </c>
      <c r="P198" s="6" t="s">
        <v>1051</v>
      </c>
    </row>
    <row r="199" spans="1:16" x14ac:dyDescent="0.2">
      <c r="A199" s="7">
        <v>1</v>
      </c>
      <c r="B199" s="6" t="s">
        <v>1047</v>
      </c>
      <c r="C199" s="7">
        <v>150</v>
      </c>
      <c r="D199" s="6" t="s">
        <v>1054</v>
      </c>
      <c r="E199" s="7">
        <v>39</v>
      </c>
      <c r="F199" s="6" t="s">
        <v>1055</v>
      </c>
      <c r="I199" s="6" t="s">
        <v>94</v>
      </c>
      <c r="J199" s="7">
        <v>70</v>
      </c>
      <c r="K199" s="6" t="s">
        <v>95</v>
      </c>
      <c r="L199" s="6" t="s">
        <v>96</v>
      </c>
      <c r="P199" s="6" t="s">
        <v>1051</v>
      </c>
    </row>
    <row r="200" spans="1:16" x14ac:dyDescent="0.2">
      <c r="A200" s="7">
        <v>1</v>
      </c>
      <c r="B200" s="6" t="s">
        <v>1047</v>
      </c>
      <c r="C200" s="7">
        <v>150</v>
      </c>
      <c r="D200" s="6" t="s">
        <v>1054</v>
      </c>
      <c r="E200" s="7">
        <v>39</v>
      </c>
      <c r="F200" s="6" t="s">
        <v>1055</v>
      </c>
      <c r="I200" s="6" t="s">
        <v>198</v>
      </c>
      <c r="J200" s="7">
        <v>191</v>
      </c>
      <c r="K200" s="6" t="s">
        <v>199</v>
      </c>
      <c r="L200" s="6" t="s">
        <v>200</v>
      </c>
      <c r="P200" s="6" t="s">
        <v>1051</v>
      </c>
    </row>
    <row r="201" spans="1:16" x14ac:dyDescent="0.2">
      <c r="A201" s="7">
        <v>1</v>
      </c>
      <c r="B201" s="6" t="s">
        <v>1047</v>
      </c>
      <c r="C201" s="7">
        <v>150</v>
      </c>
      <c r="D201" s="6" t="s">
        <v>1054</v>
      </c>
      <c r="E201" s="7">
        <v>39</v>
      </c>
      <c r="F201" s="6" t="s">
        <v>1055</v>
      </c>
      <c r="I201" s="6" t="s">
        <v>415</v>
      </c>
      <c r="J201" s="7">
        <v>292</v>
      </c>
      <c r="K201" s="6" t="s">
        <v>416</v>
      </c>
      <c r="L201" s="6" t="s">
        <v>417</v>
      </c>
      <c r="P201" s="6" t="s">
        <v>1051</v>
      </c>
    </row>
    <row r="202" spans="1:16" x14ac:dyDescent="0.2">
      <c r="A202" s="7">
        <v>1</v>
      </c>
      <c r="B202" s="6" t="s">
        <v>1047</v>
      </c>
      <c r="C202" s="7">
        <v>150</v>
      </c>
      <c r="D202" s="6" t="s">
        <v>1054</v>
      </c>
      <c r="E202" s="7">
        <v>39</v>
      </c>
      <c r="F202" s="6" t="s">
        <v>1055</v>
      </c>
      <c r="I202" s="6" t="s">
        <v>422</v>
      </c>
      <c r="J202" s="7">
        <v>300</v>
      </c>
      <c r="K202" s="6" t="s">
        <v>423</v>
      </c>
      <c r="L202" s="6" t="s">
        <v>424</v>
      </c>
      <c r="P202" s="6" t="s">
        <v>1051</v>
      </c>
    </row>
    <row r="203" spans="1:16" x14ac:dyDescent="0.2">
      <c r="A203" s="7">
        <v>1</v>
      </c>
      <c r="B203" s="6" t="s">
        <v>1047</v>
      </c>
      <c r="C203" s="7">
        <v>150</v>
      </c>
      <c r="D203" s="6" t="s">
        <v>1054</v>
      </c>
      <c r="E203" s="7">
        <v>39</v>
      </c>
      <c r="F203" s="6" t="s">
        <v>1055</v>
      </c>
      <c r="I203" s="6" t="s">
        <v>926</v>
      </c>
      <c r="J203" s="7">
        <v>336</v>
      </c>
      <c r="K203" s="6" t="s">
        <v>492</v>
      </c>
      <c r="L203" s="6" t="s">
        <v>493</v>
      </c>
      <c r="P203" s="6" t="s">
        <v>1051</v>
      </c>
    </row>
    <row r="204" spans="1:16" x14ac:dyDescent="0.2">
      <c r="A204" s="7">
        <v>1</v>
      </c>
      <c r="B204" s="6" t="s">
        <v>1047</v>
      </c>
      <c r="C204" s="7">
        <v>150</v>
      </c>
      <c r="D204" s="6" t="s">
        <v>1054</v>
      </c>
      <c r="E204" s="7">
        <v>39</v>
      </c>
      <c r="F204" s="6" t="s">
        <v>1055</v>
      </c>
      <c r="I204" s="6" t="s">
        <v>512</v>
      </c>
      <c r="J204" s="7">
        <v>380</v>
      </c>
      <c r="K204" s="6" t="s">
        <v>513</v>
      </c>
      <c r="L204" s="6" t="s">
        <v>514</v>
      </c>
      <c r="P204" s="6" t="s">
        <v>1051</v>
      </c>
    </row>
    <row r="205" spans="1:16" x14ac:dyDescent="0.2">
      <c r="A205" s="7">
        <v>1</v>
      </c>
      <c r="B205" s="6" t="s">
        <v>1047</v>
      </c>
      <c r="C205" s="7">
        <v>150</v>
      </c>
      <c r="D205" s="6" t="s">
        <v>1054</v>
      </c>
      <c r="E205" s="7">
        <v>39</v>
      </c>
      <c r="F205" s="6" t="s">
        <v>1055</v>
      </c>
      <c r="I205" s="6" t="s">
        <v>541</v>
      </c>
      <c r="J205" s="7">
        <v>470</v>
      </c>
      <c r="K205" s="6" t="s">
        <v>542</v>
      </c>
      <c r="L205" s="6" t="s">
        <v>543</v>
      </c>
      <c r="P205" s="6" t="s">
        <v>1051</v>
      </c>
    </row>
    <row r="206" spans="1:16" x14ac:dyDescent="0.2">
      <c r="A206" s="7">
        <v>1</v>
      </c>
      <c r="B206" s="6" t="s">
        <v>1047</v>
      </c>
      <c r="C206" s="7">
        <v>150</v>
      </c>
      <c r="D206" s="6" t="s">
        <v>1054</v>
      </c>
      <c r="E206" s="7">
        <v>39</v>
      </c>
      <c r="F206" s="6" t="s">
        <v>1055</v>
      </c>
      <c r="I206" s="6" t="s">
        <v>468</v>
      </c>
      <c r="J206" s="7">
        <v>499</v>
      </c>
      <c r="K206" s="6" t="s">
        <v>469</v>
      </c>
      <c r="L206" s="6" t="s">
        <v>470</v>
      </c>
      <c r="P206" s="6" t="s">
        <v>1051</v>
      </c>
    </row>
    <row r="207" spans="1:16" x14ac:dyDescent="0.2">
      <c r="A207" s="7">
        <v>1</v>
      </c>
      <c r="B207" s="6" t="s">
        <v>1047</v>
      </c>
      <c r="C207" s="7">
        <v>150</v>
      </c>
      <c r="D207" s="6" t="s">
        <v>1054</v>
      </c>
      <c r="E207" s="7">
        <v>39</v>
      </c>
      <c r="F207" s="6" t="s">
        <v>1055</v>
      </c>
      <c r="I207" s="6" t="s">
        <v>921</v>
      </c>
      <c r="J207" s="7">
        <v>807</v>
      </c>
      <c r="K207" s="6" t="s">
        <v>262</v>
      </c>
      <c r="L207" s="6" t="s">
        <v>263</v>
      </c>
      <c r="N207" s="6" t="s">
        <v>1048</v>
      </c>
      <c r="P207" s="6" t="s">
        <v>1051</v>
      </c>
    </row>
    <row r="208" spans="1:16" x14ac:dyDescent="0.2">
      <c r="A208" s="7">
        <v>1</v>
      </c>
      <c r="B208" s="6" t="s">
        <v>1047</v>
      </c>
      <c r="C208" s="7">
        <v>150</v>
      </c>
      <c r="D208" s="6" t="s">
        <v>1054</v>
      </c>
      <c r="E208" s="7">
        <v>39</v>
      </c>
      <c r="F208" s="6" t="s">
        <v>1055</v>
      </c>
      <c r="I208" s="6" t="s">
        <v>646</v>
      </c>
      <c r="J208" s="7">
        <v>620</v>
      </c>
      <c r="K208" s="6" t="s">
        <v>647</v>
      </c>
      <c r="L208" s="6" t="s">
        <v>648</v>
      </c>
      <c r="P208" s="6" t="s">
        <v>1051</v>
      </c>
    </row>
    <row r="209" spans="1:16" x14ac:dyDescent="0.2">
      <c r="A209" s="7">
        <v>1</v>
      </c>
      <c r="B209" s="6" t="s">
        <v>1047</v>
      </c>
      <c r="C209" s="7">
        <v>150</v>
      </c>
      <c r="D209" s="6" t="s">
        <v>1054</v>
      </c>
      <c r="E209" s="7">
        <v>39</v>
      </c>
      <c r="F209" s="6" t="s">
        <v>1055</v>
      </c>
      <c r="I209" s="6" t="s">
        <v>690</v>
      </c>
      <c r="J209" s="7">
        <v>674</v>
      </c>
      <c r="K209" s="6" t="s">
        <v>691</v>
      </c>
      <c r="L209" s="6" t="s">
        <v>692</v>
      </c>
      <c r="P209" s="6" t="s">
        <v>1051</v>
      </c>
    </row>
    <row r="210" spans="1:16" x14ac:dyDescent="0.2">
      <c r="A210" s="7">
        <v>1</v>
      </c>
      <c r="B210" s="6" t="s">
        <v>1047</v>
      </c>
      <c r="C210" s="7">
        <v>150</v>
      </c>
      <c r="D210" s="6" t="s">
        <v>1054</v>
      </c>
      <c r="E210" s="7">
        <v>39</v>
      </c>
      <c r="F210" s="6" t="s">
        <v>1055</v>
      </c>
      <c r="I210" s="6" t="s">
        <v>705</v>
      </c>
      <c r="J210" s="7">
        <v>688</v>
      </c>
      <c r="K210" s="6" t="s">
        <v>706</v>
      </c>
      <c r="L210" s="6" t="s">
        <v>707</v>
      </c>
      <c r="P210" s="6" t="s">
        <v>1051</v>
      </c>
    </row>
    <row r="211" spans="1:16" x14ac:dyDescent="0.2">
      <c r="A211" s="7">
        <v>1</v>
      </c>
      <c r="B211" s="6" t="s">
        <v>1047</v>
      </c>
      <c r="C211" s="7">
        <v>150</v>
      </c>
      <c r="D211" s="6" t="s">
        <v>1054</v>
      </c>
      <c r="E211" s="7">
        <v>39</v>
      </c>
      <c r="F211" s="6" t="s">
        <v>1055</v>
      </c>
      <c r="I211" s="6" t="s">
        <v>723</v>
      </c>
      <c r="J211" s="7">
        <v>705</v>
      </c>
      <c r="K211" s="6" t="s">
        <v>724</v>
      </c>
      <c r="L211" s="6" t="s">
        <v>725</v>
      </c>
      <c r="P211" s="6" t="s">
        <v>1051</v>
      </c>
    </row>
    <row r="212" spans="1:16" x14ac:dyDescent="0.2">
      <c r="A212" s="7">
        <v>1</v>
      </c>
      <c r="B212" s="6" t="s">
        <v>1047</v>
      </c>
      <c r="C212" s="7">
        <v>150</v>
      </c>
      <c r="D212" s="6" t="s">
        <v>1054</v>
      </c>
      <c r="E212" s="7">
        <v>39</v>
      </c>
      <c r="F212" s="6" t="s">
        <v>1055</v>
      </c>
      <c r="I212" s="6" t="s">
        <v>740</v>
      </c>
      <c r="J212" s="7">
        <v>724</v>
      </c>
      <c r="K212" s="6" t="s">
        <v>741</v>
      </c>
      <c r="L212" s="6" t="s">
        <v>742</v>
      </c>
      <c r="P212" s="6" t="s">
        <v>1051</v>
      </c>
    </row>
    <row r="213" spans="1:16" x14ac:dyDescent="0.2">
      <c r="A213" s="7">
        <v>1</v>
      </c>
      <c r="B213" s="6" t="s">
        <v>1047</v>
      </c>
      <c r="C213" s="7">
        <v>150</v>
      </c>
      <c r="D213" s="6" t="s">
        <v>1054</v>
      </c>
      <c r="E213" s="7">
        <v>155</v>
      </c>
      <c r="F213" s="6" t="s">
        <v>1053</v>
      </c>
      <c r="I213" s="6" t="s">
        <v>80</v>
      </c>
      <c r="J213" s="7">
        <v>40</v>
      </c>
      <c r="K213" s="6" t="s">
        <v>81</v>
      </c>
      <c r="L213" s="6" t="s">
        <v>82</v>
      </c>
      <c r="P213" s="6" t="s">
        <v>1051</v>
      </c>
    </row>
    <row r="214" spans="1:16" x14ac:dyDescent="0.2">
      <c r="A214" s="7">
        <v>1</v>
      </c>
      <c r="B214" s="6" t="s">
        <v>1047</v>
      </c>
      <c r="C214" s="7">
        <v>150</v>
      </c>
      <c r="D214" s="6" t="s">
        <v>1054</v>
      </c>
      <c r="E214" s="7">
        <v>155</v>
      </c>
      <c r="F214" s="6" t="s">
        <v>1053</v>
      </c>
      <c r="I214" s="6" t="s">
        <v>102</v>
      </c>
      <c r="J214" s="7">
        <v>56</v>
      </c>
      <c r="K214" s="6" t="s">
        <v>103</v>
      </c>
      <c r="L214" s="6" t="s">
        <v>104</v>
      </c>
      <c r="P214" s="6" t="s">
        <v>1051</v>
      </c>
    </row>
    <row r="215" spans="1:16" x14ac:dyDescent="0.2">
      <c r="A215" s="7">
        <v>1</v>
      </c>
      <c r="B215" s="6" t="s">
        <v>1047</v>
      </c>
      <c r="C215" s="7">
        <v>150</v>
      </c>
      <c r="D215" s="6" t="s">
        <v>1054</v>
      </c>
      <c r="E215" s="7">
        <v>155</v>
      </c>
      <c r="F215" s="6" t="s">
        <v>1053</v>
      </c>
      <c r="I215" s="6" t="s">
        <v>364</v>
      </c>
      <c r="J215" s="7">
        <v>250</v>
      </c>
      <c r="K215" s="6" t="s">
        <v>365</v>
      </c>
      <c r="L215" s="6" t="s">
        <v>366</v>
      </c>
      <c r="P215" s="6" t="s">
        <v>1051</v>
      </c>
    </row>
    <row r="216" spans="1:16" x14ac:dyDescent="0.2">
      <c r="A216" s="7">
        <v>1</v>
      </c>
      <c r="B216" s="6" t="s">
        <v>1047</v>
      </c>
      <c r="C216" s="7">
        <v>150</v>
      </c>
      <c r="D216" s="6" t="s">
        <v>1054</v>
      </c>
      <c r="E216" s="7">
        <v>155</v>
      </c>
      <c r="F216" s="6" t="s">
        <v>1053</v>
      </c>
      <c r="I216" s="6" t="s">
        <v>404</v>
      </c>
      <c r="J216" s="7">
        <v>276</v>
      </c>
      <c r="K216" s="6" t="s">
        <v>405</v>
      </c>
      <c r="L216" s="6" t="s">
        <v>406</v>
      </c>
      <c r="P216" s="6" t="s">
        <v>1051</v>
      </c>
    </row>
    <row r="217" spans="1:16" x14ac:dyDescent="0.2">
      <c r="A217" s="7">
        <v>1</v>
      </c>
      <c r="B217" s="6" t="s">
        <v>1047</v>
      </c>
      <c r="C217" s="7">
        <v>150</v>
      </c>
      <c r="D217" s="6" t="s">
        <v>1054</v>
      </c>
      <c r="E217" s="7">
        <v>155</v>
      </c>
      <c r="F217" s="6" t="s">
        <v>1053</v>
      </c>
      <c r="I217" s="6" t="s">
        <v>532</v>
      </c>
      <c r="J217" s="7">
        <v>438</v>
      </c>
      <c r="K217" s="6" t="s">
        <v>533</v>
      </c>
      <c r="L217" s="6" t="s">
        <v>534</v>
      </c>
      <c r="P217" s="6" t="s">
        <v>1051</v>
      </c>
    </row>
    <row r="218" spans="1:16" x14ac:dyDescent="0.2">
      <c r="A218" s="7">
        <v>1</v>
      </c>
      <c r="B218" s="6" t="s">
        <v>1047</v>
      </c>
      <c r="C218" s="7">
        <v>150</v>
      </c>
      <c r="D218" s="6" t="s">
        <v>1054</v>
      </c>
      <c r="E218" s="7">
        <v>155</v>
      </c>
      <c r="F218" s="6" t="s">
        <v>1053</v>
      </c>
      <c r="I218" s="6" t="s">
        <v>535</v>
      </c>
      <c r="J218" s="7">
        <v>442</v>
      </c>
      <c r="K218" s="6" t="s">
        <v>536</v>
      </c>
      <c r="L218" s="6" t="s">
        <v>537</v>
      </c>
      <c r="P218" s="6" t="s">
        <v>1051</v>
      </c>
    </row>
    <row r="219" spans="1:16" x14ac:dyDescent="0.2">
      <c r="A219" s="7">
        <v>1</v>
      </c>
      <c r="B219" s="6" t="s">
        <v>1047</v>
      </c>
      <c r="C219" s="7">
        <v>150</v>
      </c>
      <c r="D219" s="6" t="s">
        <v>1054</v>
      </c>
      <c r="E219" s="7">
        <v>155</v>
      </c>
      <c r="F219" s="6" t="s">
        <v>1053</v>
      </c>
      <c r="I219" s="6" t="s">
        <v>556</v>
      </c>
      <c r="J219" s="7">
        <v>492</v>
      </c>
      <c r="K219" s="6" t="s">
        <v>557</v>
      </c>
      <c r="L219" s="6" t="s">
        <v>558</v>
      </c>
      <c r="P219" s="6" t="s">
        <v>1051</v>
      </c>
    </row>
    <row r="220" spans="1:16" x14ac:dyDescent="0.2">
      <c r="A220" s="7">
        <v>1</v>
      </c>
      <c r="B220" s="6" t="s">
        <v>1047</v>
      </c>
      <c r="C220" s="7">
        <v>150</v>
      </c>
      <c r="D220" s="6" t="s">
        <v>1054</v>
      </c>
      <c r="E220" s="7">
        <v>155</v>
      </c>
      <c r="F220" s="6" t="s">
        <v>1053</v>
      </c>
      <c r="I220" s="6" t="s">
        <v>569</v>
      </c>
      <c r="J220" s="7">
        <v>528</v>
      </c>
      <c r="K220" s="6" t="s">
        <v>570</v>
      </c>
      <c r="L220" s="6" t="s">
        <v>571</v>
      </c>
      <c r="P220" s="6" t="s">
        <v>1051</v>
      </c>
    </row>
    <row r="221" spans="1:16" x14ac:dyDescent="0.2">
      <c r="A221" s="7">
        <v>1</v>
      </c>
      <c r="B221" s="6" t="s">
        <v>1047</v>
      </c>
      <c r="C221" s="7">
        <v>150</v>
      </c>
      <c r="D221" s="6" t="s">
        <v>1054</v>
      </c>
      <c r="E221" s="7">
        <v>155</v>
      </c>
      <c r="F221" s="6" t="s">
        <v>1053</v>
      </c>
      <c r="I221" s="6" t="s">
        <v>767</v>
      </c>
      <c r="J221" s="7">
        <v>756</v>
      </c>
      <c r="K221" s="6" t="s">
        <v>768</v>
      </c>
      <c r="L221" s="6" t="s">
        <v>769</v>
      </c>
      <c r="P221" s="6" t="s">
        <v>1051</v>
      </c>
    </row>
    <row r="222" spans="1:16" x14ac:dyDescent="0.2">
      <c r="A222" s="7">
        <v>1</v>
      </c>
      <c r="B222" s="6" t="s">
        <v>1047</v>
      </c>
      <c r="C222" s="7">
        <v>9</v>
      </c>
      <c r="D222" s="6" t="s">
        <v>1046</v>
      </c>
      <c r="E222" s="7">
        <v>53</v>
      </c>
      <c r="F222" s="6" t="s">
        <v>1052</v>
      </c>
      <c r="I222" s="6" t="s">
        <v>73</v>
      </c>
      <c r="J222" s="7">
        <v>36</v>
      </c>
      <c r="K222" s="6" t="s">
        <v>74</v>
      </c>
      <c r="L222" s="6" t="s">
        <v>75</v>
      </c>
      <c r="P222" s="6" t="s">
        <v>1051</v>
      </c>
    </row>
    <row r="223" spans="1:16" x14ac:dyDescent="0.2">
      <c r="A223" s="7">
        <v>1</v>
      </c>
      <c r="B223" s="6" t="s">
        <v>1047</v>
      </c>
      <c r="C223" s="7">
        <v>9</v>
      </c>
      <c r="D223" s="6" t="s">
        <v>1046</v>
      </c>
      <c r="E223" s="7">
        <v>53</v>
      </c>
      <c r="F223" s="6" t="s">
        <v>1052</v>
      </c>
      <c r="I223" s="6" t="s">
        <v>236</v>
      </c>
      <c r="J223" s="7">
        <v>162</v>
      </c>
      <c r="K223" s="6" t="s">
        <v>237</v>
      </c>
      <c r="L223" s="6" t="s">
        <v>238</v>
      </c>
      <c r="P223" s="6" t="s">
        <v>1051</v>
      </c>
    </row>
    <row r="224" spans="1:16" x14ac:dyDescent="0.2">
      <c r="A224" s="7">
        <v>1</v>
      </c>
      <c r="B224" s="6" t="s">
        <v>1047</v>
      </c>
      <c r="C224" s="7">
        <v>9</v>
      </c>
      <c r="D224" s="6" t="s">
        <v>1046</v>
      </c>
      <c r="E224" s="7">
        <v>53</v>
      </c>
      <c r="F224" s="6" t="s">
        <v>1052</v>
      </c>
      <c r="I224" s="6" t="s">
        <v>243</v>
      </c>
      <c r="J224" s="7">
        <v>166</v>
      </c>
      <c r="K224" s="6" t="s">
        <v>244</v>
      </c>
      <c r="L224" s="6" t="s">
        <v>245</v>
      </c>
      <c r="P224" s="6" t="s">
        <v>1051</v>
      </c>
    </row>
    <row r="225" spans="1:16" x14ac:dyDescent="0.2">
      <c r="A225" s="7">
        <v>1</v>
      </c>
      <c r="B225" s="6" t="s">
        <v>1047</v>
      </c>
      <c r="C225" s="7">
        <v>9</v>
      </c>
      <c r="D225" s="6" t="s">
        <v>1046</v>
      </c>
      <c r="E225" s="7">
        <v>53</v>
      </c>
      <c r="F225" s="6" t="s">
        <v>1052</v>
      </c>
      <c r="I225" s="6" t="s">
        <v>484</v>
      </c>
      <c r="J225" s="7">
        <v>334</v>
      </c>
      <c r="K225" s="6" t="s">
        <v>485</v>
      </c>
      <c r="L225" s="6" t="s">
        <v>486</v>
      </c>
      <c r="P225" s="6" t="s">
        <v>1051</v>
      </c>
    </row>
    <row r="226" spans="1:16" x14ac:dyDescent="0.2">
      <c r="A226" s="7">
        <v>1</v>
      </c>
      <c r="B226" s="6" t="s">
        <v>1047</v>
      </c>
      <c r="C226" s="7">
        <v>9</v>
      </c>
      <c r="D226" s="6" t="s">
        <v>1046</v>
      </c>
      <c r="E226" s="7">
        <v>53</v>
      </c>
      <c r="F226" s="6" t="s">
        <v>1052</v>
      </c>
      <c r="I226" s="6" t="s">
        <v>578</v>
      </c>
      <c r="J226" s="7">
        <v>554</v>
      </c>
      <c r="K226" s="6" t="s">
        <v>579</v>
      </c>
      <c r="L226" s="6" t="s">
        <v>580</v>
      </c>
      <c r="P226" s="6" t="s">
        <v>1051</v>
      </c>
    </row>
    <row r="227" spans="1:16" x14ac:dyDescent="0.2">
      <c r="A227" s="7">
        <v>1</v>
      </c>
      <c r="B227" s="6" t="s">
        <v>1047</v>
      </c>
      <c r="C227" s="7">
        <v>9</v>
      </c>
      <c r="D227" s="6" t="s">
        <v>1046</v>
      </c>
      <c r="E227" s="7">
        <v>53</v>
      </c>
      <c r="F227" s="6" t="s">
        <v>1052</v>
      </c>
      <c r="I227" s="6" t="s">
        <v>596</v>
      </c>
      <c r="J227" s="7">
        <v>574</v>
      </c>
      <c r="K227" s="6" t="s">
        <v>597</v>
      </c>
      <c r="L227" s="6" t="s">
        <v>598</v>
      </c>
      <c r="P227" s="6" t="s">
        <v>1051</v>
      </c>
    </row>
    <row r="228" spans="1:16" x14ac:dyDescent="0.2">
      <c r="A228" s="7">
        <v>1</v>
      </c>
      <c r="B228" s="6" t="s">
        <v>1047</v>
      </c>
      <c r="C228" s="7">
        <v>9</v>
      </c>
      <c r="D228" s="6" t="s">
        <v>1046</v>
      </c>
      <c r="E228" s="7">
        <v>54</v>
      </c>
      <c r="F228" s="6" t="s">
        <v>1050</v>
      </c>
      <c r="I228" s="6" t="s">
        <v>258</v>
      </c>
      <c r="J228" s="7">
        <v>242</v>
      </c>
      <c r="K228" s="6" t="s">
        <v>259</v>
      </c>
      <c r="L228" s="6" t="s">
        <v>260</v>
      </c>
      <c r="O228" s="6" t="s">
        <v>1048</v>
      </c>
      <c r="P228" s="6" t="s">
        <v>1044</v>
      </c>
    </row>
    <row r="229" spans="1:16" x14ac:dyDescent="0.2">
      <c r="A229" s="7">
        <v>1</v>
      </c>
      <c r="B229" s="6" t="s">
        <v>1047</v>
      </c>
      <c r="C229" s="7">
        <v>9</v>
      </c>
      <c r="D229" s="6" t="s">
        <v>1046</v>
      </c>
      <c r="E229" s="7">
        <v>54</v>
      </c>
      <c r="F229" s="6" t="s">
        <v>1050</v>
      </c>
      <c r="I229" s="6" t="s">
        <v>575</v>
      </c>
      <c r="J229" s="7">
        <v>540</v>
      </c>
      <c r="K229" s="6" t="s">
        <v>576</v>
      </c>
      <c r="L229" s="6" t="s">
        <v>577</v>
      </c>
      <c r="O229" s="6" t="s">
        <v>1048</v>
      </c>
      <c r="P229" s="6" t="s">
        <v>1044</v>
      </c>
    </row>
    <row r="230" spans="1:16" x14ac:dyDescent="0.2">
      <c r="A230" s="7">
        <v>1</v>
      </c>
      <c r="B230" s="6" t="s">
        <v>1047</v>
      </c>
      <c r="C230" s="7">
        <v>9</v>
      </c>
      <c r="D230" s="6" t="s">
        <v>1046</v>
      </c>
      <c r="E230" s="7">
        <v>54</v>
      </c>
      <c r="F230" s="6" t="s">
        <v>1050</v>
      </c>
      <c r="I230" s="6" t="s">
        <v>624</v>
      </c>
      <c r="J230" s="7">
        <v>598</v>
      </c>
      <c r="K230" s="6" t="s">
        <v>625</v>
      </c>
      <c r="L230" s="6" t="s">
        <v>626</v>
      </c>
      <c r="O230" s="6" t="s">
        <v>1048</v>
      </c>
      <c r="P230" s="6" t="s">
        <v>1044</v>
      </c>
    </row>
    <row r="231" spans="1:16" x14ac:dyDescent="0.2">
      <c r="A231" s="7">
        <v>1</v>
      </c>
      <c r="B231" s="6" t="s">
        <v>1047</v>
      </c>
      <c r="C231" s="7">
        <v>9</v>
      </c>
      <c r="D231" s="6" t="s">
        <v>1046</v>
      </c>
      <c r="E231" s="7">
        <v>54</v>
      </c>
      <c r="F231" s="6" t="s">
        <v>1050</v>
      </c>
      <c r="I231" s="6" t="s">
        <v>726</v>
      </c>
      <c r="J231" s="7">
        <v>90</v>
      </c>
      <c r="K231" s="6" t="s">
        <v>727</v>
      </c>
      <c r="L231" s="6" t="s">
        <v>728</v>
      </c>
      <c r="M231" s="6" t="s">
        <v>1048</v>
      </c>
      <c r="O231" s="6" t="s">
        <v>1048</v>
      </c>
      <c r="P231" s="6" t="s">
        <v>1044</v>
      </c>
    </row>
    <row r="232" spans="1:16" x14ac:dyDescent="0.2">
      <c r="A232" s="7">
        <v>1</v>
      </c>
      <c r="B232" s="6" t="s">
        <v>1047</v>
      </c>
      <c r="C232" s="7">
        <v>9</v>
      </c>
      <c r="D232" s="6" t="s">
        <v>1046</v>
      </c>
      <c r="E232" s="7">
        <v>54</v>
      </c>
      <c r="F232" s="6" t="s">
        <v>1050</v>
      </c>
      <c r="I232" s="6" t="s">
        <v>862</v>
      </c>
      <c r="J232" s="7">
        <v>548</v>
      </c>
      <c r="K232" s="6" t="s">
        <v>863</v>
      </c>
      <c r="L232" s="6" t="s">
        <v>864</v>
      </c>
      <c r="O232" s="6" t="s">
        <v>1048</v>
      </c>
      <c r="P232" s="6" t="s">
        <v>1044</v>
      </c>
    </row>
    <row r="233" spans="1:16" x14ac:dyDescent="0.2">
      <c r="A233" s="7">
        <v>1</v>
      </c>
      <c r="B233" s="6" t="s">
        <v>1047</v>
      </c>
      <c r="C233" s="7">
        <v>9</v>
      </c>
      <c r="D233" s="6" t="s">
        <v>1046</v>
      </c>
      <c r="E233" s="7">
        <v>57</v>
      </c>
      <c r="F233" s="6" t="s">
        <v>1049</v>
      </c>
      <c r="I233" s="6" t="s">
        <v>450</v>
      </c>
      <c r="J233" s="7">
        <v>316</v>
      </c>
      <c r="K233" s="6" t="s">
        <v>451</v>
      </c>
      <c r="L233" s="6" t="s">
        <v>452</v>
      </c>
      <c r="O233" s="6" t="s">
        <v>1048</v>
      </c>
      <c r="P233" s="6" t="s">
        <v>1044</v>
      </c>
    </row>
    <row r="234" spans="1:16" x14ac:dyDescent="0.2">
      <c r="A234" s="7">
        <v>1</v>
      </c>
      <c r="B234" s="6" t="s">
        <v>1047</v>
      </c>
      <c r="C234" s="7">
        <v>9</v>
      </c>
      <c r="D234" s="6" t="s">
        <v>1046</v>
      </c>
      <c r="E234" s="7">
        <v>57</v>
      </c>
      <c r="F234" s="6" t="s">
        <v>1049</v>
      </c>
      <c r="I234" s="6" t="s">
        <v>523</v>
      </c>
      <c r="J234" s="7">
        <v>296</v>
      </c>
      <c r="K234" s="6" t="s">
        <v>524</v>
      </c>
      <c r="L234" s="6" t="s">
        <v>525</v>
      </c>
      <c r="M234" s="6" t="s">
        <v>1048</v>
      </c>
      <c r="O234" s="6" t="s">
        <v>1048</v>
      </c>
      <c r="P234" s="6" t="s">
        <v>1044</v>
      </c>
    </row>
    <row r="235" spans="1:16" x14ac:dyDescent="0.2">
      <c r="A235" s="7">
        <v>1</v>
      </c>
      <c r="B235" s="6" t="s">
        <v>1047</v>
      </c>
      <c r="C235" s="7">
        <v>9</v>
      </c>
      <c r="D235" s="6" t="s">
        <v>1046</v>
      </c>
      <c r="E235" s="7">
        <v>57</v>
      </c>
      <c r="F235" s="6" t="s">
        <v>1049</v>
      </c>
      <c r="I235" s="6" t="s">
        <v>544</v>
      </c>
      <c r="J235" s="7">
        <v>584</v>
      </c>
      <c r="K235" s="6" t="s">
        <v>545</v>
      </c>
      <c r="L235" s="6" t="s">
        <v>546</v>
      </c>
      <c r="O235" s="6" t="s">
        <v>1048</v>
      </c>
      <c r="P235" s="6" t="s">
        <v>1044</v>
      </c>
    </row>
    <row r="236" spans="1:16" x14ac:dyDescent="0.2">
      <c r="A236" s="7">
        <v>1</v>
      </c>
      <c r="B236" s="6" t="s">
        <v>1047</v>
      </c>
      <c r="C236" s="7">
        <v>9</v>
      </c>
      <c r="D236" s="6" t="s">
        <v>1046</v>
      </c>
      <c r="E236" s="7">
        <v>57</v>
      </c>
      <c r="F236" s="6" t="s">
        <v>1049</v>
      </c>
      <c r="I236" s="6" t="s">
        <v>918</v>
      </c>
      <c r="J236" s="7">
        <v>583</v>
      </c>
      <c r="K236" s="6" t="s">
        <v>554</v>
      </c>
      <c r="L236" s="6" t="s">
        <v>555</v>
      </c>
      <c r="O236" s="6" t="s">
        <v>1048</v>
      </c>
      <c r="P236" s="6" t="s">
        <v>1044</v>
      </c>
    </row>
    <row r="237" spans="1:16" x14ac:dyDescent="0.2">
      <c r="A237" s="7">
        <v>1</v>
      </c>
      <c r="B237" s="6" t="s">
        <v>1047</v>
      </c>
      <c r="C237" s="7">
        <v>9</v>
      </c>
      <c r="D237" s="6" t="s">
        <v>1046</v>
      </c>
      <c r="E237" s="7">
        <v>57</v>
      </c>
      <c r="F237" s="6" t="s">
        <v>1049</v>
      </c>
      <c r="I237" s="6" t="s">
        <v>562</v>
      </c>
      <c r="J237" s="7">
        <v>520</v>
      </c>
      <c r="K237" s="6" t="s">
        <v>563</v>
      </c>
      <c r="L237" s="6" t="s">
        <v>564</v>
      </c>
      <c r="O237" s="6" t="s">
        <v>1048</v>
      </c>
      <c r="P237" s="6" t="s">
        <v>1044</v>
      </c>
    </row>
    <row r="238" spans="1:16" x14ac:dyDescent="0.2">
      <c r="A238" s="7">
        <v>1</v>
      </c>
      <c r="B238" s="6" t="s">
        <v>1047</v>
      </c>
      <c r="C238" s="7">
        <v>9</v>
      </c>
      <c r="D238" s="6" t="s">
        <v>1046</v>
      </c>
      <c r="E238" s="7">
        <v>57</v>
      </c>
      <c r="F238" s="6" t="s">
        <v>1049</v>
      </c>
      <c r="I238" s="6" t="s">
        <v>599</v>
      </c>
      <c r="J238" s="7">
        <v>580</v>
      </c>
      <c r="K238" s="6" t="s">
        <v>600</v>
      </c>
      <c r="L238" s="6" t="s">
        <v>601</v>
      </c>
      <c r="O238" s="6" t="s">
        <v>1048</v>
      </c>
      <c r="P238" s="6" t="s">
        <v>1044</v>
      </c>
    </row>
    <row r="239" spans="1:16" x14ac:dyDescent="0.2">
      <c r="A239" s="7">
        <v>1</v>
      </c>
      <c r="B239" s="6" t="s">
        <v>1047</v>
      </c>
      <c r="C239" s="7">
        <v>9</v>
      </c>
      <c r="D239" s="6" t="s">
        <v>1046</v>
      </c>
      <c r="E239" s="7">
        <v>57</v>
      </c>
      <c r="F239" s="6" t="s">
        <v>1049</v>
      </c>
      <c r="I239" s="6" t="s">
        <v>612</v>
      </c>
      <c r="J239" s="7">
        <v>585</v>
      </c>
      <c r="K239" s="6" t="s">
        <v>613</v>
      </c>
      <c r="L239" s="6" t="s">
        <v>614</v>
      </c>
      <c r="O239" s="6" t="s">
        <v>1048</v>
      </c>
      <c r="P239" s="6" t="s">
        <v>1044</v>
      </c>
    </row>
    <row r="240" spans="1:16" x14ac:dyDescent="0.2">
      <c r="A240" s="7">
        <v>1</v>
      </c>
      <c r="B240" s="6" t="s">
        <v>1047</v>
      </c>
      <c r="C240" s="7">
        <v>9</v>
      </c>
      <c r="D240" s="6" t="s">
        <v>1046</v>
      </c>
      <c r="E240" s="7">
        <v>57</v>
      </c>
      <c r="F240" s="6" t="s">
        <v>1049</v>
      </c>
      <c r="I240" s="6" t="s">
        <v>851</v>
      </c>
      <c r="J240" s="7">
        <v>581</v>
      </c>
      <c r="K240" s="6" t="s">
        <v>852</v>
      </c>
      <c r="L240" s="6" t="s">
        <v>853</v>
      </c>
      <c r="P240" s="6" t="s">
        <v>1044</v>
      </c>
    </row>
    <row r="241" spans="1:16" x14ac:dyDescent="0.2">
      <c r="A241" s="7">
        <v>1</v>
      </c>
      <c r="B241" s="6" t="s">
        <v>1047</v>
      </c>
      <c r="C241" s="7">
        <v>9</v>
      </c>
      <c r="D241" s="6" t="s">
        <v>1046</v>
      </c>
      <c r="E241" s="7">
        <v>61</v>
      </c>
      <c r="F241" s="6" t="s">
        <v>1045</v>
      </c>
      <c r="I241" s="6" t="s">
        <v>21</v>
      </c>
      <c r="J241" s="7">
        <v>16</v>
      </c>
      <c r="K241" s="6" t="s">
        <v>22</v>
      </c>
      <c r="L241" s="6" t="s">
        <v>23</v>
      </c>
      <c r="O241" s="6" t="s">
        <v>1048</v>
      </c>
      <c r="P241" s="6" t="s">
        <v>1044</v>
      </c>
    </row>
    <row r="242" spans="1:16" x14ac:dyDescent="0.2">
      <c r="A242" s="7">
        <v>1</v>
      </c>
      <c r="B242" s="6" t="s">
        <v>1047</v>
      </c>
      <c r="C242" s="7">
        <v>9</v>
      </c>
      <c r="D242" s="6" t="s">
        <v>1046</v>
      </c>
      <c r="E242" s="7">
        <v>61</v>
      </c>
      <c r="F242" s="6" t="s">
        <v>1045</v>
      </c>
      <c r="I242" s="6" t="s">
        <v>265</v>
      </c>
      <c r="J242" s="7">
        <v>184</v>
      </c>
      <c r="K242" s="6" t="s">
        <v>266</v>
      </c>
      <c r="L242" s="6" t="s">
        <v>267</v>
      </c>
      <c r="O242" s="6" t="s">
        <v>1048</v>
      </c>
      <c r="P242" s="6" t="s">
        <v>1044</v>
      </c>
    </row>
    <row r="243" spans="1:16" x14ac:dyDescent="0.2">
      <c r="A243" s="7">
        <v>1</v>
      </c>
      <c r="B243" s="6" t="s">
        <v>1047</v>
      </c>
      <c r="C243" s="7">
        <v>9</v>
      </c>
      <c r="D243" s="6" t="s">
        <v>1046</v>
      </c>
      <c r="E243" s="7">
        <v>61</v>
      </c>
      <c r="F243" s="6" t="s">
        <v>1045</v>
      </c>
      <c r="I243" s="6" t="s">
        <v>378</v>
      </c>
      <c r="J243" s="7">
        <v>258</v>
      </c>
      <c r="K243" s="6" t="s">
        <v>379</v>
      </c>
      <c r="L243" s="6" t="s">
        <v>380</v>
      </c>
      <c r="O243" s="6" t="s">
        <v>1048</v>
      </c>
      <c r="P243" s="6" t="s">
        <v>1044</v>
      </c>
    </row>
    <row r="244" spans="1:16" x14ac:dyDescent="0.2">
      <c r="A244" s="7">
        <v>1</v>
      </c>
      <c r="B244" s="6" t="s">
        <v>1047</v>
      </c>
      <c r="C244" s="7">
        <v>9</v>
      </c>
      <c r="D244" s="6" t="s">
        <v>1046</v>
      </c>
      <c r="E244" s="7">
        <v>61</v>
      </c>
      <c r="F244" s="6" t="s">
        <v>1045</v>
      </c>
      <c r="I244" s="6" t="s">
        <v>593</v>
      </c>
      <c r="J244" s="7">
        <v>570</v>
      </c>
      <c r="K244" s="6" t="s">
        <v>594</v>
      </c>
      <c r="L244" s="6" t="s">
        <v>595</v>
      </c>
      <c r="O244" s="6" t="s">
        <v>1048</v>
      </c>
      <c r="P244" s="6" t="s">
        <v>1044</v>
      </c>
    </row>
    <row r="245" spans="1:16" x14ac:dyDescent="0.2">
      <c r="A245" s="7">
        <v>1</v>
      </c>
      <c r="B245" s="6" t="s">
        <v>1047</v>
      </c>
      <c r="C245" s="7">
        <v>9</v>
      </c>
      <c r="D245" s="6" t="s">
        <v>1046</v>
      </c>
      <c r="E245" s="7">
        <v>61</v>
      </c>
      <c r="F245" s="6" t="s">
        <v>1045</v>
      </c>
      <c r="I245" s="6" t="s">
        <v>640</v>
      </c>
      <c r="J245" s="7">
        <v>612</v>
      </c>
      <c r="K245" s="6" t="s">
        <v>641</v>
      </c>
      <c r="L245" s="6" t="s">
        <v>642</v>
      </c>
      <c r="P245" s="6" t="s">
        <v>1044</v>
      </c>
    </row>
    <row r="246" spans="1:16" x14ac:dyDescent="0.2">
      <c r="A246" s="7">
        <v>1</v>
      </c>
      <c r="B246" s="6" t="s">
        <v>1047</v>
      </c>
      <c r="C246" s="7">
        <v>9</v>
      </c>
      <c r="D246" s="6" t="s">
        <v>1046</v>
      </c>
      <c r="E246" s="7">
        <v>61</v>
      </c>
      <c r="F246" s="6" t="s">
        <v>1045</v>
      </c>
      <c r="I246" s="6" t="s">
        <v>686</v>
      </c>
      <c r="J246" s="7">
        <v>882</v>
      </c>
      <c r="K246" s="6" t="s">
        <v>687</v>
      </c>
      <c r="L246" s="6" t="s">
        <v>688</v>
      </c>
      <c r="O246" s="6" t="s">
        <v>1048</v>
      </c>
      <c r="P246" s="6" t="s">
        <v>1044</v>
      </c>
    </row>
    <row r="247" spans="1:16" x14ac:dyDescent="0.2">
      <c r="A247" s="7">
        <v>1</v>
      </c>
      <c r="B247" s="6" t="s">
        <v>1047</v>
      </c>
      <c r="C247" s="7">
        <v>9</v>
      </c>
      <c r="D247" s="6" t="s">
        <v>1046</v>
      </c>
      <c r="E247" s="7">
        <v>61</v>
      </c>
      <c r="F247" s="6" t="s">
        <v>1045</v>
      </c>
      <c r="I247" s="6" t="s">
        <v>801</v>
      </c>
      <c r="J247" s="7">
        <v>772</v>
      </c>
      <c r="K247" s="6" t="s">
        <v>802</v>
      </c>
      <c r="L247" s="6" t="s">
        <v>803</v>
      </c>
      <c r="P247" s="6" t="s">
        <v>1044</v>
      </c>
    </row>
    <row r="248" spans="1:16" x14ac:dyDescent="0.2">
      <c r="A248" s="7">
        <v>1</v>
      </c>
      <c r="B248" s="6" t="s">
        <v>1047</v>
      </c>
      <c r="C248" s="7">
        <v>9</v>
      </c>
      <c r="D248" s="6" t="s">
        <v>1046</v>
      </c>
      <c r="E248" s="7">
        <v>61</v>
      </c>
      <c r="F248" s="6" t="s">
        <v>1045</v>
      </c>
      <c r="I248" s="6" t="s">
        <v>804</v>
      </c>
      <c r="J248" s="7">
        <v>776</v>
      </c>
      <c r="K248" s="6" t="s">
        <v>805</v>
      </c>
      <c r="L248" s="6" t="s">
        <v>806</v>
      </c>
      <c r="O248" s="6" t="s">
        <v>1048</v>
      </c>
      <c r="P248" s="6" t="s">
        <v>1044</v>
      </c>
    </row>
    <row r="249" spans="1:16" x14ac:dyDescent="0.2">
      <c r="A249" s="7">
        <v>1</v>
      </c>
      <c r="B249" s="6" t="s">
        <v>1047</v>
      </c>
      <c r="C249" s="7">
        <v>9</v>
      </c>
      <c r="D249" s="6" t="s">
        <v>1046</v>
      </c>
      <c r="E249" s="7">
        <v>61</v>
      </c>
      <c r="F249" s="6" t="s">
        <v>1045</v>
      </c>
      <c r="I249" s="6" t="s">
        <v>828</v>
      </c>
      <c r="J249" s="7">
        <v>798</v>
      </c>
      <c r="K249" s="6" t="s">
        <v>829</v>
      </c>
      <c r="L249" s="6" t="s">
        <v>830</v>
      </c>
      <c r="M249" s="6" t="s">
        <v>1048</v>
      </c>
      <c r="O249" s="6" t="s">
        <v>1048</v>
      </c>
      <c r="P249" s="6" t="s">
        <v>1044</v>
      </c>
    </row>
    <row r="250" spans="1:16" x14ac:dyDescent="0.2">
      <c r="A250" s="7">
        <v>1</v>
      </c>
      <c r="B250" s="6" t="s">
        <v>1047</v>
      </c>
      <c r="C250" s="7">
        <v>9</v>
      </c>
      <c r="D250" s="6" t="s">
        <v>1046</v>
      </c>
      <c r="E250" s="7">
        <v>61</v>
      </c>
      <c r="F250" s="6" t="s">
        <v>1045</v>
      </c>
      <c r="I250" s="6" t="s">
        <v>919</v>
      </c>
      <c r="J250" s="7">
        <v>876</v>
      </c>
      <c r="K250" s="6" t="s">
        <v>881</v>
      </c>
      <c r="L250" s="6" t="s">
        <v>882</v>
      </c>
      <c r="P250" s="6" t="s">
        <v>1044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51BA-4F5B-45B6-B35C-39E8FA4B906B}">
  <dimension ref="A1:K253"/>
  <sheetViews>
    <sheetView zoomScale="110" zoomScaleNormal="110" workbookViewId="0">
      <selection activeCell="G3" sqref="G3"/>
    </sheetView>
  </sheetViews>
  <sheetFormatPr baseColWidth="10" defaultColWidth="8.83203125" defaultRowHeight="15" x14ac:dyDescent="0.2"/>
  <cols>
    <col min="1" max="1" width="20.33203125" customWidth="1"/>
    <col min="4" max="4" width="11.1640625" customWidth="1"/>
    <col min="5" max="5" width="0" hidden="1" customWidth="1"/>
    <col min="6" max="6" width="14.83203125" bestFit="1" customWidth="1"/>
    <col min="7" max="7" width="21" customWidth="1"/>
    <col min="8" max="8" width="17.5" bestFit="1" customWidth="1"/>
    <col min="11" max="11" width="20.5" bestFit="1" customWidth="1"/>
  </cols>
  <sheetData>
    <row r="1" spans="1:11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1037</v>
      </c>
      <c r="G1" s="2" t="s">
        <v>1030</v>
      </c>
      <c r="H1" s="5" t="s">
        <v>1038</v>
      </c>
      <c r="I1" s="5" t="s">
        <v>1041</v>
      </c>
      <c r="J1" s="5" t="s">
        <v>1042</v>
      </c>
      <c r="K1" s="5" t="s">
        <v>1043</v>
      </c>
    </row>
    <row r="2" spans="1:11" x14ac:dyDescent="0.2">
      <c r="A2" s="1" t="s">
        <v>21</v>
      </c>
      <c r="B2" s="1" t="s">
        <v>22</v>
      </c>
      <c r="C2" s="1" t="s">
        <v>23</v>
      </c>
      <c r="D2" s="1" t="s">
        <v>927</v>
      </c>
      <c r="E2" s="1" t="s">
        <v>9</v>
      </c>
      <c r="F2" s="1" t="s">
        <v>9</v>
      </c>
      <c r="G2" t="s">
        <v>905</v>
      </c>
      <c r="H2" s="4"/>
      <c r="I2" s="4"/>
      <c r="J2" s="4"/>
      <c r="K2" s="4"/>
    </row>
    <row r="3" spans="1:11" x14ac:dyDescent="0.2">
      <c r="A3" s="1" t="s">
        <v>29</v>
      </c>
      <c r="B3" s="1" t="s">
        <v>30</v>
      </c>
      <c r="C3" s="1" t="s">
        <v>31</v>
      </c>
      <c r="D3" s="1" t="s">
        <v>928</v>
      </c>
      <c r="E3" s="1" t="s">
        <v>9</v>
      </c>
      <c r="F3" s="1" t="s">
        <v>9</v>
      </c>
      <c r="G3" t="s">
        <v>923</v>
      </c>
      <c r="H3" s="4"/>
      <c r="I3" s="4"/>
      <c r="J3" s="4"/>
      <c r="K3" s="4"/>
    </row>
    <row r="4" spans="1:11" x14ac:dyDescent="0.2">
      <c r="A4" s="1" t="s">
        <v>48</v>
      </c>
      <c r="B4" s="1" t="s">
        <v>49</v>
      </c>
      <c r="C4" s="1" t="s">
        <v>50</v>
      </c>
      <c r="D4" s="1" t="s">
        <v>930</v>
      </c>
      <c r="E4" s="1" t="s">
        <v>9</v>
      </c>
      <c r="F4" s="1" t="s">
        <v>9</v>
      </c>
      <c r="G4" t="s">
        <v>905</v>
      </c>
      <c r="H4" s="4" t="s">
        <v>1040</v>
      </c>
      <c r="I4" s="4"/>
      <c r="J4" s="4"/>
      <c r="K4" s="4"/>
    </row>
    <row r="5" spans="1:11" x14ac:dyDescent="0.2">
      <c r="A5" s="1" t="s">
        <v>73</v>
      </c>
      <c r="B5" s="1" t="s">
        <v>74</v>
      </c>
      <c r="C5" s="1" t="s">
        <v>75</v>
      </c>
      <c r="D5" s="1" t="s">
        <v>933</v>
      </c>
      <c r="E5" s="1" t="s">
        <v>9</v>
      </c>
      <c r="F5" s="1" t="s">
        <v>9</v>
      </c>
      <c r="G5" t="s">
        <v>923</v>
      </c>
      <c r="H5" s="4"/>
      <c r="I5" s="4"/>
      <c r="J5" s="4"/>
      <c r="K5" s="4"/>
    </row>
    <row r="6" spans="1:11" x14ac:dyDescent="0.2">
      <c r="A6" s="1" t="s">
        <v>80</v>
      </c>
      <c r="B6" s="1" t="s">
        <v>81</v>
      </c>
      <c r="C6" s="1" t="s">
        <v>82</v>
      </c>
      <c r="D6" s="1" t="s">
        <v>934</v>
      </c>
      <c r="E6" s="1" t="s">
        <v>9</v>
      </c>
      <c r="F6" s="1" t="s">
        <v>9</v>
      </c>
      <c r="G6" t="s">
        <v>923</v>
      </c>
      <c r="H6" s="4"/>
      <c r="I6" s="4"/>
      <c r="J6" s="4"/>
      <c r="K6" s="4"/>
    </row>
    <row r="7" spans="1:11" x14ac:dyDescent="0.2">
      <c r="A7" s="1" t="s">
        <v>161</v>
      </c>
      <c r="B7" s="1" t="s">
        <v>162</v>
      </c>
      <c r="C7" s="1" t="s">
        <v>163</v>
      </c>
      <c r="D7" s="1" t="s">
        <v>938</v>
      </c>
      <c r="E7" s="1" t="s">
        <v>9</v>
      </c>
      <c r="F7" s="1" t="s">
        <v>9</v>
      </c>
      <c r="G7" t="s">
        <v>905</v>
      </c>
      <c r="H7" s="4"/>
      <c r="I7" s="4"/>
      <c r="J7" s="4"/>
      <c r="K7" s="4"/>
    </row>
    <row r="8" spans="1:11" x14ac:dyDescent="0.2">
      <c r="A8" s="1" t="s">
        <v>172</v>
      </c>
      <c r="B8" s="1" t="s">
        <v>173</v>
      </c>
      <c r="C8" s="1" t="s">
        <v>174</v>
      </c>
      <c r="D8" s="1" t="s">
        <v>939</v>
      </c>
      <c r="E8" s="1" t="s">
        <v>9</v>
      </c>
      <c r="F8" s="1" t="s">
        <v>9</v>
      </c>
      <c r="G8" t="s">
        <v>905</v>
      </c>
      <c r="H8" s="4"/>
      <c r="I8" s="4"/>
      <c r="J8" s="4"/>
      <c r="K8" s="4"/>
    </row>
    <row r="9" spans="1:11" x14ac:dyDescent="0.2">
      <c r="A9" s="1" t="s">
        <v>210</v>
      </c>
      <c r="B9" s="1" t="s">
        <v>211</v>
      </c>
      <c r="C9" s="1" t="s">
        <v>212</v>
      </c>
      <c r="D9" s="1" t="s">
        <v>941</v>
      </c>
      <c r="E9" s="1" t="s">
        <v>9</v>
      </c>
      <c r="F9" s="1" t="s">
        <v>9</v>
      </c>
      <c r="G9" t="s">
        <v>923</v>
      </c>
      <c r="H9" s="4"/>
      <c r="I9" s="4"/>
      <c r="J9" s="4"/>
      <c r="K9" s="4"/>
    </row>
    <row r="10" spans="1:11" x14ac:dyDescent="0.2">
      <c r="A10" s="1" t="s">
        <v>221</v>
      </c>
      <c r="B10" s="1" t="s">
        <v>222</v>
      </c>
      <c r="C10" s="1" t="s">
        <v>223</v>
      </c>
      <c r="D10" s="1" t="s">
        <v>942</v>
      </c>
      <c r="E10" s="1" t="s">
        <v>9</v>
      </c>
      <c r="F10" s="1" t="s">
        <v>9</v>
      </c>
      <c r="G10" t="s">
        <v>905</v>
      </c>
      <c r="H10" s="4"/>
      <c r="I10" s="4"/>
      <c r="J10" s="4"/>
      <c r="K10" s="4"/>
    </row>
    <row r="11" spans="1:11" x14ac:dyDescent="0.2">
      <c r="A11" s="1" t="s">
        <v>236</v>
      </c>
      <c r="B11" s="1" t="s">
        <v>237</v>
      </c>
      <c r="C11" s="1" t="s">
        <v>238</v>
      </c>
      <c r="D11" s="1" t="s">
        <v>943</v>
      </c>
      <c r="E11" s="1" t="s">
        <v>9</v>
      </c>
      <c r="F11" s="1" t="s">
        <v>9</v>
      </c>
      <c r="G11" t="s">
        <v>923</v>
      </c>
      <c r="H11" s="4"/>
      <c r="I11" s="4"/>
      <c r="J11" s="4"/>
      <c r="K11" s="4"/>
    </row>
    <row r="12" spans="1:11" x14ac:dyDescent="0.2">
      <c r="A12" s="1" t="s">
        <v>243</v>
      </c>
      <c r="B12" s="1" t="s">
        <v>244</v>
      </c>
      <c r="C12" s="1" t="s">
        <v>245</v>
      </c>
      <c r="D12" s="1" t="s">
        <v>944</v>
      </c>
      <c r="E12" s="1" t="s">
        <v>9</v>
      </c>
      <c r="F12" s="1" t="s">
        <v>9</v>
      </c>
      <c r="G12" t="s">
        <v>923</v>
      </c>
      <c r="H12" s="4"/>
      <c r="I12" s="4"/>
      <c r="J12" s="4"/>
      <c r="K12" s="4"/>
    </row>
    <row r="13" spans="1:11" x14ac:dyDescent="0.2">
      <c r="A13" s="1" t="s">
        <v>296</v>
      </c>
      <c r="B13" s="1" t="s">
        <v>297</v>
      </c>
      <c r="C13" s="1" t="s">
        <v>298</v>
      </c>
      <c r="D13" s="1" t="s">
        <v>946</v>
      </c>
      <c r="E13" s="1" t="s">
        <v>9</v>
      </c>
      <c r="F13" s="1" t="s">
        <v>9</v>
      </c>
      <c r="G13" t="s">
        <v>923</v>
      </c>
      <c r="H13" s="4"/>
      <c r="I13" s="4"/>
      <c r="J13" s="4"/>
      <c r="K13" s="4"/>
    </row>
    <row r="14" spans="1:11" x14ac:dyDescent="0.2">
      <c r="A14" s="1" t="s">
        <v>334</v>
      </c>
      <c r="B14" s="1" t="s">
        <v>335</v>
      </c>
      <c r="C14" s="1" t="s">
        <v>336</v>
      </c>
      <c r="D14" s="1" t="s">
        <v>948</v>
      </c>
      <c r="E14" s="1" t="s">
        <v>9</v>
      </c>
      <c r="F14" s="1" t="s">
        <v>9</v>
      </c>
      <c r="G14" t="s">
        <v>923</v>
      </c>
      <c r="H14" s="4"/>
      <c r="I14" s="4"/>
      <c r="J14" s="4"/>
      <c r="K14" s="4"/>
    </row>
    <row r="15" spans="1:11" x14ac:dyDescent="0.2">
      <c r="A15" s="1" t="s">
        <v>343</v>
      </c>
      <c r="B15" s="1" t="s">
        <v>344</v>
      </c>
      <c r="C15" s="1" t="s">
        <v>345</v>
      </c>
      <c r="D15" s="1" t="s">
        <v>949</v>
      </c>
      <c r="E15" s="1" t="s">
        <v>9</v>
      </c>
      <c r="F15" s="1" t="s">
        <v>9</v>
      </c>
      <c r="G15" t="s">
        <v>905</v>
      </c>
      <c r="H15" s="4"/>
      <c r="I15" s="4"/>
      <c r="J15" s="4"/>
      <c r="K15" s="4"/>
    </row>
    <row r="16" spans="1:11" x14ac:dyDescent="0.2">
      <c r="A16" s="1" t="s">
        <v>350</v>
      </c>
      <c r="B16" s="1" t="s">
        <v>351</v>
      </c>
      <c r="C16" s="1" t="s">
        <v>352</v>
      </c>
      <c r="D16" s="1" t="s">
        <v>950</v>
      </c>
      <c r="E16" s="1" t="s">
        <v>9</v>
      </c>
      <c r="F16" s="1" t="s">
        <v>9</v>
      </c>
      <c r="G16" t="s">
        <v>923</v>
      </c>
      <c r="H16" s="4"/>
      <c r="I16" s="4"/>
      <c r="J16" s="4"/>
      <c r="K16" s="4"/>
    </row>
    <row r="17" spans="1:11" x14ac:dyDescent="0.2">
      <c r="A17" s="1" t="s">
        <v>357</v>
      </c>
      <c r="B17" s="1" t="s">
        <v>358</v>
      </c>
      <c r="C17" s="1" t="s">
        <v>359</v>
      </c>
      <c r="D17" s="1" t="s">
        <v>951</v>
      </c>
      <c r="E17" s="1" t="s">
        <v>9</v>
      </c>
      <c r="F17" s="1" t="s">
        <v>9</v>
      </c>
      <c r="G17" t="s">
        <v>923</v>
      </c>
      <c r="H17" s="4"/>
      <c r="I17" s="4"/>
      <c r="J17" s="4"/>
      <c r="K17" s="4"/>
    </row>
    <row r="18" spans="1:11" x14ac:dyDescent="0.2">
      <c r="A18" s="1" t="s">
        <v>364</v>
      </c>
      <c r="B18" s="1" t="s">
        <v>365</v>
      </c>
      <c r="C18" s="1" t="s">
        <v>366</v>
      </c>
      <c r="D18" s="1" t="s">
        <v>952</v>
      </c>
      <c r="E18" s="1" t="s">
        <v>9</v>
      </c>
      <c r="F18" s="1" t="s">
        <v>9</v>
      </c>
      <c r="G18" t="s">
        <v>923</v>
      </c>
      <c r="H18" s="4"/>
      <c r="I18" s="4"/>
      <c r="J18" s="4"/>
      <c r="K18" s="4"/>
    </row>
    <row r="19" spans="1:11" x14ac:dyDescent="0.2">
      <c r="A19" s="1" t="s">
        <v>371</v>
      </c>
      <c r="B19" s="1" t="s">
        <v>372</v>
      </c>
      <c r="C19" s="1" t="s">
        <v>373</v>
      </c>
      <c r="D19" s="1" t="s">
        <v>953</v>
      </c>
      <c r="E19" s="1" t="s">
        <v>9</v>
      </c>
      <c r="F19" s="1" t="s">
        <v>9</v>
      </c>
      <c r="G19" t="s">
        <v>905</v>
      </c>
      <c r="H19" s="4"/>
      <c r="I19" s="4"/>
      <c r="J19" s="4"/>
      <c r="K19" s="4"/>
    </row>
    <row r="20" spans="1:11" x14ac:dyDescent="0.2">
      <c r="A20" s="1" t="s">
        <v>378</v>
      </c>
      <c r="B20" s="1" t="s">
        <v>379</v>
      </c>
      <c r="C20" s="1" t="s">
        <v>380</v>
      </c>
      <c r="D20" s="1" t="s">
        <v>954</v>
      </c>
      <c r="E20" s="1" t="s">
        <v>9</v>
      </c>
      <c r="F20" s="1" t="s">
        <v>9</v>
      </c>
      <c r="G20" t="s">
        <v>905</v>
      </c>
      <c r="H20" s="4"/>
      <c r="I20" s="4"/>
      <c r="J20" s="4"/>
      <c r="K20" s="4"/>
    </row>
    <row r="21" spans="1:11" x14ac:dyDescent="0.2">
      <c r="A21" s="1" t="s">
        <v>385</v>
      </c>
      <c r="B21" s="1" t="s">
        <v>386</v>
      </c>
      <c r="C21" s="1" t="s">
        <v>387</v>
      </c>
      <c r="D21" s="1" t="s">
        <v>955</v>
      </c>
      <c r="E21" s="1" t="s">
        <v>9</v>
      </c>
      <c r="F21" s="1" t="s">
        <v>9</v>
      </c>
      <c r="G21" t="s">
        <v>905</v>
      </c>
      <c r="H21" s="4"/>
      <c r="I21" s="4"/>
      <c r="J21" s="4"/>
      <c r="K21" s="4"/>
    </row>
    <row r="22" spans="1:11" x14ac:dyDescent="0.2">
      <c r="A22" s="1" t="s">
        <v>404</v>
      </c>
      <c r="B22" s="1" t="s">
        <v>405</v>
      </c>
      <c r="C22" s="1" t="s">
        <v>406</v>
      </c>
      <c r="D22" s="1" t="s">
        <v>956</v>
      </c>
      <c r="E22" s="1" t="s">
        <v>9</v>
      </c>
      <c r="F22" s="1" t="s">
        <v>9</v>
      </c>
      <c r="G22" t="s">
        <v>923</v>
      </c>
      <c r="H22" s="4"/>
      <c r="I22" s="4"/>
      <c r="J22" s="4"/>
      <c r="K22" s="4"/>
    </row>
    <row r="23" spans="1:11" x14ac:dyDescent="0.2">
      <c r="A23" s="1" t="s">
        <v>415</v>
      </c>
      <c r="B23" s="1" t="s">
        <v>416</v>
      </c>
      <c r="C23" s="1" t="s">
        <v>417</v>
      </c>
      <c r="D23" s="1" t="s">
        <v>957</v>
      </c>
      <c r="E23" s="1" t="s">
        <v>9</v>
      </c>
      <c r="F23" s="1" t="s">
        <v>9</v>
      </c>
      <c r="G23" t="s">
        <v>923</v>
      </c>
      <c r="H23" s="4"/>
      <c r="I23" s="4"/>
      <c r="J23" s="4"/>
      <c r="K23" s="4"/>
    </row>
    <row r="24" spans="1:11" x14ac:dyDescent="0.2">
      <c r="A24" s="1" t="s">
        <v>422</v>
      </c>
      <c r="B24" s="1" t="s">
        <v>423</v>
      </c>
      <c r="C24" s="1" t="s">
        <v>424</v>
      </c>
      <c r="D24" s="1" t="s">
        <v>958</v>
      </c>
      <c r="E24" s="1" t="s">
        <v>9</v>
      </c>
      <c r="F24" s="1" t="s">
        <v>9</v>
      </c>
      <c r="G24" t="s">
        <v>923</v>
      </c>
      <c r="H24" s="4"/>
      <c r="I24" s="4"/>
      <c r="J24" s="4"/>
      <c r="K24" s="4"/>
    </row>
    <row r="25" spans="1:11" x14ac:dyDescent="0.2">
      <c r="A25" s="1" t="s">
        <v>429</v>
      </c>
      <c r="B25" s="1" t="s">
        <v>430</v>
      </c>
      <c r="C25" s="1" t="s">
        <v>431</v>
      </c>
      <c r="D25" s="1" t="s">
        <v>959</v>
      </c>
      <c r="E25" s="1" t="s">
        <v>9</v>
      </c>
      <c r="F25" s="1" t="s">
        <v>9</v>
      </c>
      <c r="G25" t="s">
        <v>923</v>
      </c>
      <c r="H25" s="4"/>
      <c r="I25" s="4"/>
      <c r="J25" s="4"/>
      <c r="K25" s="4"/>
    </row>
    <row r="26" spans="1:11" x14ac:dyDescent="0.2">
      <c r="A26" s="1" t="s">
        <v>450</v>
      </c>
      <c r="B26" s="1" t="s">
        <v>451</v>
      </c>
      <c r="C26" s="1" t="s">
        <v>452</v>
      </c>
      <c r="D26" s="1" t="s">
        <v>962</v>
      </c>
      <c r="E26" s="1" t="s">
        <v>9</v>
      </c>
      <c r="F26" s="1" t="s">
        <v>9</v>
      </c>
      <c r="G26" t="s">
        <v>905</v>
      </c>
      <c r="H26" s="4"/>
      <c r="I26" s="4"/>
      <c r="J26" s="4"/>
      <c r="K26" s="4"/>
    </row>
    <row r="27" spans="1:11" x14ac:dyDescent="0.2">
      <c r="A27" s="1" t="s">
        <v>461</v>
      </c>
      <c r="B27" s="1" t="s">
        <v>462</v>
      </c>
      <c r="C27" s="1" t="s">
        <v>463</v>
      </c>
      <c r="D27" s="1" t="s">
        <v>963</v>
      </c>
      <c r="E27" s="1" t="s">
        <v>9</v>
      </c>
      <c r="F27" s="1" t="s">
        <v>9</v>
      </c>
      <c r="G27" t="s">
        <v>905</v>
      </c>
      <c r="H27" s="4"/>
      <c r="I27" s="4"/>
      <c r="J27" s="4"/>
      <c r="K27" s="4"/>
    </row>
    <row r="28" spans="1:11" x14ac:dyDescent="0.2">
      <c r="A28" s="1" t="s">
        <v>484</v>
      </c>
      <c r="B28" s="1" t="s">
        <v>485</v>
      </c>
      <c r="C28" s="1" t="s">
        <v>486</v>
      </c>
      <c r="D28" s="1" t="s">
        <v>964</v>
      </c>
      <c r="E28" s="1" t="s">
        <v>9</v>
      </c>
      <c r="F28" s="1" t="s">
        <v>9</v>
      </c>
      <c r="G28" t="s">
        <v>923</v>
      </c>
      <c r="H28" s="4"/>
      <c r="I28" s="4"/>
      <c r="J28" s="4"/>
      <c r="K28" s="4"/>
    </row>
    <row r="29" spans="1:11" x14ac:dyDescent="0.2">
      <c r="A29" s="1" t="s">
        <v>491</v>
      </c>
      <c r="B29" s="1" t="s">
        <v>492</v>
      </c>
      <c r="C29" s="1" t="s">
        <v>493</v>
      </c>
      <c r="D29" s="1" t="s">
        <v>965</v>
      </c>
      <c r="E29" s="1" t="s">
        <v>9</v>
      </c>
      <c r="F29" s="1" t="s">
        <v>9</v>
      </c>
      <c r="G29" t="s">
        <v>905</v>
      </c>
      <c r="H29" s="4"/>
      <c r="I29" s="4"/>
      <c r="J29" s="4"/>
      <c r="K29" s="4"/>
    </row>
    <row r="30" spans="1:11" x14ac:dyDescent="0.2">
      <c r="A30" s="1" t="s">
        <v>494</v>
      </c>
      <c r="B30" s="1" t="s">
        <v>495</v>
      </c>
      <c r="C30" s="1" t="s">
        <v>496</v>
      </c>
      <c r="D30" s="1" t="s">
        <v>966</v>
      </c>
      <c r="E30" s="1" t="s">
        <v>9</v>
      </c>
      <c r="F30" s="1" t="s">
        <v>9</v>
      </c>
      <c r="G30" t="s">
        <v>923</v>
      </c>
      <c r="H30" s="4"/>
      <c r="I30" s="4"/>
      <c r="J30" s="4"/>
      <c r="K30" s="4"/>
    </row>
    <row r="31" spans="1:11" x14ac:dyDescent="0.2">
      <c r="A31" s="1" t="s">
        <v>497</v>
      </c>
      <c r="B31" s="1" t="s">
        <v>498</v>
      </c>
      <c r="C31" s="1" t="s">
        <v>499</v>
      </c>
      <c r="D31" s="1" t="s">
        <v>967</v>
      </c>
      <c r="E31" s="1" t="s">
        <v>9</v>
      </c>
      <c r="F31" s="1" t="s">
        <v>9</v>
      </c>
      <c r="G31" t="s">
        <v>923</v>
      </c>
      <c r="H31" s="4"/>
      <c r="I31" s="4"/>
      <c r="J31" s="4"/>
      <c r="K31" s="4"/>
    </row>
    <row r="32" spans="1:11" x14ac:dyDescent="0.2">
      <c r="A32" s="1" t="s">
        <v>500</v>
      </c>
      <c r="B32" s="1" t="s">
        <v>501</v>
      </c>
      <c r="C32" s="1" t="s">
        <v>502</v>
      </c>
      <c r="D32" s="1" t="s">
        <v>968</v>
      </c>
      <c r="E32" s="1" t="s">
        <v>9</v>
      </c>
      <c r="F32" s="1" t="s">
        <v>9</v>
      </c>
      <c r="G32" t="s">
        <v>923</v>
      </c>
      <c r="H32" s="4"/>
      <c r="I32" s="4"/>
      <c r="J32" s="4"/>
      <c r="K32" s="4"/>
    </row>
    <row r="33" spans="1:11" x14ac:dyDescent="0.2">
      <c r="A33" s="1" t="s">
        <v>503</v>
      </c>
      <c r="B33" s="1" t="s">
        <v>504</v>
      </c>
      <c r="C33" s="1" t="s">
        <v>505</v>
      </c>
      <c r="D33" s="1" t="s">
        <v>969</v>
      </c>
      <c r="E33" s="1" t="s">
        <v>9</v>
      </c>
      <c r="F33" s="1" t="s">
        <v>9</v>
      </c>
      <c r="G33" t="s">
        <v>923</v>
      </c>
      <c r="H33" s="4"/>
      <c r="I33" s="4"/>
      <c r="J33" s="4"/>
      <c r="K33" s="4"/>
    </row>
    <row r="34" spans="1:11" x14ac:dyDescent="0.2">
      <c r="A34" s="1" t="s">
        <v>506</v>
      </c>
      <c r="B34" s="1" t="s">
        <v>507</v>
      </c>
      <c r="C34" s="1" t="s">
        <v>508</v>
      </c>
      <c r="D34" s="1" t="s">
        <v>970</v>
      </c>
      <c r="E34" s="1" t="s">
        <v>9</v>
      </c>
      <c r="F34" s="1" t="s">
        <v>9</v>
      </c>
      <c r="G34" t="s">
        <v>905</v>
      </c>
      <c r="H34" s="4"/>
      <c r="I34" s="4"/>
      <c r="J34" s="4"/>
      <c r="K34" s="4"/>
    </row>
    <row r="35" spans="1:11" x14ac:dyDescent="0.2">
      <c r="A35" s="1" t="s">
        <v>509</v>
      </c>
      <c r="B35" s="1" t="s">
        <v>510</v>
      </c>
      <c r="C35" s="1" t="s">
        <v>511</v>
      </c>
      <c r="D35" s="1" t="s">
        <v>971</v>
      </c>
      <c r="E35" s="1" t="s">
        <v>9</v>
      </c>
      <c r="F35" s="1" t="s">
        <v>9</v>
      </c>
      <c r="G35" t="s">
        <v>923</v>
      </c>
      <c r="H35" s="4"/>
      <c r="I35" s="4"/>
      <c r="J35" s="4"/>
      <c r="K35" s="4"/>
    </row>
    <row r="36" spans="1:11" x14ac:dyDescent="0.2">
      <c r="A36" s="1" t="s">
        <v>512</v>
      </c>
      <c r="B36" s="1" t="s">
        <v>513</v>
      </c>
      <c r="C36" s="1" t="s">
        <v>514</v>
      </c>
      <c r="D36" s="1" t="s">
        <v>972</v>
      </c>
      <c r="E36" s="1" t="s">
        <v>9</v>
      </c>
      <c r="F36" s="1" t="s">
        <v>9</v>
      </c>
      <c r="G36" t="s">
        <v>923</v>
      </c>
      <c r="H36" s="4"/>
      <c r="I36" s="4"/>
      <c r="J36" s="4"/>
      <c r="K36" s="4"/>
    </row>
    <row r="37" spans="1:11" x14ac:dyDescent="0.2">
      <c r="A37" s="1" t="s">
        <v>520</v>
      </c>
      <c r="B37" s="1" t="s">
        <v>521</v>
      </c>
      <c r="C37" s="1" t="s">
        <v>522</v>
      </c>
      <c r="D37" s="1" t="s">
        <v>973</v>
      </c>
      <c r="E37" s="1" t="s">
        <v>9</v>
      </c>
      <c r="F37" s="1" t="s">
        <v>9</v>
      </c>
      <c r="G37" t="s">
        <v>905</v>
      </c>
      <c r="H37" s="4"/>
      <c r="I37" s="4"/>
      <c r="J37" s="4"/>
      <c r="K37" s="4"/>
    </row>
    <row r="38" spans="1:11" x14ac:dyDescent="0.2">
      <c r="A38" s="1" t="s">
        <v>526</v>
      </c>
      <c r="B38" s="1" t="s">
        <v>527</v>
      </c>
      <c r="C38" s="1" t="s">
        <v>528</v>
      </c>
      <c r="D38" s="1" t="s">
        <v>975</v>
      </c>
      <c r="E38" s="1" t="s">
        <v>9</v>
      </c>
      <c r="F38" s="1" t="s">
        <v>9</v>
      </c>
      <c r="G38" t="s">
        <v>905</v>
      </c>
      <c r="H38" s="4"/>
      <c r="I38" s="4"/>
      <c r="J38" s="4"/>
      <c r="K38" s="4"/>
    </row>
    <row r="39" spans="1:11" x14ac:dyDescent="0.2">
      <c r="A39" s="1" t="s">
        <v>529</v>
      </c>
      <c r="B39" s="1" t="s">
        <v>530</v>
      </c>
      <c r="C39" s="1" t="s">
        <v>531</v>
      </c>
      <c r="D39" s="1" t="s">
        <v>976</v>
      </c>
      <c r="E39" s="1" t="s">
        <v>9</v>
      </c>
      <c r="F39" s="1" t="s">
        <v>9</v>
      </c>
      <c r="G39" t="s">
        <v>923</v>
      </c>
      <c r="H39" s="4"/>
      <c r="I39" s="4"/>
      <c r="J39" s="4"/>
      <c r="K39" s="4"/>
    </row>
    <row r="40" spans="1:11" x14ac:dyDescent="0.2">
      <c r="A40" s="1" t="s">
        <v>532</v>
      </c>
      <c r="B40" s="1" t="s">
        <v>533</v>
      </c>
      <c r="C40" s="1" t="s">
        <v>534</v>
      </c>
      <c r="D40" s="1" t="s">
        <v>977</v>
      </c>
      <c r="E40" s="1" t="s">
        <v>9</v>
      </c>
      <c r="F40" s="1" t="s">
        <v>9</v>
      </c>
      <c r="G40" t="s">
        <v>923</v>
      </c>
      <c r="H40" s="4"/>
      <c r="I40" s="4"/>
      <c r="J40" s="4"/>
      <c r="K40" s="4"/>
    </row>
    <row r="41" spans="1:11" x14ac:dyDescent="0.2">
      <c r="A41" s="1" t="s">
        <v>535</v>
      </c>
      <c r="B41" s="1" t="s">
        <v>536</v>
      </c>
      <c r="C41" s="1" t="s">
        <v>537</v>
      </c>
      <c r="D41" s="1" t="s">
        <v>978</v>
      </c>
      <c r="E41" s="1" t="s">
        <v>9</v>
      </c>
      <c r="F41" s="1" t="s">
        <v>9</v>
      </c>
      <c r="G41" t="s">
        <v>923</v>
      </c>
      <c r="H41" s="4"/>
      <c r="I41" s="4"/>
      <c r="J41" s="4"/>
      <c r="K41" s="4"/>
    </row>
    <row r="42" spans="1:11" x14ac:dyDescent="0.2">
      <c r="A42" s="1" t="s">
        <v>538</v>
      </c>
      <c r="B42" s="1" t="s">
        <v>539</v>
      </c>
      <c r="C42" s="1" t="s">
        <v>540</v>
      </c>
      <c r="D42" s="1" t="s">
        <v>979</v>
      </c>
      <c r="E42" s="1" t="s">
        <v>9</v>
      </c>
      <c r="F42" s="1" t="s">
        <v>9</v>
      </c>
      <c r="G42" t="s">
        <v>905</v>
      </c>
      <c r="H42" s="4"/>
      <c r="I42" s="4"/>
      <c r="J42" s="4"/>
      <c r="K42" s="4"/>
    </row>
    <row r="43" spans="1:11" x14ac:dyDescent="0.2">
      <c r="A43" s="1" t="s">
        <v>541</v>
      </c>
      <c r="B43" s="1" t="s">
        <v>542</v>
      </c>
      <c r="C43" s="1" t="s">
        <v>543</v>
      </c>
      <c r="D43" s="1" t="s">
        <v>980</v>
      </c>
      <c r="E43" s="1" t="s">
        <v>9</v>
      </c>
      <c r="F43" s="1" t="s">
        <v>9</v>
      </c>
      <c r="G43" t="s">
        <v>923</v>
      </c>
      <c r="H43" s="4"/>
      <c r="I43" s="4"/>
      <c r="J43" s="4"/>
      <c r="K43" s="4"/>
    </row>
    <row r="44" spans="1:11" x14ac:dyDescent="0.2">
      <c r="A44" s="1" t="s">
        <v>547</v>
      </c>
      <c r="B44" s="1" t="s">
        <v>548</v>
      </c>
      <c r="C44" s="1" t="s">
        <v>549</v>
      </c>
      <c r="D44" s="1" t="s">
        <v>982</v>
      </c>
      <c r="E44" s="1" t="s">
        <v>9</v>
      </c>
      <c r="F44" s="1" t="s">
        <v>9</v>
      </c>
      <c r="G44" t="s">
        <v>905</v>
      </c>
      <c r="H44" s="4"/>
      <c r="I44" s="4"/>
      <c r="J44" s="4"/>
      <c r="K44" s="4"/>
    </row>
    <row r="45" spans="1:11" x14ac:dyDescent="0.2">
      <c r="A45" s="1" t="s">
        <v>550</v>
      </c>
      <c r="B45" s="1" t="s">
        <v>551</v>
      </c>
      <c r="C45" s="1" t="s">
        <v>552</v>
      </c>
      <c r="D45" s="1" t="s">
        <v>983</v>
      </c>
      <c r="E45" s="1" t="s">
        <v>9</v>
      </c>
      <c r="F45" s="1" t="s">
        <v>9</v>
      </c>
      <c r="G45" t="s">
        <v>905</v>
      </c>
      <c r="H45" s="4"/>
      <c r="I45" s="4"/>
      <c r="J45" s="4"/>
      <c r="K45" s="4"/>
    </row>
    <row r="46" spans="1:11" x14ac:dyDescent="0.2">
      <c r="A46" s="1" t="s">
        <v>556</v>
      </c>
      <c r="B46" s="1" t="s">
        <v>557</v>
      </c>
      <c r="C46" s="1" t="s">
        <v>558</v>
      </c>
      <c r="D46" s="1" t="s">
        <v>985</v>
      </c>
      <c r="E46" s="1" t="s">
        <v>9</v>
      </c>
      <c r="F46" s="1" t="s">
        <v>9</v>
      </c>
      <c r="G46" t="s">
        <v>923</v>
      </c>
      <c r="H46" s="4"/>
      <c r="I46" s="4"/>
      <c r="J46" s="4"/>
      <c r="K46" s="4"/>
    </row>
    <row r="47" spans="1:11" x14ac:dyDescent="0.2">
      <c r="A47" s="1" t="s">
        <v>559</v>
      </c>
      <c r="B47" s="1" t="s">
        <v>560</v>
      </c>
      <c r="C47" s="1" t="s">
        <v>561</v>
      </c>
      <c r="D47" s="1" t="s">
        <v>986</v>
      </c>
      <c r="E47" s="1" t="s">
        <v>9</v>
      </c>
      <c r="F47" s="1" t="s">
        <v>9</v>
      </c>
      <c r="G47" t="s">
        <v>905</v>
      </c>
      <c r="H47" s="4"/>
      <c r="I47" s="4"/>
      <c r="J47" s="4"/>
      <c r="K47" s="4"/>
    </row>
    <row r="48" spans="1:11" x14ac:dyDescent="0.2">
      <c r="A48" s="1" t="s">
        <v>569</v>
      </c>
      <c r="B48" s="1" t="s">
        <v>570</v>
      </c>
      <c r="C48" s="1" t="s">
        <v>571</v>
      </c>
      <c r="D48" s="1" t="s">
        <v>988</v>
      </c>
      <c r="E48" s="1" t="s">
        <v>9</v>
      </c>
      <c r="F48" s="1" t="s">
        <v>9</v>
      </c>
      <c r="G48" t="s">
        <v>923</v>
      </c>
      <c r="H48" s="4"/>
      <c r="I48" s="4"/>
      <c r="J48" s="4"/>
      <c r="K48" s="4"/>
    </row>
    <row r="49" spans="1:11" x14ac:dyDescent="0.2">
      <c r="A49" s="1" t="s">
        <v>572</v>
      </c>
      <c r="B49" s="1" t="s">
        <v>573</v>
      </c>
      <c r="C49" s="1" t="s">
        <v>574</v>
      </c>
      <c r="D49" s="1" t="s">
        <v>989</v>
      </c>
      <c r="E49" s="1" t="s">
        <v>9</v>
      </c>
      <c r="F49" s="1" t="s">
        <v>9</v>
      </c>
      <c r="G49" t="s">
        <v>905</v>
      </c>
      <c r="H49" s="4"/>
      <c r="I49" s="4"/>
      <c r="J49" s="4"/>
      <c r="K49" s="4"/>
    </row>
    <row r="50" spans="1:11" x14ac:dyDescent="0.2">
      <c r="A50" s="1" t="s">
        <v>575</v>
      </c>
      <c r="B50" s="1" t="s">
        <v>576</v>
      </c>
      <c r="C50" s="1" t="s">
        <v>577</v>
      </c>
      <c r="D50" s="1" t="s">
        <v>990</v>
      </c>
      <c r="E50" s="1" t="s">
        <v>9</v>
      </c>
      <c r="F50" s="1" t="s">
        <v>9</v>
      </c>
      <c r="G50" t="s">
        <v>905</v>
      </c>
      <c r="H50" s="4"/>
      <c r="I50" s="4"/>
      <c r="J50" s="4"/>
      <c r="K50" s="4"/>
    </row>
    <row r="51" spans="1:11" x14ac:dyDescent="0.2">
      <c r="A51" s="1" t="s">
        <v>578</v>
      </c>
      <c r="B51" s="1" t="s">
        <v>579</v>
      </c>
      <c r="C51" s="1" t="s">
        <v>580</v>
      </c>
      <c r="D51" s="1" t="s">
        <v>991</v>
      </c>
      <c r="E51" s="1" t="s">
        <v>9</v>
      </c>
      <c r="F51" s="1" t="s">
        <v>9</v>
      </c>
      <c r="G51" t="s">
        <v>923</v>
      </c>
      <c r="H51" s="4"/>
      <c r="I51" s="4"/>
      <c r="J51" s="4"/>
      <c r="K51" s="4"/>
    </row>
    <row r="52" spans="1:11" x14ac:dyDescent="0.2">
      <c r="A52" s="1" t="s">
        <v>596</v>
      </c>
      <c r="B52" s="1" t="s">
        <v>597</v>
      </c>
      <c r="C52" s="1" t="s">
        <v>598</v>
      </c>
      <c r="D52" s="1" t="s">
        <v>993</v>
      </c>
      <c r="E52" s="1" t="s">
        <v>9</v>
      </c>
      <c r="F52" s="1" t="s">
        <v>9</v>
      </c>
      <c r="G52" t="s">
        <v>923</v>
      </c>
      <c r="H52" s="4"/>
      <c r="I52" s="4"/>
      <c r="J52" s="4"/>
      <c r="K52" s="4"/>
    </row>
    <row r="53" spans="1:11" x14ac:dyDescent="0.2">
      <c r="A53" s="1" t="s">
        <v>599</v>
      </c>
      <c r="B53" s="1" t="s">
        <v>600</v>
      </c>
      <c r="C53" s="1" t="s">
        <v>601</v>
      </c>
      <c r="D53" s="1" t="s">
        <v>994</v>
      </c>
      <c r="E53" s="1" t="s">
        <v>9</v>
      </c>
      <c r="F53" s="1" t="s">
        <v>9</v>
      </c>
      <c r="G53" t="s">
        <v>905</v>
      </c>
      <c r="H53" s="4"/>
      <c r="I53" s="4"/>
      <c r="J53" s="4"/>
      <c r="K53" s="4"/>
    </row>
    <row r="54" spans="1:11" x14ac:dyDescent="0.2">
      <c r="A54" s="1" t="s">
        <v>602</v>
      </c>
      <c r="B54" s="1" t="s">
        <v>603</v>
      </c>
      <c r="C54" s="1" t="s">
        <v>604</v>
      </c>
      <c r="D54" s="1" t="s">
        <v>995</v>
      </c>
      <c r="E54" s="1" t="s">
        <v>9</v>
      </c>
      <c r="F54" s="1" t="s">
        <v>9</v>
      </c>
      <c r="G54" t="s">
        <v>923</v>
      </c>
      <c r="H54" s="4"/>
      <c r="I54" s="4"/>
      <c r="J54" s="4"/>
      <c r="K54" s="4"/>
    </row>
    <row r="55" spans="1:11" x14ac:dyDescent="0.2">
      <c r="A55" s="1" t="s">
        <v>605</v>
      </c>
      <c r="B55" s="1" t="s">
        <v>606</v>
      </c>
      <c r="C55" s="1" t="s">
        <v>607</v>
      </c>
      <c r="D55" s="1" t="s">
        <v>996</v>
      </c>
      <c r="E55" s="1" t="s">
        <v>9</v>
      </c>
      <c r="F55" s="1" t="s">
        <v>9</v>
      </c>
      <c r="G55" t="s">
        <v>905</v>
      </c>
      <c r="H55" s="4"/>
      <c r="I55" s="4"/>
      <c r="J55" s="4"/>
      <c r="K55" s="4"/>
    </row>
    <row r="56" spans="1:11" x14ac:dyDescent="0.2">
      <c r="A56" s="1" t="s">
        <v>640</v>
      </c>
      <c r="B56" s="1" t="s">
        <v>641</v>
      </c>
      <c r="C56" s="1" t="s">
        <v>642</v>
      </c>
      <c r="D56" s="1" t="s">
        <v>998</v>
      </c>
      <c r="E56" s="1" t="s">
        <v>9</v>
      </c>
      <c r="F56" s="1" t="s">
        <v>9</v>
      </c>
      <c r="G56" t="s">
        <v>905</v>
      </c>
      <c r="H56" s="4"/>
      <c r="I56" s="4"/>
      <c r="J56" s="4"/>
      <c r="K56" s="4"/>
    </row>
    <row r="57" spans="1:11" x14ac:dyDescent="0.2">
      <c r="A57" s="1" t="s">
        <v>643</v>
      </c>
      <c r="B57" s="1" t="s">
        <v>644</v>
      </c>
      <c r="C57" s="1" t="s">
        <v>645</v>
      </c>
      <c r="D57" s="1" t="s">
        <v>999</v>
      </c>
      <c r="E57" s="1" t="s">
        <v>9</v>
      </c>
      <c r="F57" s="1" t="s">
        <v>9</v>
      </c>
      <c r="G57" t="s">
        <v>923</v>
      </c>
      <c r="H57" s="4"/>
      <c r="I57" s="4"/>
      <c r="J57" s="4"/>
      <c r="K57" s="4"/>
    </row>
    <row r="58" spans="1:11" x14ac:dyDescent="0.2">
      <c r="A58" s="1" t="s">
        <v>646</v>
      </c>
      <c r="B58" s="1" t="s">
        <v>647</v>
      </c>
      <c r="C58" s="1" t="s">
        <v>648</v>
      </c>
      <c r="D58" s="1" t="s">
        <v>1000</v>
      </c>
      <c r="E58" s="1" t="s">
        <v>9</v>
      </c>
      <c r="F58" s="1" t="s">
        <v>9</v>
      </c>
      <c r="G58" t="s">
        <v>923</v>
      </c>
      <c r="H58" s="4"/>
      <c r="I58" s="4"/>
      <c r="J58" s="4"/>
      <c r="K58" s="4"/>
    </row>
    <row r="59" spans="1:11" x14ac:dyDescent="0.2">
      <c r="A59" s="1" t="s">
        <v>649</v>
      </c>
      <c r="B59" s="1" t="s">
        <v>650</v>
      </c>
      <c r="C59" s="1" t="s">
        <v>651</v>
      </c>
      <c r="D59" s="1" t="s">
        <v>1001</v>
      </c>
      <c r="E59" s="1" t="s">
        <v>9</v>
      </c>
      <c r="F59" s="1" t="s">
        <v>9</v>
      </c>
      <c r="G59" t="s">
        <v>905</v>
      </c>
      <c r="H59" s="4"/>
      <c r="I59" s="4"/>
      <c r="J59" s="4"/>
      <c r="K59" s="4"/>
    </row>
    <row r="60" spans="1:11" x14ac:dyDescent="0.2">
      <c r="A60" s="1" t="s">
        <v>656</v>
      </c>
      <c r="B60" s="1" t="s">
        <v>657</v>
      </c>
      <c r="C60" s="1" t="s">
        <v>658</v>
      </c>
      <c r="D60" s="1" t="s">
        <v>1002</v>
      </c>
      <c r="E60" s="1" t="s">
        <v>9</v>
      </c>
      <c r="F60" s="1" t="s">
        <v>9</v>
      </c>
      <c r="G60" t="s">
        <v>905</v>
      </c>
      <c r="H60" s="4"/>
      <c r="I60" s="4"/>
      <c r="J60" s="4"/>
      <c r="K60" s="4"/>
    </row>
    <row r="61" spans="1:11" x14ac:dyDescent="0.2">
      <c r="A61" s="1" t="s">
        <v>671</v>
      </c>
      <c r="B61" s="1" t="s">
        <v>672</v>
      </c>
      <c r="C61" s="1" t="s">
        <v>673</v>
      </c>
      <c r="D61" s="1" t="s">
        <v>1003</v>
      </c>
      <c r="E61" s="1" t="s">
        <v>9</v>
      </c>
      <c r="F61" s="1" t="s">
        <v>9</v>
      </c>
      <c r="G61" t="s">
        <v>905</v>
      </c>
      <c r="H61" s="4"/>
      <c r="I61" s="4"/>
      <c r="J61" s="4"/>
      <c r="K61" s="4"/>
    </row>
    <row r="62" spans="1:11" x14ac:dyDescent="0.2">
      <c r="A62" s="1" t="s">
        <v>680</v>
      </c>
      <c r="B62" s="1" t="s">
        <v>681</v>
      </c>
      <c r="C62" s="1" t="s">
        <v>682</v>
      </c>
      <c r="D62" s="1" t="s">
        <v>1006</v>
      </c>
      <c r="E62" s="1" t="s">
        <v>9</v>
      </c>
      <c r="F62" s="1" t="s">
        <v>9</v>
      </c>
      <c r="G62" t="s">
        <v>923</v>
      </c>
      <c r="H62" s="4"/>
      <c r="I62" s="4"/>
      <c r="J62" s="4"/>
      <c r="K62" s="4"/>
    </row>
    <row r="63" spans="1:11" x14ac:dyDescent="0.2">
      <c r="A63" s="1" t="s">
        <v>690</v>
      </c>
      <c r="B63" s="1" t="s">
        <v>691</v>
      </c>
      <c r="C63" s="1" t="s">
        <v>692</v>
      </c>
      <c r="D63" s="1" t="s">
        <v>1008</v>
      </c>
      <c r="E63" s="1" t="s">
        <v>9</v>
      </c>
      <c r="F63" s="1" t="s">
        <v>9</v>
      </c>
      <c r="G63" t="s">
        <v>923</v>
      </c>
      <c r="H63" s="4"/>
      <c r="I63" s="4"/>
      <c r="J63" s="4"/>
      <c r="K63" s="4"/>
    </row>
    <row r="64" spans="1:11" x14ac:dyDescent="0.2">
      <c r="A64" s="1" t="s">
        <v>723</v>
      </c>
      <c r="B64" s="1" t="s">
        <v>724</v>
      </c>
      <c r="C64" s="1" t="s">
        <v>725</v>
      </c>
      <c r="D64" s="1" t="s">
        <v>1010</v>
      </c>
      <c r="E64" s="1" t="s">
        <v>9</v>
      </c>
      <c r="F64" s="1" t="s">
        <v>9</v>
      </c>
      <c r="G64" t="s">
        <v>923</v>
      </c>
      <c r="H64" s="4"/>
      <c r="I64" s="4"/>
      <c r="J64" s="4"/>
      <c r="K64" s="4"/>
    </row>
    <row r="65" spans="1:11" x14ac:dyDescent="0.2">
      <c r="A65" s="1" t="s">
        <v>737</v>
      </c>
      <c r="B65" s="1" t="s">
        <v>738</v>
      </c>
      <c r="C65" s="1" t="s">
        <v>739</v>
      </c>
      <c r="D65" s="1" t="s">
        <v>1012</v>
      </c>
      <c r="E65" s="1" t="s">
        <v>9</v>
      </c>
      <c r="F65" s="1" t="s">
        <v>9</v>
      </c>
      <c r="G65" t="s">
        <v>905</v>
      </c>
      <c r="H65" s="4"/>
      <c r="I65" s="4"/>
      <c r="J65" s="4"/>
      <c r="K65" s="4"/>
    </row>
    <row r="66" spans="1:11" x14ac:dyDescent="0.2">
      <c r="A66" s="1" t="s">
        <v>740</v>
      </c>
      <c r="B66" s="1" t="s">
        <v>741</v>
      </c>
      <c r="C66" s="1" t="s">
        <v>742</v>
      </c>
      <c r="D66" s="1" t="s">
        <v>1013</v>
      </c>
      <c r="E66" s="1" t="s">
        <v>9</v>
      </c>
      <c r="F66" s="1" t="s">
        <v>9</v>
      </c>
      <c r="G66" t="s">
        <v>923</v>
      </c>
      <c r="H66" s="4"/>
      <c r="I66" s="4"/>
      <c r="J66" s="4"/>
      <c r="K66" s="4"/>
    </row>
    <row r="67" spans="1:11" x14ac:dyDescent="0.2">
      <c r="A67" s="1" t="s">
        <v>757</v>
      </c>
      <c r="B67" s="1" t="s">
        <v>758</v>
      </c>
      <c r="C67" s="1" t="s">
        <v>759</v>
      </c>
      <c r="D67" s="1" t="s">
        <v>1014</v>
      </c>
      <c r="E67" s="1" t="s">
        <v>9</v>
      </c>
      <c r="F67" s="1" t="s">
        <v>9</v>
      </c>
      <c r="G67" t="s">
        <v>905</v>
      </c>
      <c r="H67" s="4"/>
      <c r="I67" s="4"/>
      <c r="J67" s="4"/>
      <c r="K67" s="4"/>
    </row>
    <row r="68" spans="1:11" x14ac:dyDescent="0.2">
      <c r="A68" s="1" t="s">
        <v>764</v>
      </c>
      <c r="B68" s="1" t="s">
        <v>765</v>
      </c>
      <c r="C68" s="1" t="s">
        <v>766</v>
      </c>
      <c r="D68" s="1" t="s">
        <v>1015</v>
      </c>
      <c r="E68" s="1" t="s">
        <v>9</v>
      </c>
      <c r="F68" s="1" t="s">
        <v>9</v>
      </c>
      <c r="G68" t="s">
        <v>923</v>
      </c>
      <c r="H68" s="4"/>
      <c r="I68" s="4"/>
      <c r="J68" s="4"/>
      <c r="K68" s="4"/>
    </row>
    <row r="69" spans="1:11" x14ac:dyDescent="0.2">
      <c r="A69" s="1" t="s">
        <v>778</v>
      </c>
      <c r="B69" s="1" t="s">
        <v>776</v>
      </c>
      <c r="C69" s="1" t="s">
        <v>777</v>
      </c>
      <c r="D69" s="1" t="s">
        <v>1016</v>
      </c>
      <c r="E69" s="1" t="s">
        <v>9</v>
      </c>
      <c r="F69" s="1" t="s">
        <v>9</v>
      </c>
      <c r="G69" t="s">
        <v>905</v>
      </c>
      <c r="H69" s="4"/>
      <c r="I69" s="4"/>
      <c r="J69" s="4"/>
      <c r="K69" s="4"/>
    </row>
    <row r="70" spans="1:11" x14ac:dyDescent="0.2">
      <c r="A70" s="1" t="s">
        <v>825</v>
      </c>
      <c r="B70" s="1" t="s">
        <v>826</v>
      </c>
      <c r="C70" s="1" t="s">
        <v>827</v>
      </c>
      <c r="D70" s="1" t="s">
        <v>1019</v>
      </c>
      <c r="E70" s="1" t="s">
        <v>9</v>
      </c>
      <c r="F70" s="1" t="s">
        <v>9</v>
      </c>
      <c r="G70" t="s">
        <v>905</v>
      </c>
      <c r="H70" s="4"/>
      <c r="I70" s="4"/>
      <c r="J70" s="4"/>
      <c r="K70" s="4"/>
    </row>
    <row r="71" spans="1:11" x14ac:dyDescent="0.2">
      <c r="A71" s="1" t="s">
        <v>843</v>
      </c>
      <c r="B71" s="1" t="s">
        <v>844</v>
      </c>
      <c r="C71" s="1" t="s">
        <v>845</v>
      </c>
      <c r="D71" s="1" t="s">
        <v>1021</v>
      </c>
      <c r="E71" s="1" t="s">
        <v>9</v>
      </c>
      <c r="F71" s="1" t="s">
        <v>9</v>
      </c>
      <c r="G71" t="s">
        <v>923</v>
      </c>
      <c r="H71" s="4"/>
      <c r="I71" s="4"/>
      <c r="J71" s="4"/>
      <c r="K71" s="4"/>
    </row>
    <row r="72" spans="1:11" x14ac:dyDescent="0.2">
      <c r="A72" s="1" t="s">
        <v>851</v>
      </c>
      <c r="B72" s="1" t="s">
        <v>852</v>
      </c>
      <c r="C72" s="1" t="s">
        <v>853</v>
      </c>
      <c r="D72" s="1" t="s">
        <v>1022</v>
      </c>
      <c r="E72" s="1" t="s">
        <v>9</v>
      </c>
      <c r="F72" s="1" t="s">
        <v>9</v>
      </c>
      <c r="G72" t="s">
        <v>905</v>
      </c>
      <c r="H72" s="4" t="s">
        <v>1040</v>
      </c>
      <c r="I72" s="4"/>
      <c r="J72" s="4"/>
      <c r="K72" s="4"/>
    </row>
    <row r="73" spans="1:11" x14ac:dyDescent="0.2">
      <c r="A73" s="1" t="s">
        <v>874</v>
      </c>
      <c r="B73" s="1" t="s">
        <v>875</v>
      </c>
      <c r="C73" s="1" t="s">
        <v>876</v>
      </c>
      <c r="D73" s="1" t="s">
        <v>1024</v>
      </c>
      <c r="E73" s="1" t="s">
        <v>9</v>
      </c>
      <c r="F73" s="1" t="s">
        <v>9</v>
      </c>
      <c r="G73" t="s">
        <v>905</v>
      </c>
      <c r="H73" s="4"/>
      <c r="I73" s="4"/>
      <c r="J73" s="4"/>
      <c r="K73" s="4"/>
    </row>
    <row r="74" spans="1:11" x14ac:dyDescent="0.2">
      <c r="A74" s="1" t="s">
        <v>877</v>
      </c>
      <c r="B74" s="1" t="s">
        <v>878</v>
      </c>
      <c r="C74" s="1" t="s">
        <v>879</v>
      </c>
      <c r="D74" s="1" t="s">
        <v>1025</v>
      </c>
      <c r="E74" s="1" t="s">
        <v>9</v>
      </c>
      <c r="F74" s="1" t="s">
        <v>9</v>
      </c>
      <c r="G74" t="s">
        <v>905</v>
      </c>
      <c r="H74" s="4"/>
      <c r="I74" s="4"/>
      <c r="J74" s="4"/>
      <c r="K74" s="4"/>
    </row>
    <row r="75" spans="1:11" x14ac:dyDescent="0.2">
      <c r="A75" s="1" t="s">
        <v>880</v>
      </c>
      <c r="B75" s="1" t="s">
        <v>881</v>
      </c>
      <c r="C75" s="1" t="s">
        <v>882</v>
      </c>
      <c r="D75" s="1" t="s">
        <v>1026</v>
      </c>
      <c r="E75" s="1" t="s">
        <v>9</v>
      </c>
      <c r="F75" s="1" t="s">
        <v>9</v>
      </c>
      <c r="G75" t="s">
        <v>905</v>
      </c>
      <c r="H75" s="4"/>
      <c r="I75" s="4"/>
      <c r="J75" s="4"/>
      <c r="K75" s="4"/>
    </row>
    <row r="76" spans="1:11" x14ac:dyDescent="0.2">
      <c r="A76" s="1" t="s">
        <v>24</v>
      </c>
      <c r="B76" s="1" t="s">
        <v>25</v>
      </c>
      <c r="C76" s="1" t="s">
        <v>26</v>
      </c>
      <c r="D76" s="1" t="s">
        <v>27</v>
      </c>
      <c r="E76" s="1" t="s">
        <v>9</v>
      </c>
      <c r="F76" s="1" t="s">
        <v>28</v>
      </c>
      <c r="G76" t="s">
        <v>905</v>
      </c>
      <c r="H76" s="4" t="s">
        <v>1039</v>
      </c>
      <c r="I76" s="4"/>
      <c r="J76" s="4"/>
      <c r="K76" s="4"/>
    </row>
    <row r="77" spans="1:11" x14ac:dyDescent="0.2">
      <c r="A77" s="1" t="s">
        <v>76</v>
      </c>
      <c r="B77" s="1" t="s">
        <v>77</v>
      </c>
      <c r="C77" s="1" t="s">
        <v>78</v>
      </c>
      <c r="D77" s="1" t="s">
        <v>79</v>
      </c>
      <c r="E77" s="1" t="s">
        <v>9</v>
      </c>
      <c r="F77" s="1" t="s">
        <v>28</v>
      </c>
      <c r="G77" t="s">
        <v>905</v>
      </c>
      <c r="H77" s="4" t="s">
        <v>1039</v>
      </c>
      <c r="I77" s="4"/>
      <c r="J77" s="4"/>
      <c r="K77" s="4"/>
    </row>
    <row r="78" spans="1:11" x14ac:dyDescent="0.2">
      <c r="A78" s="1" t="s">
        <v>98</v>
      </c>
      <c r="B78" s="1" t="s">
        <v>99</v>
      </c>
      <c r="C78" s="1" t="s">
        <v>100</v>
      </c>
      <c r="D78" s="1" t="s">
        <v>101</v>
      </c>
      <c r="E78" s="1" t="s">
        <v>9</v>
      </c>
      <c r="F78" s="1" t="s">
        <v>28</v>
      </c>
      <c r="G78" t="s">
        <v>905</v>
      </c>
      <c r="H78" s="4" t="s">
        <v>1039</v>
      </c>
      <c r="I78" s="4"/>
      <c r="J78" s="4"/>
      <c r="K78" s="4"/>
    </row>
    <row r="79" spans="1:11" x14ac:dyDescent="0.2">
      <c r="A79" s="1" t="s">
        <v>115</v>
      </c>
      <c r="B79" s="1" t="s">
        <v>116</v>
      </c>
      <c r="C79" s="1" t="s">
        <v>117</v>
      </c>
      <c r="D79" s="1" t="s">
        <v>118</v>
      </c>
      <c r="E79" s="1" t="s">
        <v>9</v>
      </c>
      <c r="F79" s="1" t="s">
        <v>28</v>
      </c>
      <c r="G79" t="s">
        <v>905</v>
      </c>
      <c r="H79" s="4" t="s">
        <v>1039</v>
      </c>
      <c r="I79" s="4"/>
      <c r="J79" s="4"/>
      <c r="K79" s="4"/>
    </row>
    <row r="80" spans="1:11" x14ac:dyDescent="0.2">
      <c r="A80" s="1" t="s">
        <v>122</v>
      </c>
      <c r="B80" s="1" t="s">
        <v>123</v>
      </c>
      <c r="C80" s="1" t="s">
        <v>124</v>
      </c>
      <c r="D80" s="1" t="s">
        <v>125</v>
      </c>
      <c r="E80" s="1" t="s">
        <v>9</v>
      </c>
      <c r="F80" s="1" t="s">
        <v>28</v>
      </c>
      <c r="G80" t="s">
        <v>905</v>
      </c>
      <c r="H80" s="4" t="s">
        <v>1039</v>
      </c>
      <c r="I80" s="4"/>
      <c r="J80" s="4"/>
      <c r="K80" s="4"/>
    </row>
    <row r="81" spans="1:11" x14ac:dyDescent="0.2">
      <c r="A81" s="1" t="s">
        <v>139</v>
      </c>
      <c r="B81" s="1" t="s">
        <v>140</v>
      </c>
      <c r="C81" s="1" t="s">
        <v>141</v>
      </c>
      <c r="D81" s="1" t="s">
        <v>142</v>
      </c>
      <c r="E81" s="1" t="s">
        <v>9</v>
      </c>
      <c r="F81" s="1" t="s">
        <v>28</v>
      </c>
      <c r="G81" t="s">
        <v>905</v>
      </c>
      <c r="H81" s="4" t="s">
        <v>1039</v>
      </c>
      <c r="I81" s="4"/>
      <c r="J81" s="4"/>
      <c r="K81" s="4"/>
    </row>
    <row r="82" spans="1:11" x14ac:dyDescent="0.2">
      <c r="A82" s="1" t="s">
        <v>143</v>
      </c>
      <c r="B82" s="1" t="s">
        <v>144</v>
      </c>
      <c r="C82" s="1" t="s">
        <v>145</v>
      </c>
      <c r="D82" s="1" t="s">
        <v>146</v>
      </c>
      <c r="E82" s="1" t="s">
        <v>9</v>
      </c>
      <c r="F82" s="1" t="s">
        <v>28</v>
      </c>
      <c r="G82" t="s">
        <v>905</v>
      </c>
      <c r="H82" s="4" t="s">
        <v>1039</v>
      </c>
      <c r="I82" s="4"/>
      <c r="J82" s="4"/>
      <c r="K82" s="4"/>
    </row>
    <row r="83" spans="1:11" x14ac:dyDescent="0.2">
      <c r="A83" s="1" t="s">
        <v>147</v>
      </c>
      <c r="B83" s="1" t="s">
        <v>148</v>
      </c>
      <c r="C83" s="1" t="s">
        <v>149</v>
      </c>
      <c r="D83" s="1" t="s">
        <v>150</v>
      </c>
      <c r="E83" s="1" t="s">
        <v>9</v>
      </c>
      <c r="F83" s="1" t="s">
        <v>28</v>
      </c>
      <c r="G83" t="s">
        <v>905</v>
      </c>
      <c r="H83" s="4" t="s">
        <v>1039</v>
      </c>
      <c r="I83" s="4"/>
      <c r="J83" s="4"/>
      <c r="K83" s="4"/>
    </row>
    <row r="84" spans="1:11" x14ac:dyDescent="0.2">
      <c r="A84" s="1" t="s">
        <v>157</v>
      </c>
      <c r="B84" s="1" t="s">
        <v>158</v>
      </c>
      <c r="C84" s="1" t="s">
        <v>159</v>
      </c>
      <c r="D84" s="1" t="s">
        <v>160</v>
      </c>
      <c r="E84" s="1" t="s">
        <v>9</v>
      </c>
      <c r="F84" s="1" t="s">
        <v>28</v>
      </c>
      <c r="G84" t="s">
        <v>905</v>
      </c>
      <c r="H84" s="4" t="s">
        <v>1039</v>
      </c>
      <c r="I84" s="4"/>
      <c r="J84" s="4"/>
      <c r="K84" s="4"/>
    </row>
    <row r="85" spans="1:11" x14ac:dyDescent="0.2">
      <c r="A85" s="1" t="s">
        <v>182</v>
      </c>
      <c r="B85" s="1" t="s">
        <v>183</v>
      </c>
      <c r="C85" s="1" t="s">
        <v>184</v>
      </c>
      <c r="D85" s="1" t="s">
        <v>185</v>
      </c>
      <c r="E85" s="1" t="s">
        <v>9</v>
      </c>
      <c r="F85" s="1" t="s">
        <v>28</v>
      </c>
      <c r="G85" t="s">
        <v>905</v>
      </c>
      <c r="H85" s="4" t="s">
        <v>1039</v>
      </c>
      <c r="I85" s="4"/>
      <c r="J85" s="4"/>
      <c r="K85" s="4"/>
    </row>
    <row r="86" spans="1:11" x14ac:dyDescent="0.2">
      <c r="A86" s="1" t="s">
        <v>186</v>
      </c>
      <c r="B86" s="1" t="s">
        <v>187</v>
      </c>
      <c r="C86" s="1" t="s">
        <v>188</v>
      </c>
      <c r="D86" s="1" t="s">
        <v>189</v>
      </c>
      <c r="E86" s="1" t="s">
        <v>9</v>
      </c>
      <c r="F86" s="1" t="s">
        <v>28</v>
      </c>
      <c r="G86" t="s">
        <v>905</v>
      </c>
      <c r="H86" s="4" t="s">
        <v>1039</v>
      </c>
      <c r="I86" s="4"/>
      <c r="J86" s="4"/>
      <c r="K86" s="4"/>
    </row>
    <row r="87" spans="1:11" x14ac:dyDescent="0.2">
      <c r="A87" s="1" t="s">
        <v>213</v>
      </c>
      <c r="B87" s="1" t="s">
        <v>214</v>
      </c>
      <c r="C87" s="1" t="s">
        <v>215</v>
      </c>
      <c r="D87" s="1" t="s">
        <v>216</v>
      </c>
      <c r="E87" s="1" t="s">
        <v>9</v>
      </c>
      <c r="F87" s="1" t="s">
        <v>28</v>
      </c>
      <c r="G87" t="s">
        <v>905</v>
      </c>
      <c r="H87" s="4" t="s">
        <v>1039</v>
      </c>
      <c r="I87" s="4"/>
      <c r="J87" s="4"/>
      <c r="K87" s="4"/>
    </row>
    <row r="88" spans="1:11" x14ac:dyDescent="0.2">
      <c r="A88" s="1" t="s">
        <v>194</v>
      </c>
      <c r="B88" s="1" t="s">
        <v>195</v>
      </c>
      <c r="C88" s="1" t="s">
        <v>196</v>
      </c>
      <c r="D88" s="1" t="s">
        <v>197</v>
      </c>
      <c r="E88" s="1" t="s">
        <v>9</v>
      </c>
      <c r="F88" s="1" t="s">
        <v>28</v>
      </c>
      <c r="G88" t="s">
        <v>905</v>
      </c>
      <c r="H88" s="4" t="s">
        <v>1039</v>
      </c>
      <c r="I88" s="4"/>
      <c r="J88" s="4"/>
      <c r="K88" s="4"/>
    </row>
    <row r="89" spans="1:11" x14ac:dyDescent="0.2">
      <c r="A89" s="1" t="s">
        <v>246</v>
      </c>
      <c r="B89" s="1" t="s">
        <v>247</v>
      </c>
      <c r="C89" s="1" t="s">
        <v>248</v>
      </c>
      <c r="D89" s="1" t="s">
        <v>249</v>
      </c>
      <c r="E89" s="1" t="s">
        <v>9</v>
      </c>
      <c r="F89" s="1" t="s">
        <v>28</v>
      </c>
      <c r="G89" t="s">
        <v>905</v>
      </c>
      <c r="H89" s="4" t="s">
        <v>1039</v>
      </c>
      <c r="I89" s="4"/>
      <c r="J89" s="4"/>
      <c r="K89" s="4"/>
    </row>
    <row r="90" spans="1:11" x14ac:dyDescent="0.2">
      <c r="A90" s="1" t="s">
        <v>250</v>
      </c>
      <c r="B90" s="1" t="s">
        <v>251</v>
      </c>
      <c r="C90" s="1" t="s">
        <v>252</v>
      </c>
      <c r="D90" s="1" t="s">
        <v>253</v>
      </c>
      <c r="E90" s="1" t="s">
        <v>9</v>
      </c>
      <c r="F90" s="1" t="s">
        <v>28</v>
      </c>
      <c r="G90" t="s">
        <v>905</v>
      </c>
      <c r="H90" s="4" t="s">
        <v>1039</v>
      </c>
      <c r="I90" s="4"/>
      <c r="J90" s="4"/>
      <c r="K90" s="4"/>
    </row>
    <row r="91" spans="1:11" x14ac:dyDescent="0.2">
      <c r="A91" s="1" t="s">
        <v>254</v>
      </c>
      <c r="B91" s="1" t="s">
        <v>255</v>
      </c>
      <c r="C91" s="1" t="s">
        <v>256</v>
      </c>
      <c r="D91" s="1" t="s">
        <v>257</v>
      </c>
      <c r="E91" s="1" t="s">
        <v>9</v>
      </c>
      <c r="F91" s="1" t="s">
        <v>28</v>
      </c>
      <c r="G91" t="s">
        <v>905</v>
      </c>
      <c r="H91" s="4" t="s">
        <v>1039</v>
      </c>
      <c r="I91" s="4"/>
      <c r="J91" s="4"/>
      <c r="K91" s="4"/>
    </row>
    <row r="92" spans="1:11" x14ac:dyDescent="0.2">
      <c r="A92" s="1" t="s">
        <v>268</v>
      </c>
      <c r="B92" s="1" t="s">
        <v>269</v>
      </c>
      <c r="C92" s="1" t="s">
        <v>270</v>
      </c>
      <c r="D92" s="1" t="s">
        <v>271</v>
      </c>
      <c r="E92" s="1" t="s">
        <v>9</v>
      </c>
      <c r="F92" s="1" t="s">
        <v>28</v>
      </c>
      <c r="G92" t="s">
        <v>905</v>
      </c>
      <c r="H92" s="4" t="s">
        <v>1039</v>
      </c>
      <c r="I92" s="4"/>
      <c r="J92" s="4"/>
      <c r="K92" s="4"/>
    </row>
    <row r="93" spans="1:11" x14ac:dyDescent="0.2">
      <c r="A93" s="1" t="s">
        <v>272</v>
      </c>
      <c r="B93" s="1" t="s">
        <v>273</v>
      </c>
      <c r="C93" s="1" t="s">
        <v>274</v>
      </c>
      <c r="D93" s="1" t="s">
        <v>275</v>
      </c>
      <c r="E93" s="1" t="s">
        <v>9</v>
      </c>
      <c r="F93" s="1" t="s">
        <v>28</v>
      </c>
      <c r="G93" t="s">
        <v>905</v>
      </c>
      <c r="H93" s="4" t="s">
        <v>1039</v>
      </c>
      <c r="I93" s="4"/>
      <c r="J93" s="4"/>
      <c r="K93" s="4"/>
    </row>
    <row r="94" spans="1:11" x14ac:dyDescent="0.2">
      <c r="A94" s="1" t="s">
        <v>280</v>
      </c>
      <c r="B94" s="1" t="s">
        <v>281</v>
      </c>
      <c r="C94" s="1" t="s">
        <v>282</v>
      </c>
      <c r="D94" s="1" t="s">
        <v>283</v>
      </c>
      <c r="E94" s="1" t="s">
        <v>9</v>
      </c>
      <c r="F94" s="1" t="s">
        <v>28</v>
      </c>
      <c r="G94" t="s">
        <v>905</v>
      </c>
      <c r="H94" s="4" t="s">
        <v>1039</v>
      </c>
      <c r="I94" s="4"/>
      <c r="J94" s="4"/>
      <c r="K94" s="4"/>
    </row>
    <row r="95" spans="1:11" x14ac:dyDescent="0.2">
      <c r="A95" s="1" t="s">
        <v>288</v>
      </c>
      <c r="B95" s="1" t="s">
        <v>289</v>
      </c>
      <c r="C95" s="1" t="s">
        <v>290</v>
      </c>
      <c r="D95" s="1" t="s">
        <v>291</v>
      </c>
      <c r="E95" s="1" t="s">
        <v>9</v>
      </c>
      <c r="F95" s="1" t="s">
        <v>28</v>
      </c>
      <c r="G95" t="s">
        <v>905</v>
      </c>
      <c r="H95" s="4" t="s">
        <v>1039</v>
      </c>
      <c r="I95" s="4"/>
      <c r="J95" s="4"/>
      <c r="K95" s="4"/>
    </row>
    <row r="96" spans="1:11" x14ac:dyDescent="0.2">
      <c r="A96" s="1" t="s">
        <v>292</v>
      </c>
      <c r="B96" s="1" t="s">
        <v>293</v>
      </c>
      <c r="C96" s="1" t="s">
        <v>294</v>
      </c>
      <c r="D96" s="1" t="s">
        <v>295</v>
      </c>
      <c r="E96" s="1" t="s">
        <v>9</v>
      </c>
      <c r="F96" s="1" t="s">
        <v>28</v>
      </c>
      <c r="G96" t="s">
        <v>905</v>
      </c>
      <c r="H96" s="4" t="s">
        <v>1039</v>
      </c>
      <c r="I96" s="4"/>
      <c r="J96" s="4"/>
      <c r="K96" s="4"/>
    </row>
    <row r="97" spans="1:11" x14ac:dyDescent="0.2">
      <c r="A97" s="1" t="s">
        <v>353</v>
      </c>
      <c r="B97" s="1" t="s">
        <v>354</v>
      </c>
      <c r="C97" s="1" t="s">
        <v>355</v>
      </c>
      <c r="D97" s="1" t="s">
        <v>356</v>
      </c>
      <c r="E97" s="1" t="s">
        <v>9</v>
      </c>
      <c r="F97" s="1" t="s">
        <v>28</v>
      </c>
      <c r="G97" t="s">
        <v>905</v>
      </c>
      <c r="H97" s="4" t="s">
        <v>1039</v>
      </c>
      <c r="I97" s="4"/>
      <c r="J97" s="4"/>
      <c r="K97" s="4"/>
    </row>
    <row r="98" spans="1:11" x14ac:dyDescent="0.2">
      <c r="A98" s="1" t="s">
        <v>388</v>
      </c>
      <c r="B98" s="1" t="s">
        <v>389</v>
      </c>
      <c r="C98" s="1" t="s">
        <v>390</v>
      </c>
      <c r="D98" s="1" t="s">
        <v>391</v>
      </c>
      <c r="E98" s="1" t="s">
        <v>9</v>
      </c>
      <c r="F98" s="1" t="s">
        <v>28</v>
      </c>
      <c r="G98" t="s">
        <v>905</v>
      </c>
      <c r="H98" s="4" t="s">
        <v>1039</v>
      </c>
      <c r="I98" s="4"/>
      <c r="J98" s="4"/>
      <c r="K98" s="4"/>
    </row>
    <row r="99" spans="1:11" x14ac:dyDescent="0.2">
      <c r="A99" s="1" t="s">
        <v>392</v>
      </c>
      <c r="B99" s="1" t="s">
        <v>393</v>
      </c>
      <c r="C99" s="1" t="s">
        <v>394</v>
      </c>
      <c r="D99" s="1" t="s">
        <v>395</v>
      </c>
      <c r="E99" s="1" t="s">
        <v>9</v>
      </c>
      <c r="F99" s="1" t="s">
        <v>28</v>
      </c>
      <c r="G99" t="s">
        <v>905</v>
      </c>
      <c r="H99" s="4" t="s">
        <v>1039</v>
      </c>
      <c r="I99" s="4"/>
      <c r="J99" s="4"/>
      <c r="K99" s="4"/>
    </row>
    <row r="100" spans="1:11" x14ac:dyDescent="0.2">
      <c r="A100" s="1" t="s">
        <v>407</v>
      </c>
      <c r="B100" s="1" t="s">
        <v>408</v>
      </c>
      <c r="C100" s="1" t="s">
        <v>409</v>
      </c>
      <c r="D100" s="1" t="s">
        <v>410</v>
      </c>
      <c r="E100" s="1" t="s">
        <v>9</v>
      </c>
      <c r="F100" s="1" t="s">
        <v>28</v>
      </c>
      <c r="G100" t="s">
        <v>905</v>
      </c>
      <c r="H100" s="4" t="s">
        <v>1039</v>
      </c>
      <c r="I100" s="4"/>
      <c r="J100" s="4"/>
      <c r="K100" s="4"/>
    </row>
    <row r="101" spans="1:11" x14ac:dyDescent="0.2">
      <c r="A101" s="1" t="s">
        <v>411</v>
      </c>
      <c r="B101" s="1" t="s">
        <v>412</v>
      </c>
      <c r="C101" s="1" t="s">
        <v>413</v>
      </c>
      <c r="D101" s="1" t="s">
        <v>414</v>
      </c>
      <c r="E101" s="1" t="s">
        <v>9</v>
      </c>
      <c r="F101" s="1" t="s">
        <v>28</v>
      </c>
      <c r="G101" t="s">
        <v>905</v>
      </c>
      <c r="H101" s="4" t="s">
        <v>1039</v>
      </c>
      <c r="I101" s="4"/>
      <c r="J101" s="4"/>
      <c r="K101" s="4"/>
    </row>
    <row r="102" spans="1:11" x14ac:dyDescent="0.2">
      <c r="A102" s="1" t="s">
        <v>432</v>
      </c>
      <c r="B102" s="1" t="s">
        <v>433</v>
      </c>
      <c r="C102" s="1" t="s">
        <v>434</v>
      </c>
      <c r="D102" s="1" t="s">
        <v>435</v>
      </c>
      <c r="E102" s="1" t="s">
        <v>9</v>
      </c>
      <c r="F102" s="1" t="s">
        <v>28</v>
      </c>
      <c r="G102" t="s">
        <v>905</v>
      </c>
      <c r="H102" s="4" t="s">
        <v>1039</v>
      </c>
      <c r="I102" s="4"/>
      <c r="J102" s="4"/>
      <c r="K102" s="4"/>
    </row>
    <row r="103" spans="1:11" x14ac:dyDescent="0.2">
      <c r="A103" s="1" t="s">
        <v>439</v>
      </c>
      <c r="B103" s="1" t="s">
        <v>440</v>
      </c>
      <c r="C103" s="1" t="s">
        <v>441</v>
      </c>
      <c r="D103" s="1" t="s">
        <v>442</v>
      </c>
      <c r="E103" s="1" t="s">
        <v>9</v>
      </c>
      <c r="F103" s="1" t="s">
        <v>28</v>
      </c>
      <c r="G103" t="s">
        <v>905</v>
      </c>
      <c r="H103" s="4" t="s">
        <v>1039</v>
      </c>
      <c r="I103" s="4"/>
      <c r="J103" s="4"/>
      <c r="K103" s="4"/>
    </row>
    <row r="104" spans="1:11" x14ac:dyDescent="0.2">
      <c r="A104" s="1" t="s">
        <v>446</v>
      </c>
      <c r="B104" s="1" t="s">
        <v>447</v>
      </c>
      <c r="C104" s="1" t="s">
        <v>448</v>
      </c>
      <c r="D104" s="1" t="s">
        <v>449</v>
      </c>
      <c r="E104" s="1" t="s">
        <v>9</v>
      </c>
      <c r="F104" s="1" t="s">
        <v>28</v>
      </c>
      <c r="G104" t="s">
        <v>905</v>
      </c>
      <c r="H104" s="4" t="s">
        <v>1039</v>
      </c>
      <c r="I104" s="4"/>
      <c r="J104" s="4"/>
      <c r="K104" s="4"/>
    </row>
    <row r="105" spans="1:11" x14ac:dyDescent="0.2">
      <c r="A105" s="1" t="s">
        <v>476</v>
      </c>
      <c r="B105" s="1" t="s">
        <v>477</v>
      </c>
      <c r="C105" s="1" t="s">
        <v>478</v>
      </c>
      <c r="D105" s="1" t="s">
        <v>479</v>
      </c>
      <c r="E105" s="1" t="s">
        <v>9</v>
      </c>
      <c r="F105" s="1" t="s">
        <v>28</v>
      </c>
      <c r="G105" t="s">
        <v>905</v>
      </c>
      <c r="H105" s="4" t="s">
        <v>1039</v>
      </c>
      <c r="I105" s="4"/>
      <c r="J105" s="4"/>
      <c r="K105" s="4"/>
    </row>
    <row r="106" spans="1:11" x14ac:dyDescent="0.2">
      <c r="A106" s="1" t="s">
        <v>487</v>
      </c>
      <c r="B106" s="1" t="s">
        <v>488</v>
      </c>
      <c r="C106" s="1" t="s">
        <v>489</v>
      </c>
      <c r="D106" s="1" t="s">
        <v>490</v>
      </c>
      <c r="E106" s="1" t="s">
        <v>9</v>
      </c>
      <c r="F106" s="1" t="s">
        <v>28</v>
      </c>
      <c r="G106" t="s">
        <v>905</v>
      </c>
      <c r="H106" s="4" t="s">
        <v>1039</v>
      </c>
      <c r="I106" s="4"/>
      <c r="J106" s="4"/>
      <c r="K106" s="4"/>
    </row>
    <row r="107" spans="1:11" x14ac:dyDescent="0.2">
      <c r="A107" s="1" t="s">
        <v>585</v>
      </c>
      <c r="B107" s="1" t="s">
        <v>586</v>
      </c>
      <c r="C107" s="1" t="s">
        <v>587</v>
      </c>
      <c r="D107" s="1" t="s">
        <v>588</v>
      </c>
      <c r="E107" s="1" t="s">
        <v>9</v>
      </c>
      <c r="F107" s="1" t="s">
        <v>28</v>
      </c>
      <c r="G107" t="s">
        <v>905</v>
      </c>
      <c r="H107" s="4" t="s">
        <v>1039</v>
      </c>
      <c r="I107" s="4"/>
      <c r="J107" s="4"/>
      <c r="K107" s="4"/>
    </row>
    <row r="108" spans="1:11" x14ac:dyDescent="0.2">
      <c r="A108" s="1" t="s">
        <v>589</v>
      </c>
      <c r="B108" s="1" t="s">
        <v>590</v>
      </c>
      <c r="C108" s="1" t="s">
        <v>591</v>
      </c>
      <c r="D108" s="1" t="s">
        <v>592</v>
      </c>
      <c r="E108" s="1" t="s">
        <v>9</v>
      </c>
      <c r="F108" s="1" t="s">
        <v>28</v>
      </c>
      <c r="G108" t="s">
        <v>905</v>
      </c>
      <c r="H108" s="4" t="s">
        <v>1039</v>
      </c>
      <c r="I108" s="4"/>
      <c r="J108" s="4"/>
      <c r="K108" s="4"/>
    </row>
    <row r="109" spans="1:11" x14ac:dyDescent="0.2">
      <c r="A109" s="1" t="s">
        <v>667</v>
      </c>
      <c r="B109" s="1" t="s">
        <v>668</v>
      </c>
      <c r="C109" s="1" t="s">
        <v>669</v>
      </c>
      <c r="D109" s="1" t="s">
        <v>670</v>
      </c>
      <c r="E109" s="1" t="s">
        <v>9</v>
      </c>
      <c r="F109" s="1" t="s">
        <v>28</v>
      </c>
      <c r="G109" t="s">
        <v>905</v>
      </c>
      <c r="H109" s="10" t="s">
        <v>1039</v>
      </c>
      <c r="I109" s="4"/>
      <c r="J109" s="4"/>
      <c r="K109" s="4"/>
    </row>
    <row r="110" spans="1:11" x14ac:dyDescent="0.2">
      <c r="A110" s="1" t="s">
        <v>693</v>
      </c>
      <c r="B110" s="1" t="s">
        <v>694</v>
      </c>
      <c r="C110" s="1" t="s">
        <v>695</v>
      </c>
      <c r="D110" s="1" t="s">
        <v>696</v>
      </c>
      <c r="E110" s="1" t="s">
        <v>9</v>
      </c>
      <c r="F110" s="1" t="s">
        <v>28</v>
      </c>
      <c r="G110" t="s">
        <v>905</v>
      </c>
      <c r="H110" s="4" t="s">
        <v>1039</v>
      </c>
      <c r="I110" s="4"/>
      <c r="J110" s="4"/>
      <c r="K110" s="4"/>
    </row>
    <row r="111" spans="1:11" x14ac:dyDescent="0.2">
      <c r="A111" s="1" t="s">
        <v>701</v>
      </c>
      <c r="B111" s="1" t="s">
        <v>702</v>
      </c>
      <c r="C111" s="1" t="s">
        <v>703</v>
      </c>
      <c r="D111" s="1" t="s">
        <v>704</v>
      </c>
      <c r="E111" s="1" t="s">
        <v>9</v>
      </c>
      <c r="F111" s="1" t="s">
        <v>28</v>
      </c>
      <c r="G111" t="s">
        <v>905</v>
      </c>
      <c r="H111" s="4" t="s">
        <v>1039</v>
      </c>
      <c r="I111" s="4"/>
      <c r="J111" s="4"/>
      <c r="K111" s="4"/>
    </row>
    <row r="112" spans="1:11" x14ac:dyDescent="0.2">
      <c r="A112" s="1" t="s">
        <v>709</v>
      </c>
      <c r="B112" s="1" t="s">
        <v>710</v>
      </c>
      <c r="C112" s="1" t="s">
        <v>711</v>
      </c>
      <c r="D112" s="1" t="s">
        <v>712</v>
      </c>
      <c r="E112" s="1" t="s">
        <v>9</v>
      </c>
      <c r="F112" s="1" t="s">
        <v>28</v>
      </c>
      <c r="G112" t="s">
        <v>905</v>
      </c>
      <c r="H112" s="4" t="s">
        <v>1039</v>
      </c>
      <c r="I112" s="4"/>
      <c r="J112" s="4"/>
      <c r="K112" s="4"/>
    </row>
    <row r="113" spans="1:11" x14ac:dyDescent="0.2">
      <c r="A113" s="1" t="s">
        <v>713</v>
      </c>
      <c r="B113" s="1" t="s">
        <v>714</v>
      </c>
      <c r="C113" s="1" t="s">
        <v>715</v>
      </c>
      <c r="D113" s="1" t="s">
        <v>716</v>
      </c>
      <c r="E113" s="1" t="s">
        <v>9</v>
      </c>
      <c r="F113" s="1" t="s">
        <v>28</v>
      </c>
      <c r="G113" t="s">
        <v>905</v>
      </c>
      <c r="H113" s="4" t="s">
        <v>1039</v>
      </c>
      <c r="I113" s="4"/>
      <c r="J113" s="4"/>
      <c r="K113" s="4"/>
    </row>
    <row r="114" spans="1:11" x14ac:dyDescent="0.2">
      <c r="A114" s="1" t="s">
        <v>733</v>
      </c>
      <c r="B114" s="1" t="s">
        <v>734</v>
      </c>
      <c r="C114" s="1" t="s">
        <v>735</v>
      </c>
      <c r="D114" s="1" t="s">
        <v>736</v>
      </c>
      <c r="E114" s="1" t="s">
        <v>9</v>
      </c>
      <c r="F114" s="1" t="s">
        <v>28</v>
      </c>
      <c r="G114" t="s">
        <v>905</v>
      </c>
      <c r="H114" s="4" t="s">
        <v>1039</v>
      </c>
      <c r="I114" s="4"/>
      <c r="J114" s="4"/>
      <c r="K114" s="4"/>
    </row>
    <row r="115" spans="1:11" x14ac:dyDescent="0.2">
      <c r="A115" s="1" t="s">
        <v>898</v>
      </c>
      <c r="B115" s="1" t="s">
        <v>750</v>
      </c>
      <c r="C115" s="1" t="s">
        <v>899</v>
      </c>
      <c r="D115" s="1" t="s">
        <v>900</v>
      </c>
      <c r="E115" s="1" t="s">
        <v>9</v>
      </c>
      <c r="F115" s="1" t="s">
        <v>28</v>
      </c>
      <c r="G115" t="s">
        <v>905</v>
      </c>
      <c r="H115" s="4" t="s">
        <v>1039</v>
      </c>
      <c r="I115" s="4"/>
      <c r="J115" s="4"/>
      <c r="K115" s="4"/>
    </row>
    <row r="116" spans="1:11" x14ac:dyDescent="0.2">
      <c r="A116" s="1" t="s">
        <v>760</v>
      </c>
      <c r="B116" s="1" t="s">
        <v>761</v>
      </c>
      <c r="C116" s="1" t="s">
        <v>762</v>
      </c>
      <c r="D116" s="1" t="s">
        <v>763</v>
      </c>
      <c r="E116" s="1" t="s">
        <v>9</v>
      </c>
      <c r="F116" s="1" t="s">
        <v>28</v>
      </c>
      <c r="G116" t="s">
        <v>905</v>
      </c>
      <c r="H116" s="4" t="s">
        <v>1039</v>
      </c>
      <c r="I116" s="4"/>
      <c r="J116" s="4"/>
      <c r="K116" s="4"/>
    </row>
    <row r="117" spans="1:11" x14ac:dyDescent="0.2">
      <c r="A117" s="1" t="s">
        <v>783</v>
      </c>
      <c r="B117" s="1" t="s">
        <v>784</v>
      </c>
      <c r="C117" s="1" t="s">
        <v>785</v>
      </c>
      <c r="D117" s="1" t="s">
        <v>786</v>
      </c>
      <c r="E117" s="1" t="s">
        <v>9</v>
      </c>
      <c r="F117" s="1" t="s">
        <v>28</v>
      </c>
      <c r="G117" t="s">
        <v>905</v>
      </c>
      <c r="H117" s="4" t="s">
        <v>1039</v>
      </c>
      <c r="I117" s="4"/>
      <c r="J117" s="4"/>
      <c r="K117" s="4"/>
    </row>
    <row r="118" spans="1:11" x14ac:dyDescent="0.2">
      <c r="A118" s="1" t="s">
        <v>797</v>
      </c>
      <c r="B118" s="1" t="s">
        <v>798</v>
      </c>
      <c r="C118" s="1" t="s">
        <v>799</v>
      </c>
      <c r="D118" s="1" t="s">
        <v>800</v>
      </c>
      <c r="E118" s="1" t="s">
        <v>9</v>
      </c>
      <c r="F118" s="1" t="s">
        <v>28</v>
      </c>
      <c r="G118" t="s">
        <v>905</v>
      </c>
      <c r="H118" s="4" t="s">
        <v>1039</v>
      </c>
      <c r="I118" s="4"/>
      <c r="J118" s="4"/>
      <c r="K118" s="4"/>
    </row>
    <row r="119" spans="1:11" x14ac:dyDescent="0.2">
      <c r="A119" s="1" t="s">
        <v>831</v>
      </c>
      <c r="B119" s="1" t="s">
        <v>832</v>
      </c>
      <c r="C119" s="1" t="s">
        <v>833</v>
      </c>
      <c r="D119" s="1" t="s">
        <v>834</v>
      </c>
      <c r="E119" s="1" t="s">
        <v>9</v>
      </c>
      <c r="F119" s="1" t="s">
        <v>28</v>
      </c>
      <c r="G119" t="s">
        <v>905</v>
      </c>
      <c r="H119" s="4" t="s">
        <v>1039</v>
      </c>
      <c r="I119" s="4"/>
      <c r="J119" s="4"/>
      <c r="K119" s="4"/>
    </row>
    <row r="120" spans="1:11" x14ac:dyDescent="0.2">
      <c r="A120" s="1" t="s">
        <v>890</v>
      </c>
      <c r="B120" s="1" t="s">
        <v>891</v>
      </c>
      <c r="C120" s="1" t="s">
        <v>892</v>
      </c>
      <c r="D120" s="1" t="s">
        <v>893</v>
      </c>
      <c r="E120" s="1" t="s">
        <v>9</v>
      </c>
      <c r="F120" s="1" t="s">
        <v>28</v>
      </c>
      <c r="G120" t="s">
        <v>905</v>
      </c>
      <c r="H120" s="4" t="s">
        <v>1039</v>
      </c>
      <c r="I120" s="4"/>
      <c r="J120" s="4"/>
      <c r="K120" s="4"/>
    </row>
    <row r="121" spans="1:11" x14ac:dyDescent="0.2">
      <c r="A121" s="1" t="s">
        <v>894</v>
      </c>
      <c r="B121" s="1" t="s">
        <v>895</v>
      </c>
      <c r="C121" s="1" t="s">
        <v>896</v>
      </c>
      <c r="D121" s="1" t="s">
        <v>897</v>
      </c>
      <c r="E121" s="1" t="s">
        <v>9</v>
      </c>
      <c r="F121" s="1" t="s">
        <v>28</v>
      </c>
      <c r="G121" t="s">
        <v>905</v>
      </c>
      <c r="H121" s="4" t="s">
        <v>1039</v>
      </c>
      <c r="I121" s="4"/>
      <c r="J121" s="4"/>
      <c r="K121" s="4"/>
    </row>
    <row r="122" spans="1:11" x14ac:dyDescent="0.2">
      <c r="A122" s="1" t="s">
        <v>5</v>
      </c>
      <c r="B122" s="1" t="s">
        <v>6</v>
      </c>
      <c r="C122" s="1" t="s">
        <v>7</v>
      </c>
      <c r="D122" s="1" t="s">
        <v>8</v>
      </c>
      <c r="E122" s="1" t="s">
        <v>9</v>
      </c>
      <c r="F122" s="1" t="s">
        <v>10</v>
      </c>
      <c r="G122" t="s">
        <v>905</v>
      </c>
      <c r="H122" s="4" t="s">
        <v>1039</v>
      </c>
      <c r="I122" s="4"/>
      <c r="J122" s="4"/>
      <c r="K122" s="4"/>
    </row>
    <row r="123" spans="1:11" x14ac:dyDescent="0.2">
      <c r="A123" s="1" t="s">
        <v>58</v>
      </c>
      <c r="B123" s="1" t="s">
        <v>59</v>
      </c>
      <c r="C123" s="1" t="s">
        <v>60</v>
      </c>
      <c r="D123" s="1" t="s">
        <v>61</v>
      </c>
      <c r="E123" s="1" t="s">
        <v>9</v>
      </c>
      <c r="F123" s="1" t="s">
        <v>10</v>
      </c>
      <c r="G123" t="s">
        <v>905</v>
      </c>
      <c r="H123" s="4" t="s">
        <v>1039</v>
      </c>
      <c r="I123" s="4"/>
      <c r="J123" s="4"/>
      <c r="K123" s="4"/>
    </row>
    <row r="124" spans="1:11" x14ac:dyDescent="0.2">
      <c r="A124" s="1" t="s">
        <v>83</v>
      </c>
      <c r="B124" s="1" t="s">
        <v>84</v>
      </c>
      <c r="C124" s="1" t="s">
        <v>85</v>
      </c>
      <c r="D124" s="1" t="s">
        <v>86</v>
      </c>
      <c r="E124" s="1" t="s">
        <v>9</v>
      </c>
      <c r="F124" s="1" t="s">
        <v>10</v>
      </c>
      <c r="G124" t="s">
        <v>905</v>
      </c>
      <c r="H124" s="4" t="s">
        <v>1039</v>
      </c>
      <c r="I124" s="4"/>
      <c r="J124" s="4"/>
      <c r="K124" s="4"/>
    </row>
    <row r="125" spans="1:11" x14ac:dyDescent="0.2">
      <c r="A125" s="1" t="s">
        <v>179</v>
      </c>
      <c r="B125" s="1" t="s">
        <v>180</v>
      </c>
      <c r="C125" s="1" t="s">
        <v>181</v>
      </c>
      <c r="D125" s="1" t="s">
        <v>940</v>
      </c>
      <c r="E125" s="1" t="s">
        <v>9</v>
      </c>
      <c r="F125" s="1" t="s">
        <v>10</v>
      </c>
      <c r="G125" t="s">
        <v>905</v>
      </c>
      <c r="H125" s="4"/>
      <c r="I125" s="4"/>
      <c r="J125" s="4"/>
      <c r="K125" s="4"/>
    </row>
    <row r="126" spans="1:11" x14ac:dyDescent="0.2">
      <c r="A126" s="1" t="s">
        <v>135</v>
      </c>
      <c r="B126" s="1" t="s">
        <v>136</v>
      </c>
      <c r="C126" s="1" t="s">
        <v>137</v>
      </c>
      <c r="D126" s="1" t="s">
        <v>138</v>
      </c>
      <c r="E126" s="1" t="s">
        <v>9</v>
      </c>
      <c r="F126" s="1" t="s">
        <v>10</v>
      </c>
      <c r="G126" t="s">
        <v>905</v>
      </c>
      <c r="H126" s="4" t="s">
        <v>1039</v>
      </c>
      <c r="I126" s="4"/>
      <c r="J126" s="4"/>
      <c r="K126" s="4"/>
    </row>
    <row r="127" spans="1:11" x14ac:dyDescent="0.2">
      <c r="A127" s="1" t="s">
        <v>168</v>
      </c>
      <c r="B127" s="1" t="s">
        <v>169</v>
      </c>
      <c r="C127" s="1" t="s">
        <v>170</v>
      </c>
      <c r="D127" s="1" t="s">
        <v>171</v>
      </c>
      <c r="E127" s="1" t="s">
        <v>9</v>
      </c>
      <c r="F127" s="1" t="s">
        <v>10</v>
      </c>
      <c r="G127" t="s">
        <v>905</v>
      </c>
      <c r="H127" s="4" t="s">
        <v>1039</v>
      </c>
      <c r="I127" s="4"/>
      <c r="J127" s="4"/>
      <c r="K127" s="4"/>
    </row>
    <row r="128" spans="1:11" x14ac:dyDescent="0.2">
      <c r="A128" s="1" t="s">
        <v>265</v>
      </c>
      <c r="B128" s="1" t="s">
        <v>266</v>
      </c>
      <c r="C128" s="1" t="s">
        <v>267</v>
      </c>
      <c r="D128" s="1" t="s">
        <v>945</v>
      </c>
      <c r="E128" s="1" t="s">
        <v>9</v>
      </c>
      <c r="F128" s="1" t="s">
        <v>10</v>
      </c>
      <c r="G128" t="s">
        <v>905</v>
      </c>
      <c r="H128" s="4"/>
      <c r="I128" s="4"/>
      <c r="J128" s="4"/>
      <c r="K128" s="4"/>
    </row>
    <row r="129" spans="1:11" x14ac:dyDescent="0.2">
      <c r="A129" s="1" t="s">
        <v>258</v>
      </c>
      <c r="B129" s="1" t="s">
        <v>259</v>
      </c>
      <c r="C129" s="1" t="s">
        <v>260</v>
      </c>
      <c r="D129" s="1" t="s">
        <v>261</v>
      </c>
      <c r="E129" s="1" t="s">
        <v>9</v>
      </c>
      <c r="F129" s="1" t="s">
        <v>10</v>
      </c>
      <c r="G129" t="s">
        <v>905</v>
      </c>
      <c r="H129" s="4" t="s">
        <v>1039</v>
      </c>
      <c r="I129" s="4"/>
      <c r="J129" s="4"/>
      <c r="K129" s="4"/>
    </row>
    <row r="130" spans="1:11" x14ac:dyDescent="0.2">
      <c r="A130" s="1" t="s">
        <v>314</v>
      </c>
      <c r="B130" s="1" t="s">
        <v>315</v>
      </c>
      <c r="C130" s="1" t="s">
        <v>316</v>
      </c>
      <c r="D130" s="1" t="s">
        <v>317</v>
      </c>
      <c r="E130" s="1" t="s">
        <v>9</v>
      </c>
      <c r="F130" s="1" t="s">
        <v>10</v>
      </c>
      <c r="G130" t="s">
        <v>905</v>
      </c>
      <c r="H130" s="4" t="s">
        <v>1039</v>
      </c>
      <c r="I130" s="4"/>
      <c r="J130" s="4"/>
      <c r="K130" s="4"/>
    </row>
    <row r="131" spans="1:11" x14ac:dyDescent="0.2">
      <c r="A131" s="1" t="s">
        <v>318</v>
      </c>
      <c r="B131" s="1" t="s">
        <v>319</v>
      </c>
      <c r="C131" s="1" t="s">
        <v>320</v>
      </c>
      <c r="D131" s="1" t="s">
        <v>321</v>
      </c>
      <c r="E131" s="1" t="s">
        <v>9</v>
      </c>
      <c r="F131" s="1" t="s">
        <v>10</v>
      </c>
      <c r="G131" t="s">
        <v>905</v>
      </c>
      <c r="H131" s="4" t="s">
        <v>1039</v>
      </c>
      <c r="I131" s="4"/>
      <c r="J131" s="4"/>
      <c r="K131" s="4"/>
    </row>
    <row r="132" spans="1:11" x14ac:dyDescent="0.2">
      <c r="A132" s="1" t="s">
        <v>322</v>
      </c>
      <c r="B132" s="1" t="s">
        <v>323</v>
      </c>
      <c r="C132" s="1" t="s">
        <v>324</v>
      </c>
      <c r="D132" s="1" t="s">
        <v>325</v>
      </c>
      <c r="E132" s="1" t="s">
        <v>9</v>
      </c>
      <c r="F132" s="1" t="s">
        <v>10</v>
      </c>
      <c r="G132" t="s">
        <v>905</v>
      </c>
      <c r="H132" s="4" t="s">
        <v>1039</v>
      </c>
      <c r="I132" s="4"/>
      <c r="J132" s="4"/>
      <c r="K132" s="4"/>
    </row>
    <row r="133" spans="1:11" x14ac:dyDescent="0.2">
      <c r="A133" s="1" t="s">
        <v>523</v>
      </c>
      <c r="B133" s="1" t="s">
        <v>524</v>
      </c>
      <c r="C133" s="1" t="s">
        <v>525</v>
      </c>
      <c r="D133" s="1" t="s">
        <v>974</v>
      </c>
      <c r="E133" s="1" t="s">
        <v>9</v>
      </c>
      <c r="F133" s="1" t="s">
        <v>10</v>
      </c>
      <c r="G133" t="s">
        <v>905</v>
      </c>
      <c r="H133" s="4"/>
      <c r="I133" s="4"/>
      <c r="J133" s="4"/>
      <c r="K133" s="4"/>
    </row>
    <row r="134" spans="1:11" x14ac:dyDescent="0.2">
      <c r="A134" s="1" t="s">
        <v>217</v>
      </c>
      <c r="B134" s="1" t="s">
        <v>218</v>
      </c>
      <c r="C134" s="1" t="s">
        <v>219</v>
      </c>
      <c r="D134" s="1" t="s">
        <v>220</v>
      </c>
      <c r="E134" s="1" t="s">
        <v>9</v>
      </c>
      <c r="F134" s="1" t="s">
        <v>10</v>
      </c>
      <c r="G134" t="s">
        <v>905</v>
      </c>
      <c r="H134" s="4" t="s">
        <v>1039</v>
      </c>
      <c r="I134" s="4"/>
      <c r="J134" s="4"/>
      <c r="K134" s="4"/>
    </row>
    <row r="135" spans="1:11" x14ac:dyDescent="0.2">
      <c r="A135" s="1" t="s">
        <v>374</v>
      </c>
      <c r="B135" s="1" t="s">
        <v>375</v>
      </c>
      <c r="C135" s="1" t="s">
        <v>376</v>
      </c>
      <c r="D135" s="1" t="s">
        <v>377</v>
      </c>
      <c r="E135" s="1" t="s">
        <v>9</v>
      </c>
      <c r="F135" s="1" t="s">
        <v>10</v>
      </c>
      <c r="G135" t="s">
        <v>905</v>
      </c>
      <c r="H135" s="4" t="s">
        <v>1039</v>
      </c>
      <c r="I135" s="4"/>
      <c r="J135" s="4"/>
      <c r="K135" s="4"/>
    </row>
    <row r="136" spans="1:11" x14ac:dyDescent="0.2">
      <c r="A136" s="1" t="s">
        <v>418</v>
      </c>
      <c r="B136" s="1" t="s">
        <v>419</v>
      </c>
      <c r="C136" s="1" t="s">
        <v>420</v>
      </c>
      <c r="D136" s="1" t="s">
        <v>421</v>
      </c>
      <c r="E136" s="1" t="s">
        <v>9</v>
      </c>
      <c r="F136" s="1" t="s">
        <v>10</v>
      </c>
      <c r="G136" t="s">
        <v>905</v>
      </c>
      <c r="H136" s="4" t="s">
        <v>1039</v>
      </c>
      <c r="I136" s="4"/>
      <c r="J136" s="4"/>
      <c r="K136" s="4"/>
    </row>
    <row r="137" spans="1:11" x14ac:dyDescent="0.2">
      <c r="A137" s="1" t="s">
        <v>425</v>
      </c>
      <c r="B137" s="1" t="s">
        <v>426</v>
      </c>
      <c r="C137" s="1" t="s">
        <v>427</v>
      </c>
      <c r="D137" s="1" t="s">
        <v>428</v>
      </c>
      <c r="E137" s="1" t="s">
        <v>9</v>
      </c>
      <c r="F137" s="1" t="s">
        <v>10</v>
      </c>
      <c r="G137" t="s">
        <v>905</v>
      </c>
      <c r="H137" s="4" t="s">
        <v>1039</v>
      </c>
      <c r="I137" s="4"/>
      <c r="J137" s="4"/>
      <c r="K137" s="4"/>
    </row>
    <row r="138" spans="1:11" x14ac:dyDescent="0.2">
      <c r="A138" s="1" t="s">
        <v>544</v>
      </c>
      <c r="B138" s="1" t="s">
        <v>545</v>
      </c>
      <c r="C138" s="1" t="s">
        <v>546</v>
      </c>
      <c r="D138" s="1" t="s">
        <v>981</v>
      </c>
      <c r="E138" s="1" t="s">
        <v>9</v>
      </c>
      <c r="F138" s="1" t="s">
        <v>10</v>
      </c>
      <c r="G138" t="s">
        <v>905</v>
      </c>
      <c r="H138" s="4"/>
      <c r="I138" s="4"/>
      <c r="J138" s="4"/>
      <c r="K138" s="4"/>
    </row>
    <row r="139" spans="1:11" x14ac:dyDescent="0.2">
      <c r="A139" s="1" t="s">
        <v>553</v>
      </c>
      <c r="B139" s="1" t="s">
        <v>554</v>
      </c>
      <c r="C139" s="1" t="s">
        <v>555</v>
      </c>
      <c r="D139" s="1" t="s">
        <v>984</v>
      </c>
      <c r="E139" s="1" t="s">
        <v>9</v>
      </c>
      <c r="F139" s="1" t="s">
        <v>10</v>
      </c>
      <c r="G139" t="s">
        <v>905</v>
      </c>
      <c r="H139" s="4"/>
      <c r="I139" s="4"/>
      <c r="J139" s="4"/>
      <c r="K139" s="4"/>
    </row>
    <row r="140" spans="1:11" x14ac:dyDescent="0.2">
      <c r="A140" s="1" t="s">
        <v>464</v>
      </c>
      <c r="B140" s="1" t="s">
        <v>465</v>
      </c>
      <c r="C140" s="1" t="s">
        <v>466</v>
      </c>
      <c r="D140" s="1" t="s">
        <v>467</v>
      </c>
      <c r="E140" s="1" t="s">
        <v>9</v>
      </c>
      <c r="F140" s="1" t="s">
        <v>10</v>
      </c>
      <c r="G140" t="s">
        <v>905</v>
      </c>
      <c r="H140" s="4" t="s">
        <v>1039</v>
      </c>
      <c r="I140" s="4"/>
      <c r="J140" s="4"/>
      <c r="K140" s="4"/>
    </row>
    <row r="141" spans="1:11" x14ac:dyDescent="0.2">
      <c r="A141" s="1" t="s">
        <v>480</v>
      </c>
      <c r="B141" s="1" t="s">
        <v>481</v>
      </c>
      <c r="C141" s="1" t="s">
        <v>482</v>
      </c>
      <c r="D141" s="1" t="s">
        <v>483</v>
      </c>
      <c r="E141" s="1" t="s">
        <v>9</v>
      </c>
      <c r="F141" s="1" t="s">
        <v>10</v>
      </c>
      <c r="G141" t="s">
        <v>905</v>
      </c>
      <c r="H141" s="4" t="s">
        <v>1039</v>
      </c>
      <c r="I141" s="4"/>
      <c r="J141" s="4"/>
      <c r="K141" s="4"/>
    </row>
    <row r="142" spans="1:11" x14ac:dyDescent="0.2">
      <c r="A142" s="1" t="s">
        <v>562</v>
      </c>
      <c r="B142" s="1" t="s">
        <v>563</v>
      </c>
      <c r="C142" s="1" t="s">
        <v>564</v>
      </c>
      <c r="D142" s="1" t="s">
        <v>987</v>
      </c>
      <c r="E142" s="1" t="s">
        <v>9</v>
      </c>
      <c r="F142" s="1" t="s">
        <v>10</v>
      </c>
      <c r="G142" t="s">
        <v>905</v>
      </c>
      <c r="H142" s="4"/>
      <c r="I142" s="4"/>
      <c r="J142" s="4"/>
      <c r="K142" s="4"/>
    </row>
    <row r="143" spans="1:11" x14ac:dyDescent="0.2">
      <c r="A143" s="1" t="s">
        <v>565</v>
      </c>
      <c r="B143" s="1" t="s">
        <v>566</v>
      </c>
      <c r="C143" s="1" t="s">
        <v>567</v>
      </c>
      <c r="D143" s="1" t="s">
        <v>568</v>
      </c>
      <c r="E143" s="1" t="s">
        <v>9</v>
      </c>
      <c r="F143" s="1" t="s">
        <v>10</v>
      </c>
      <c r="G143" t="s">
        <v>905</v>
      </c>
      <c r="H143" s="4" t="s">
        <v>1039</v>
      </c>
      <c r="I143" s="4"/>
      <c r="J143" s="4"/>
      <c r="K143" s="4"/>
    </row>
    <row r="144" spans="1:11" x14ac:dyDescent="0.2">
      <c r="A144" s="1" t="s">
        <v>593</v>
      </c>
      <c r="B144" s="1" t="s">
        <v>594</v>
      </c>
      <c r="C144" s="1" t="s">
        <v>595</v>
      </c>
      <c r="D144" s="1" t="s">
        <v>992</v>
      </c>
      <c r="E144" s="1" t="s">
        <v>9</v>
      </c>
      <c r="F144" s="1" t="s">
        <v>10</v>
      </c>
      <c r="G144" t="s">
        <v>905</v>
      </c>
      <c r="H144" s="4"/>
      <c r="I144" s="4"/>
      <c r="J144" s="4"/>
      <c r="K144" s="4"/>
    </row>
    <row r="145" spans="1:11" x14ac:dyDescent="0.2">
      <c r="A145" s="1" t="s">
        <v>608</v>
      </c>
      <c r="B145" s="1" t="s">
        <v>609</v>
      </c>
      <c r="C145" s="1" t="s">
        <v>610</v>
      </c>
      <c r="D145" s="1" t="s">
        <v>611</v>
      </c>
      <c r="E145" s="1" t="s">
        <v>9</v>
      </c>
      <c r="F145" s="1" t="s">
        <v>10</v>
      </c>
      <c r="G145" t="s">
        <v>905</v>
      </c>
      <c r="H145" s="4" t="s">
        <v>1039</v>
      </c>
      <c r="I145" s="4"/>
      <c r="J145" s="4"/>
      <c r="K145" s="4"/>
    </row>
    <row r="146" spans="1:11" x14ac:dyDescent="0.2">
      <c r="A146" s="1" t="s">
        <v>612</v>
      </c>
      <c r="B146" s="1" t="s">
        <v>613</v>
      </c>
      <c r="C146" s="1" t="s">
        <v>614</v>
      </c>
      <c r="D146" s="1" t="s">
        <v>997</v>
      </c>
      <c r="E146" s="1" t="s">
        <v>9</v>
      </c>
      <c r="F146" s="1" t="s">
        <v>10</v>
      </c>
      <c r="G146" t="s">
        <v>905</v>
      </c>
      <c r="H146" s="4"/>
      <c r="I146" s="4"/>
      <c r="J146" s="4"/>
      <c r="K146" s="4"/>
    </row>
    <row r="147" spans="1:11" x14ac:dyDescent="0.2">
      <c r="A147" s="1" t="s">
        <v>624</v>
      </c>
      <c r="B147" s="1" t="s">
        <v>625</v>
      </c>
      <c r="C147" s="1" t="s">
        <v>626</v>
      </c>
      <c r="D147" s="1" t="s">
        <v>627</v>
      </c>
      <c r="E147" s="1" t="s">
        <v>9</v>
      </c>
      <c r="F147" s="1" t="s">
        <v>10</v>
      </c>
      <c r="G147" t="s">
        <v>905</v>
      </c>
      <c r="H147" s="4" t="s">
        <v>1039</v>
      </c>
      <c r="I147" s="4"/>
      <c r="J147" s="4"/>
      <c r="K147" s="4"/>
    </row>
    <row r="148" spans="1:11" x14ac:dyDescent="0.2">
      <c r="A148" s="1" t="s">
        <v>636</v>
      </c>
      <c r="B148" s="1" t="s">
        <v>637</v>
      </c>
      <c r="C148" s="1" t="s">
        <v>638</v>
      </c>
      <c r="D148" s="1" t="s">
        <v>639</v>
      </c>
      <c r="E148" s="1" t="s">
        <v>9</v>
      </c>
      <c r="F148" s="1" t="s">
        <v>10</v>
      </c>
      <c r="G148" t="s">
        <v>905</v>
      </c>
      <c r="H148" s="4" t="s">
        <v>1039</v>
      </c>
      <c r="I148" s="4"/>
      <c r="J148" s="4"/>
      <c r="K148" s="4"/>
    </row>
    <row r="149" spans="1:11" x14ac:dyDescent="0.2">
      <c r="A149" s="1" t="s">
        <v>686</v>
      </c>
      <c r="B149" s="1" t="s">
        <v>687</v>
      </c>
      <c r="C149" s="1" t="s">
        <v>688</v>
      </c>
      <c r="D149" s="1" t="s">
        <v>689</v>
      </c>
      <c r="E149" s="1" t="s">
        <v>9</v>
      </c>
      <c r="F149" s="1" t="s">
        <v>10</v>
      </c>
      <c r="G149" t="s">
        <v>905</v>
      </c>
      <c r="H149" s="10" t="s">
        <v>1039</v>
      </c>
      <c r="I149" s="4"/>
      <c r="J149" s="4"/>
      <c r="K149" s="4"/>
    </row>
    <row r="150" spans="1:11" x14ac:dyDescent="0.2">
      <c r="A150" s="1" t="s">
        <v>717</v>
      </c>
      <c r="B150" s="1" t="s">
        <v>718</v>
      </c>
      <c r="C150" s="1" t="s">
        <v>719</v>
      </c>
      <c r="D150" s="1" t="s">
        <v>1009</v>
      </c>
      <c r="E150" s="1" t="s">
        <v>9</v>
      </c>
      <c r="F150" s="1" t="s">
        <v>10</v>
      </c>
      <c r="G150" t="s">
        <v>905</v>
      </c>
      <c r="H150" s="4"/>
      <c r="I150" s="4"/>
      <c r="J150" s="4"/>
      <c r="K150" s="4"/>
    </row>
    <row r="151" spans="1:11" x14ac:dyDescent="0.2">
      <c r="A151" s="1" t="s">
        <v>726</v>
      </c>
      <c r="B151" s="1" t="s">
        <v>727</v>
      </c>
      <c r="C151" s="1" t="s">
        <v>728</v>
      </c>
      <c r="D151" s="1" t="s">
        <v>1011</v>
      </c>
      <c r="E151" s="1" t="s">
        <v>9</v>
      </c>
      <c r="F151" s="1" t="s">
        <v>10</v>
      </c>
      <c r="G151" t="s">
        <v>905</v>
      </c>
      <c r="H151" s="4"/>
      <c r="I151" s="4"/>
      <c r="J151" s="4"/>
      <c r="K151" s="4"/>
    </row>
    <row r="152" spans="1:11" x14ac:dyDescent="0.2">
      <c r="A152" s="1" t="s">
        <v>743</v>
      </c>
      <c r="B152" s="1" t="s">
        <v>744</v>
      </c>
      <c r="C152" s="1" t="s">
        <v>745</v>
      </c>
      <c r="D152" s="1" t="s">
        <v>746</v>
      </c>
      <c r="E152" s="1" t="s">
        <v>9</v>
      </c>
      <c r="F152" s="1" t="s">
        <v>10</v>
      </c>
      <c r="G152" t="s">
        <v>905</v>
      </c>
      <c r="H152" s="4" t="s">
        <v>1039</v>
      </c>
      <c r="I152" s="4"/>
      <c r="J152" s="4"/>
      <c r="K152" s="4"/>
    </row>
    <row r="153" spans="1:11" x14ac:dyDescent="0.2">
      <c r="A153" s="1" t="s">
        <v>1034</v>
      </c>
      <c r="B153" s="1" t="s">
        <v>744</v>
      </c>
      <c r="C153" s="1" t="s">
        <v>745</v>
      </c>
      <c r="D153" s="1" t="s">
        <v>747</v>
      </c>
      <c r="E153" s="1" t="s">
        <v>748</v>
      </c>
      <c r="F153" s="1" t="s">
        <v>10</v>
      </c>
      <c r="G153" t="s">
        <v>905</v>
      </c>
      <c r="H153" s="4" t="s">
        <v>1039</v>
      </c>
      <c r="I153" s="4"/>
      <c r="J153" s="4"/>
      <c r="K153" s="4"/>
    </row>
    <row r="154" spans="1:11" x14ac:dyDescent="0.2">
      <c r="A154" s="1" t="s">
        <v>787</v>
      </c>
      <c r="B154" s="1" t="s">
        <v>788</v>
      </c>
      <c r="C154" s="1" t="s">
        <v>789</v>
      </c>
      <c r="D154" s="1" t="s">
        <v>790</v>
      </c>
      <c r="E154" s="1" t="s">
        <v>791</v>
      </c>
      <c r="F154" s="1" t="s">
        <v>10</v>
      </c>
      <c r="G154" t="s">
        <v>905</v>
      </c>
      <c r="H154" s="4" t="s">
        <v>1039</v>
      </c>
      <c r="I154" s="4"/>
      <c r="J154" s="4"/>
      <c r="K154" s="4"/>
    </row>
    <row r="155" spans="1:11" x14ac:dyDescent="0.2">
      <c r="A155" s="1" t="s">
        <v>787</v>
      </c>
      <c r="B155" s="1" t="s">
        <v>788</v>
      </c>
      <c r="C155" s="1" t="s">
        <v>789</v>
      </c>
      <c r="D155" s="1" t="s">
        <v>792</v>
      </c>
      <c r="E155" s="1" t="s">
        <v>9</v>
      </c>
      <c r="F155" s="1" t="s">
        <v>10</v>
      </c>
      <c r="G155" t="s">
        <v>905</v>
      </c>
      <c r="H155" s="4" t="s">
        <v>1039</v>
      </c>
      <c r="I155" s="4"/>
      <c r="J155" s="4"/>
      <c r="K155" s="4"/>
    </row>
    <row r="156" spans="1:11" x14ac:dyDescent="0.2">
      <c r="A156" s="1" t="s">
        <v>793</v>
      </c>
      <c r="B156" s="1" t="s">
        <v>794</v>
      </c>
      <c r="C156" s="1" t="s">
        <v>795</v>
      </c>
      <c r="D156" s="1" t="s">
        <v>796</v>
      </c>
      <c r="E156" s="1" t="s">
        <v>9</v>
      </c>
      <c r="F156" s="1" t="s">
        <v>10</v>
      </c>
      <c r="G156" t="s">
        <v>905</v>
      </c>
      <c r="H156" s="4" t="s">
        <v>1039</v>
      </c>
      <c r="I156" s="4"/>
      <c r="J156" s="4"/>
      <c r="K156" s="4"/>
    </row>
    <row r="157" spans="1:11" x14ac:dyDescent="0.2">
      <c r="A157" s="1" t="s">
        <v>801</v>
      </c>
      <c r="B157" s="1" t="s">
        <v>802</v>
      </c>
      <c r="C157" s="1" t="s">
        <v>803</v>
      </c>
      <c r="D157" s="1" t="s">
        <v>1017</v>
      </c>
      <c r="E157" s="1" t="s">
        <v>9</v>
      </c>
      <c r="F157" s="1" t="s">
        <v>10</v>
      </c>
      <c r="G157" t="s">
        <v>905</v>
      </c>
      <c r="H157" s="4"/>
      <c r="I157" s="4"/>
      <c r="J157" s="4"/>
      <c r="K157" s="4"/>
    </row>
    <row r="158" spans="1:11" x14ac:dyDescent="0.2">
      <c r="A158" s="1" t="s">
        <v>804</v>
      </c>
      <c r="B158" s="1" t="s">
        <v>805</v>
      </c>
      <c r="C158" s="1" t="s">
        <v>806</v>
      </c>
      <c r="D158" s="1" t="s">
        <v>1018</v>
      </c>
      <c r="E158" s="1" t="s">
        <v>9</v>
      </c>
      <c r="F158" s="1" t="s">
        <v>10</v>
      </c>
      <c r="G158" t="s">
        <v>905</v>
      </c>
      <c r="H158" s="4"/>
      <c r="I158" s="4"/>
      <c r="J158" s="4"/>
      <c r="K158" s="4"/>
    </row>
    <row r="159" spans="1:11" x14ac:dyDescent="0.2">
      <c r="A159" s="1" t="s">
        <v>828</v>
      </c>
      <c r="B159" s="1" t="s">
        <v>829</v>
      </c>
      <c r="C159" s="1" t="s">
        <v>830</v>
      </c>
      <c r="D159" s="1" t="s">
        <v>1020</v>
      </c>
      <c r="E159" s="1" t="s">
        <v>9</v>
      </c>
      <c r="F159" s="1" t="s">
        <v>10</v>
      </c>
      <c r="G159" t="s">
        <v>905</v>
      </c>
      <c r="H159" s="4"/>
      <c r="I159" s="4"/>
      <c r="J159" s="4"/>
      <c r="K159" s="4"/>
    </row>
    <row r="160" spans="1:11" x14ac:dyDescent="0.2">
      <c r="A160" s="1" t="s">
        <v>862</v>
      </c>
      <c r="B160" s="1" t="s">
        <v>863</v>
      </c>
      <c r="C160" s="1" t="s">
        <v>864</v>
      </c>
      <c r="D160" s="1" t="s">
        <v>1023</v>
      </c>
      <c r="E160" s="1" t="s">
        <v>9</v>
      </c>
      <c r="F160" s="1" t="s">
        <v>10</v>
      </c>
      <c r="G160" t="s">
        <v>905</v>
      </c>
      <c r="H160" s="4" t="s">
        <v>1039</v>
      </c>
      <c r="I160" s="4"/>
      <c r="J160" s="4"/>
      <c r="K160" s="4"/>
    </row>
    <row r="161" spans="1:11" x14ac:dyDescent="0.2">
      <c r="A161" s="1" t="s">
        <v>873</v>
      </c>
      <c r="B161" s="1" t="s">
        <v>870</v>
      </c>
      <c r="C161" s="1" t="s">
        <v>871</v>
      </c>
      <c r="D161" s="1" t="s">
        <v>872</v>
      </c>
      <c r="E161" s="1" t="s">
        <v>9</v>
      </c>
      <c r="F161" s="1" t="s">
        <v>10</v>
      </c>
      <c r="G161" t="s">
        <v>905</v>
      </c>
      <c r="H161" s="4" t="s">
        <v>1039</v>
      </c>
      <c r="I161" s="4"/>
      <c r="J161" s="4"/>
      <c r="K161" s="4"/>
    </row>
    <row r="162" spans="1:11" x14ac:dyDescent="0.2">
      <c r="A162" s="1" t="s">
        <v>16</v>
      </c>
      <c r="B162" s="1" t="s">
        <v>17</v>
      </c>
      <c r="C162" s="1" t="s">
        <v>18</v>
      </c>
      <c r="D162" s="1" t="s">
        <v>19</v>
      </c>
      <c r="E162" s="1" t="s">
        <v>9</v>
      </c>
      <c r="F162" s="1" t="s">
        <v>20</v>
      </c>
      <c r="G162" t="s">
        <v>905</v>
      </c>
      <c r="H162" s="4" t="s">
        <v>1039</v>
      </c>
      <c r="I162" s="4"/>
      <c r="J162" s="4"/>
      <c r="K162" s="4"/>
    </row>
    <row r="163" spans="1:11" x14ac:dyDescent="0.2">
      <c r="A163" s="1" t="s">
        <v>51</v>
      </c>
      <c r="B163" s="1" t="s">
        <v>52</v>
      </c>
      <c r="C163" s="1" t="s">
        <v>53</v>
      </c>
      <c r="D163" s="1" t="s">
        <v>54</v>
      </c>
      <c r="E163" s="1" t="s">
        <v>9</v>
      </c>
      <c r="F163" s="1" t="s">
        <v>20</v>
      </c>
      <c r="G163" t="s">
        <v>905</v>
      </c>
      <c r="H163" s="4" t="s">
        <v>1039</v>
      </c>
      <c r="I163" s="4"/>
      <c r="J163" s="4"/>
      <c r="K163" s="4"/>
    </row>
    <row r="164" spans="1:11" x14ac:dyDescent="0.2">
      <c r="A164" s="1" t="s">
        <v>224</v>
      </c>
      <c r="B164" s="1" t="s">
        <v>225</v>
      </c>
      <c r="C164" s="1" t="s">
        <v>226</v>
      </c>
      <c r="D164" s="1" t="s">
        <v>227</v>
      </c>
      <c r="E164" s="1" t="s">
        <v>9</v>
      </c>
      <c r="F164" s="1" t="s">
        <v>20</v>
      </c>
      <c r="G164" t="s">
        <v>905</v>
      </c>
      <c r="H164" s="4" t="s">
        <v>1039</v>
      </c>
      <c r="I164" s="4"/>
      <c r="J164" s="4"/>
      <c r="K164" s="4"/>
    </row>
    <row r="165" spans="1:11" x14ac:dyDescent="0.2">
      <c r="A165" s="1" t="s">
        <v>1032</v>
      </c>
      <c r="B165" s="1" t="s">
        <v>127</v>
      </c>
      <c r="C165" s="1" t="s">
        <v>128</v>
      </c>
      <c r="D165" s="1" t="s">
        <v>129</v>
      </c>
      <c r="E165" s="1" t="s">
        <v>130</v>
      </c>
      <c r="F165" s="1" t="s">
        <v>20</v>
      </c>
      <c r="G165" t="s">
        <v>905</v>
      </c>
      <c r="H165" s="4" t="s">
        <v>1039</v>
      </c>
      <c r="I165" s="4"/>
      <c r="J165" s="4"/>
      <c r="K165" s="4"/>
    </row>
    <row r="166" spans="1:11" x14ac:dyDescent="0.2">
      <c r="A166" s="1" t="s">
        <v>126</v>
      </c>
      <c r="B166" s="1" t="s">
        <v>127</v>
      </c>
      <c r="C166" s="1" t="s">
        <v>128</v>
      </c>
      <c r="D166" s="1" t="s">
        <v>131</v>
      </c>
      <c r="E166" s="1" t="s">
        <v>9</v>
      </c>
      <c r="F166" s="1" t="s">
        <v>20</v>
      </c>
      <c r="G166" t="s">
        <v>905</v>
      </c>
      <c r="H166" s="4" t="s">
        <v>1039</v>
      </c>
      <c r="I166" s="4"/>
      <c r="J166" s="4"/>
      <c r="K166" s="4"/>
    </row>
    <row r="167" spans="1:11" x14ac:dyDescent="0.2">
      <c r="A167" s="1" t="s">
        <v>326</v>
      </c>
      <c r="B167" s="1" t="s">
        <v>327</v>
      </c>
      <c r="C167" s="1" t="s">
        <v>328</v>
      </c>
      <c r="D167" s="1" t="s">
        <v>329</v>
      </c>
      <c r="E167" s="1" t="s">
        <v>9</v>
      </c>
      <c r="F167" s="1" t="s">
        <v>20</v>
      </c>
      <c r="G167" t="s">
        <v>905</v>
      </c>
      <c r="H167" s="4" t="s">
        <v>1039</v>
      </c>
      <c r="I167" s="4"/>
      <c r="J167" s="4"/>
      <c r="K167" s="4"/>
    </row>
    <row r="168" spans="1:11" x14ac:dyDescent="0.2">
      <c r="A168" s="1" t="s">
        <v>337</v>
      </c>
      <c r="B168" s="1" t="s">
        <v>338</v>
      </c>
      <c r="C168" s="1" t="s">
        <v>339</v>
      </c>
      <c r="D168" s="1" t="s">
        <v>340</v>
      </c>
      <c r="E168" s="1" t="s">
        <v>9</v>
      </c>
      <c r="F168" s="1" t="s">
        <v>20</v>
      </c>
      <c r="G168" t="s">
        <v>905</v>
      </c>
      <c r="H168" s="4" t="s">
        <v>1039</v>
      </c>
      <c r="I168" s="4"/>
      <c r="J168" s="4"/>
      <c r="K168" s="4"/>
    </row>
    <row r="169" spans="1:11" x14ac:dyDescent="0.2">
      <c r="A169" s="1" t="s">
        <v>1033</v>
      </c>
      <c r="B169" s="1" t="s">
        <v>338</v>
      </c>
      <c r="C169" s="1" t="s">
        <v>339</v>
      </c>
      <c r="D169" s="1" t="s">
        <v>341</v>
      </c>
      <c r="E169" s="1" t="s">
        <v>342</v>
      </c>
      <c r="F169" s="1" t="s">
        <v>20</v>
      </c>
      <c r="G169" t="s">
        <v>905</v>
      </c>
      <c r="H169" s="4" t="s">
        <v>1039</v>
      </c>
      <c r="I169" s="4"/>
      <c r="J169" s="4"/>
      <c r="K169" s="4"/>
    </row>
    <row r="170" spans="1:11" x14ac:dyDescent="0.2">
      <c r="A170" s="1" t="s">
        <v>360</v>
      </c>
      <c r="B170" s="1" t="s">
        <v>361</v>
      </c>
      <c r="C170" s="1" t="s">
        <v>362</v>
      </c>
      <c r="D170" s="1" t="s">
        <v>363</v>
      </c>
      <c r="E170" s="1" t="s">
        <v>9</v>
      </c>
      <c r="F170" s="1" t="s">
        <v>20</v>
      </c>
      <c r="G170" t="s">
        <v>905</v>
      </c>
      <c r="H170" s="4" t="s">
        <v>1039</v>
      </c>
      <c r="I170" s="4"/>
      <c r="J170" s="4"/>
      <c r="K170" s="4"/>
    </row>
    <row r="171" spans="1:11" x14ac:dyDescent="0.2">
      <c r="A171" s="1" t="s">
        <v>381</v>
      </c>
      <c r="B171" s="1" t="s">
        <v>382</v>
      </c>
      <c r="C171" s="1" t="s">
        <v>383</v>
      </c>
      <c r="D171" s="1" t="s">
        <v>384</v>
      </c>
      <c r="E171" s="1" t="s">
        <v>9</v>
      </c>
      <c r="F171" s="1" t="s">
        <v>20</v>
      </c>
      <c r="G171" t="s">
        <v>905</v>
      </c>
      <c r="H171" s="4" t="s">
        <v>1039</v>
      </c>
      <c r="I171" s="4"/>
      <c r="J171" s="4"/>
      <c r="K171" s="4"/>
    </row>
    <row r="172" spans="1:11" x14ac:dyDescent="0.2">
      <c r="A172" s="1" t="s">
        <v>399</v>
      </c>
      <c r="B172" s="1" t="s">
        <v>396</v>
      </c>
      <c r="C172" s="1" t="s">
        <v>397</v>
      </c>
      <c r="D172" s="1" t="s">
        <v>398</v>
      </c>
      <c r="E172" s="1" t="s">
        <v>9</v>
      </c>
      <c r="F172" s="1" t="s">
        <v>20</v>
      </c>
      <c r="G172" t="s">
        <v>905</v>
      </c>
      <c r="H172" s="4" t="s">
        <v>1039</v>
      </c>
      <c r="I172" s="4"/>
      <c r="J172" s="4"/>
      <c r="K172" s="4"/>
    </row>
    <row r="173" spans="1:11" x14ac:dyDescent="0.2">
      <c r="A173" s="1" t="s">
        <v>472</v>
      </c>
      <c r="B173" s="1" t="s">
        <v>473</v>
      </c>
      <c r="C173" s="1" t="s">
        <v>474</v>
      </c>
      <c r="D173" s="1" t="s">
        <v>475</v>
      </c>
      <c r="E173" s="1" t="s">
        <v>9</v>
      </c>
      <c r="F173" s="1" t="s">
        <v>20</v>
      </c>
      <c r="G173" t="s">
        <v>905</v>
      </c>
      <c r="H173" s="4" t="s">
        <v>1039</v>
      </c>
      <c r="I173" s="4"/>
      <c r="J173" s="4"/>
      <c r="K173" s="4"/>
    </row>
    <row r="174" spans="1:11" x14ac:dyDescent="0.2">
      <c r="A174" s="1" t="s">
        <v>1029</v>
      </c>
      <c r="B174" s="1" t="s">
        <v>615</v>
      </c>
      <c r="C174" s="1" t="s">
        <v>616</v>
      </c>
      <c r="D174" s="1" t="s">
        <v>617</v>
      </c>
      <c r="E174" s="1" t="s">
        <v>618</v>
      </c>
      <c r="F174" s="1" t="s">
        <v>20</v>
      </c>
      <c r="G174" t="s">
        <v>905</v>
      </c>
      <c r="H174" s="4" t="s">
        <v>1040</v>
      </c>
      <c r="I174" s="4"/>
      <c r="J174" s="4"/>
      <c r="K174" s="4"/>
    </row>
    <row r="175" spans="1:11" x14ac:dyDescent="0.2">
      <c r="A175" s="1" t="s">
        <v>652</v>
      </c>
      <c r="B175" s="1" t="s">
        <v>653</v>
      </c>
      <c r="C175" s="1" t="s">
        <v>654</v>
      </c>
      <c r="D175" s="1" t="s">
        <v>655</v>
      </c>
      <c r="E175" s="1" t="s">
        <v>9</v>
      </c>
      <c r="F175" s="1" t="s">
        <v>20</v>
      </c>
      <c r="G175" t="s">
        <v>905</v>
      </c>
      <c r="H175" s="10" t="s">
        <v>1039</v>
      </c>
      <c r="I175" s="4"/>
      <c r="J175" s="4"/>
      <c r="K175" s="4"/>
    </row>
    <row r="176" spans="1:11" x14ac:dyDescent="0.2">
      <c r="A176" s="1" t="s">
        <v>697</v>
      </c>
      <c r="B176" s="1" t="s">
        <v>698</v>
      </c>
      <c r="C176" s="1" t="s">
        <v>699</v>
      </c>
      <c r="D176" s="1" t="s">
        <v>700</v>
      </c>
      <c r="E176" s="1" t="s">
        <v>9</v>
      </c>
      <c r="F176" s="1" t="s">
        <v>20</v>
      </c>
      <c r="G176" t="s">
        <v>905</v>
      </c>
      <c r="H176" s="4" t="s">
        <v>1039</v>
      </c>
      <c r="I176" s="4"/>
      <c r="J176" s="4"/>
      <c r="K176" s="4"/>
    </row>
    <row r="177" spans="1:11" x14ac:dyDescent="0.2">
      <c r="A177" s="1" t="s">
        <v>729</v>
      </c>
      <c r="B177" s="1" t="s">
        <v>730</v>
      </c>
      <c r="C177" s="1" t="s">
        <v>731</v>
      </c>
      <c r="D177" s="1" t="s">
        <v>732</v>
      </c>
      <c r="E177" s="1" t="s">
        <v>9</v>
      </c>
      <c r="F177" s="1" t="s">
        <v>20</v>
      </c>
      <c r="G177" t="s">
        <v>905</v>
      </c>
      <c r="H177" s="4" t="s">
        <v>1039</v>
      </c>
      <c r="I177" s="4"/>
      <c r="J177" s="4"/>
      <c r="K177" s="4"/>
    </row>
    <row r="178" spans="1:11" x14ac:dyDescent="0.2">
      <c r="A178" s="1" t="s">
        <v>749</v>
      </c>
      <c r="B178" s="1" t="s">
        <v>750</v>
      </c>
      <c r="C178" s="1" t="s">
        <v>751</v>
      </c>
      <c r="D178" s="1" t="s">
        <v>752</v>
      </c>
      <c r="E178" s="1" t="s">
        <v>9</v>
      </c>
      <c r="F178" s="1" t="s">
        <v>20</v>
      </c>
      <c r="G178" t="s">
        <v>905</v>
      </c>
      <c r="H178" s="4" t="s">
        <v>1039</v>
      </c>
      <c r="I178" s="4"/>
      <c r="J178" s="4"/>
      <c r="K178" s="4"/>
    </row>
    <row r="179" spans="1:11" x14ac:dyDescent="0.2">
      <c r="A179" s="1" t="s">
        <v>772</v>
      </c>
      <c r="B179" s="1" t="s">
        <v>773</v>
      </c>
      <c r="C179" s="1" t="s">
        <v>774</v>
      </c>
      <c r="D179" s="1" t="s">
        <v>775</v>
      </c>
      <c r="E179" s="1" t="s">
        <v>9</v>
      </c>
      <c r="F179" s="1" t="s">
        <v>20</v>
      </c>
      <c r="G179" t="s">
        <v>905</v>
      </c>
      <c r="H179" s="4" t="s">
        <v>1039</v>
      </c>
      <c r="I179" s="4"/>
      <c r="J179" s="4"/>
      <c r="K179" s="4"/>
    </row>
    <row r="180" spans="1:11" x14ac:dyDescent="0.2">
      <c r="A180" s="1" t="s">
        <v>811</v>
      </c>
      <c r="B180" s="1" t="s">
        <v>812</v>
      </c>
      <c r="C180" s="1" t="s">
        <v>813</v>
      </c>
      <c r="D180" s="1" t="s">
        <v>814</v>
      </c>
      <c r="E180" s="1" t="s">
        <v>9</v>
      </c>
      <c r="F180" s="1" t="s">
        <v>20</v>
      </c>
      <c r="G180" t="s">
        <v>905</v>
      </c>
      <c r="H180" s="4" t="s">
        <v>1039</v>
      </c>
      <c r="I180" s="4"/>
      <c r="J180" s="4"/>
      <c r="K180" s="4"/>
    </row>
    <row r="181" spans="1:11" x14ac:dyDescent="0.2">
      <c r="A181" s="1" t="s">
        <v>839</v>
      </c>
      <c r="B181" s="1" t="s">
        <v>840</v>
      </c>
      <c r="C181" s="1" t="s">
        <v>841</v>
      </c>
      <c r="D181" s="1" t="s">
        <v>842</v>
      </c>
      <c r="E181" s="1" t="s">
        <v>9</v>
      </c>
      <c r="F181" s="1" t="s">
        <v>20</v>
      </c>
      <c r="G181" t="s">
        <v>905</v>
      </c>
      <c r="H181" s="4" t="s">
        <v>1039</v>
      </c>
      <c r="I181" s="4"/>
      <c r="J181" s="4"/>
      <c r="K181" s="4"/>
    </row>
    <row r="182" spans="1:11" x14ac:dyDescent="0.2">
      <c r="A182" s="1" t="s">
        <v>886</v>
      </c>
      <c r="B182" s="1" t="s">
        <v>887</v>
      </c>
      <c r="C182" s="1" t="s">
        <v>888</v>
      </c>
      <c r="D182" s="1" t="s">
        <v>889</v>
      </c>
      <c r="E182" s="1" t="s">
        <v>9</v>
      </c>
      <c r="F182" s="1" t="s">
        <v>20</v>
      </c>
      <c r="G182" t="s">
        <v>905</v>
      </c>
      <c r="H182" s="11" t="s">
        <v>1039</v>
      </c>
      <c r="I182" s="4"/>
      <c r="J182" s="4"/>
      <c r="K182" s="4"/>
    </row>
    <row r="183" spans="1:11" x14ac:dyDescent="0.2">
      <c r="A183" s="1" t="s">
        <v>11</v>
      </c>
      <c r="B183" s="1" t="s">
        <v>12</v>
      </c>
      <c r="C183" s="1" t="s">
        <v>13</v>
      </c>
      <c r="D183" s="1" t="s">
        <v>14</v>
      </c>
      <c r="E183" s="1" t="s">
        <v>9</v>
      </c>
      <c r="F183" s="1" t="s">
        <v>15</v>
      </c>
      <c r="G183" t="s">
        <v>920</v>
      </c>
      <c r="H183" s="4" t="s">
        <v>1039</v>
      </c>
      <c r="I183" s="4"/>
      <c r="J183" s="4"/>
      <c r="K183" s="4"/>
    </row>
    <row r="184" spans="1:11" x14ac:dyDescent="0.2">
      <c r="A184" s="1" t="s">
        <v>37</v>
      </c>
      <c r="B184" s="1" t="s">
        <v>38</v>
      </c>
      <c r="C184" s="1" t="s">
        <v>39</v>
      </c>
      <c r="D184" s="1" t="s">
        <v>40</v>
      </c>
      <c r="E184" s="1" t="s">
        <v>9</v>
      </c>
      <c r="F184" s="1" t="s">
        <v>15</v>
      </c>
      <c r="G184" t="s">
        <v>920</v>
      </c>
      <c r="H184" s="4" t="s">
        <v>1039</v>
      </c>
      <c r="I184" s="4"/>
      <c r="J184" s="4"/>
      <c r="K184" s="4"/>
    </row>
    <row r="185" spans="1:11" x14ac:dyDescent="0.2">
      <c r="A185" s="1" t="s">
        <v>44</v>
      </c>
      <c r="B185" s="1" t="s">
        <v>45</v>
      </c>
      <c r="C185" s="1" t="s">
        <v>46</v>
      </c>
      <c r="D185" s="1" t="s">
        <v>47</v>
      </c>
      <c r="E185" s="1" t="s">
        <v>9</v>
      </c>
      <c r="F185" s="1" t="s">
        <v>15</v>
      </c>
      <c r="G185" t="s">
        <v>920</v>
      </c>
      <c r="H185" s="4" t="s">
        <v>1039</v>
      </c>
      <c r="I185" s="4"/>
      <c r="J185" s="4"/>
      <c r="K185" s="4"/>
    </row>
    <row r="186" spans="1:11" x14ac:dyDescent="0.2">
      <c r="A186" s="1" t="s">
        <v>69</v>
      </c>
      <c r="B186" s="1" t="s">
        <v>70</v>
      </c>
      <c r="C186" s="1" t="s">
        <v>71</v>
      </c>
      <c r="D186" s="1" t="s">
        <v>72</v>
      </c>
      <c r="E186" s="1" t="s">
        <v>9</v>
      </c>
      <c r="F186" s="1" t="s">
        <v>15</v>
      </c>
      <c r="G186" t="s">
        <v>920</v>
      </c>
      <c r="H186" s="4" t="s">
        <v>1039</v>
      </c>
      <c r="I186" s="4"/>
      <c r="J186" s="4"/>
      <c r="K186" s="4"/>
    </row>
    <row r="187" spans="1:11" x14ac:dyDescent="0.2">
      <c r="A187" s="1" t="s">
        <v>94</v>
      </c>
      <c r="B187" s="1" t="s">
        <v>95</v>
      </c>
      <c r="C187" s="1" t="s">
        <v>96</v>
      </c>
      <c r="D187" s="1" t="s">
        <v>97</v>
      </c>
      <c r="E187" s="1" t="s">
        <v>9</v>
      </c>
      <c r="F187" s="1" t="s">
        <v>15</v>
      </c>
      <c r="G187" t="s">
        <v>920</v>
      </c>
      <c r="H187" s="4" t="s">
        <v>1039</v>
      </c>
      <c r="I187" s="4"/>
      <c r="J187" s="4"/>
      <c r="K187" s="4"/>
    </row>
    <row r="188" spans="1:11" x14ac:dyDescent="0.2">
      <c r="A188" s="1" t="s">
        <v>111</v>
      </c>
      <c r="B188" s="1" t="s">
        <v>112</v>
      </c>
      <c r="C188" s="1" t="s">
        <v>113</v>
      </c>
      <c r="D188" s="1" t="s">
        <v>114</v>
      </c>
      <c r="E188" s="1" t="s">
        <v>9</v>
      </c>
      <c r="F188" s="1" t="s">
        <v>15</v>
      </c>
      <c r="G188" t="s">
        <v>923</v>
      </c>
      <c r="H188" s="4" t="s">
        <v>1039</v>
      </c>
      <c r="I188" s="4"/>
      <c r="J188" s="4"/>
      <c r="K188" s="4"/>
    </row>
    <row r="189" spans="1:11" x14ac:dyDescent="0.2">
      <c r="A189" s="1" t="s">
        <v>198</v>
      </c>
      <c r="B189" s="1" t="s">
        <v>199</v>
      </c>
      <c r="C189" s="1" t="s">
        <v>200</v>
      </c>
      <c r="D189" s="1" t="s">
        <v>201</v>
      </c>
      <c r="E189" s="1" t="s">
        <v>9</v>
      </c>
      <c r="F189" s="1" t="s">
        <v>15</v>
      </c>
      <c r="G189" t="s">
        <v>923</v>
      </c>
      <c r="H189" s="4" t="s">
        <v>1039</v>
      </c>
      <c r="I189" s="4"/>
      <c r="J189" s="4"/>
      <c r="K189" s="4"/>
    </row>
    <row r="190" spans="1:11" x14ac:dyDescent="0.2">
      <c r="A190" s="1" t="s">
        <v>206</v>
      </c>
      <c r="B190" s="1" t="s">
        <v>207</v>
      </c>
      <c r="C190" s="1" t="s">
        <v>208</v>
      </c>
      <c r="D190" s="1" t="s">
        <v>209</v>
      </c>
      <c r="E190" s="1" t="s">
        <v>9</v>
      </c>
      <c r="F190" s="1" t="s">
        <v>15</v>
      </c>
      <c r="G190" t="s">
        <v>923</v>
      </c>
      <c r="H190" s="4" t="s">
        <v>1039</v>
      </c>
      <c r="I190" s="4"/>
      <c r="J190" s="4"/>
      <c r="K190" s="4"/>
    </row>
    <row r="191" spans="1:11" x14ac:dyDescent="0.2">
      <c r="A191" s="1" t="s">
        <v>276</v>
      </c>
      <c r="B191" s="1" t="s">
        <v>277</v>
      </c>
      <c r="C191" s="1" t="s">
        <v>278</v>
      </c>
      <c r="D191" s="1" t="s">
        <v>279</v>
      </c>
      <c r="E191" s="1" t="s">
        <v>9</v>
      </c>
      <c r="F191" s="1" t="s">
        <v>15</v>
      </c>
      <c r="G191" t="s">
        <v>920</v>
      </c>
      <c r="H191" s="4" t="s">
        <v>1039</v>
      </c>
      <c r="I191" s="4"/>
      <c r="J191" s="4"/>
      <c r="K191" s="4"/>
    </row>
    <row r="192" spans="1:11" x14ac:dyDescent="0.2">
      <c r="A192" s="1" t="s">
        <v>346</v>
      </c>
      <c r="B192" s="1" t="s">
        <v>347</v>
      </c>
      <c r="C192" s="1" t="s">
        <v>348</v>
      </c>
      <c r="D192" s="1" t="s">
        <v>349</v>
      </c>
      <c r="E192" s="1" t="s">
        <v>9</v>
      </c>
      <c r="F192" s="1" t="s">
        <v>15</v>
      </c>
      <c r="G192" t="s">
        <v>920</v>
      </c>
      <c r="H192" s="4" t="s">
        <v>1039</v>
      </c>
      <c r="I192" s="4"/>
      <c r="J192" s="4"/>
      <c r="K192" s="4"/>
    </row>
    <row r="193" spans="1:11" x14ac:dyDescent="0.2">
      <c r="A193" s="1" t="s">
        <v>901</v>
      </c>
      <c r="B193" s="1" t="s">
        <v>902</v>
      </c>
      <c r="C193" s="1" t="s">
        <v>903</v>
      </c>
      <c r="D193" s="1" t="s">
        <v>904</v>
      </c>
      <c r="E193" s="1" t="s">
        <v>9</v>
      </c>
      <c r="F193" s="1" t="s">
        <v>15</v>
      </c>
      <c r="G193" t="s">
        <v>905</v>
      </c>
      <c r="H193" s="4" t="s">
        <v>1039</v>
      </c>
      <c r="I193" s="4"/>
      <c r="J193" s="4"/>
      <c r="K193" s="4"/>
    </row>
    <row r="194" spans="1:11" x14ac:dyDescent="0.2">
      <c r="A194" s="1" t="s">
        <v>367</v>
      </c>
      <c r="B194" s="1" t="s">
        <v>368</v>
      </c>
      <c r="C194" s="1" t="s">
        <v>369</v>
      </c>
      <c r="D194" s="1" t="s">
        <v>370</v>
      </c>
      <c r="E194" s="1" t="s">
        <v>9</v>
      </c>
      <c r="F194" s="1" t="s">
        <v>15</v>
      </c>
      <c r="G194" t="s">
        <v>920</v>
      </c>
      <c r="H194" s="4" t="s">
        <v>1039</v>
      </c>
      <c r="I194" s="4"/>
      <c r="J194" s="4"/>
      <c r="K194" s="4"/>
    </row>
    <row r="195" spans="1:11" x14ac:dyDescent="0.2">
      <c r="A195" s="1" t="s">
        <v>400</v>
      </c>
      <c r="B195" s="1" t="s">
        <v>401</v>
      </c>
      <c r="C195" s="1" t="s">
        <v>402</v>
      </c>
      <c r="D195" s="1" t="s">
        <v>403</v>
      </c>
      <c r="E195" s="1" t="s">
        <v>9</v>
      </c>
      <c r="F195" s="1" t="s">
        <v>15</v>
      </c>
      <c r="G195" t="s">
        <v>923</v>
      </c>
      <c r="H195" s="4" t="s">
        <v>1039</v>
      </c>
      <c r="I195" s="4"/>
      <c r="J195" s="4"/>
      <c r="K195" s="4"/>
    </row>
    <row r="196" spans="1:11" x14ac:dyDescent="0.2">
      <c r="A196" s="1" t="s">
        <v>1027</v>
      </c>
      <c r="B196" s="1" t="s">
        <v>262</v>
      </c>
      <c r="C196" s="1" t="s">
        <v>263</v>
      </c>
      <c r="D196" s="1" t="s">
        <v>264</v>
      </c>
      <c r="E196" s="1" t="s">
        <v>9</v>
      </c>
      <c r="F196" s="1" t="s">
        <v>15</v>
      </c>
      <c r="G196" t="s">
        <v>920</v>
      </c>
      <c r="H196" s="4" t="s">
        <v>1039</v>
      </c>
      <c r="I196" s="4"/>
      <c r="J196" s="4"/>
      <c r="K196" s="4"/>
    </row>
    <row r="197" spans="1:11" x14ac:dyDescent="0.2">
      <c r="A197" s="1" t="s">
        <v>457</v>
      </c>
      <c r="B197" s="1" t="s">
        <v>458</v>
      </c>
      <c r="C197" s="1" t="s">
        <v>459</v>
      </c>
      <c r="D197" s="1" t="s">
        <v>460</v>
      </c>
      <c r="E197" s="1" t="s">
        <v>9</v>
      </c>
      <c r="F197" s="1" t="s">
        <v>15</v>
      </c>
      <c r="G197" t="s">
        <v>920</v>
      </c>
      <c r="H197" s="4" t="s">
        <v>1039</v>
      </c>
      <c r="I197" s="4"/>
      <c r="J197" s="4"/>
      <c r="K197" s="4"/>
    </row>
    <row r="198" spans="1:11" x14ac:dyDescent="0.2">
      <c r="A198" s="1" t="s">
        <v>468</v>
      </c>
      <c r="B198" s="1" t="s">
        <v>469</v>
      </c>
      <c r="C198" s="1" t="s">
        <v>470</v>
      </c>
      <c r="D198" s="1" t="s">
        <v>471</v>
      </c>
      <c r="E198" s="1" t="s">
        <v>9</v>
      </c>
      <c r="F198" s="1" t="s">
        <v>15</v>
      </c>
      <c r="G198" t="s">
        <v>920</v>
      </c>
      <c r="H198" s="4" t="s">
        <v>1039</v>
      </c>
      <c r="I198" s="4"/>
      <c r="J198" s="4"/>
      <c r="K198" s="4"/>
    </row>
    <row r="199" spans="1:11" x14ac:dyDescent="0.2">
      <c r="A199" s="1" t="s">
        <v>659</v>
      </c>
      <c r="B199" s="1" t="s">
        <v>660</v>
      </c>
      <c r="C199" s="1" t="s">
        <v>661</v>
      </c>
      <c r="D199" s="1" t="s">
        <v>662</v>
      </c>
      <c r="E199" s="1" t="s">
        <v>9</v>
      </c>
      <c r="F199" s="1" t="s">
        <v>15</v>
      </c>
      <c r="G199" t="s">
        <v>923</v>
      </c>
      <c r="H199" s="10" t="s">
        <v>1039</v>
      </c>
      <c r="I199" s="4"/>
      <c r="J199" s="4"/>
      <c r="K199" s="4"/>
    </row>
    <row r="200" spans="1:11" x14ac:dyDescent="0.2">
      <c r="A200" s="1" t="s">
        <v>663</v>
      </c>
      <c r="B200" s="1" t="s">
        <v>664</v>
      </c>
      <c r="C200" s="1" t="s">
        <v>665</v>
      </c>
      <c r="D200" s="1" t="s">
        <v>666</v>
      </c>
      <c r="E200" s="1" t="s">
        <v>9</v>
      </c>
      <c r="F200" s="1" t="s">
        <v>15</v>
      </c>
      <c r="G200" t="s">
        <v>920</v>
      </c>
      <c r="H200" s="10" t="s">
        <v>1039</v>
      </c>
      <c r="I200" s="4"/>
      <c r="J200" s="4"/>
      <c r="K200" s="4"/>
    </row>
    <row r="201" spans="1:11" x14ac:dyDescent="0.2">
      <c r="A201" s="1" t="s">
        <v>705</v>
      </c>
      <c r="B201" s="1" t="s">
        <v>706</v>
      </c>
      <c r="C201" s="1" t="s">
        <v>707</v>
      </c>
      <c r="D201" s="1" t="s">
        <v>708</v>
      </c>
      <c r="E201" s="1" t="s">
        <v>9</v>
      </c>
      <c r="F201" s="1" t="s">
        <v>15</v>
      </c>
      <c r="G201" t="s">
        <v>920</v>
      </c>
      <c r="H201" s="4" t="s">
        <v>1039</v>
      </c>
      <c r="I201" s="4"/>
      <c r="J201" s="4"/>
      <c r="K201" s="4"/>
    </row>
    <row r="202" spans="1:11" x14ac:dyDescent="0.2">
      <c r="A202" s="1" t="s">
        <v>720</v>
      </c>
      <c r="B202" s="1" t="s">
        <v>721</v>
      </c>
      <c r="C202" s="1" t="s">
        <v>722</v>
      </c>
      <c r="D202" s="1" t="s">
        <v>722</v>
      </c>
      <c r="E202" s="1" t="s">
        <v>9</v>
      </c>
      <c r="F202" s="1" t="s">
        <v>15</v>
      </c>
      <c r="G202" t="s">
        <v>923</v>
      </c>
      <c r="H202" s="4" t="s">
        <v>1039</v>
      </c>
      <c r="I202" s="4"/>
      <c r="J202" s="4"/>
      <c r="K202" s="4"/>
    </row>
    <row r="203" spans="1:11" x14ac:dyDescent="0.2">
      <c r="A203" s="1" t="s">
        <v>779</v>
      </c>
      <c r="B203" s="1" t="s">
        <v>780</v>
      </c>
      <c r="C203" s="1" t="s">
        <v>781</v>
      </c>
      <c r="D203" s="1" t="s">
        <v>782</v>
      </c>
      <c r="E203" s="1" t="s">
        <v>9</v>
      </c>
      <c r="F203" s="1" t="s">
        <v>15</v>
      </c>
      <c r="G203" t="s">
        <v>920</v>
      </c>
      <c r="H203" s="4" t="s">
        <v>1039</v>
      </c>
      <c r="I203" s="4"/>
      <c r="J203" s="4"/>
      <c r="K203" s="4"/>
    </row>
    <row r="204" spans="1:11" x14ac:dyDescent="0.2">
      <c r="A204" s="1" t="s">
        <v>1035</v>
      </c>
      <c r="B204" s="1" t="s">
        <v>816</v>
      </c>
      <c r="C204" s="1" t="s">
        <v>817</v>
      </c>
      <c r="D204" s="1" t="s">
        <v>818</v>
      </c>
      <c r="E204" s="1" t="s">
        <v>819</v>
      </c>
      <c r="F204" s="1" t="s">
        <v>15</v>
      </c>
      <c r="G204" t="s">
        <v>905</v>
      </c>
      <c r="H204" s="4" t="s">
        <v>1039</v>
      </c>
      <c r="I204" s="4"/>
      <c r="J204" s="4"/>
      <c r="K204" s="4"/>
    </row>
    <row r="205" spans="1:11" x14ac:dyDescent="0.2">
      <c r="A205" s="1" t="s">
        <v>815</v>
      </c>
      <c r="B205" s="1" t="s">
        <v>816</v>
      </c>
      <c r="C205" s="1" t="s">
        <v>817</v>
      </c>
      <c r="D205" s="1" t="s">
        <v>820</v>
      </c>
      <c r="E205" s="1" t="s">
        <v>9</v>
      </c>
      <c r="F205" s="1" t="s">
        <v>15</v>
      </c>
      <c r="G205" t="s">
        <v>905</v>
      </c>
      <c r="H205" s="4" t="s">
        <v>1039</v>
      </c>
      <c r="I205" s="4"/>
      <c r="J205" s="4"/>
      <c r="K205" s="4"/>
    </row>
    <row r="206" spans="1:11" x14ac:dyDescent="0.2">
      <c r="A206" s="1" t="s">
        <v>821</v>
      </c>
      <c r="B206" s="1" t="s">
        <v>822</v>
      </c>
      <c r="C206" s="1" t="s">
        <v>823</v>
      </c>
      <c r="D206" s="1" t="s">
        <v>824</v>
      </c>
      <c r="E206" s="1" t="s">
        <v>9</v>
      </c>
      <c r="F206" s="1" t="s">
        <v>15</v>
      </c>
      <c r="G206" t="s">
        <v>920</v>
      </c>
      <c r="H206" s="4" t="s">
        <v>1039</v>
      </c>
      <c r="I206" s="4"/>
      <c r="J206" s="4"/>
      <c r="K206" s="4"/>
    </row>
    <row r="207" spans="1:11" x14ac:dyDescent="0.2">
      <c r="A207" s="1" t="s">
        <v>835</v>
      </c>
      <c r="B207" s="1" t="s">
        <v>836</v>
      </c>
      <c r="C207" s="1" t="s">
        <v>837</v>
      </c>
      <c r="D207" s="1" t="s">
        <v>838</v>
      </c>
      <c r="E207" s="1" t="s">
        <v>9</v>
      </c>
      <c r="F207" s="1" t="s">
        <v>15</v>
      </c>
      <c r="G207" t="s">
        <v>920</v>
      </c>
      <c r="H207" s="4" t="s">
        <v>1039</v>
      </c>
      <c r="I207" s="4"/>
      <c r="J207" s="4"/>
      <c r="K207" s="4"/>
    </row>
    <row r="208" spans="1:11" x14ac:dyDescent="0.2">
      <c r="A208" s="1" t="s">
        <v>858</v>
      </c>
      <c r="B208" s="1" t="s">
        <v>859</v>
      </c>
      <c r="C208" s="1" t="s">
        <v>860</v>
      </c>
      <c r="D208" s="1" t="s">
        <v>861</v>
      </c>
      <c r="E208" s="1" t="s">
        <v>9</v>
      </c>
      <c r="F208" s="1" t="s">
        <v>15</v>
      </c>
      <c r="G208" t="s">
        <v>920</v>
      </c>
      <c r="H208" s="4" t="s">
        <v>1039</v>
      </c>
      <c r="I208" s="4"/>
      <c r="J208" s="4"/>
      <c r="K208" s="4"/>
    </row>
    <row r="209" spans="1:11" x14ac:dyDescent="0.2">
      <c r="A209" s="1" t="s">
        <v>41</v>
      </c>
      <c r="B209" s="1" t="s">
        <v>42</v>
      </c>
      <c r="C209" s="1" t="s">
        <v>43</v>
      </c>
      <c r="D209" s="1" t="s">
        <v>929</v>
      </c>
      <c r="E209" s="1" t="s">
        <v>9</v>
      </c>
      <c r="F209" s="1" t="s">
        <v>36</v>
      </c>
      <c r="G209" t="s">
        <v>905</v>
      </c>
      <c r="H209" s="4" t="s">
        <v>1040</v>
      </c>
      <c r="I209" s="4"/>
      <c r="J209" s="4"/>
      <c r="K209" s="4"/>
    </row>
    <row r="210" spans="1:11" x14ac:dyDescent="0.2">
      <c r="A210" s="1" t="s">
        <v>55</v>
      </c>
      <c r="B210" s="1" t="s">
        <v>56</v>
      </c>
      <c r="C210" s="1" t="s">
        <v>57</v>
      </c>
      <c r="D210" s="1" t="s">
        <v>931</v>
      </c>
      <c r="E210" s="1" t="s">
        <v>9</v>
      </c>
      <c r="F210" s="1" t="s">
        <v>36</v>
      </c>
      <c r="G210" t="s">
        <v>905</v>
      </c>
      <c r="H210" s="4" t="s">
        <v>1039</v>
      </c>
      <c r="I210" s="4"/>
      <c r="J210" s="4"/>
      <c r="K210" s="4"/>
    </row>
    <row r="211" spans="1:11" x14ac:dyDescent="0.2">
      <c r="A211" s="1" t="s">
        <v>32</v>
      </c>
      <c r="B211" s="1" t="s">
        <v>33</v>
      </c>
      <c r="C211" s="1" t="s">
        <v>34</v>
      </c>
      <c r="D211" s="1" t="s">
        <v>35</v>
      </c>
      <c r="E211" s="1" t="s">
        <v>9</v>
      </c>
      <c r="F211" s="1" t="s">
        <v>36</v>
      </c>
      <c r="G211" t="s">
        <v>905</v>
      </c>
      <c r="H211" s="4" t="s">
        <v>1039</v>
      </c>
      <c r="I211" s="4"/>
      <c r="J211" s="4"/>
      <c r="K211" s="4"/>
    </row>
    <row r="212" spans="1:11" x14ac:dyDescent="0.2">
      <c r="A212" s="1" t="s">
        <v>66</v>
      </c>
      <c r="B212" s="1" t="s">
        <v>67</v>
      </c>
      <c r="C212" s="1" t="s">
        <v>68</v>
      </c>
      <c r="D212" s="1" t="s">
        <v>932</v>
      </c>
      <c r="E212" s="1" t="s">
        <v>9</v>
      </c>
      <c r="F212" s="1" t="s">
        <v>36</v>
      </c>
      <c r="G212" t="s">
        <v>905</v>
      </c>
      <c r="H212" s="4"/>
      <c r="I212" s="4"/>
      <c r="J212" s="4"/>
      <c r="K212" s="4"/>
    </row>
    <row r="213" spans="1:11" x14ac:dyDescent="0.2">
      <c r="A213" s="1" t="s">
        <v>91</v>
      </c>
      <c r="B213" s="1" t="s">
        <v>92</v>
      </c>
      <c r="C213" s="1" t="s">
        <v>93</v>
      </c>
      <c r="D213" s="1" t="s">
        <v>935</v>
      </c>
      <c r="E213" s="1" t="s">
        <v>9</v>
      </c>
      <c r="F213" s="1" t="s">
        <v>36</v>
      </c>
      <c r="G213" t="s">
        <v>905</v>
      </c>
      <c r="H213" s="4"/>
      <c r="I213" s="4"/>
      <c r="J213" s="4"/>
      <c r="K213" s="4"/>
    </row>
    <row r="214" spans="1:11" x14ac:dyDescent="0.2">
      <c r="A214" s="1" t="s">
        <v>62</v>
      </c>
      <c r="B214" s="1" t="s">
        <v>63</v>
      </c>
      <c r="C214" s="1" t="s">
        <v>64</v>
      </c>
      <c r="D214" s="1" t="s">
        <v>65</v>
      </c>
      <c r="E214" s="1" t="s">
        <v>9</v>
      </c>
      <c r="F214" s="1" t="s">
        <v>36</v>
      </c>
      <c r="G214" t="s">
        <v>905</v>
      </c>
      <c r="H214" s="4" t="s">
        <v>1039</v>
      </c>
      <c r="I214" s="4"/>
      <c r="J214" s="4"/>
      <c r="K214" s="4"/>
    </row>
    <row r="215" spans="1:11" x14ac:dyDescent="0.2">
      <c r="A215" s="1" t="s">
        <v>119</v>
      </c>
      <c r="B215" s="1" t="s">
        <v>120</v>
      </c>
      <c r="C215" s="1" t="s">
        <v>121</v>
      </c>
      <c r="D215" s="1" t="s">
        <v>936</v>
      </c>
      <c r="E215" s="1" t="s">
        <v>9</v>
      </c>
      <c r="F215" s="1" t="s">
        <v>36</v>
      </c>
      <c r="G215" t="s">
        <v>905</v>
      </c>
      <c r="H215" s="4"/>
      <c r="I215" s="4"/>
      <c r="J215" s="4"/>
      <c r="K215" s="4"/>
    </row>
    <row r="216" spans="1:11" x14ac:dyDescent="0.2">
      <c r="A216" s="1" t="s">
        <v>132</v>
      </c>
      <c r="B216" s="1" t="s">
        <v>133</v>
      </c>
      <c r="C216" s="1" t="s">
        <v>134</v>
      </c>
      <c r="D216" s="1" t="s">
        <v>937</v>
      </c>
      <c r="E216" s="1" t="s">
        <v>9</v>
      </c>
      <c r="F216" s="1" t="s">
        <v>36</v>
      </c>
      <c r="G216" t="s">
        <v>923</v>
      </c>
      <c r="H216" s="4"/>
      <c r="I216" s="4"/>
      <c r="J216" s="4"/>
      <c r="K216" s="4"/>
    </row>
    <row r="217" spans="1:11" x14ac:dyDescent="0.2">
      <c r="A217" s="1" t="s">
        <v>90</v>
      </c>
      <c r="B217" s="1" t="s">
        <v>87</v>
      </c>
      <c r="C217" s="1" t="s">
        <v>88</v>
      </c>
      <c r="D217" s="1" t="s">
        <v>89</v>
      </c>
      <c r="E217" s="1" t="s">
        <v>9</v>
      </c>
      <c r="F217" s="1" t="s">
        <v>36</v>
      </c>
      <c r="G217" t="s">
        <v>905</v>
      </c>
      <c r="H217" s="4" t="s">
        <v>1039</v>
      </c>
      <c r="I217" s="4"/>
      <c r="J217" s="4"/>
      <c r="K217" s="4"/>
    </row>
    <row r="218" spans="1:11" x14ac:dyDescent="0.2">
      <c r="A218" s="1" t="s">
        <v>107</v>
      </c>
      <c r="B218" s="1" t="s">
        <v>108</v>
      </c>
      <c r="C218" s="1" t="s">
        <v>109</v>
      </c>
      <c r="D218" s="1" t="s">
        <v>110</v>
      </c>
      <c r="E218" s="1" t="s">
        <v>9</v>
      </c>
      <c r="F218" s="1" t="s">
        <v>36</v>
      </c>
      <c r="G218" t="s">
        <v>905</v>
      </c>
      <c r="H218" s="4" t="s">
        <v>1039</v>
      </c>
      <c r="I218" s="4"/>
      <c r="J218" s="4"/>
      <c r="K218" s="4"/>
    </row>
    <row r="219" spans="1:11" x14ac:dyDescent="0.2">
      <c r="A219" s="1" t="s">
        <v>164</v>
      </c>
      <c r="B219" s="1" t="s">
        <v>165</v>
      </c>
      <c r="C219" s="1" t="s">
        <v>166</v>
      </c>
      <c r="D219" s="1" t="s">
        <v>167</v>
      </c>
      <c r="E219" s="1" t="s">
        <v>9</v>
      </c>
      <c r="F219" s="1" t="s">
        <v>36</v>
      </c>
      <c r="G219" t="s">
        <v>905</v>
      </c>
      <c r="H219" s="4" t="s">
        <v>1039</v>
      </c>
      <c r="I219" s="4"/>
      <c r="J219" s="4"/>
      <c r="K219" s="4"/>
    </row>
    <row r="220" spans="1:11" x14ac:dyDescent="0.2">
      <c r="A220" s="1" t="s">
        <v>175</v>
      </c>
      <c r="B220" s="1" t="s">
        <v>176</v>
      </c>
      <c r="C220" s="1" t="s">
        <v>177</v>
      </c>
      <c r="D220" s="1" t="s">
        <v>178</v>
      </c>
      <c r="E220" s="1" t="s">
        <v>9</v>
      </c>
      <c r="F220" s="1" t="s">
        <v>36</v>
      </c>
      <c r="G220" t="s">
        <v>905</v>
      </c>
      <c r="H220" s="4" t="s">
        <v>1039</v>
      </c>
      <c r="I220" s="4"/>
      <c r="J220" s="4"/>
      <c r="K220" s="4"/>
    </row>
    <row r="221" spans="1:11" x14ac:dyDescent="0.2">
      <c r="A221" s="1" t="s">
        <v>190</v>
      </c>
      <c r="B221" s="1" t="s">
        <v>191</v>
      </c>
      <c r="C221" s="1" t="s">
        <v>192</v>
      </c>
      <c r="D221" s="1" t="s">
        <v>193</v>
      </c>
      <c r="E221" s="1" t="s">
        <v>9</v>
      </c>
      <c r="F221" s="1" t="s">
        <v>36</v>
      </c>
      <c r="G221" t="s">
        <v>905</v>
      </c>
      <c r="H221" s="4" t="s">
        <v>1039</v>
      </c>
      <c r="I221" s="4"/>
      <c r="J221" s="4"/>
      <c r="K221" s="4"/>
    </row>
    <row r="222" spans="1:11" x14ac:dyDescent="0.2">
      <c r="A222" s="1" t="s">
        <v>202</v>
      </c>
      <c r="B222" s="1" t="s">
        <v>203</v>
      </c>
      <c r="C222" s="1" t="s">
        <v>204</v>
      </c>
      <c r="D222" s="1" t="s">
        <v>205</v>
      </c>
      <c r="E222" s="1" t="s">
        <v>9</v>
      </c>
      <c r="F222" s="1" t="s">
        <v>36</v>
      </c>
      <c r="G222" t="s">
        <v>905</v>
      </c>
      <c r="H222" s="4" t="s">
        <v>1039</v>
      </c>
      <c r="I222" s="4"/>
      <c r="J222" s="4"/>
      <c r="K222" s="4"/>
    </row>
    <row r="223" spans="1:11" x14ac:dyDescent="0.2">
      <c r="A223" s="1" t="s">
        <v>307</v>
      </c>
      <c r="B223" s="1" t="s">
        <v>308</v>
      </c>
      <c r="C223" s="1" t="s">
        <v>309</v>
      </c>
      <c r="D223" s="1" t="s">
        <v>947</v>
      </c>
      <c r="E223" s="1" t="s">
        <v>9</v>
      </c>
      <c r="F223" s="1" t="s">
        <v>36</v>
      </c>
      <c r="G223" t="s">
        <v>905</v>
      </c>
      <c r="H223" s="4" t="s">
        <v>1039</v>
      </c>
      <c r="I223" s="4"/>
      <c r="J223" s="4"/>
      <c r="K223" s="4"/>
    </row>
    <row r="224" spans="1:11" x14ac:dyDescent="0.2">
      <c r="A224" s="1" t="s">
        <v>228</v>
      </c>
      <c r="B224" s="1" t="s">
        <v>229</v>
      </c>
      <c r="C224" s="1" t="s">
        <v>230</v>
      </c>
      <c r="D224" s="1" t="s">
        <v>231</v>
      </c>
      <c r="E224" s="1" t="s">
        <v>9</v>
      </c>
      <c r="F224" s="1" t="s">
        <v>36</v>
      </c>
      <c r="G224" t="s">
        <v>905</v>
      </c>
      <c r="H224" s="4" t="s">
        <v>1039</v>
      </c>
      <c r="I224" s="4"/>
      <c r="J224" s="4"/>
      <c r="K224" s="4"/>
    </row>
    <row r="225" spans="1:11" x14ac:dyDescent="0.2">
      <c r="A225" s="1" t="s">
        <v>232</v>
      </c>
      <c r="B225" s="1" t="s">
        <v>233</v>
      </c>
      <c r="C225" s="1" t="s">
        <v>234</v>
      </c>
      <c r="D225" s="1" t="s">
        <v>235</v>
      </c>
      <c r="E225" s="1" t="s">
        <v>9</v>
      </c>
      <c r="F225" s="1" t="s">
        <v>36</v>
      </c>
      <c r="G225" t="s">
        <v>905</v>
      </c>
      <c r="H225" s="4" t="s">
        <v>1039</v>
      </c>
      <c r="I225" s="4"/>
      <c r="J225" s="4"/>
      <c r="K225" s="4"/>
    </row>
    <row r="226" spans="1:11" x14ac:dyDescent="0.2">
      <c r="A226" s="1" t="s">
        <v>239</v>
      </c>
      <c r="B226" s="1" t="s">
        <v>240</v>
      </c>
      <c r="C226" s="1" t="s">
        <v>241</v>
      </c>
      <c r="D226" s="1" t="s">
        <v>242</v>
      </c>
      <c r="E226" s="1" t="s">
        <v>9</v>
      </c>
      <c r="F226" s="1" t="s">
        <v>36</v>
      </c>
      <c r="G226" t="s">
        <v>905</v>
      </c>
      <c r="H226" s="4" t="s">
        <v>1039</v>
      </c>
      <c r="I226" s="4"/>
      <c r="J226" s="4"/>
      <c r="K226" s="4"/>
    </row>
    <row r="227" spans="1:11" x14ac:dyDescent="0.2">
      <c r="A227" s="1" t="s">
        <v>436</v>
      </c>
      <c r="B227" s="1" t="s">
        <v>437</v>
      </c>
      <c r="C227" s="1" t="s">
        <v>438</v>
      </c>
      <c r="D227" s="1" t="s">
        <v>960</v>
      </c>
      <c r="E227" s="1" t="s">
        <v>9</v>
      </c>
      <c r="F227" s="1" t="s">
        <v>36</v>
      </c>
      <c r="G227" t="s">
        <v>905</v>
      </c>
      <c r="H227" s="4"/>
      <c r="I227" s="4"/>
      <c r="J227" s="4"/>
      <c r="K227" s="4"/>
    </row>
    <row r="228" spans="1:11" x14ac:dyDescent="0.2">
      <c r="A228" s="1" t="s">
        <v>443</v>
      </c>
      <c r="B228" s="1" t="s">
        <v>444</v>
      </c>
      <c r="C228" s="1" t="s">
        <v>445</v>
      </c>
      <c r="D228" s="1" t="s">
        <v>961</v>
      </c>
      <c r="E228" s="1" t="s">
        <v>9</v>
      </c>
      <c r="F228" s="1" t="s">
        <v>36</v>
      </c>
      <c r="G228" t="s">
        <v>905</v>
      </c>
      <c r="H228" s="4" t="s">
        <v>1039</v>
      </c>
      <c r="I228" s="4"/>
      <c r="J228" s="4"/>
      <c r="K228" s="4"/>
    </row>
    <row r="229" spans="1:11" x14ac:dyDescent="0.2">
      <c r="A229" s="1" t="s">
        <v>284</v>
      </c>
      <c r="B229" s="1" t="s">
        <v>285</v>
      </c>
      <c r="C229" s="1" t="s">
        <v>286</v>
      </c>
      <c r="D229" s="1" t="s">
        <v>287</v>
      </c>
      <c r="E229" s="1" t="s">
        <v>9</v>
      </c>
      <c r="F229" s="1" t="s">
        <v>36</v>
      </c>
      <c r="G229" t="s">
        <v>905</v>
      </c>
      <c r="H229" s="4" t="s">
        <v>1039</v>
      </c>
      <c r="I229" s="4"/>
      <c r="J229" s="4"/>
      <c r="K229" s="4"/>
    </row>
    <row r="230" spans="1:11" x14ac:dyDescent="0.2">
      <c r="A230" s="1" t="s">
        <v>299</v>
      </c>
      <c r="B230" s="1" t="s">
        <v>300</v>
      </c>
      <c r="C230" s="1" t="s">
        <v>301</v>
      </c>
      <c r="D230" s="1" t="s">
        <v>302</v>
      </c>
      <c r="E230" s="1" t="s">
        <v>9</v>
      </c>
      <c r="F230" s="1" t="s">
        <v>36</v>
      </c>
      <c r="G230" t="s">
        <v>905</v>
      </c>
      <c r="H230" s="4" t="s">
        <v>1039</v>
      </c>
      <c r="I230" s="4"/>
      <c r="J230" s="4"/>
      <c r="K230" s="4"/>
    </row>
    <row r="231" spans="1:11" x14ac:dyDescent="0.2">
      <c r="A231" s="1" t="s">
        <v>303</v>
      </c>
      <c r="B231" s="1" t="s">
        <v>304</v>
      </c>
      <c r="C231" s="1" t="s">
        <v>305</v>
      </c>
      <c r="D231" s="1" t="s">
        <v>306</v>
      </c>
      <c r="E231" s="1" t="s">
        <v>9</v>
      </c>
      <c r="F231" s="1" t="s">
        <v>36</v>
      </c>
      <c r="G231" t="s">
        <v>905</v>
      </c>
      <c r="H231" s="4" t="s">
        <v>1039</v>
      </c>
      <c r="I231" s="4"/>
      <c r="J231" s="4"/>
      <c r="K231" s="4"/>
    </row>
    <row r="232" spans="1:11" x14ac:dyDescent="0.2">
      <c r="A232" s="1" t="s">
        <v>310</v>
      </c>
      <c r="B232" s="1" t="s">
        <v>311</v>
      </c>
      <c r="C232" s="1" t="s">
        <v>312</v>
      </c>
      <c r="D232" s="1" t="s">
        <v>313</v>
      </c>
      <c r="E232" s="1" t="s">
        <v>9</v>
      </c>
      <c r="F232" s="1" t="s">
        <v>36</v>
      </c>
      <c r="G232" t="s">
        <v>905</v>
      </c>
      <c r="H232" s="4" t="s">
        <v>1039</v>
      </c>
      <c r="I232" s="4"/>
      <c r="J232" s="4"/>
      <c r="K232" s="4"/>
    </row>
    <row r="233" spans="1:11" x14ac:dyDescent="0.2">
      <c r="A233" s="1" t="s">
        <v>330</v>
      </c>
      <c r="B233" s="1" t="s">
        <v>331</v>
      </c>
      <c r="C233" s="1" t="s">
        <v>332</v>
      </c>
      <c r="D233" s="1" t="s">
        <v>333</v>
      </c>
      <c r="E233" s="1" t="s">
        <v>9</v>
      </c>
      <c r="F233" s="1" t="s">
        <v>36</v>
      </c>
      <c r="G233" t="s">
        <v>905</v>
      </c>
      <c r="H233" s="4" t="s">
        <v>1039</v>
      </c>
      <c r="I233" s="4"/>
      <c r="J233" s="4"/>
      <c r="K233" s="4"/>
    </row>
    <row r="234" spans="1:11" x14ac:dyDescent="0.2">
      <c r="A234" s="1" t="s">
        <v>453</v>
      </c>
      <c r="B234" s="1" t="s">
        <v>454</v>
      </c>
      <c r="C234" s="1" t="s">
        <v>455</v>
      </c>
      <c r="D234" s="1" t="s">
        <v>456</v>
      </c>
      <c r="E234" s="1" t="s">
        <v>9</v>
      </c>
      <c r="F234" s="1" t="s">
        <v>36</v>
      </c>
      <c r="G234" t="s">
        <v>905</v>
      </c>
      <c r="H234" s="4" t="s">
        <v>1039</v>
      </c>
      <c r="I234" s="4"/>
      <c r="J234" s="4"/>
      <c r="K234" s="4"/>
    </row>
    <row r="235" spans="1:11" x14ac:dyDescent="0.2">
      <c r="A235" s="1" t="s">
        <v>581</v>
      </c>
      <c r="B235" s="1" t="s">
        <v>582</v>
      </c>
      <c r="C235" s="1" t="s">
        <v>583</v>
      </c>
      <c r="D235" s="1" t="s">
        <v>584</v>
      </c>
      <c r="E235" s="1" t="s">
        <v>9</v>
      </c>
      <c r="F235" s="1" t="s">
        <v>36</v>
      </c>
      <c r="G235" t="s">
        <v>905</v>
      </c>
      <c r="H235" s="4" t="s">
        <v>1039</v>
      </c>
      <c r="I235" s="4"/>
      <c r="J235" s="4"/>
      <c r="K235" s="4"/>
    </row>
    <row r="236" spans="1:11" x14ac:dyDescent="0.2">
      <c r="A236" s="1" t="s">
        <v>619</v>
      </c>
      <c r="B236" s="1" t="s">
        <v>620</v>
      </c>
      <c r="C236" s="1" t="s">
        <v>621</v>
      </c>
      <c r="D236" s="1" t="s">
        <v>622</v>
      </c>
      <c r="E236" s="1" t="s">
        <v>9</v>
      </c>
      <c r="F236" s="1" t="s">
        <v>36</v>
      </c>
      <c r="G236" t="s">
        <v>905</v>
      </c>
      <c r="H236" s="4" t="s">
        <v>1039</v>
      </c>
      <c r="I236" s="4"/>
      <c r="J236" s="4"/>
      <c r="K236" s="4"/>
    </row>
    <row r="237" spans="1:11" x14ac:dyDescent="0.2">
      <c r="A237" s="1" t="s">
        <v>1036</v>
      </c>
      <c r="B237" s="1" t="s">
        <v>620</v>
      </c>
      <c r="C237" s="1" t="s">
        <v>621</v>
      </c>
      <c r="D237" s="1" t="s">
        <v>623</v>
      </c>
      <c r="E237" s="1" t="s">
        <v>619</v>
      </c>
      <c r="F237" s="1" t="s">
        <v>36</v>
      </c>
      <c r="G237" t="s">
        <v>905</v>
      </c>
      <c r="H237" s="4" t="s">
        <v>1039</v>
      </c>
      <c r="I237" s="4"/>
      <c r="J237" s="4"/>
      <c r="K237" s="4"/>
    </row>
    <row r="238" spans="1:11" x14ac:dyDescent="0.2">
      <c r="A238" s="1" t="s">
        <v>628</v>
      </c>
      <c r="B238" s="1" t="s">
        <v>629</v>
      </c>
      <c r="C238" s="1" t="s">
        <v>630</v>
      </c>
      <c r="D238" s="1" t="s">
        <v>631</v>
      </c>
      <c r="E238" s="1" t="s">
        <v>9</v>
      </c>
      <c r="F238" s="1" t="s">
        <v>36</v>
      </c>
      <c r="G238" t="s">
        <v>905</v>
      </c>
      <c r="H238" s="4" t="s">
        <v>1039</v>
      </c>
      <c r="I238" s="4"/>
      <c r="J238" s="4"/>
      <c r="K238" s="4"/>
    </row>
    <row r="239" spans="1:11" x14ac:dyDescent="0.2">
      <c r="A239" s="1" t="s">
        <v>632</v>
      </c>
      <c r="B239" s="1" t="s">
        <v>633</v>
      </c>
      <c r="C239" s="1" t="s">
        <v>634</v>
      </c>
      <c r="D239" s="1" t="s">
        <v>635</v>
      </c>
      <c r="E239" s="1" t="s">
        <v>9</v>
      </c>
      <c r="F239" s="1" t="s">
        <v>36</v>
      </c>
      <c r="G239" t="s">
        <v>905</v>
      </c>
      <c r="H239" s="4" t="s">
        <v>1039</v>
      </c>
      <c r="I239" s="4"/>
      <c r="J239" s="4"/>
      <c r="K239" s="4"/>
    </row>
    <row r="240" spans="1:11" x14ac:dyDescent="0.2">
      <c r="A240" s="1" t="s">
        <v>674</v>
      </c>
      <c r="B240" s="1" t="s">
        <v>675</v>
      </c>
      <c r="C240" s="1" t="s">
        <v>676</v>
      </c>
      <c r="D240" s="1" t="s">
        <v>1004</v>
      </c>
      <c r="E240" s="1" t="s">
        <v>9</v>
      </c>
      <c r="F240" s="1" t="s">
        <v>36</v>
      </c>
      <c r="G240" t="s">
        <v>905</v>
      </c>
      <c r="H240" s="4"/>
      <c r="I240" s="4"/>
      <c r="J240" s="4"/>
      <c r="K240" s="4"/>
    </row>
    <row r="241" spans="1:11" x14ac:dyDescent="0.2">
      <c r="A241" s="1" t="s">
        <v>677</v>
      </c>
      <c r="B241" s="1" t="s">
        <v>678</v>
      </c>
      <c r="C241" s="1" t="s">
        <v>679</v>
      </c>
      <c r="D241" s="1" t="s">
        <v>1005</v>
      </c>
      <c r="E241" s="1" t="s">
        <v>9</v>
      </c>
      <c r="F241" s="1" t="s">
        <v>36</v>
      </c>
      <c r="G241" t="s">
        <v>905</v>
      </c>
      <c r="H241" s="4"/>
      <c r="I241" s="4"/>
      <c r="J241" s="4"/>
      <c r="K241" s="4"/>
    </row>
    <row r="242" spans="1:11" x14ac:dyDescent="0.2">
      <c r="A242" s="1" t="s">
        <v>683</v>
      </c>
      <c r="B242" s="1" t="s">
        <v>684</v>
      </c>
      <c r="C242" s="1" t="s">
        <v>685</v>
      </c>
      <c r="D242" s="1" t="s">
        <v>1007</v>
      </c>
      <c r="E242" s="1" t="s">
        <v>9</v>
      </c>
      <c r="F242" s="1" t="s">
        <v>36</v>
      </c>
      <c r="G242" t="s">
        <v>905</v>
      </c>
      <c r="H242" s="4"/>
      <c r="I242" s="4"/>
      <c r="J242" s="4"/>
      <c r="K242" s="4"/>
    </row>
    <row r="243" spans="1:11" x14ac:dyDescent="0.2">
      <c r="A243" s="1" t="s">
        <v>753</v>
      </c>
      <c r="B243" s="1" t="s">
        <v>754</v>
      </c>
      <c r="C243" s="1" t="s">
        <v>755</v>
      </c>
      <c r="D243" s="1" t="s">
        <v>756</v>
      </c>
      <c r="E243" s="1" t="s">
        <v>9</v>
      </c>
      <c r="F243" s="1" t="s">
        <v>36</v>
      </c>
      <c r="G243" t="s">
        <v>905</v>
      </c>
      <c r="H243" s="4" t="s">
        <v>1039</v>
      </c>
      <c r="I243" s="4"/>
      <c r="J243" s="4"/>
      <c r="K243" s="4"/>
    </row>
    <row r="244" spans="1:11" x14ac:dyDescent="0.2">
      <c r="A244" s="1" t="s">
        <v>807</v>
      </c>
      <c r="B244" s="1" t="s">
        <v>808</v>
      </c>
      <c r="C244" s="1" t="s">
        <v>809</v>
      </c>
      <c r="D244" s="1" t="s">
        <v>810</v>
      </c>
      <c r="E244" s="1" t="s">
        <v>9</v>
      </c>
      <c r="F244" s="1" t="s">
        <v>36</v>
      </c>
      <c r="G244" t="s">
        <v>905</v>
      </c>
      <c r="H244" s="4" t="s">
        <v>1039</v>
      </c>
      <c r="I244" s="4"/>
      <c r="J244" s="4"/>
      <c r="K244" s="4"/>
    </row>
    <row r="245" spans="1:11" x14ac:dyDescent="0.2">
      <c r="A245" s="1" t="s">
        <v>854</v>
      </c>
      <c r="B245" s="1" t="s">
        <v>855</v>
      </c>
      <c r="C245" s="1" t="s">
        <v>856</v>
      </c>
      <c r="D245" s="1" t="s">
        <v>857</v>
      </c>
      <c r="E245" s="1" t="s">
        <v>9</v>
      </c>
      <c r="F245" s="1" t="s">
        <v>36</v>
      </c>
      <c r="G245" t="s">
        <v>905</v>
      </c>
      <c r="H245" s="4" t="s">
        <v>1039</v>
      </c>
      <c r="I245" s="4"/>
      <c r="J245" s="4"/>
      <c r="K245" s="4"/>
    </row>
    <row r="246" spans="1:11" x14ac:dyDescent="0.2">
      <c r="A246" s="1" t="s">
        <v>868</v>
      </c>
      <c r="B246" s="1" t="s">
        <v>865</v>
      </c>
      <c r="C246" s="1" t="s">
        <v>866</v>
      </c>
      <c r="D246" s="1" t="s">
        <v>867</v>
      </c>
      <c r="E246" s="1" t="s">
        <v>9</v>
      </c>
      <c r="F246" s="1" t="s">
        <v>36</v>
      </c>
      <c r="G246" t="s">
        <v>905</v>
      </c>
      <c r="H246" s="4" t="s">
        <v>1039</v>
      </c>
      <c r="I246" s="4"/>
      <c r="J246" s="4"/>
      <c r="K246" s="4"/>
    </row>
    <row r="247" spans="1:11" x14ac:dyDescent="0.2">
      <c r="A247" s="1" t="s">
        <v>102</v>
      </c>
      <c r="B247" s="1" t="s">
        <v>103</v>
      </c>
      <c r="C247" s="1" t="s">
        <v>104</v>
      </c>
      <c r="D247" s="1" t="s">
        <v>105</v>
      </c>
      <c r="E247" s="1" t="s">
        <v>9</v>
      </c>
      <c r="F247" s="1" t="s">
        <v>106</v>
      </c>
      <c r="G247" t="s">
        <v>923</v>
      </c>
      <c r="H247" s="4" t="s">
        <v>1039</v>
      </c>
      <c r="I247" s="4"/>
      <c r="J247" s="4"/>
      <c r="K247" s="4"/>
    </row>
    <row r="248" spans="1:11" x14ac:dyDescent="0.2">
      <c r="A248" s="1" t="s">
        <v>151</v>
      </c>
      <c r="B248" s="1" t="s">
        <v>152</v>
      </c>
      <c r="C248" s="1" t="s">
        <v>153</v>
      </c>
      <c r="D248" s="1" t="s">
        <v>154</v>
      </c>
      <c r="E248" s="1" t="s">
        <v>155</v>
      </c>
      <c r="F248" s="1" t="s">
        <v>106</v>
      </c>
      <c r="G248" t="s">
        <v>923</v>
      </c>
      <c r="H248" s="4" t="s">
        <v>1039</v>
      </c>
      <c r="I248" s="4"/>
      <c r="J248" s="4"/>
      <c r="K248" s="4"/>
    </row>
    <row r="249" spans="1:11" x14ac:dyDescent="0.2">
      <c r="A249" s="1" t="s">
        <v>151</v>
      </c>
      <c r="B249" s="1" t="s">
        <v>152</v>
      </c>
      <c r="C249" s="1" t="s">
        <v>153</v>
      </c>
      <c r="D249" s="1" t="s">
        <v>156</v>
      </c>
      <c r="E249" s="1" t="s">
        <v>155</v>
      </c>
      <c r="F249" s="1" t="s">
        <v>106</v>
      </c>
      <c r="G249" t="s">
        <v>923</v>
      </c>
      <c r="H249" s="4" t="s">
        <v>1039</v>
      </c>
      <c r="I249" s="4"/>
      <c r="J249" s="4"/>
      <c r="K249" s="4"/>
    </row>
    <row r="250" spans="1:11" x14ac:dyDescent="0.2">
      <c r="A250" s="1" t="s">
        <v>404</v>
      </c>
      <c r="B250" s="1" t="s">
        <v>405</v>
      </c>
      <c r="C250" s="1" t="s">
        <v>406</v>
      </c>
      <c r="D250" s="1" t="s">
        <v>1031</v>
      </c>
      <c r="E250" s="1" t="s">
        <v>1028</v>
      </c>
      <c r="F250" s="1" t="s">
        <v>106</v>
      </c>
      <c r="G250" t="s">
        <v>923</v>
      </c>
      <c r="H250" s="4" t="s">
        <v>1039</v>
      </c>
      <c r="I250" s="4"/>
      <c r="J250" s="4"/>
      <c r="K250" s="4"/>
    </row>
    <row r="251" spans="1:11" x14ac:dyDescent="0.2">
      <c r="A251" s="1" t="s">
        <v>515</v>
      </c>
      <c r="B251" s="1" t="s">
        <v>516</v>
      </c>
      <c r="C251" s="1" t="s">
        <v>517</v>
      </c>
      <c r="D251" s="1" t="s">
        <v>518</v>
      </c>
      <c r="E251" s="1" t="s">
        <v>519</v>
      </c>
      <c r="F251" s="1" t="s">
        <v>106</v>
      </c>
      <c r="G251" t="s">
        <v>923</v>
      </c>
      <c r="H251" s="12" t="s">
        <v>1039</v>
      </c>
      <c r="I251" s="4"/>
      <c r="J251" s="4"/>
      <c r="K251" s="4"/>
    </row>
    <row r="252" spans="1:11" x14ac:dyDescent="0.2">
      <c r="A252" s="1" t="s">
        <v>767</v>
      </c>
      <c r="B252" s="1" t="s">
        <v>768</v>
      </c>
      <c r="C252" s="1" t="s">
        <v>769</v>
      </c>
      <c r="D252" s="1" t="s">
        <v>770</v>
      </c>
      <c r="E252" s="1" t="s">
        <v>771</v>
      </c>
      <c r="F252" s="1" t="s">
        <v>106</v>
      </c>
      <c r="G252" t="s">
        <v>923</v>
      </c>
      <c r="H252" s="4" t="s">
        <v>1039</v>
      </c>
      <c r="I252" s="4"/>
      <c r="J252" s="4"/>
      <c r="K252" s="4"/>
    </row>
    <row r="253" spans="1:11" x14ac:dyDescent="0.2">
      <c r="A253" s="1" t="s">
        <v>846</v>
      </c>
      <c r="B253" s="1" t="s">
        <v>847</v>
      </c>
      <c r="C253" s="1" t="s">
        <v>848</v>
      </c>
      <c r="D253" s="1" t="s">
        <v>849</v>
      </c>
      <c r="E253" s="1" t="s">
        <v>850</v>
      </c>
      <c r="F253" s="1" t="s">
        <v>106</v>
      </c>
      <c r="G253" t="s">
        <v>923</v>
      </c>
      <c r="H253" s="4" t="s">
        <v>1039</v>
      </c>
      <c r="I253" s="4"/>
      <c r="J253" s="4"/>
      <c r="K253" s="4"/>
    </row>
  </sheetData>
  <conditionalFormatting sqref="D1:D83 D85:D1048576">
    <cfRule type="duplicateValues" dxfId="2" priority="3"/>
  </conditionalFormatting>
  <conditionalFormatting sqref="D84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DB5-888A-4643-84D5-DCD9A00EC62D}">
  <dimension ref="A1:J344"/>
  <sheetViews>
    <sheetView workbookViewId="0">
      <selection activeCell="B12" sqref="B12"/>
    </sheetView>
  </sheetViews>
  <sheetFormatPr baseColWidth="10" defaultColWidth="11.5" defaultRowHeight="15" x14ac:dyDescent="0.2"/>
  <cols>
    <col min="1" max="9" width="45.6640625" style="13" customWidth="1"/>
    <col min="10" max="16384" width="11.5" style="13"/>
  </cols>
  <sheetData>
    <row r="1" spans="1:10" ht="16" x14ac:dyDescent="0.2">
      <c r="A1" s="16" t="s">
        <v>0</v>
      </c>
      <c r="B1" s="16" t="s">
        <v>1121</v>
      </c>
      <c r="C1" s="16" t="s">
        <v>1122</v>
      </c>
      <c r="D1" s="16" t="s">
        <v>1146</v>
      </c>
      <c r="E1" s="16" t="s">
        <v>1145</v>
      </c>
      <c r="F1" s="16" t="s">
        <v>1144</v>
      </c>
      <c r="G1" s="16" t="s">
        <v>1143</v>
      </c>
      <c r="H1" s="16" t="s">
        <v>1142</v>
      </c>
      <c r="I1" s="16" t="s">
        <v>1141</v>
      </c>
      <c r="J1" s="13" t="s">
        <v>1149</v>
      </c>
    </row>
    <row r="2" spans="1:10" ht="16" x14ac:dyDescent="0.2">
      <c r="A2" s="15" t="str">
        <f>HYPERLINK("#'Afghanistan'!A1", "Afghanistan")</f>
        <v>Afghanistan</v>
      </c>
      <c r="B2" s="14" t="s">
        <v>1123</v>
      </c>
      <c r="C2" s="14" t="s">
        <v>1124</v>
      </c>
      <c r="D2" s="14" t="s">
        <v>1133</v>
      </c>
      <c r="E2" s="14" t="s">
        <v>1133</v>
      </c>
      <c r="F2" s="14" t="s">
        <v>1133</v>
      </c>
      <c r="G2" s="14" t="s">
        <v>1138</v>
      </c>
      <c r="H2" s="14" t="s">
        <v>1133</v>
      </c>
      <c r="I2" s="14" t="s">
        <v>1135</v>
      </c>
      <c r="J2" s="13" t="s">
        <v>1148</v>
      </c>
    </row>
    <row r="3" spans="1:10" ht="16" x14ac:dyDescent="0.2">
      <c r="A3" s="15" t="str">
        <f>HYPERLINK("#'Albania'!A1", "Albania")</f>
        <v>Albania</v>
      </c>
      <c r="B3" s="14" t="s">
        <v>1125</v>
      </c>
      <c r="C3" s="14" t="s">
        <v>1126</v>
      </c>
      <c r="D3" s="14" t="s">
        <v>1133</v>
      </c>
      <c r="E3" s="14" t="s">
        <v>1140</v>
      </c>
      <c r="F3" s="14" t="s">
        <v>1133</v>
      </c>
      <c r="G3" s="14" t="s">
        <v>1133</v>
      </c>
      <c r="H3" s="14" t="s">
        <v>1133</v>
      </c>
      <c r="I3" s="14" t="s">
        <v>1135</v>
      </c>
      <c r="J3" s="13" t="s">
        <v>1147</v>
      </c>
    </row>
    <row r="4" spans="1:10" ht="16" x14ac:dyDescent="0.2">
      <c r="A4" s="15" t="str">
        <f>HYPERLINK("#'Algeria'!A1", "Algeria")</f>
        <v>Algeria</v>
      </c>
      <c r="B4" s="14" t="s">
        <v>1127</v>
      </c>
      <c r="C4" s="14" t="s">
        <v>1128</v>
      </c>
      <c r="D4" s="14" t="s">
        <v>1136</v>
      </c>
      <c r="E4" s="14" t="s">
        <v>1133</v>
      </c>
      <c r="F4" s="14" t="s">
        <v>1133</v>
      </c>
      <c r="G4" s="14" t="s">
        <v>1133</v>
      </c>
      <c r="H4" s="14" t="s">
        <v>1133</v>
      </c>
      <c r="I4" s="14" t="s">
        <v>1133</v>
      </c>
      <c r="J4" s="14"/>
    </row>
    <row r="5" spans="1:10" ht="16" x14ac:dyDescent="0.2">
      <c r="A5" s="15" t="str">
        <f>HYPERLINK("#'American Samoa'!A1", "American Samoa")</f>
        <v>American Samoa</v>
      </c>
      <c r="B5" s="14" t="s">
        <v>1129</v>
      </c>
      <c r="C5" s="14" t="s">
        <v>1126</v>
      </c>
      <c r="D5" s="14" t="s">
        <v>1133</v>
      </c>
      <c r="E5" s="14" t="s">
        <v>1133</v>
      </c>
      <c r="F5" s="14" t="s">
        <v>1133</v>
      </c>
      <c r="G5" s="14" t="s">
        <v>1138</v>
      </c>
      <c r="H5" s="14" t="s">
        <v>1133</v>
      </c>
      <c r="I5" s="14" t="s">
        <v>1133</v>
      </c>
      <c r="J5" s="14"/>
    </row>
    <row r="6" spans="1:10" ht="16" x14ac:dyDescent="0.2">
      <c r="A6" s="15" t="str">
        <f>HYPERLINK("#'Andorra'!A1", "Andorra")</f>
        <v>Andorra</v>
      </c>
      <c r="B6" s="14" t="s">
        <v>1125</v>
      </c>
      <c r="C6" s="14" t="s">
        <v>1130</v>
      </c>
      <c r="D6" s="14" t="s">
        <v>1133</v>
      </c>
      <c r="E6" s="14" t="s">
        <v>1140</v>
      </c>
      <c r="F6" s="14" t="s">
        <v>1133</v>
      </c>
      <c r="G6" s="14" t="s">
        <v>1133</v>
      </c>
      <c r="H6" s="14" t="s">
        <v>1133</v>
      </c>
      <c r="I6" s="14" t="s">
        <v>1133</v>
      </c>
      <c r="J6" s="14"/>
    </row>
    <row r="7" spans="1:10" ht="16" x14ac:dyDescent="0.2">
      <c r="A7" s="15" t="str">
        <f>HYPERLINK("#'Angola'!A1", "Angola")</f>
        <v>Angola</v>
      </c>
      <c r="B7" s="14" t="s">
        <v>1131</v>
      </c>
      <c r="C7" s="14" t="s">
        <v>1128</v>
      </c>
      <c r="D7" s="14" t="s">
        <v>1136</v>
      </c>
      <c r="E7" s="14" t="s">
        <v>1133</v>
      </c>
      <c r="F7" s="14" t="s">
        <v>1133</v>
      </c>
      <c r="G7" s="14" t="s">
        <v>1133</v>
      </c>
      <c r="H7" s="14" t="s">
        <v>1133</v>
      </c>
      <c r="I7" s="14" t="s">
        <v>1133</v>
      </c>
      <c r="J7" s="14"/>
    </row>
    <row r="8" spans="1:10" ht="16" x14ac:dyDescent="0.2">
      <c r="A8" s="15" t="str">
        <f>HYPERLINK("#'Anguilla'!A1", "Anguilla")</f>
        <v>Anguilla</v>
      </c>
      <c r="B8" s="14" t="s">
        <v>1132</v>
      </c>
      <c r="C8" s="14" t="s">
        <v>1133</v>
      </c>
      <c r="D8" s="14" t="s">
        <v>1133</v>
      </c>
      <c r="E8" s="14" t="s">
        <v>1133</v>
      </c>
      <c r="F8" s="14" t="s">
        <v>1139</v>
      </c>
      <c r="G8" s="14" t="s">
        <v>1133</v>
      </c>
      <c r="H8" s="14" t="s">
        <v>1133</v>
      </c>
      <c r="I8" s="14" t="s">
        <v>1133</v>
      </c>
      <c r="J8" s="14"/>
    </row>
    <row r="9" spans="1:10" ht="16" x14ac:dyDescent="0.2">
      <c r="A9" s="15" t="str">
        <f>HYPERLINK("#'Antigua and Barbuda'!A1", "Antigua and Barbuda")</f>
        <v>Antigua and Barbuda</v>
      </c>
      <c r="B9" s="14" t="s">
        <v>1132</v>
      </c>
      <c r="C9" s="14" t="s">
        <v>1130</v>
      </c>
      <c r="D9" s="14" t="s">
        <v>1133</v>
      </c>
      <c r="E9" s="14" t="s">
        <v>1133</v>
      </c>
      <c r="F9" s="14" t="s">
        <v>1139</v>
      </c>
      <c r="G9" s="14" t="s">
        <v>1133</v>
      </c>
      <c r="H9" s="14" t="s">
        <v>1133</v>
      </c>
      <c r="I9" s="14" t="s">
        <v>1133</v>
      </c>
      <c r="J9" s="14"/>
    </row>
    <row r="10" spans="1:10" ht="16" x14ac:dyDescent="0.2">
      <c r="A10" s="15" t="str">
        <f>HYPERLINK("#'Argentina'!A1", "Argentina")</f>
        <v>Argentina</v>
      </c>
      <c r="B10" s="14" t="s">
        <v>1132</v>
      </c>
      <c r="C10" s="14" t="s">
        <v>1126</v>
      </c>
      <c r="D10" s="14" t="s">
        <v>1133</v>
      </c>
      <c r="E10" s="14" t="s">
        <v>1133</v>
      </c>
      <c r="F10" s="14" t="s">
        <v>1139</v>
      </c>
      <c r="G10" s="14" t="s">
        <v>1133</v>
      </c>
      <c r="H10" s="14" t="s">
        <v>1133</v>
      </c>
      <c r="I10" s="14" t="s">
        <v>1133</v>
      </c>
      <c r="J10" s="14"/>
    </row>
    <row r="11" spans="1:10" ht="16" x14ac:dyDescent="0.2">
      <c r="A11" s="15" t="str">
        <f>HYPERLINK("#'Armenia'!A1", "Armenia")</f>
        <v>Armenia</v>
      </c>
      <c r="B11" s="14" t="s">
        <v>1127</v>
      </c>
      <c r="C11" s="14" t="s">
        <v>1126</v>
      </c>
      <c r="D11" s="14" t="s">
        <v>1133</v>
      </c>
      <c r="E11" s="14" t="s">
        <v>1140</v>
      </c>
      <c r="F11" s="14" t="s">
        <v>1133</v>
      </c>
      <c r="G11" s="14" t="s">
        <v>1138</v>
      </c>
      <c r="H11" s="14" t="s">
        <v>1133</v>
      </c>
      <c r="I11" s="14" t="s">
        <v>1133</v>
      </c>
      <c r="J11" s="14"/>
    </row>
    <row r="12" spans="1:10" ht="16" x14ac:dyDescent="0.2">
      <c r="A12" s="15" t="str">
        <f>HYPERLINK("#'Aruba'!A1", "Aruba")</f>
        <v>Aruba</v>
      </c>
      <c r="B12" s="14" t="s">
        <v>1132</v>
      </c>
      <c r="C12" s="14" t="s">
        <v>1130</v>
      </c>
      <c r="D12" s="14" t="s">
        <v>1133</v>
      </c>
      <c r="E12" s="14" t="s">
        <v>1133</v>
      </c>
      <c r="F12" s="14" t="s">
        <v>1139</v>
      </c>
      <c r="G12" s="14" t="s">
        <v>1133</v>
      </c>
      <c r="H12" s="14" t="s">
        <v>1133</v>
      </c>
      <c r="I12" s="14" t="s">
        <v>1133</v>
      </c>
      <c r="J12" s="14"/>
    </row>
    <row r="13" spans="1:10" ht="16" x14ac:dyDescent="0.2">
      <c r="A13" s="15" t="str">
        <f>HYPERLINK("#'Australia'!A1", "Australia")</f>
        <v>Australia</v>
      </c>
      <c r="B13" s="14" t="s">
        <v>1129</v>
      </c>
      <c r="C13" s="14" t="s">
        <v>1130</v>
      </c>
      <c r="D13" s="14" t="s">
        <v>1133</v>
      </c>
      <c r="E13" s="14" t="s">
        <v>1133</v>
      </c>
      <c r="F13" s="14" t="s">
        <v>1133</v>
      </c>
      <c r="G13" s="14" t="s">
        <v>1138</v>
      </c>
      <c r="H13" s="14" t="s">
        <v>1133</v>
      </c>
      <c r="I13" s="14" t="s">
        <v>1133</v>
      </c>
      <c r="J13" s="14"/>
    </row>
    <row r="14" spans="1:10" ht="16" x14ac:dyDescent="0.2">
      <c r="A14" s="15" t="str">
        <f>HYPERLINK("#'Austria'!A1", "Austria")</f>
        <v>Austria</v>
      </c>
      <c r="B14" s="14" t="s">
        <v>1125</v>
      </c>
      <c r="C14" s="14" t="s">
        <v>1130</v>
      </c>
      <c r="D14" s="14" t="s">
        <v>1133</v>
      </c>
      <c r="E14" s="14" t="s">
        <v>1140</v>
      </c>
      <c r="F14" s="14" t="s">
        <v>1133</v>
      </c>
      <c r="G14" s="14" t="s">
        <v>1133</v>
      </c>
      <c r="H14" s="14" t="s">
        <v>1133</v>
      </c>
      <c r="I14" s="14" t="s">
        <v>1133</v>
      </c>
      <c r="J14" s="14"/>
    </row>
    <row r="15" spans="1:10" ht="16" x14ac:dyDescent="0.2">
      <c r="A15" s="15" t="str">
        <f>HYPERLINK("#'Azerbaijan'!A1", "Azerbaijan")</f>
        <v>Azerbaijan</v>
      </c>
      <c r="B15" s="14" t="s">
        <v>1127</v>
      </c>
      <c r="C15" s="14" t="s">
        <v>1126</v>
      </c>
      <c r="D15" s="14" t="s">
        <v>1133</v>
      </c>
      <c r="E15" s="14" t="s">
        <v>1140</v>
      </c>
      <c r="F15" s="14" t="s">
        <v>1133</v>
      </c>
      <c r="G15" s="14" t="s">
        <v>1138</v>
      </c>
      <c r="H15" s="14" t="s">
        <v>1133</v>
      </c>
      <c r="I15" s="14" t="s">
        <v>1133</v>
      </c>
      <c r="J15" s="14"/>
    </row>
    <row r="16" spans="1:10" ht="16" x14ac:dyDescent="0.2">
      <c r="A16" s="15" t="str">
        <f>HYPERLINK("#'Bahamas'!A1", "Bahamas")</f>
        <v>Bahamas</v>
      </c>
      <c r="B16" s="14" t="s">
        <v>1132</v>
      </c>
      <c r="C16" s="14" t="s">
        <v>1130</v>
      </c>
      <c r="D16" s="14" t="s">
        <v>1133</v>
      </c>
      <c r="E16" s="14" t="s">
        <v>1133</v>
      </c>
      <c r="F16" s="14" t="s">
        <v>1139</v>
      </c>
      <c r="G16" s="14" t="s">
        <v>1133</v>
      </c>
      <c r="H16" s="14" t="s">
        <v>1133</v>
      </c>
      <c r="I16" s="14" t="s">
        <v>1133</v>
      </c>
      <c r="J16" s="14"/>
    </row>
    <row r="17" spans="1:10" ht="16" x14ac:dyDescent="0.2">
      <c r="A17" s="15" t="str">
        <f>HYPERLINK("#'Bahrain'!A1", "Bahrain")</f>
        <v>Bahrain</v>
      </c>
      <c r="B17" s="14" t="s">
        <v>1127</v>
      </c>
      <c r="C17" s="14" t="s">
        <v>1130</v>
      </c>
      <c r="D17" s="14" t="s">
        <v>1133</v>
      </c>
      <c r="E17" s="14" t="s">
        <v>1133</v>
      </c>
      <c r="F17" s="14" t="s">
        <v>1133</v>
      </c>
      <c r="G17" s="14" t="s">
        <v>1133</v>
      </c>
      <c r="H17" s="14" t="s">
        <v>1137</v>
      </c>
      <c r="I17" s="14" t="s">
        <v>1133</v>
      </c>
      <c r="J17" s="14"/>
    </row>
    <row r="18" spans="1:10" ht="16" x14ac:dyDescent="0.2">
      <c r="A18" s="15" t="str">
        <f>HYPERLINK("#'Bangladesh'!A1", "Bangladesh")</f>
        <v>Bangladesh</v>
      </c>
      <c r="B18" s="14" t="s">
        <v>1123</v>
      </c>
      <c r="C18" s="14" t="s">
        <v>1128</v>
      </c>
      <c r="D18" s="14" t="s">
        <v>1133</v>
      </c>
      <c r="E18" s="14" t="s">
        <v>1133</v>
      </c>
      <c r="F18" s="14" t="s">
        <v>1133</v>
      </c>
      <c r="G18" s="14" t="s">
        <v>1138</v>
      </c>
      <c r="H18" s="14" t="s">
        <v>1133</v>
      </c>
      <c r="I18" s="14" t="s">
        <v>1135</v>
      </c>
      <c r="J18" s="14"/>
    </row>
    <row r="19" spans="1:10" ht="16" x14ac:dyDescent="0.2">
      <c r="A19" s="15" t="str">
        <f>HYPERLINK("#'Barbados'!A1", "Barbados")</f>
        <v>Barbados</v>
      </c>
      <c r="B19" s="14" t="s">
        <v>1132</v>
      </c>
      <c r="C19" s="14" t="s">
        <v>1130</v>
      </c>
      <c r="D19" s="14" t="s">
        <v>1133</v>
      </c>
      <c r="E19" s="14" t="s">
        <v>1133</v>
      </c>
      <c r="F19" s="14" t="s">
        <v>1139</v>
      </c>
      <c r="G19" s="14" t="s">
        <v>1133</v>
      </c>
      <c r="H19" s="14" t="s">
        <v>1133</v>
      </c>
      <c r="I19" s="14" t="s">
        <v>1133</v>
      </c>
      <c r="J19" s="14"/>
    </row>
    <row r="20" spans="1:10" ht="16" x14ac:dyDescent="0.2">
      <c r="A20" s="15" t="str">
        <f>HYPERLINK("#'Belarus'!A1", "Belarus")</f>
        <v>Belarus</v>
      </c>
      <c r="B20" s="14" t="s">
        <v>1125</v>
      </c>
      <c r="C20" s="14" t="s">
        <v>1126</v>
      </c>
      <c r="D20" s="14" t="s">
        <v>1133</v>
      </c>
      <c r="E20" s="14" t="s">
        <v>1140</v>
      </c>
      <c r="F20" s="14" t="s">
        <v>1133</v>
      </c>
      <c r="G20" s="14" t="s">
        <v>1133</v>
      </c>
      <c r="H20" s="14" t="s">
        <v>1133</v>
      </c>
      <c r="I20" s="14" t="s">
        <v>1133</v>
      </c>
      <c r="J20" s="14"/>
    </row>
    <row r="21" spans="1:10" ht="16" x14ac:dyDescent="0.2">
      <c r="A21" s="15" t="str">
        <f>HYPERLINK("#'Belgium'!A1", "Belgium")</f>
        <v>Belgium</v>
      </c>
      <c r="B21" s="14" t="s">
        <v>1125</v>
      </c>
      <c r="C21" s="14" t="s">
        <v>1130</v>
      </c>
      <c r="D21" s="14" t="s">
        <v>1133</v>
      </c>
      <c r="E21" s="14" t="s">
        <v>1140</v>
      </c>
      <c r="F21" s="14" t="s">
        <v>1133</v>
      </c>
      <c r="G21" s="14" t="s">
        <v>1133</v>
      </c>
      <c r="H21" s="14" t="s">
        <v>1133</v>
      </c>
      <c r="I21" s="14" t="s">
        <v>1133</v>
      </c>
      <c r="J21" s="14"/>
    </row>
    <row r="22" spans="1:10" ht="16" x14ac:dyDescent="0.2">
      <c r="A22" s="15" t="str">
        <f>HYPERLINK("#'Belize'!A1", "Belize")</f>
        <v>Belize</v>
      </c>
      <c r="B22" s="14" t="s">
        <v>1132</v>
      </c>
      <c r="C22" s="14" t="s">
        <v>1126</v>
      </c>
      <c r="D22" s="14" t="s">
        <v>1133</v>
      </c>
      <c r="E22" s="14" t="s">
        <v>1133</v>
      </c>
      <c r="F22" s="14" t="s">
        <v>1139</v>
      </c>
      <c r="G22" s="14" t="s">
        <v>1133</v>
      </c>
      <c r="H22" s="14" t="s">
        <v>1133</v>
      </c>
      <c r="I22" s="14" t="s">
        <v>1133</v>
      </c>
      <c r="J22" s="14"/>
    </row>
    <row r="23" spans="1:10" ht="16" x14ac:dyDescent="0.2">
      <c r="A23" s="15" t="str">
        <f>HYPERLINK("#'Benin'!A1", "Benin")</f>
        <v>Benin</v>
      </c>
      <c r="B23" s="14" t="s">
        <v>1131</v>
      </c>
      <c r="C23" s="14" t="s">
        <v>1128</v>
      </c>
      <c r="D23" s="14" t="s">
        <v>1136</v>
      </c>
      <c r="E23" s="14" t="s">
        <v>1133</v>
      </c>
      <c r="F23" s="14" t="s">
        <v>1133</v>
      </c>
      <c r="G23" s="14" t="s">
        <v>1133</v>
      </c>
      <c r="H23" s="14" t="s">
        <v>1133</v>
      </c>
      <c r="I23" s="14" t="s">
        <v>1135</v>
      </c>
      <c r="J23" s="14"/>
    </row>
    <row r="24" spans="1:10" ht="16" x14ac:dyDescent="0.2">
      <c r="A24" s="15" t="str">
        <f>HYPERLINK("#'Bermuda'!A1", "Bermuda")</f>
        <v>Bermuda</v>
      </c>
      <c r="B24" s="14" t="s">
        <v>1125</v>
      </c>
      <c r="C24" s="14" t="s">
        <v>1130</v>
      </c>
      <c r="D24" s="14" t="s">
        <v>1133</v>
      </c>
      <c r="E24" s="14" t="s">
        <v>1133</v>
      </c>
      <c r="F24" s="14" t="s">
        <v>1133</v>
      </c>
      <c r="G24" s="14" t="s">
        <v>1133</v>
      </c>
      <c r="H24" s="14" t="s">
        <v>1133</v>
      </c>
      <c r="I24" s="14" t="s">
        <v>1133</v>
      </c>
      <c r="J24" s="14"/>
    </row>
    <row r="25" spans="1:10" ht="16" x14ac:dyDescent="0.2">
      <c r="A25" s="15" t="str">
        <f>HYPERLINK("#'Bhutan'!A1", "Bhutan")</f>
        <v>Bhutan</v>
      </c>
      <c r="B25" s="14" t="s">
        <v>1123</v>
      </c>
      <c r="C25" s="14" t="s">
        <v>1128</v>
      </c>
      <c r="D25" s="14" t="s">
        <v>1133</v>
      </c>
      <c r="E25" s="14" t="s">
        <v>1133</v>
      </c>
      <c r="F25" s="14" t="s">
        <v>1133</v>
      </c>
      <c r="G25" s="14" t="s">
        <v>1138</v>
      </c>
      <c r="H25" s="14" t="s">
        <v>1133</v>
      </c>
      <c r="I25" s="14" t="s">
        <v>1135</v>
      </c>
      <c r="J25" s="14"/>
    </row>
    <row r="26" spans="1:10" ht="16" x14ac:dyDescent="0.2">
      <c r="A26" s="15" t="str">
        <f>HYPERLINK("#'Bolivia (Plurinational State o'!A1", "Bolivia (Plurinational State of)")</f>
        <v>Bolivia (Plurinational State of)</v>
      </c>
      <c r="B26" s="14" t="s">
        <v>1132</v>
      </c>
      <c r="C26" s="14" t="s">
        <v>1128</v>
      </c>
      <c r="D26" s="14" t="s">
        <v>1133</v>
      </c>
      <c r="E26" s="14" t="s">
        <v>1133</v>
      </c>
      <c r="F26" s="14" t="s">
        <v>1139</v>
      </c>
      <c r="G26" s="14" t="s">
        <v>1133</v>
      </c>
      <c r="H26" s="14" t="s">
        <v>1133</v>
      </c>
      <c r="I26" s="14" t="s">
        <v>1133</v>
      </c>
      <c r="J26" s="14"/>
    </row>
    <row r="27" spans="1:10" ht="16" x14ac:dyDescent="0.2">
      <c r="A27" s="15" t="str">
        <f>HYPERLINK("#'Bosnia and Herzegovina'!A1", "Bosnia and Herzegovina")</f>
        <v>Bosnia and Herzegovina</v>
      </c>
      <c r="B27" s="14" t="s">
        <v>1125</v>
      </c>
      <c r="C27" s="14" t="s">
        <v>1126</v>
      </c>
      <c r="D27" s="14" t="s">
        <v>1133</v>
      </c>
      <c r="E27" s="14" t="s">
        <v>1140</v>
      </c>
      <c r="F27" s="14" t="s">
        <v>1133</v>
      </c>
      <c r="G27" s="14" t="s">
        <v>1133</v>
      </c>
      <c r="H27" s="14" t="s">
        <v>1133</v>
      </c>
      <c r="I27" s="14" t="s">
        <v>1133</v>
      </c>
      <c r="J27" s="14"/>
    </row>
    <row r="28" spans="1:10" ht="16" x14ac:dyDescent="0.2">
      <c r="A28" s="15" t="str">
        <f>HYPERLINK("#'Botswana'!A1", "Botswana")</f>
        <v>Botswana</v>
      </c>
      <c r="B28" s="14" t="s">
        <v>1131</v>
      </c>
      <c r="C28" s="14" t="s">
        <v>1126</v>
      </c>
      <c r="D28" s="14" t="s">
        <v>1136</v>
      </c>
      <c r="E28" s="14" t="s">
        <v>1133</v>
      </c>
      <c r="F28" s="14" t="s">
        <v>1133</v>
      </c>
      <c r="G28" s="14" t="s">
        <v>1133</v>
      </c>
      <c r="H28" s="14" t="s">
        <v>1133</v>
      </c>
      <c r="I28" s="14" t="s">
        <v>1133</v>
      </c>
      <c r="J28" s="14"/>
    </row>
    <row r="29" spans="1:10" ht="16" x14ac:dyDescent="0.2">
      <c r="A29" s="15" t="str">
        <f>HYPERLINK("#'Brazil'!A1", "Brazil")</f>
        <v>Brazil</v>
      </c>
      <c r="B29" s="14" t="s">
        <v>1132</v>
      </c>
      <c r="C29" s="14" t="s">
        <v>1126</v>
      </c>
      <c r="D29" s="14" t="s">
        <v>1133</v>
      </c>
      <c r="E29" s="14" t="s">
        <v>1133</v>
      </c>
      <c r="F29" s="14" t="s">
        <v>1139</v>
      </c>
      <c r="G29" s="14" t="s">
        <v>1133</v>
      </c>
      <c r="H29" s="14" t="s">
        <v>1133</v>
      </c>
      <c r="I29" s="14" t="s">
        <v>1133</v>
      </c>
      <c r="J29" s="14"/>
    </row>
    <row r="30" spans="1:10" ht="16" x14ac:dyDescent="0.2">
      <c r="A30" s="15" t="str">
        <f>HYPERLINK("#'British Virgin Islands'!A1", "British Virgin Islands")</f>
        <v>British Virgin Islands</v>
      </c>
      <c r="B30" s="14" t="s">
        <v>1132</v>
      </c>
      <c r="C30" s="14" t="s">
        <v>1130</v>
      </c>
      <c r="D30" s="14" t="s">
        <v>1133</v>
      </c>
      <c r="E30" s="14" t="s">
        <v>1133</v>
      </c>
      <c r="F30" s="14" t="s">
        <v>1139</v>
      </c>
      <c r="G30" s="14" t="s">
        <v>1133</v>
      </c>
      <c r="H30" s="14" t="s">
        <v>1133</v>
      </c>
      <c r="I30" s="14" t="s">
        <v>1133</v>
      </c>
      <c r="J30" s="14"/>
    </row>
    <row r="31" spans="1:10" ht="16" x14ac:dyDescent="0.2">
      <c r="A31" s="15" t="str">
        <f>HYPERLINK("#'Brunei Darussalam'!A1", "Brunei Darussalam")</f>
        <v>Brunei Darussalam</v>
      </c>
      <c r="B31" s="14" t="s">
        <v>1134</v>
      </c>
      <c r="C31" s="14" t="s">
        <v>1130</v>
      </c>
      <c r="D31" s="14" t="s">
        <v>1133</v>
      </c>
      <c r="E31" s="14" t="s">
        <v>1133</v>
      </c>
      <c r="F31" s="14" t="s">
        <v>1133</v>
      </c>
      <c r="G31" s="14" t="s">
        <v>1138</v>
      </c>
      <c r="H31" s="14" t="s">
        <v>1133</v>
      </c>
      <c r="I31" s="14" t="s">
        <v>1133</v>
      </c>
      <c r="J31" s="14"/>
    </row>
    <row r="32" spans="1:10" ht="16" x14ac:dyDescent="0.2">
      <c r="A32" s="15" t="str">
        <f>HYPERLINK("#'Bulgaria'!A1", "Bulgaria")</f>
        <v>Bulgaria</v>
      </c>
      <c r="B32" s="14" t="s">
        <v>1125</v>
      </c>
      <c r="C32" s="14" t="s">
        <v>1126</v>
      </c>
      <c r="D32" s="14" t="s">
        <v>1133</v>
      </c>
      <c r="E32" s="14" t="s">
        <v>1140</v>
      </c>
      <c r="F32" s="14" t="s">
        <v>1133</v>
      </c>
      <c r="G32" s="14" t="s">
        <v>1133</v>
      </c>
      <c r="H32" s="14" t="s">
        <v>1133</v>
      </c>
      <c r="I32" s="14" t="s">
        <v>1133</v>
      </c>
      <c r="J32" s="14"/>
    </row>
    <row r="33" spans="1:10" ht="16" x14ac:dyDescent="0.2">
      <c r="A33" s="15" t="str">
        <f>HYPERLINK("#'Burkina Faso'!A1", "Burkina Faso")</f>
        <v>Burkina Faso</v>
      </c>
      <c r="B33" s="14" t="s">
        <v>1131</v>
      </c>
      <c r="C33" s="14" t="s">
        <v>1124</v>
      </c>
      <c r="D33" s="14" t="s">
        <v>1136</v>
      </c>
      <c r="E33" s="14" t="s">
        <v>1133</v>
      </c>
      <c r="F33" s="14" t="s">
        <v>1133</v>
      </c>
      <c r="G33" s="14" t="s">
        <v>1133</v>
      </c>
      <c r="H33" s="14" t="s">
        <v>1133</v>
      </c>
      <c r="I33" s="14" t="s">
        <v>1135</v>
      </c>
      <c r="J33" s="14"/>
    </row>
    <row r="34" spans="1:10" ht="16" x14ac:dyDescent="0.2">
      <c r="A34" s="15" t="str">
        <f>HYPERLINK("#'Burundi'!A1", "Burundi")</f>
        <v>Burundi</v>
      </c>
      <c r="B34" s="14" t="s">
        <v>1131</v>
      </c>
      <c r="C34" s="14" t="s">
        <v>1124</v>
      </c>
      <c r="D34" s="14" t="s">
        <v>1136</v>
      </c>
      <c r="E34" s="14" t="s">
        <v>1133</v>
      </c>
      <c r="F34" s="14" t="s">
        <v>1133</v>
      </c>
      <c r="G34" s="14" t="s">
        <v>1133</v>
      </c>
      <c r="H34" s="14" t="s">
        <v>1133</v>
      </c>
      <c r="I34" s="14" t="s">
        <v>1135</v>
      </c>
      <c r="J34" s="14"/>
    </row>
    <row r="35" spans="1:10" ht="16" x14ac:dyDescent="0.2">
      <c r="A35" s="15" t="str">
        <f>HYPERLINK("#'Cabo Verde'!A1", "Cabo Verde")</f>
        <v>Cabo Verde</v>
      </c>
      <c r="B35" s="14" t="s">
        <v>1131</v>
      </c>
      <c r="C35" s="14" t="s">
        <v>1128</v>
      </c>
      <c r="D35" s="14" t="s">
        <v>1136</v>
      </c>
      <c r="E35" s="14" t="s">
        <v>1133</v>
      </c>
      <c r="F35" s="14" t="s">
        <v>1133</v>
      </c>
      <c r="G35" s="14" t="s">
        <v>1133</v>
      </c>
      <c r="H35" s="14" t="s">
        <v>1133</v>
      </c>
      <c r="I35" s="14" t="s">
        <v>1135</v>
      </c>
      <c r="J35" s="14"/>
    </row>
    <row r="36" spans="1:10" ht="16" x14ac:dyDescent="0.2">
      <c r="A36" s="15" t="str">
        <f>HYPERLINK("#'Cambodia'!A1", "Cambodia")</f>
        <v>Cambodia</v>
      </c>
      <c r="B36" s="14" t="s">
        <v>1134</v>
      </c>
      <c r="C36" s="14" t="s">
        <v>1128</v>
      </c>
      <c r="D36" s="14" t="s">
        <v>1133</v>
      </c>
      <c r="E36" s="14" t="s">
        <v>1133</v>
      </c>
      <c r="F36" s="14" t="s">
        <v>1133</v>
      </c>
      <c r="G36" s="14" t="s">
        <v>1138</v>
      </c>
      <c r="H36" s="14" t="s">
        <v>1133</v>
      </c>
      <c r="I36" s="14" t="s">
        <v>1135</v>
      </c>
      <c r="J36" s="14"/>
    </row>
    <row r="37" spans="1:10" ht="16" x14ac:dyDescent="0.2">
      <c r="A37" s="15" t="str">
        <f>HYPERLINK("#'Cameroon'!A1", "Cameroon")</f>
        <v>Cameroon</v>
      </c>
      <c r="B37" s="14" t="s">
        <v>1131</v>
      </c>
      <c r="C37" s="14" t="s">
        <v>1128</v>
      </c>
      <c r="D37" s="14" t="s">
        <v>1136</v>
      </c>
      <c r="E37" s="14" t="s">
        <v>1133</v>
      </c>
      <c r="F37" s="14" t="s">
        <v>1133</v>
      </c>
      <c r="G37" s="14" t="s">
        <v>1133</v>
      </c>
      <c r="H37" s="14" t="s">
        <v>1133</v>
      </c>
      <c r="I37" s="14" t="s">
        <v>1135</v>
      </c>
      <c r="J37" s="14"/>
    </row>
    <row r="38" spans="1:10" ht="16" x14ac:dyDescent="0.2">
      <c r="A38" s="15" t="str">
        <f>HYPERLINK("#'Canada'!A1", "Canada")</f>
        <v>Canada</v>
      </c>
      <c r="B38" s="14" t="s">
        <v>1125</v>
      </c>
      <c r="C38" s="14" t="s">
        <v>1130</v>
      </c>
      <c r="D38" s="14" t="s">
        <v>1133</v>
      </c>
      <c r="E38" s="14" t="s">
        <v>1140</v>
      </c>
      <c r="F38" s="14" t="s">
        <v>1133</v>
      </c>
      <c r="G38" s="14" t="s">
        <v>1133</v>
      </c>
      <c r="H38" s="14" t="s">
        <v>1133</v>
      </c>
      <c r="I38" s="14" t="s">
        <v>1133</v>
      </c>
      <c r="J38" s="14"/>
    </row>
    <row r="39" spans="1:10" ht="16" x14ac:dyDescent="0.2">
      <c r="A39" s="15" t="str">
        <f>HYPERLINK("#'Cayman Islands'!A1", "Cayman Islands")</f>
        <v>Cayman Islands</v>
      </c>
      <c r="B39" s="14" t="s">
        <v>1132</v>
      </c>
      <c r="C39" s="14" t="s">
        <v>1130</v>
      </c>
      <c r="D39" s="14" t="s">
        <v>1133</v>
      </c>
      <c r="E39" s="14" t="s">
        <v>1133</v>
      </c>
      <c r="F39" s="14" t="s">
        <v>1139</v>
      </c>
      <c r="G39" s="14" t="s">
        <v>1133</v>
      </c>
      <c r="H39" s="14" t="s">
        <v>1133</v>
      </c>
      <c r="I39" s="14" t="s">
        <v>1133</v>
      </c>
      <c r="J39" s="14"/>
    </row>
    <row r="40" spans="1:10" ht="16" x14ac:dyDescent="0.2">
      <c r="A40" s="15" t="str">
        <f>HYPERLINK("#'Central African Republic'!A1", "Central African Republic")</f>
        <v>Central African Republic</v>
      </c>
      <c r="B40" s="14" t="s">
        <v>1131</v>
      </c>
      <c r="C40" s="14" t="s">
        <v>1124</v>
      </c>
      <c r="D40" s="14" t="s">
        <v>1136</v>
      </c>
      <c r="E40" s="14" t="s">
        <v>1133</v>
      </c>
      <c r="F40" s="14" t="s">
        <v>1133</v>
      </c>
      <c r="G40" s="14" t="s">
        <v>1133</v>
      </c>
      <c r="H40" s="14" t="s">
        <v>1133</v>
      </c>
      <c r="I40" s="14" t="s">
        <v>1135</v>
      </c>
      <c r="J40" s="14"/>
    </row>
    <row r="41" spans="1:10" ht="16" x14ac:dyDescent="0.2">
      <c r="A41" s="15" t="str">
        <f>HYPERLINK("#'Chad'!A1", "Chad")</f>
        <v>Chad</v>
      </c>
      <c r="B41" s="14" t="s">
        <v>1131</v>
      </c>
      <c r="C41" s="14" t="s">
        <v>1124</v>
      </c>
      <c r="D41" s="14" t="s">
        <v>1136</v>
      </c>
      <c r="E41" s="14" t="s">
        <v>1133</v>
      </c>
      <c r="F41" s="14" t="s">
        <v>1133</v>
      </c>
      <c r="G41" s="14" t="s">
        <v>1133</v>
      </c>
      <c r="H41" s="14" t="s">
        <v>1133</v>
      </c>
      <c r="I41" s="14" t="s">
        <v>1135</v>
      </c>
      <c r="J41" s="14"/>
    </row>
    <row r="42" spans="1:10" ht="16" x14ac:dyDescent="0.2">
      <c r="A42" s="15" t="str">
        <f>HYPERLINK("#'Channel Islands'!A1", "Channel Islands")</f>
        <v>Channel Islands</v>
      </c>
      <c r="B42" s="14" t="s">
        <v>1125</v>
      </c>
      <c r="C42" s="14" t="s">
        <v>1130</v>
      </c>
      <c r="D42" s="14" t="s">
        <v>1133</v>
      </c>
      <c r="E42" s="14" t="s">
        <v>1133</v>
      </c>
      <c r="F42" s="14" t="s">
        <v>1133</v>
      </c>
      <c r="G42" s="14" t="s">
        <v>1133</v>
      </c>
      <c r="H42" s="14" t="s">
        <v>1133</v>
      </c>
      <c r="I42" s="14" t="s">
        <v>1133</v>
      </c>
      <c r="J42" s="14"/>
    </row>
    <row r="43" spans="1:10" ht="16" x14ac:dyDescent="0.2">
      <c r="A43" s="15" t="str">
        <f>HYPERLINK("#'Chile'!A1", "Chile")</f>
        <v>Chile</v>
      </c>
      <c r="B43" s="14" t="s">
        <v>1132</v>
      </c>
      <c r="C43" s="14" t="s">
        <v>1130</v>
      </c>
      <c r="D43" s="14" t="s">
        <v>1133</v>
      </c>
      <c r="E43" s="14" t="s">
        <v>1133</v>
      </c>
      <c r="F43" s="14" t="s">
        <v>1139</v>
      </c>
      <c r="G43" s="14" t="s">
        <v>1133</v>
      </c>
      <c r="H43" s="14" t="s">
        <v>1133</v>
      </c>
      <c r="I43" s="14" t="s">
        <v>1133</v>
      </c>
      <c r="J43" s="14"/>
    </row>
    <row r="44" spans="1:10" ht="16" x14ac:dyDescent="0.2">
      <c r="A44" s="15" t="str">
        <f>HYPERLINK("#'China'!A1", "China")</f>
        <v>China</v>
      </c>
      <c r="B44" s="14" t="s">
        <v>1134</v>
      </c>
      <c r="C44" s="14" t="s">
        <v>1126</v>
      </c>
      <c r="D44" s="14" t="s">
        <v>1133</v>
      </c>
      <c r="E44" s="14" t="s">
        <v>1133</v>
      </c>
      <c r="F44" s="14" t="s">
        <v>1133</v>
      </c>
      <c r="G44" s="14" t="s">
        <v>1138</v>
      </c>
      <c r="H44" s="14" t="s">
        <v>1133</v>
      </c>
      <c r="I44" s="14" t="s">
        <v>1133</v>
      </c>
      <c r="J44" s="14"/>
    </row>
    <row r="45" spans="1:10" ht="16" x14ac:dyDescent="0.2">
      <c r="A45" s="15" t="str">
        <f>HYPERLINK("#'China, Hong Kong Special Admin'!A1", "China, Hong Kong Special Administrative Region")</f>
        <v>China, Hong Kong Special Administrative Region</v>
      </c>
      <c r="B45" s="14" t="s">
        <v>1134</v>
      </c>
      <c r="C45" s="14" t="s">
        <v>1130</v>
      </c>
      <c r="D45" s="14" t="s">
        <v>1133</v>
      </c>
      <c r="E45" s="14" t="s">
        <v>1133</v>
      </c>
      <c r="F45" s="14" t="s">
        <v>1133</v>
      </c>
      <c r="G45" s="14" t="s">
        <v>1138</v>
      </c>
      <c r="H45" s="14" t="s">
        <v>1133</v>
      </c>
      <c r="I45" s="14" t="s">
        <v>1133</v>
      </c>
      <c r="J45" s="14"/>
    </row>
    <row r="46" spans="1:10" ht="16" x14ac:dyDescent="0.2">
      <c r="A46" s="15" t="str">
        <f>HYPERLINK("#'China, Macao Special Administr'!A1", "China, Macao Special Administrative Region")</f>
        <v>China, Macao Special Administrative Region</v>
      </c>
      <c r="B46" s="14" t="s">
        <v>1134</v>
      </c>
      <c r="C46" s="14" t="s">
        <v>1130</v>
      </c>
      <c r="D46" s="14" t="s">
        <v>1133</v>
      </c>
      <c r="E46" s="14" t="s">
        <v>1133</v>
      </c>
      <c r="F46" s="14" t="s">
        <v>1133</v>
      </c>
      <c r="G46" s="14" t="s">
        <v>1138</v>
      </c>
      <c r="H46" s="14" t="s">
        <v>1133</v>
      </c>
      <c r="I46" s="14" t="s">
        <v>1133</v>
      </c>
      <c r="J46" s="14"/>
    </row>
    <row r="47" spans="1:10" ht="16" x14ac:dyDescent="0.2">
      <c r="A47" s="15" t="str">
        <f>HYPERLINK("#'Colombia'!A1", "Colombia")</f>
        <v>Colombia</v>
      </c>
      <c r="B47" s="14" t="s">
        <v>1132</v>
      </c>
      <c r="C47" s="14" t="s">
        <v>1126</v>
      </c>
      <c r="D47" s="14" t="s">
        <v>1133</v>
      </c>
      <c r="E47" s="14" t="s">
        <v>1133</v>
      </c>
      <c r="F47" s="14" t="s">
        <v>1139</v>
      </c>
      <c r="G47" s="14" t="s">
        <v>1133</v>
      </c>
      <c r="H47" s="14" t="s">
        <v>1133</v>
      </c>
      <c r="I47" s="14" t="s">
        <v>1133</v>
      </c>
      <c r="J47" s="14"/>
    </row>
    <row r="48" spans="1:10" ht="16" x14ac:dyDescent="0.2">
      <c r="A48" s="15" t="str">
        <f>HYPERLINK("#'Comoros'!A1", "Comoros")</f>
        <v>Comoros</v>
      </c>
      <c r="B48" s="14" t="s">
        <v>1131</v>
      </c>
      <c r="C48" s="14" t="s">
        <v>1128</v>
      </c>
      <c r="D48" s="14" t="s">
        <v>1136</v>
      </c>
      <c r="E48" s="14" t="s">
        <v>1133</v>
      </c>
      <c r="F48" s="14" t="s">
        <v>1133</v>
      </c>
      <c r="G48" s="14" t="s">
        <v>1133</v>
      </c>
      <c r="H48" s="14" t="s">
        <v>1133</v>
      </c>
      <c r="I48" s="14" t="s">
        <v>1135</v>
      </c>
      <c r="J48" s="14"/>
    </row>
    <row r="49" spans="1:10" ht="16" x14ac:dyDescent="0.2">
      <c r="A49" s="15" t="str">
        <f>HYPERLINK("#'Congo'!A1", "Congo")</f>
        <v>Congo</v>
      </c>
      <c r="B49" s="14" t="s">
        <v>1131</v>
      </c>
      <c r="C49" s="14" t="s">
        <v>1128</v>
      </c>
      <c r="D49" s="14" t="s">
        <v>1136</v>
      </c>
      <c r="E49" s="14" t="s">
        <v>1133</v>
      </c>
      <c r="F49" s="14" t="s">
        <v>1133</v>
      </c>
      <c r="G49" s="14" t="s">
        <v>1133</v>
      </c>
      <c r="H49" s="14" t="s">
        <v>1133</v>
      </c>
      <c r="I49" s="14" t="s">
        <v>1135</v>
      </c>
      <c r="J49" s="14"/>
    </row>
    <row r="50" spans="1:10" ht="16" x14ac:dyDescent="0.2">
      <c r="A50" s="15" t="str">
        <f>HYPERLINK("#'Cook Islands'!A1", "Cook Islands")</f>
        <v>Cook Islands</v>
      </c>
      <c r="B50" s="14" t="s">
        <v>1129</v>
      </c>
      <c r="C50" s="14" t="s">
        <v>1133</v>
      </c>
      <c r="D50" s="14" t="s">
        <v>1133</v>
      </c>
      <c r="E50" s="14" t="s">
        <v>1133</v>
      </c>
      <c r="F50" s="14" t="s">
        <v>1133</v>
      </c>
      <c r="G50" s="14" t="s">
        <v>1138</v>
      </c>
      <c r="H50" s="14" t="s">
        <v>1133</v>
      </c>
      <c r="I50" s="14" t="s">
        <v>1133</v>
      </c>
      <c r="J50" s="14"/>
    </row>
    <row r="51" spans="1:10" ht="16" x14ac:dyDescent="0.2">
      <c r="A51" s="15" t="str">
        <f>HYPERLINK("#'Costa Rica'!A1", "Costa Rica")</f>
        <v>Costa Rica</v>
      </c>
      <c r="B51" s="14" t="s">
        <v>1132</v>
      </c>
      <c r="C51" s="14" t="s">
        <v>1126</v>
      </c>
      <c r="D51" s="14" t="s">
        <v>1133</v>
      </c>
      <c r="E51" s="14" t="s">
        <v>1133</v>
      </c>
      <c r="F51" s="14" t="s">
        <v>1139</v>
      </c>
      <c r="G51" s="14" t="s">
        <v>1133</v>
      </c>
      <c r="H51" s="14" t="s">
        <v>1133</v>
      </c>
      <c r="I51" s="14" t="s">
        <v>1133</v>
      </c>
      <c r="J51" s="14"/>
    </row>
    <row r="52" spans="1:10" ht="16" x14ac:dyDescent="0.2">
      <c r="A52" s="15" t="str">
        <f>HYPERLINK("#'Côte dIvoire'!A1", "Côte dIvoire")</f>
        <v>Côte dIvoire</v>
      </c>
      <c r="B52" s="14" t="s">
        <v>1131</v>
      </c>
      <c r="C52" s="14" t="s">
        <v>1128</v>
      </c>
      <c r="D52" s="14" t="s">
        <v>1136</v>
      </c>
      <c r="E52" s="14" t="s">
        <v>1133</v>
      </c>
      <c r="F52" s="14" t="s">
        <v>1133</v>
      </c>
      <c r="G52" s="14" t="s">
        <v>1133</v>
      </c>
      <c r="H52" s="14" t="s">
        <v>1133</v>
      </c>
      <c r="I52" s="14" t="s">
        <v>1135</v>
      </c>
      <c r="J52" s="14"/>
    </row>
    <row r="53" spans="1:10" ht="16" x14ac:dyDescent="0.2">
      <c r="A53" s="15" t="str">
        <f>HYPERLINK("#'Croatia'!A1", "Croatia")</f>
        <v>Croatia</v>
      </c>
      <c r="B53" s="14" t="s">
        <v>1125</v>
      </c>
      <c r="C53" s="14" t="s">
        <v>1130</v>
      </c>
      <c r="D53" s="14" t="s">
        <v>1133</v>
      </c>
      <c r="E53" s="14" t="s">
        <v>1140</v>
      </c>
      <c r="F53" s="14" t="s">
        <v>1133</v>
      </c>
      <c r="G53" s="14" t="s">
        <v>1133</v>
      </c>
      <c r="H53" s="14" t="s">
        <v>1133</v>
      </c>
      <c r="I53" s="14" t="s">
        <v>1133</v>
      </c>
      <c r="J53" s="14"/>
    </row>
    <row r="54" spans="1:10" ht="16" x14ac:dyDescent="0.2">
      <c r="A54" s="15" t="str">
        <f>HYPERLINK("#'Cuba'!A1", "Cuba")</f>
        <v>Cuba</v>
      </c>
      <c r="B54" s="14" t="s">
        <v>1132</v>
      </c>
      <c r="C54" s="14" t="s">
        <v>1126</v>
      </c>
      <c r="D54" s="14" t="s">
        <v>1133</v>
      </c>
      <c r="E54" s="14" t="s">
        <v>1133</v>
      </c>
      <c r="F54" s="14" t="s">
        <v>1139</v>
      </c>
      <c r="G54" s="14" t="s">
        <v>1133</v>
      </c>
      <c r="H54" s="14" t="s">
        <v>1133</v>
      </c>
      <c r="I54" s="14" t="s">
        <v>1133</v>
      </c>
      <c r="J54" s="14"/>
    </row>
    <row r="55" spans="1:10" ht="16" x14ac:dyDescent="0.2">
      <c r="A55" s="15" t="str">
        <f>HYPERLINK("#'Curaçao'!A1", "Curaçao")</f>
        <v>Curaçao</v>
      </c>
      <c r="B55" s="14" t="s">
        <v>1132</v>
      </c>
      <c r="C55" s="14" t="s">
        <v>1130</v>
      </c>
      <c r="D55" s="14" t="s">
        <v>1133</v>
      </c>
      <c r="E55" s="14" t="s">
        <v>1133</v>
      </c>
      <c r="F55" s="14" t="s">
        <v>1139</v>
      </c>
      <c r="G55" s="14" t="s">
        <v>1133</v>
      </c>
      <c r="H55" s="14" t="s">
        <v>1133</v>
      </c>
      <c r="I55" s="14" t="s">
        <v>1133</v>
      </c>
      <c r="J55" s="14"/>
    </row>
    <row r="56" spans="1:10" ht="16" x14ac:dyDescent="0.2">
      <c r="A56" s="15" t="str">
        <f>HYPERLINK("#'Cyprus'!A1", "Cyprus")</f>
        <v>Cyprus</v>
      </c>
      <c r="B56" s="14" t="s">
        <v>1127</v>
      </c>
      <c r="C56" s="14" t="s">
        <v>1130</v>
      </c>
      <c r="D56" s="14" t="s">
        <v>1133</v>
      </c>
      <c r="E56" s="14" t="s">
        <v>1140</v>
      </c>
      <c r="F56" s="14" t="s">
        <v>1133</v>
      </c>
      <c r="G56" s="14" t="s">
        <v>1133</v>
      </c>
      <c r="H56" s="14" t="s">
        <v>1133</v>
      </c>
      <c r="I56" s="14" t="s">
        <v>1133</v>
      </c>
      <c r="J56" s="14"/>
    </row>
    <row r="57" spans="1:10" ht="16" x14ac:dyDescent="0.2">
      <c r="A57" s="15" t="str">
        <f>HYPERLINK("#'Czechia'!A1", "Czechia")</f>
        <v>Czechia</v>
      </c>
      <c r="B57" s="14" t="s">
        <v>1125</v>
      </c>
      <c r="C57" s="14" t="s">
        <v>1130</v>
      </c>
      <c r="D57" s="14" t="s">
        <v>1133</v>
      </c>
      <c r="E57" s="14" t="s">
        <v>1140</v>
      </c>
      <c r="F57" s="14" t="s">
        <v>1133</v>
      </c>
      <c r="G57" s="14" t="s">
        <v>1133</v>
      </c>
      <c r="H57" s="14" t="s">
        <v>1133</v>
      </c>
      <c r="I57" s="14" t="s">
        <v>1133</v>
      </c>
      <c r="J57" s="14"/>
    </row>
    <row r="58" spans="1:10" ht="16" x14ac:dyDescent="0.2">
      <c r="A58" s="15" t="str">
        <f>HYPERLINK("#'Democratic Peoples Republic of'!A1", "Democratic Peoples Republic of Korea")</f>
        <v>Democratic Peoples Republic of Korea</v>
      </c>
      <c r="B58" s="14" t="s">
        <v>1134</v>
      </c>
      <c r="C58" s="14" t="s">
        <v>1124</v>
      </c>
      <c r="D58" s="14" t="s">
        <v>1133</v>
      </c>
      <c r="E58" s="14" t="s">
        <v>1133</v>
      </c>
      <c r="F58" s="14" t="s">
        <v>1133</v>
      </c>
      <c r="G58" s="14" t="s">
        <v>1138</v>
      </c>
      <c r="H58" s="14" t="s">
        <v>1133</v>
      </c>
      <c r="I58" s="14" t="s">
        <v>1133</v>
      </c>
      <c r="J58" s="14"/>
    </row>
    <row r="59" spans="1:10" ht="16" x14ac:dyDescent="0.2">
      <c r="A59" s="15" t="str">
        <f>HYPERLINK("#'Democratic Republic of the Con'!A1", "Democratic Republic of the Congo")</f>
        <v>Democratic Republic of the Congo</v>
      </c>
      <c r="B59" s="14" t="s">
        <v>1131</v>
      </c>
      <c r="C59" s="14" t="s">
        <v>1124</v>
      </c>
      <c r="D59" s="14" t="s">
        <v>1136</v>
      </c>
      <c r="E59" s="14" t="s">
        <v>1133</v>
      </c>
      <c r="F59" s="14" t="s">
        <v>1133</v>
      </c>
      <c r="G59" s="14" t="s">
        <v>1133</v>
      </c>
      <c r="H59" s="14" t="s">
        <v>1133</v>
      </c>
      <c r="I59" s="14" t="s">
        <v>1135</v>
      </c>
      <c r="J59" s="14"/>
    </row>
    <row r="60" spans="1:10" ht="16" x14ac:dyDescent="0.2">
      <c r="A60" s="15" t="str">
        <f>HYPERLINK("#'Denmark'!A1", "Denmark")</f>
        <v>Denmark</v>
      </c>
      <c r="B60" s="14" t="s">
        <v>1125</v>
      </c>
      <c r="C60" s="14" t="s">
        <v>1130</v>
      </c>
      <c r="D60" s="14" t="s">
        <v>1133</v>
      </c>
      <c r="E60" s="14" t="s">
        <v>1140</v>
      </c>
      <c r="F60" s="14" t="s">
        <v>1133</v>
      </c>
      <c r="G60" s="14" t="s">
        <v>1133</v>
      </c>
      <c r="H60" s="14" t="s">
        <v>1133</v>
      </c>
      <c r="I60" s="14" t="s">
        <v>1133</v>
      </c>
      <c r="J60" s="14"/>
    </row>
    <row r="61" spans="1:10" ht="16" x14ac:dyDescent="0.2">
      <c r="A61" s="15" t="str">
        <f>HYPERLINK("#'Djibouti'!A1", "Djibouti")</f>
        <v>Djibouti</v>
      </c>
      <c r="B61" s="14" t="s">
        <v>1131</v>
      </c>
      <c r="C61" s="14" t="s">
        <v>1128</v>
      </c>
      <c r="D61" s="14" t="s">
        <v>1136</v>
      </c>
      <c r="E61" s="14" t="s">
        <v>1133</v>
      </c>
      <c r="F61" s="14" t="s">
        <v>1133</v>
      </c>
      <c r="G61" s="14" t="s">
        <v>1133</v>
      </c>
      <c r="H61" s="14" t="s">
        <v>1133</v>
      </c>
      <c r="I61" s="14" t="s">
        <v>1135</v>
      </c>
      <c r="J61" s="14"/>
    </row>
    <row r="62" spans="1:10" ht="16" x14ac:dyDescent="0.2">
      <c r="A62" s="15" t="str">
        <f>HYPERLINK("#'Dominica'!A1", "Dominica")</f>
        <v>Dominica</v>
      </c>
      <c r="B62" s="14" t="s">
        <v>1132</v>
      </c>
      <c r="C62" s="14" t="s">
        <v>1126</v>
      </c>
      <c r="D62" s="14" t="s">
        <v>1133</v>
      </c>
      <c r="E62" s="14" t="s">
        <v>1133</v>
      </c>
      <c r="F62" s="14" t="s">
        <v>1139</v>
      </c>
      <c r="G62" s="14" t="s">
        <v>1133</v>
      </c>
      <c r="H62" s="14" t="s">
        <v>1133</v>
      </c>
      <c r="I62" s="14" t="s">
        <v>1135</v>
      </c>
      <c r="J62" s="14"/>
    </row>
    <row r="63" spans="1:10" ht="16" x14ac:dyDescent="0.2">
      <c r="A63" s="15" t="str">
        <f>HYPERLINK("#'Dominican Republic'!A1", "Dominican Republic")</f>
        <v>Dominican Republic</v>
      </c>
      <c r="B63" s="14" t="s">
        <v>1132</v>
      </c>
      <c r="C63" s="14" t="s">
        <v>1126</v>
      </c>
      <c r="D63" s="14" t="s">
        <v>1133</v>
      </c>
      <c r="E63" s="14" t="s">
        <v>1133</v>
      </c>
      <c r="F63" s="14" t="s">
        <v>1139</v>
      </c>
      <c r="G63" s="14" t="s">
        <v>1133</v>
      </c>
      <c r="H63" s="14" t="s">
        <v>1133</v>
      </c>
      <c r="I63" s="14" t="s">
        <v>1133</v>
      </c>
      <c r="J63" s="14"/>
    </row>
    <row r="64" spans="1:10" ht="16" x14ac:dyDescent="0.2">
      <c r="A64" s="15" t="str">
        <f>HYPERLINK("#'Ecuador'!A1", "Ecuador")</f>
        <v>Ecuador</v>
      </c>
      <c r="B64" s="14" t="s">
        <v>1132</v>
      </c>
      <c r="C64" s="14" t="s">
        <v>1126</v>
      </c>
      <c r="D64" s="14" t="s">
        <v>1133</v>
      </c>
      <c r="E64" s="14" t="s">
        <v>1133</v>
      </c>
      <c r="F64" s="14" t="s">
        <v>1139</v>
      </c>
      <c r="G64" s="14" t="s">
        <v>1133</v>
      </c>
      <c r="H64" s="14" t="s">
        <v>1133</v>
      </c>
      <c r="I64" s="14" t="s">
        <v>1133</v>
      </c>
      <c r="J64" s="14"/>
    </row>
    <row r="65" spans="1:10" ht="16" x14ac:dyDescent="0.2">
      <c r="A65" s="15" t="str">
        <f>HYPERLINK("#'Egypt'!A1", "Egypt")</f>
        <v>Egypt</v>
      </c>
      <c r="B65" s="14" t="s">
        <v>1127</v>
      </c>
      <c r="C65" s="14" t="s">
        <v>1128</v>
      </c>
      <c r="D65" s="14" t="s">
        <v>1136</v>
      </c>
      <c r="E65" s="14" t="s">
        <v>1133</v>
      </c>
      <c r="F65" s="14" t="s">
        <v>1133</v>
      </c>
      <c r="G65" s="14" t="s">
        <v>1133</v>
      </c>
      <c r="H65" s="14" t="s">
        <v>1137</v>
      </c>
      <c r="I65" s="14" t="s">
        <v>1133</v>
      </c>
      <c r="J65" s="14"/>
    </row>
    <row r="66" spans="1:10" ht="16" x14ac:dyDescent="0.2">
      <c r="A66" s="15" t="str">
        <f>HYPERLINK("#'El Salvador'!A1", "El Salvador")</f>
        <v>El Salvador</v>
      </c>
      <c r="B66" s="14" t="s">
        <v>1132</v>
      </c>
      <c r="C66" s="14" t="s">
        <v>1128</v>
      </c>
      <c r="D66" s="14" t="s">
        <v>1133</v>
      </c>
      <c r="E66" s="14" t="s">
        <v>1133</v>
      </c>
      <c r="F66" s="14" t="s">
        <v>1139</v>
      </c>
      <c r="G66" s="14" t="s">
        <v>1133</v>
      </c>
      <c r="H66" s="14" t="s">
        <v>1133</v>
      </c>
      <c r="I66" s="14" t="s">
        <v>1133</v>
      </c>
      <c r="J66" s="14"/>
    </row>
    <row r="67" spans="1:10" ht="16" x14ac:dyDescent="0.2">
      <c r="A67" s="15" t="str">
        <f>HYPERLINK("#'Equatorial Guinea'!A1", "Equatorial Guinea")</f>
        <v>Equatorial Guinea</v>
      </c>
      <c r="B67" s="14" t="s">
        <v>1131</v>
      </c>
      <c r="C67" s="14" t="s">
        <v>1126</v>
      </c>
      <c r="D67" s="14" t="s">
        <v>1136</v>
      </c>
      <c r="E67" s="14" t="s">
        <v>1133</v>
      </c>
      <c r="F67" s="14" t="s">
        <v>1133</v>
      </c>
      <c r="G67" s="14" t="s">
        <v>1133</v>
      </c>
      <c r="H67" s="14" t="s">
        <v>1133</v>
      </c>
      <c r="I67" s="14" t="s">
        <v>1133</v>
      </c>
      <c r="J67" s="14"/>
    </row>
    <row r="68" spans="1:10" ht="16" x14ac:dyDescent="0.2">
      <c r="A68" s="15" t="str">
        <f>HYPERLINK("#'Eritrea'!A1", "Eritrea")</f>
        <v>Eritrea</v>
      </c>
      <c r="B68" s="14" t="s">
        <v>1131</v>
      </c>
      <c r="C68" s="14" t="s">
        <v>1124</v>
      </c>
      <c r="D68" s="14" t="s">
        <v>1136</v>
      </c>
      <c r="E68" s="14" t="s">
        <v>1133</v>
      </c>
      <c r="F68" s="14" t="s">
        <v>1133</v>
      </c>
      <c r="G68" s="14" t="s">
        <v>1133</v>
      </c>
      <c r="H68" s="14" t="s">
        <v>1133</v>
      </c>
      <c r="I68" s="14" t="s">
        <v>1135</v>
      </c>
      <c r="J68" s="14"/>
    </row>
    <row r="69" spans="1:10" ht="16" x14ac:dyDescent="0.2">
      <c r="A69" s="15" t="str">
        <f>HYPERLINK("#'Estonia'!A1", "Estonia")</f>
        <v>Estonia</v>
      </c>
      <c r="B69" s="14" t="s">
        <v>1125</v>
      </c>
      <c r="C69" s="14" t="s">
        <v>1130</v>
      </c>
      <c r="D69" s="14" t="s">
        <v>1133</v>
      </c>
      <c r="E69" s="14" t="s">
        <v>1140</v>
      </c>
      <c r="F69" s="14" t="s">
        <v>1133</v>
      </c>
      <c r="G69" s="14" t="s">
        <v>1133</v>
      </c>
      <c r="H69" s="14" t="s">
        <v>1133</v>
      </c>
      <c r="I69" s="14" t="s">
        <v>1133</v>
      </c>
      <c r="J69" s="14"/>
    </row>
    <row r="70" spans="1:10" ht="16" x14ac:dyDescent="0.2">
      <c r="A70" s="15" t="str">
        <f>HYPERLINK("#'Eswatini'!A1", "Eswatini")</f>
        <v>Eswatini</v>
      </c>
      <c r="B70" s="14" t="s">
        <v>1131</v>
      </c>
      <c r="C70" s="14" t="s">
        <v>1128</v>
      </c>
      <c r="D70" s="14" t="s">
        <v>1136</v>
      </c>
      <c r="E70" s="14" t="s">
        <v>1133</v>
      </c>
      <c r="F70" s="14" t="s">
        <v>1133</v>
      </c>
      <c r="G70" s="14" t="s">
        <v>1133</v>
      </c>
      <c r="H70" s="14" t="s">
        <v>1133</v>
      </c>
      <c r="I70" s="14" t="s">
        <v>1133</v>
      </c>
      <c r="J70" s="14"/>
    </row>
    <row r="71" spans="1:10" ht="16" x14ac:dyDescent="0.2">
      <c r="A71" s="15" t="str">
        <f>HYPERLINK("#'Ethiopia'!A1", "Ethiopia")</f>
        <v>Ethiopia</v>
      </c>
      <c r="B71" s="14" t="s">
        <v>1131</v>
      </c>
      <c r="C71" s="14" t="s">
        <v>1124</v>
      </c>
      <c r="D71" s="14" t="s">
        <v>1136</v>
      </c>
      <c r="E71" s="14" t="s">
        <v>1133</v>
      </c>
      <c r="F71" s="14" t="s">
        <v>1133</v>
      </c>
      <c r="G71" s="14" t="s">
        <v>1133</v>
      </c>
      <c r="H71" s="14" t="s">
        <v>1133</v>
      </c>
      <c r="I71" s="14" t="s">
        <v>1135</v>
      </c>
      <c r="J71" s="14"/>
    </row>
    <row r="72" spans="1:10" ht="16" x14ac:dyDescent="0.2">
      <c r="A72" s="15" t="str">
        <f>HYPERLINK("#'Faeroe Islands'!A1", "Faeroe Islands")</f>
        <v>Faeroe Islands</v>
      </c>
      <c r="B72" s="14" t="s">
        <v>1125</v>
      </c>
      <c r="C72" s="14" t="s">
        <v>1130</v>
      </c>
      <c r="D72" s="14" t="s">
        <v>1133</v>
      </c>
      <c r="E72" s="14" t="s">
        <v>1133</v>
      </c>
      <c r="F72" s="14" t="s">
        <v>1133</v>
      </c>
      <c r="G72" s="14" t="s">
        <v>1133</v>
      </c>
      <c r="H72" s="14" t="s">
        <v>1133</v>
      </c>
      <c r="I72" s="14" t="s">
        <v>1133</v>
      </c>
      <c r="J72" s="14"/>
    </row>
    <row r="73" spans="1:10" ht="16" x14ac:dyDescent="0.2">
      <c r="A73" s="15" t="str">
        <f>HYPERLINK("#'Falkland Islands (Malvinas)'!A1", "Falkland Islands (Malvinas)")</f>
        <v>Falkland Islands (Malvinas)</v>
      </c>
      <c r="B73" s="14" t="s">
        <v>1132</v>
      </c>
      <c r="C73" s="14" t="s">
        <v>1133</v>
      </c>
      <c r="D73" s="14" t="s">
        <v>1133</v>
      </c>
      <c r="E73" s="14" t="s">
        <v>1133</v>
      </c>
      <c r="F73" s="14" t="s">
        <v>1133</v>
      </c>
      <c r="G73" s="14" t="s">
        <v>1133</v>
      </c>
      <c r="H73" s="14" t="s">
        <v>1133</v>
      </c>
      <c r="I73" s="14" t="s">
        <v>1133</v>
      </c>
      <c r="J73" s="14"/>
    </row>
    <row r="74" spans="1:10" ht="16" x14ac:dyDescent="0.2">
      <c r="A74" s="15" t="str">
        <f>HYPERLINK("#'Fiji'!A1", "Fiji")</f>
        <v>Fiji</v>
      </c>
      <c r="B74" s="14" t="s">
        <v>1129</v>
      </c>
      <c r="C74" s="14" t="s">
        <v>1126</v>
      </c>
      <c r="D74" s="14" t="s">
        <v>1133</v>
      </c>
      <c r="E74" s="14" t="s">
        <v>1133</v>
      </c>
      <c r="F74" s="14" t="s">
        <v>1133</v>
      </c>
      <c r="G74" s="14" t="s">
        <v>1138</v>
      </c>
      <c r="H74" s="14" t="s">
        <v>1133</v>
      </c>
      <c r="I74" s="14" t="s">
        <v>1133</v>
      </c>
      <c r="J74" s="14"/>
    </row>
    <row r="75" spans="1:10" ht="16" x14ac:dyDescent="0.2">
      <c r="A75" s="15" t="str">
        <f>HYPERLINK("#'Finland'!A1", "Finland")</f>
        <v>Finland</v>
      </c>
      <c r="B75" s="14" t="s">
        <v>1125</v>
      </c>
      <c r="C75" s="14" t="s">
        <v>1130</v>
      </c>
      <c r="D75" s="14" t="s">
        <v>1133</v>
      </c>
      <c r="E75" s="14" t="s">
        <v>1140</v>
      </c>
      <c r="F75" s="14" t="s">
        <v>1133</v>
      </c>
      <c r="G75" s="14" t="s">
        <v>1133</v>
      </c>
      <c r="H75" s="14" t="s">
        <v>1133</v>
      </c>
      <c r="I75" s="14" t="s">
        <v>1133</v>
      </c>
      <c r="J75" s="14"/>
    </row>
    <row r="76" spans="1:10" ht="16" x14ac:dyDescent="0.2">
      <c r="A76" s="15" t="str">
        <f>HYPERLINK("#'France'!A1", "France")</f>
        <v>France</v>
      </c>
      <c r="B76" s="14" t="s">
        <v>1125</v>
      </c>
      <c r="C76" s="14" t="s">
        <v>1130</v>
      </c>
      <c r="D76" s="14" t="s">
        <v>1133</v>
      </c>
      <c r="E76" s="14" t="s">
        <v>1140</v>
      </c>
      <c r="F76" s="14" t="s">
        <v>1133</v>
      </c>
      <c r="G76" s="14" t="s">
        <v>1133</v>
      </c>
      <c r="H76" s="14" t="s">
        <v>1133</v>
      </c>
      <c r="I76" s="14" t="s">
        <v>1133</v>
      </c>
      <c r="J76" s="14"/>
    </row>
    <row r="77" spans="1:10" ht="16" x14ac:dyDescent="0.2">
      <c r="A77" s="15" t="str">
        <f>HYPERLINK("#'French Guiana'!A1", "French Guiana")</f>
        <v>French Guiana</v>
      </c>
      <c r="B77" s="14" t="s">
        <v>1132</v>
      </c>
      <c r="C77" s="14" t="s">
        <v>1133</v>
      </c>
      <c r="D77" s="14" t="s">
        <v>1133</v>
      </c>
      <c r="E77" s="14" t="s">
        <v>1133</v>
      </c>
      <c r="F77" s="14" t="s">
        <v>1139</v>
      </c>
      <c r="G77" s="14" t="s">
        <v>1133</v>
      </c>
      <c r="H77" s="14" t="s">
        <v>1133</v>
      </c>
      <c r="I77" s="14" t="s">
        <v>1133</v>
      </c>
      <c r="J77" s="14"/>
    </row>
    <row r="78" spans="1:10" ht="16" x14ac:dyDescent="0.2">
      <c r="A78" s="15" t="str">
        <f>HYPERLINK("#'French Polynesia'!A1", "French Polynesia")</f>
        <v>French Polynesia</v>
      </c>
      <c r="B78" s="14" t="s">
        <v>1129</v>
      </c>
      <c r="C78" s="14" t="s">
        <v>1130</v>
      </c>
      <c r="D78" s="14" t="s">
        <v>1133</v>
      </c>
      <c r="E78" s="14" t="s">
        <v>1133</v>
      </c>
      <c r="F78" s="14" t="s">
        <v>1133</v>
      </c>
      <c r="G78" s="14" t="s">
        <v>1138</v>
      </c>
      <c r="H78" s="14" t="s">
        <v>1133</v>
      </c>
      <c r="I78" s="14" t="s">
        <v>1133</v>
      </c>
      <c r="J78" s="14"/>
    </row>
    <row r="79" spans="1:10" ht="16" x14ac:dyDescent="0.2">
      <c r="A79" s="15" t="str">
        <f>HYPERLINK("#'Gabon'!A1", "Gabon")</f>
        <v>Gabon</v>
      </c>
      <c r="B79" s="14" t="s">
        <v>1131</v>
      </c>
      <c r="C79" s="14" t="s">
        <v>1126</v>
      </c>
      <c r="D79" s="14" t="s">
        <v>1136</v>
      </c>
      <c r="E79" s="14" t="s">
        <v>1133</v>
      </c>
      <c r="F79" s="14" t="s">
        <v>1133</v>
      </c>
      <c r="G79" s="14" t="s">
        <v>1133</v>
      </c>
      <c r="H79" s="14" t="s">
        <v>1133</v>
      </c>
      <c r="I79" s="14" t="s">
        <v>1133</v>
      </c>
      <c r="J79" s="14"/>
    </row>
    <row r="80" spans="1:10" ht="16" x14ac:dyDescent="0.2">
      <c r="A80" s="15" t="str">
        <f>HYPERLINK("#'Gambia'!A1", "Gambia")</f>
        <v>Gambia</v>
      </c>
      <c r="B80" s="14" t="s">
        <v>1131</v>
      </c>
      <c r="C80" s="14" t="s">
        <v>1124</v>
      </c>
      <c r="D80" s="14" t="s">
        <v>1136</v>
      </c>
      <c r="E80" s="14" t="s">
        <v>1133</v>
      </c>
      <c r="F80" s="14" t="s">
        <v>1133</v>
      </c>
      <c r="G80" s="14" t="s">
        <v>1133</v>
      </c>
      <c r="H80" s="14" t="s">
        <v>1133</v>
      </c>
      <c r="I80" s="14" t="s">
        <v>1135</v>
      </c>
      <c r="J80" s="14"/>
    </row>
    <row r="81" spans="1:10" ht="16" x14ac:dyDescent="0.2">
      <c r="A81" s="15" t="str">
        <f>HYPERLINK("#'Georgia'!A1", "Georgia")</f>
        <v>Georgia</v>
      </c>
      <c r="B81" s="14" t="s">
        <v>1127</v>
      </c>
      <c r="C81" s="14" t="s">
        <v>1126</v>
      </c>
      <c r="D81" s="14" t="s">
        <v>1133</v>
      </c>
      <c r="E81" s="14" t="s">
        <v>1140</v>
      </c>
      <c r="F81" s="14" t="s">
        <v>1133</v>
      </c>
      <c r="G81" s="14" t="s">
        <v>1138</v>
      </c>
      <c r="H81" s="14" t="s">
        <v>1133</v>
      </c>
      <c r="I81" s="14" t="s">
        <v>1135</v>
      </c>
      <c r="J81" s="14"/>
    </row>
    <row r="82" spans="1:10" ht="16" x14ac:dyDescent="0.2">
      <c r="A82" s="15" t="str">
        <f>HYPERLINK("#'Germany'!A1", "Germany")</f>
        <v>Germany</v>
      </c>
      <c r="B82" s="14" t="s">
        <v>1125</v>
      </c>
      <c r="C82" s="14" t="s">
        <v>1130</v>
      </c>
      <c r="D82" s="14" t="s">
        <v>1133</v>
      </c>
      <c r="E82" s="14" t="s">
        <v>1140</v>
      </c>
      <c r="F82" s="14" t="s">
        <v>1133</v>
      </c>
      <c r="G82" s="14" t="s">
        <v>1133</v>
      </c>
      <c r="H82" s="14" t="s">
        <v>1133</v>
      </c>
      <c r="I82" s="14" t="s">
        <v>1133</v>
      </c>
      <c r="J82" s="14"/>
    </row>
    <row r="83" spans="1:10" ht="16" x14ac:dyDescent="0.2">
      <c r="A83" s="15" t="str">
        <f>HYPERLINK("#'Ghana'!A1", "Ghana")</f>
        <v>Ghana</v>
      </c>
      <c r="B83" s="14" t="s">
        <v>1131</v>
      </c>
      <c r="C83" s="14" t="s">
        <v>1128</v>
      </c>
      <c r="D83" s="14" t="s">
        <v>1136</v>
      </c>
      <c r="E83" s="14" t="s">
        <v>1133</v>
      </c>
      <c r="F83" s="14" t="s">
        <v>1133</v>
      </c>
      <c r="G83" s="14" t="s">
        <v>1133</v>
      </c>
      <c r="H83" s="14" t="s">
        <v>1133</v>
      </c>
      <c r="I83" s="14" t="s">
        <v>1135</v>
      </c>
      <c r="J83" s="14"/>
    </row>
    <row r="84" spans="1:10" ht="16" x14ac:dyDescent="0.2">
      <c r="A84" s="15" t="str">
        <f>HYPERLINK("#'Gibraltar'!A1", "Gibraltar")</f>
        <v>Gibraltar</v>
      </c>
      <c r="B84" s="14" t="s">
        <v>1125</v>
      </c>
      <c r="C84" s="14" t="s">
        <v>1130</v>
      </c>
      <c r="D84" s="14" t="s">
        <v>1133</v>
      </c>
      <c r="E84" s="14" t="s">
        <v>1133</v>
      </c>
      <c r="F84" s="14" t="s">
        <v>1133</v>
      </c>
      <c r="G84" s="14" t="s">
        <v>1133</v>
      </c>
      <c r="H84" s="14" t="s">
        <v>1133</v>
      </c>
      <c r="I84" s="14" t="s">
        <v>1133</v>
      </c>
      <c r="J84" s="14"/>
    </row>
    <row r="85" spans="1:10" ht="16" x14ac:dyDescent="0.2">
      <c r="A85" s="15" t="str">
        <f>HYPERLINK("#'Greece'!A1", "Greece")</f>
        <v>Greece</v>
      </c>
      <c r="B85" s="14" t="s">
        <v>1125</v>
      </c>
      <c r="C85" s="14" t="s">
        <v>1130</v>
      </c>
      <c r="D85" s="14" t="s">
        <v>1133</v>
      </c>
      <c r="E85" s="14" t="s">
        <v>1140</v>
      </c>
      <c r="F85" s="14" t="s">
        <v>1133</v>
      </c>
      <c r="G85" s="14" t="s">
        <v>1133</v>
      </c>
      <c r="H85" s="14" t="s">
        <v>1133</v>
      </c>
      <c r="I85" s="14" t="s">
        <v>1133</v>
      </c>
      <c r="J85" s="14"/>
    </row>
    <row r="86" spans="1:10" ht="16" x14ac:dyDescent="0.2">
      <c r="A86" s="15" t="str">
        <f>HYPERLINK("#'Greenland'!A1", "Greenland")</f>
        <v>Greenland</v>
      </c>
      <c r="B86" s="14" t="s">
        <v>1125</v>
      </c>
      <c r="C86" s="14" t="s">
        <v>1130</v>
      </c>
      <c r="D86" s="14" t="s">
        <v>1133</v>
      </c>
      <c r="E86" s="14" t="s">
        <v>1133</v>
      </c>
      <c r="F86" s="14" t="s">
        <v>1133</v>
      </c>
      <c r="G86" s="14" t="s">
        <v>1133</v>
      </c>
      <c r="H86" s="14" t="s">
        <v>1133</v>
      </c>
      <c r="I86" s="14" t="s">
        <v>1133</v>
      </c>
      <c r="J86" s="14"/>
    </row>
    <row r="87" spans="1:10" ht="16" x14ac:dyDescent="0.2">
      <c r="A87" s="15" t="str">
        <f>HYPERLINK("#'Grenada'!A1", "Grenada")</f>
        <v>Grenada</v>
      </c>
      <c r="B87" s="14" t="s">
        <v>1132</v>
      </c>
      <c r="C87" s="14" t="s">
        <v>1126</v>
      </c>
      <c r="D87" s="14" t="s">
        <v>1133</v>
      </c>
      <c r="E87" s="14" t="s">
        <v>1133</v>
      </c>
      <c r="F87" s="14" t="s">
        <v>1139</v>
      </c>
      <c r="G87" s="14" t="s">
        <v>1133</v>
      </c>
      <c r="H87" s="14" t="s">
        <v>1133</v>
      </c>
      <c r="I87" s="14" t="s">
        <v>1135</v>
      </c>
      <c r="J87" s="14"/>
    </row>
    <row r="88" spans="1:10" ht="16" x14ac:dyDescent="0.2">
      <c r="A88" s="15" t="str">
        <f>HYPERLINK("#'Guadeloupe'!A1", "Guadeloupe")</f>
        <v>Guadeloupe</v>
      </c>
      <c r="B88" s="14" t="s">
        <v>1132</v>
      </c>
      <c r="C88" s="14" t="s">
        <v>1133</v>
      </c>
      <c r="D88" s="14" t="s">
        <v>1133</v>
      </c>
      <c r="E88" s="14" t="s">
        <v>1133</v>
      </c>
      <c r="F88" s="14" t="s">
        <v>1139</v>
      </c>
      <c r="G88" s="14" t="s">
        <v>1133</v>
      </c>
      <c r="H88" s="14" t="s">
        <v>1133</v>
      </c>
      <c r="I88" s="14" t="s">
        <v>1133</v>
      </c>
      <c r="J88" s="14"/>
    </row>
    <row r="89" spans="1:10" ht="16" x14ac:dyDescent="0.2">
      <c r="A89" s="15" t="str">
        <f>HYPERLINK("#'Guam'!A1", "Guam")</f>
        <v>Guam</v>
      </c>
      <c r="B89" s="14" t="s">
        <v>1129</v>
      </c>
      <c r="C89" s="14" t="s">
        <v>1130</v>
      </c>
      <c r="D89" s="14" t="s">
        <v>1133</v>
      </c>
      <c r="E89" s="14" t="s">
        <v>1133</v>
      </c>
      <c r="F89" s="14" t="s">
        <v>1133</v>
      </c>
      <c r="G89" s="14" t="s">
        <v>1138</v>
      </c>
      <c r="H89" s="14" t="s">
        <v>1133</v>
      </c>
      <c r="I89" s="14" t="s">
        <v>1133</v>
      </c>
      <c r="J89" s="14"/>
    </row>
    <row r="90" spans="1:10" ht="16" x14ac:dyDescent="0.2">
      <c r="A90" s="15" t="str">
        <f>HYPERLINK("#'Guatemala'!A1", "Guatemala")</f>
        <v>Guatemala</v>
      </c>
      <c r="B90" s="14" t="s">
        <v>1132</v>
      </c>
      <c r="C90" s="14" t="s">
        <v>1126</v>
      </c>
      <c r="D90" s="14" t="s">
        <v>1133</v>
      </c>
      <c r="E90" s="14" t="s">
        <v>1133</v>
      </c>
      <c r="F90" s="14" t="s">
        <v>1139</v>
      </c>
      <c r="G90" s="14" t="s">
        <v>1133</v>
      </c>
      <c r="H90" s="14" t="s">
        <v>1133</v>
      </c>
      <c r="I90" s="14" t="s">
        <v>1133</v>
      </c>
      <c r="J90" s="14"/>
    </row>
    <row r="91" spans="1:10" ht="16" x14ac:dyDescent="0.2">
      <c r="A91" s="15" t="str">
        <f>HYPERLINK("#'Guinea'!A1", "Guinea")</f>
        <v>Guinea</v>
      </c>
      <c r="B91" s="14" t="s">
        <v>1131</v>
      </c>
      <c r="C91" s="14" t="s">
        <v>1124</v>
      </c>
      <c r="D91" s="14" t="s">
        <v>1136</v>
      </c>
      <c r="E91" s="14" t="s">
        <v>1133</v>
      </c>
      <c r="F91" s="14" t="s">
        <v>1133</v>
      </c>
      <c r="G91" s="14" t="s">
        <v>1133</v>
      </c>
      <c r="H91" s="14" t="s">
        <v>1133</v>
      </c>
      <c r="I91" s="14" t="s">
        <v>1135</v>
      </c>
      <c r="J91" s="14"/>
    </row>
    <row r="92" spans="1:10" ht="16" x14ac:dyDescent="0.2">
      <c r="A92" s="15" t="str">
        <f>HYPERLINK("#'Guinea-Bissau'!A1", "Guinea-Bissau")</f>
        <v>Guinea-Bissau</v>
      </c>
      <c r="B92" s="14" t="s">
        <v>1131</v>
      </c>
      <c r="C92" s="14" t="s">
        <v>1124</v>
      </c>
      <c r="D92" s="14" t="s">
        <v>1136</v>
      </c>
      <c r="E92" s="14" t="s">
        <v>1133</v>
      </c>
      <c r="F92" s="14" t="s">
        <v>1133</v>
      </c>
      <c r="G92" s="14" t="s">
        <v>1133</v>
      </c>
      <c r="H92" s="14" t="s">
        <v>1133</v>
      </c>
      <c r="I92" s="14" t="s">
        <v>1135</v>
      </c>
      <c r="J92" s="14"/>
    </row>
    <row r="93" spans="1:10" ht="16" x14ac:dyDescent="0.2">
      <c r="A93" s="15" t="str">
        <f>HYPERLINK("#'Guyana'!A1", "Guyana")</f>
        <v>Guyana</v>
      </c>
      <c r="B93" s="14" t="s">
        <v>1132</v>
      </c>
      <c r="C93" s="14" t="s">
        <v>1126</v>
      </c>
      <c r="D93" s="14" t="s">
        <v>1133</v>
      </c>
      <c r="E93" s="14" t="s">
        <v>1133</v>
      </c>
      <c r="F93" s="14" t="s">
        <v>1139</v>
      </c>
      <c r="G93" s="14" t="s">
        <v>1133</v>
      </c>
      <c r="H93" s="14" t="s">
        <v>1133</v>
      </c>
      <c r="I93" s="14" t="s">
        <v>1135</v>
      </c>
      <c r="J93" s="14"/>
    </row>
    <row r="94" spans="1:10" ht="16" x14ac:dyDescent="0.2">
      <c r="A94" s="15" t="str">
        <f>HYPERLINK("#'Haiti'!A1", "Haiti")</f>
        <v>Haiti</v>
      </c>
      <c r="B94" s="14" t="s">
        <v>1132</v>
      </c>
      <c r="C94" s="14" t="s">
        <v>1124</v>
      </c>
      <c r="D94" s="14" t="s">
        <v>1133</v>
      </c>
      <c r="E94" s="14" t="s">
        <v>1133</v>
      </c>
      <c r="F94" s="14" t="s">
        <v>1139</v>
      </c>
      <c r="G94" s="14" t="s">
        <v>1133</v>
      </c>
      <c r="H94" s="14" t="s">
        <v>1133</v>
      </c>
      <c r="I94" s="14" t="s">
        <v>1135</v>
      </c>
      <c r="J94" s="14"/>
    </row>
    <row r="95" spans="1:10" ht="16" x14ac:dyDescent="0.2">
      <c r="A95" s="15" t="str">
        <f>HYPERLINK("#'Holy See'!A1", "Holy See")</f>
        <v>Holy See</v>
      </c>
      <c r="B95" s="14" t="s">
        <v>1125</v>
      </c>
      <c r="C95" s="14" t="s">
        <v>1133</v>
      </c>
      <c r="D95" s="14" t="s">
        <v>1133</v>
      </c>
      <c r="E95" s="14" t="s">
        <v>1133</v>
      </c>
      <c r="F95" s="14" t="s">
        <v>1133</v>
      </c>
      <c r="G95" s="14" t="s">
        <v>1133</v>
      </c>
      <c r="H95" s="14" t="s">
        <v>1133</v>
      </c>
      <c r="I95" s="14" t="s">
        <v>1133</v>
      </c>
      <c r="J95" s="14"/>
    </row>
    <row r="96" spans="1:10" ht="16" x14ac:dyDescent="0.2">
      <c r="A96" s="15" t="str">
        <f>HYPERLINK("#'Honduras'!A1", "Honduras")</f>
        <v>Honduras</v>
      </c>
      <c r="B96" s="14" t="s">
        <v>1132</v>
      </c>
      <c r="C96" s="14" t="s">
        <v>1128</v>
      </c>
      <c r="D96" s="14" t="s">
        <v>1133</v>
      </c>
      <c r="E96" s="14" t="s">
        <v>1133</v>
      </c>
      <c r="F96" s="14" t="s">
        <v>1139</v>
      </c>
      <c r="G96" s="14" t="s">
        <v>1133</v>
      </c>
      <c r="H96" s="14" t="s">
        <v>1133</v>
      </c>
      <c r="I96" s="14" t="s">
        <v>1135</v>
      </c>
      <c r="J96" s="14"/>
    </row>
    <row r="97" spans="1:10" ht="16" x14ac:dyDescent="0.2">
      <c r="A97" s="15" t="str">
        <f>HYPERLINK("#'Hungary'!A1", "Hungary")</f>
        <v>Hungary</v>
      </c>
      <c r="B97" s="14" t="s">
        <v>1125</v>
      </c>
      <c r="C97" s="14" t="s">
        <v>1130</v>
      </c>
      <c r="D97" s="14" t="s">
        <v>1133</v>
      </c>
      <c r="E97" s="14" t="s">
        <v>1140</v>
      </c>
      <c r="F97" s="14" t="s">
        <v>1133</v>
      </c>
      <c r="G97" s="14" t="s">
        <v>1133</v>
      </c>
      <c r="H97" s="14" t="s">
        <v>1133</v>
      </c>
      <c r="I97" s="14" t="s">
        <v>1133</v>
      </c>
      <c r="J97" s="14"/>
    </row>
    <row r="98" spans="1:10" ht="16" x14ac:dyDescent="0.2">
      <c r="A98" s="15" t="str">
        <f>HYPERLINK("#'Iceland'!A1", "Iceland")</f>
        <v>Iceland</v>
      </c>
      <c r="B98" s="14" t="s">
        <v>1125</v>
      </c>
      <c r="C98" s="14" t="s">
        <v>1130</v>
      </c>
      <c r="D98" s="14" t="s">
        <v>1133</v>
      </c>
      <c r="E98" s="14" t="s">
        <v>1140</v>
      </c>
      <c r="F98" s="14" t="s">
        <v>1133</v>
      </c>
      <c r="G98" s="14" t="s">
        <v>1133</v>
      </c>
      <c r="H98" s="14" t="s">
        <v>1133</v>
      </c>
      <c r="I98" s="14" t="s">
        <v>1133</v>
      </c>
      <c r="J98" s="14"/>
    </row>
    <row r="99" spans="1:10" ht="16" x14ac:dyDescent="0.2">
      <c r="A99" s="15" t="str">
        <f>HYPERLINK("#'India'!A1", "India")</f>
        <v>India</v>
      </c>
      <c r="B99" s="14" t="s">
        <v>1123</v>
      </c>
      <c r="C99" s="14" t="s">
        <v>1128</v>
      </c>
      <c r="D99" s="14" t="s">
        <v>1133</v>
      </c>
      <c r="E99" s="14" t="s">
        <v>1133</v>
      </c>
      <c r="F99" s="14" t="s">
        <v>1133</v>
      </c>
      <c r="G99" s="14" t="s">
        <v>1138</v>
      </c>
      <c r="H99" s="14" t="s">
        <v>1133</v>
      </c>
      <c r="I99" s="14" t="s">
        <v>1133</v>
      </c>
      <c r="J99" s="14"/>
    </row>
    <row r="100" spans="1:10" ht="16" x14ac:dyDescent="0.2">
      <c r="A100" s="15" t="str">
        <f>HYPERLINK("#'Indonesia'!A1", "Indonesia")</f>
        <v>Indonesia</v>
      </c>
      <c r="B100" s="14" t="s">
        <v>1134</v>
      </c>
      <c r="C100" s="14" t="s">
        <v>1126</v>
      </c>
      <c r="D100" s="14" t="s">
        <v>1133</v>
      </c>
      <c r="E100" s="14" t="s">
        <v>1133</v>
      </c>
      <c r="F100" s="14" t="s">
        <v>1133</v>
      </c>
      <c r="G100" s="14" t="s">
        <v>1138</v>
      </c>
      <c r="H100" s="14" t="s">
        <v>1133</v>
      </c>
      <c r="I100" s="14" t="s">
        <v>1133</v>
      </c>
      <c r="J100" s="14"/>
    </row>
    <row r="101" spans="1:10" ht="16" x14ac:dyDescent="0.2">
      <c r="A101" s="15" t="str">
        <f>HYPERLINK("#'Iran (Islamic Republic of)'!A1", "Iran (Islamic Republic of)")</f>
        <v>Iran (Islamic Republic of)</v>
      </c>
      <c r="B101" s="14" t="s">
        <v>1123</v>
      </c>
      <c r="C101" s="14" t="s">
        <v>1126</v>
      </c>
      <c r="D101" s="14" t="s">
        <v>1133</v>
      </c>
      <c r="E101" s="14" t="s">
        <v>1133</v>
      </c>
      <c r="F101" s="14" t="s">
        <v>1133</v>
      </c>
      <c r="G101" s="14" t="s">
        <v>1138</v>
      </c>
      <c r="H101" s="14" t="s">
        <v>1133</v>
      </c>
      <c r="I101" s="14" t="s">
        <v>1133</v>
      </c>
      <c r="J101" s="14"/>
    </row>
    <row r="102" spans="1:10" ht="16" x14ac:dyDescent="0.2">
      <c r="A102" s="15" t="str">
        <f>HYPERLINK("#'Iraq'!A1", "Iraq")</f>
        <v>Iraq</v>
      </c>
      <c r="B102" s="14" t="s">
        <v>1127</v>
      </c>
      <c r="C102" s="14" t="s">
        <v>1126</v>
      </c>
      <c r="D102" s="14" t="s">
        <v>1133</v>
      </c>
      <c r="E102" s="14" t="s">
        <v>1133</v>
      </c>
      <c r="F102" s="14" t="s">
        <v>1133</v>
      </c>
      <c r="G102" s="14" t="s">
        <v>1133</v>
      </c>
      <c r="H102" s="14" t="s">
        <v>1137</v>
      </c>
      <c r="I102" s="14" t="s">
        <v>1133</v>
      </c>
      <c r="J102" s="14"/>
    </row>
    <row r="103" spans="1:10" ht="16" x14ac:dyDescent="0.2">
      <c r="A103" s="15" t="str">
        <f>HYPERLINK("#'Ireland'!A1", "Ireland")</f>
        <v>Ireland</v>
      </c>
      <c r="B103" s="14" t="s">
        <v>1125</v>
      </c>
      <c r="C103" s="14" t="s">
        <v>1130</v>
      </c>
      <c r="D103" s="14" t="s">
        <v>1133</v>
      </c>
      <c r="E103" s="14" t="s">
        <v>1140</v>
      </c>
      <c r="F103" s="14" t="s">
        <v>1133</v>
      </c>
      <c r="G103" s="14" t="s">
        <v>1133</v>
      </c>
      <c r="H103" s="14" t="s">
        <v>1133</v>
      </c>
      <c r="I103" s="14" t="s">
        <v>1133</v>
      </c>
      <c r="J103" s="14"/>
    </row>
    <row r="104" spans="1:10" ht="16" x14ac:dyDescent="0.2">
      <c r="A104" s="15" t="str">
        <f>HYPERLINK("#'Isle of Man'!A1", "Isle of Man")</f>
        <v>Isle of Man</v>
      </c>
      <c r="B104" s="14" t="s">
        <v>1125</v>
      </c>
      <c r="C104" s="14" t="s">
        <v>1130</v>
      </c>
      <c r="D104" s="14" t="s">
        <v>1133</v>
      </c>
      <c r="E104" s="14" t="s">
        <v>1133</v>
      </c>
      <c r="F104" s="14" t="s">
        <v>1133</v>
      </c>
      <c r="G104" s="14" t="s">
        <v>1133</v>
      </c>
      <c r="H104" s="14" t="s">
        <v>1133</v>
      </c>
      <c r="I104" s="14" t="s">
        <v>1133</v>
      </c>
      <c r="J104" s="14"/>
    </row>
    <row r="105" spans="1:10" ht="16" x14ac:dyDescent="0.2">
      <c r="A105" s="15" t="str">
        <f>HYPERLINK("#'Israel'!A1", "Israel")</f>
        <v>Israel</v>
      </c>
      <c r="B105" s="14" t="s">
        <v>1127</v>
      </c>
      <c r="C105" s="14" t="s">
        <v>1130</v>
      </c>
      <c r="D105" s="14" t="s">
        <v>1133</v>
      </c>
      <c r="E105" s="14" t="s">
        <v>1140</v>
      </c>
      <c r="F105" s="14" t="s">
        <v>1133</v>
      </c>
      <c r="G105" s="14" t="s">
        <v>1133</v>
      </c>
      <c r="H105" s="14" t="s">
        <v>1133</v>
      </c>
      <c r="I105" s="14" t="s">
        <v>1133</v>
      </c>
      <c r="J105" s="14"/>
    </row>
    <row r="106" spans="1:10" ht="16" x14ac:dyDescent="0.2">
      <c r="A106" s="15" t="str">
        <f>HYPERLINK("#'Italy'!A1", "Italy")</f>
        <v>Italy</v>
      </c>
      <c r="B106" s="14" t="s">
        <v>1125</v>
      </c>
      <c r="C106" s="14" t="s">
        <v>1130</v>
      </c>
      <c r="D106" s="14" t="s">
        <v>1133</v>
      </c>
      <c r="E106" s="14" t="s">
        <v>1140</v>
      </c>
      <c r="F106" s="14" t="s">
        <v>1133</v>
      </c>
      <c r="G106" s="14" t="s">
        <v>1133</v>
      </c>
      <c r="H106" s="14" t="s">
        <v>1133</v>
      </c>
      <c r="I106" s="14" t="s">
        <v>1133</v>
      </c>
      <c r="J106" s="14"/>
    </row>
    <row r="107" spans="1:10" ht="16" x14ac:dyDescent="0.2">
      <c r="A107" s="15" t="str">
        <f>HYPERLINK("#'Jamaica'!A1", "Jamaica")</f>
        <v>Jamaica</v>
      </c>
      <c r="B107" s="14" t="s">
        <v>1132</v>
      </c>
      <c r="C107" s="14" t="s">
        <v>1126</v>
      </c>
      <c r="D107" s="14" t="s">
        <v>1133</v>
      </c>
      <c r="E107" s="14" t="s">
        <v>1133</v>
      </c>
      <c r="F107" s="14" t="s">
        <v>1139</v>
      </c>
      <c r="G107" s="14" t="s">
        <v>1133</v>
      </c>
      <c r="H107" s="14" t="s">
        <v>1133</v>
      </c>
      <c r="I107" s="14" t="s">
        <v>1133</v>
      </c>
      <c r="J107" s="14"/>
    </row>
    <row r="108" spans="1:10" ht="16" x14ac:dyDescent="0.2">
      <c r="A108" s="15" t="str">
        <f>HYPERLINK("#'Japan'!A1", "Japan")</f>
        <v>Japan</v>
      </c>
      <c r="B108" s="14" t="s">
        <v>1134</v>
      </c>
      <c r="C108" s="14" t="s">
        <v>1130</v>
      </c>
      <c r="D108" s="14" t="s">
        <v>1133</v>
      </c>
      <c r="E108" s="14" t="s">
        <v>1133</v>
      </c>
      <c r="F108" s="14" t="s">
        <v>1133</v>
      </c>
      <c r="G108" s="14" t="s">
        <v>1138</v>
      </c>
      <c r="H108" s="14" t="s">
        <v>1133</v>
      </c>
      <c r="I108" s="14" t="s">
        <v>1133</v>
      </c>
      <c r="J108" s="14"/>
    </row>
    <row r="109" spans="1:10" ht="16" x14ac:dyDescent="0.2">
      <c r="A109" s="15" t="str">
        <f>HYPERLINK("#'Jordan'!A1", "Jordan")</f>
        <v>Jordan</v>
      </c>
      <c r="B109" s="14" t="s">
        <v>1127</v>
      </c>
      <c r="C109" s="14" t="s">
        <v>1126</v>
      </c>
      <c r="D109" s="14" t="s">
        <v>1133</v>
      </c>
      <c r="E109" s="14" t="s">
        <v>1133</v>
      </c>
      <c r="F109" s="14" t="s">
        <v>1133</v>
      </c>
      <c r="G109" s="14" t="s">
        <v>1133</v>
      </c>
      <c r="H109" s="14" t="s">
        <v>1137</v>
      </c>
      <c r="I109" s="14" t="s">
        <v>1133</v>
      </c>
      <c r="J109" s="14"/>
    </row>
    <row r="110" spans="1:10" ht="16" x14ac:dyDescent="0.2">
      <c r="A110" s="15" t="str">
        <f>HYPERLINK("#'Kazakhstan'!A1", "Kazakhstan")</f>
        <v>Kazakhstan</v>
      </c>
      <c r="B110" s="14" t="s">
        <v>1123</v>
      </c>
      <c r="C110" s="14" t="s">
        <v>1126</v>
      </c>
      <c r="D110" s="14" t="s">
        <v>1133</v>
      </c>
      <c r="E110" s="14" t="s">
        <v>1140</v>
      </c>
      <c r="F110" s="14" t="s">
        <v>1133</v>
      </c>
      <c r="G110" s="14" t="s">
        <v>1138</v>
      </c>
      <c r="H110" s="14" t="s">
        <v>1133</v>
      </c>
      <c r="I110" s="14" t="s">
        <v>1133</v>
      </c>
      <c r="J110" s="14"/>
    </row>
    <row r="111" spans="1:10" ht="16" x14ac:dyDescent="0.2">
      <c r="A111" s="15" t="str">
        <f>HYPERLINK("#'Kenya'!A1", "Kenya")</f>
        <v>Kenya</v>
      </c>
      <c r="B111" s="14" t="s">
        <v>1131</v>
      </c>
      <c r="C111" s="14" t="s">
        <v>1128</v>
      </c>
      <c r="D111" s="14" t="s">
        <v>1136</v>
      </c>
      <c r="E111" s="14" t="s">
        <v>1133</v>
      </c>
      <c r="F111" s="14" t="s">
        <v>1133</v>
      </c>
      <c r="G111" s="14" t="s">
        <v>1133</v>
      </c>
      <c r="H111" s="14" t="s">
        <v>1133</v>
      </c>
      <c r="I111" s="14" t="s">
        <v>1135</v>
      </c>
      <c r="J111" s="14"/>
    </row>
    <row r="112" spans="1:10" ht="16" x14ac:dyDescent="0.2">
      <c r="A112" s="15" t="str">
        <f>HYPERLINK("#'Kiribati'!A1", "Kiribati")</f>
        <v>Kiribati</v>
      </c>
      <c r="B112" s="14" t="s">
        <v>1129</v>
      </c>
      <c r="C112" s="14" t="s">
        <v>1128</v>
      </c>
      <c r="D112" s="14" t="s">
        <v>1133</v>
      </c>
      <c r="E112" s="14" t="s">
        <v>1133</v>
      </c>
      <c r="F112" s="14" t="s">
        <v>1133</v>
      </c>
      <c r="G112" s="14" t="s">
        <v>1138</v>
      </c>
      <c r="H112" s="14" t="s">
        <v>1133</v>
      </c>
      <c r="I112" s="14" t="s">
        <v>1133</v>
      </c>
      <c r="J112" s="14"/>
    </row>
    <row r="113" spans="1:10" ht="16" x14ac:dyDescent="0.2">
      <c r="A113" s="15" t="str">
        <f>HYPERLINK("#'Kuwait'!A1", "Kuwait")</f>
        <v>Kuwait</v>
      </c>
      <c r="B113" s="14" t="s">
        <v>1127</v>
      </c>
      <c r="C113" s="14" t="s">
        <v>1130</v>
      </c>
      <c r="D113" s="14" t="s">
        <v>1133</v>
      </c>
      <c r="E113" s="14" t="s">
        <v>1133</v>
      </c>
      <c r="F113" s="14" t="s">
        <v>1133</v>
      </c>
      <c r="G113" s="14" t="s">
        <v>1133</v>
      </c>
      <c r="H113" s="14" t="s">
        <v>1137</v>
      </c>
      <c r="I113" s="14" t="s">
        <v>1133</v>
      </c>
      <c r="J113" s="14"/>
    </row>
    <row r="114" spans="1:10" ht="16" x14ac:dyDescent="0.2">
      <c r="A114" s="15" t="str">
        <f>HYPERLINK("#'Kyrgyzstan'!A1", "Kyrgyzstan")</f>
        <v>Kyrgyzstan</v>
      </c>
      <c r="B114" s="14" t="s">
        <v>1123</v>
      </c>
      <c r="C114" s="14" t="s">
        <v>1128</v>
      </c>
      <c r="D114" s="14" t="s">
        <v>1133</v>
      </c>
      <c r="E114" s="14" t="s">
        <v>1140</v>
      </c>
      <c r="F114" s="14" t="s">
        <v>1133</v>
      </c>
      <c r="G114" s="14" t="s">
        <v>1138</v>
      </c>
      <c r="H114" s="14" t="s">
        <v>1133</v>
      </c>
      <c r="I114" s="14" t="s">
        <v>1135</v>
      </c>
      <c r="J114" s="14"/>
    </row>
    <row r="115" spans="1:10" ht="16" x14ac:dyDescent="0.2">
      <c r="A115" s="15" t="str">
        <f>HYPERLINK("#'Lao Peoples Democratic Republi'!A1", "Lao Peoples Democratic Republic")</f>
        <v>Lao Peoples Democratic Republic</v>
      </c>
      <c r="B115" s="14" t="s">
        <v>1134</v>
      </c>
      <c r="C115" s="14" t="s">
        <v>1128</v>
      </c>
      <c r="D115" s="14" t="s">
        <v>1133</v>
      </c>
      <c r="E115" s="14" t="s">
        <v>1133</v>
      </c>
      <c r="F115" s="14" t="s">
        <v>1133</v>
      </c>
      <c r="G115" s="14" t="s">
        <v>1138</v>
      </c>
      <c r="H115" s="14" t="s">
        <v>1133</v>
      </c>
      <c r="I115" s="14" t="s">
        <v>1135</v>
      </c>
      <c r="J115" s="14"/>
    </row>
    <row r="116" spans="1:10" ht="16" x14ac:dyDescent="0.2">
      <c r="A116" s="15" t="str">
        <f>HYPERLINK("#'Latvia'!A1", "Latvia")</f>
        <v>Latvia</v>
      </c>
      <c r="B116" s="14" t="s">
        <v>1125</v>
      </c>
      <c r="C116" s="14" t="s">
        <v>1130</v>
      </c>
      <c r="D116" s="14" t="s">
        <v>1133</v>
      </c>
      <c r="E116" s="14" t="s">
        <v>1140</v>
      </c>
      <c r="F116" s="14" t="s">
        <v>1133</v>
      </c>
      <c r="G116" s="14" t="s">
        <v>1133</v>
      </c>
      <c r="H116" s="14" t="s">
        <v>1133</v>
      </c>
      <c r="I116" s="14" t="s">
        <v>1133</v>
      </c>
      <c r="J116" s="14"/>
    </row>
    <row r="117" spans="1:10" ht="16" x14ac:dyDescent="0.2">
      <c r="A117" s="15" t="str">
        <f>HYPERLINK("#'Lebanon'!A1", "Lebanon")</f>
        <v>Lebanon</v>
      </c>
      <c r="B117" s="14" t="s">
        <v>1127</v>
      </c>
      <c r="C117" s="14" t="s">
        <v>1126</v>
      </c>
      <c r="D117" s="14" t="s">
        <v>1133</v>
      </c>
      <c r="E117" s="14" t="s">
        <v>1133</v>
      </c>
      <c r="F117" s="14" t="s">
        <v>1133</v>
      </c>
      <c r="G117" s="14" t="s">
        <v>1133</v>
      </c>
      <c r="H117" s="14" t="s">
        <v>1137</v>
      </c>
      <c r="I117" s="14" t="s">
        <v>1133</v>
      </c>
      <c r="J117" s="14"/>
    </row>
    <row r="118" spans="1:10" ht="16" x14ac:dyDescent="0.2">
      <c r="A118" s="15" t="str">
        <f>HYPERLINK("#'Lesotho'!A1", "Lesotho")</f>
        <v>Lesotho</v>
      </c>
      <c r="B118" s="14" t="s">
        <v>1131</v>
      </c>
      <c r="C118" s="14" t="s">
        <v>1128</v>
      </c>
      <c r="D118" s="14" t="s">
        <v>1136</v>
      </c>
      <c r="E118" s="14" t="s">
        <v>1133</v>
      </c>
      <c r="F118" s="14" t="s">
        <v>1133</v>
      </c>
      <c r="G118" s="14" t="s">
        <v>1133</v>
      </c>
      <c r="H118" s="14" t="s">
        <v>1133</v>
      </c>
      <c r="I118" s="14" t="s">
        <v>1135</v>
      </c>
      <c r="J118" s="14"/>
    </row>
    <row r="119" spans="1:10" ht="16" x14ac:dyDescent="0.2">
      <c r="A119" s="15" t="str">
        <f>HYPERLINK("#'Liberia'!A1", "Liberia")</f>
        <v>Liberia</v>
      </c>
      <c r="B119" s="14" t="s">
        <v>1131</v>
      </c>
      <c r="C119" s="14" t="s">
        <v>1124</v>
      </c>
      <c r="D119" s="14" t="s">
        <v>1136</v>
      </c>
      <c r="E119" s="14" t="s">
        <v>1133</v>
      </c>
      <c r="F119" s="14" t="s">
        <v>1133</v>
      </c>
      <c r="G119" s="14" t="s">
        <v>1133</v>
      </c>
      <c r="H119" s="14" t="s">
        <v>1133</v>
      </c>
      <c r="I119" s="14" t="s">
        <v>1135</v>
      </c>
      <c r="J119" s="14"/>
    </row>
    <row r="120" spans="1:10" ht="16" x14ac:dyDescent="0.2">
      <c r="A120" s="15" t="str">
        <f>HYPERLINK("#'Libya'!A1", "Libya")</f>
        <v>Libya</v>
      </c>
      <c r="B120" s="14" t="s">
        <v>1127</v>
      </c>
      <c r="C120" s="14" t="s">
        <v>1126</v>
      </c>
      <c r="D120" s="14" t="s">
        <v>1136</v>
      </c>
      <c r="E120" s="14" t="s">
        <v>1133</v>
      </c>
      <c r="F120" s="14" t="s">
        <v>1133</v>
      </c>
      <c r="G120" s="14" t="s">
        <v>1133</v>
      </c>
      <c r="H120" s="14" t="s">
        <v>1137</v>
      </c>
      <c r="I120" s="14" t="s">
        <v>1133</v>
      </c>
      <c r="J120" s="14"/>
    </row>
    <row r="121" spans="1:10" ht="16" x14ac:dyDescent="0.2">
      <c r="A121" s="15" t="str">
        <f>HYPERLINK("#'Liechtenstein'!A1", "Liechtenstein")</f>
        <v>Liechtenstein</v>
      </c>
      <c r="B121" s="14" t="s">
        <v>1125</v>
      </c>
      <c r="C121" s="14" t="s">
        <v>1130</v>
      </c>
      <c r="D121" s="14" t="s">
        <v>1133</v>
      </c>
      <c r="E121" s="14" t="s">
        <v>1140</v>
      </c>
      <c r="F121" s="14" t="s">
        <v>1133</v>
      </c>
      <c r="G121" s="14" t="s">
        <v>1133</v>
      </c>
      <c r="H121" s="14" t="s">
        <v>1133</v>
      </c>
      <c r="I121" s="14" t="s">
        <v>1133</v>
      </c>
      <c r="J121" s="14"/>
    </row>
    <row r="122" spans="1:10" ht="16" x14ac:dyDescent="0.2">
      <c r="A122" s="15" t="str">
        <f>HYPERLINK("#'Lithuania'!A1", "Lithuania")</f>
        <v>Lithuania</v>
      </c>
      <c r="B122" s="14" t="s">
        <v>1125</v>
      </c>
      <c r="C122" s="14" t="s">
        <v>1130</v>
      </c>
      <c r="D122" s="14" t="s">
        <v>1133</v>
      </c>
      <c r="E122" s="14" t="s">
        <v>1140</v>
      </c>
      <c r="F122" s="14" t="s">
        <v>1133</v>
      </c>
      <c r="G122" s="14" t="s">
        <v>1133</v>
      </c>
      <c r="H122" s="14" t="s">
        <v>1133</v>
      </c>
      <c r="I122" s="14" t="s">
        <v>1133</v>
      </c>
      <c r="J122" s="14"/>
    </row>
    <row r="123" spans="1:10" ht="16" x14ac:dyDescent="0.2">
      <c r="A123" s="15" t="str">
        <f>HYPERLINK("#'Luxembourg'!A1", "Luxembourg")</f>
        <v>Luxembourg</v>
      </c>
      <c r="B123" s="14" t="s">
        <v>1125</v>
      </c>
      <c r="C123" s="14" t="s">
        <v>1130</v>
      </c>
      <c r="D123" s="14" t="s">
        <v>1133</v>
      </c>
      <c r="E123" s="14" t="s">
        <v>1140</v>
      </c>
      <c r="F123" s="14" t="s">
        <v>1133</v>
      </c>
      <c r="G123" s="14" t="s">
        <v>1133</v>
      </c>
      <c r="H123" s="14" t="s">
        <v>1133</v>
      </c>
      <c r="I123" s="14" t="s">
        <v>1133</v>
      </c>
      <c r="J123" s="14"/>
    </row>
    <row r="124" spans="1:10" ht="16" x14ac:dyDescent="0.2">
      <c r="A124" s="15" t="str">
        <f>HYPERLINK("#'Madagascar'!A1", "Madagascar")</f>
        <v>Madagascar</v>
      </c>
      <c r="B124" s="14" t="s">
        <v>1131</v>
      </c>
      <c r="C124" s="14" t="s">
        <v>1124</v>
      </c>
      <c r="D124" s="14" t="s">
        <v>1136</v>
      </c>
      <c r="E124" s="14" t="s">
        <v>1133</v>
      </c>
      <c r="F124" s="14" t="s">
        <v>1133</v>
      </c>
      <c r="G124" s="14" t="s">
        <v>1133</v>
      </c>
      <c r="H124" s="14" t="s">
        <v>1133</v>
      </c>
      <c r="I124" s="14" t="s">
        <v>1135</v>
      </c>
      <c r="J124" s="14"/>
    </row>
    <row r="125" spans="1:10" ht="16" x14ac:dyDescent="0.2">
      <c r="A125" s="15" t="str">
        <f>HYPERLINK("#'Malawi'!A1", "Malawi")</f>
        <v>Malawi</v>
      </c>
      <c r="B125" s="14" t="s">
        <v>1131</v>
      </c>
      <c r="C125" s="14" t="s">
        <v>1124</v>
      </c>
      <c r="D125" s="14" t="s">
        <v>1136</v>
      </c>
      <c r="E125" s="14" t="s">
        <v>1133</v>
      </c>
      <c r="F125" s="14" t="s">
        <v>1133</v>
      </c>
      <c r="G125" s="14" t="s">
        <v>1133</v>
      </c>
      <c r="H125" s="14" t="s">
        <v>1133</v>
      </c>
      <c r="I125" s="14" t="s">
        <v>1135</v>
      </c>
      <c r="J125" s="14"/>
    </row>
    <row r="126" spans="1:10" ht="16" x14ac:dyDescent="0.2">
      <c r="A126" s="15" t="str">
        <f>HYPERLINK("#'Malaysia'!A1", "Malaysia")</f>
        <v>Malaysia</v>
      </c>
      <c r="B126" s="14" t="s">
        <v>1134</v>
      </c>
      <c r="C126" s="14" t="s">
        <v>1126</v>
      </c>
      <c r="D126" s="14" t="s">
        <v>1133</v>
      </c>
      <c r="E126" s="14" t="s">
        <v>1133</v>
      </c>
      <c r="F126" s="14" t="s">
        <v>1133</v>
      </c>
      <c r="G126" s="14" t="s">
        <v>1138</v>
      </c>
      <c r="H126" s="14" t="s">
        <v>1133</v>
      </c>
      <c r="I126" s="14" t="s">
        <v>1133</v>
      </c>
      <c r="J126" s="14"/>
    </row>
    <row r="127" spans="1:10" ht="16" x14ac:dyDescent="0.2">
      <c r="A127" s="15" t="str">
        <f>HYPERLINK("#'Maldives'!A1", "Maldives")</f>
        <v>Maldives</v>
      </c>
      <c r="B127" s="14" t="s">
        <v>1123</v>
      </c>
      <c r="C127" s="14" t="s">
        <v>1126</v>
      </c>
      <c r="D127" s="14" t="s">
        <v>1133</v>
      </c>
      <c r="E127" s="14" t="s">
        <v>1133</v>
      </c>
      <c r="F127" s="14" t="s">
        <v>1133</v>
      </c>
      <c r="G127" s="14" t="s">
        <v>1138</v>
      </c>
      <c r="H127" s="14" t="s">
        <v>1133</v>
      </c>
      <c r="I127" s="14" t="s">
        <v>1135</v>
      </c>
      <c r="J127" s="14"/>
    </row>
    <row r="128" spans="1:10" ht="16" x14ac:dyDescent="0.2">
      <c r="A128" s="15" t="str">
        <f>HYPERLINK("#'Mali'!A1", "Mali")</f>
        <v>Mali</v>
      </c>
      <c r="B128" s="14" t="s">
        <v>1131</v>
      </c>
      <c r="C128" s="14" t="s">
        <v>1124</v>
      </c>
      <c r="D128" s="14" t="s">
        <v>1136</v>
      </c>
      <c r="E128" s="14" t="s">
        <v>1133</v>
      </c>
      <c r="F128" s="14" t="s">
        <v>1133</v>
      </c>
      <c r="G128" s="14" t="s">
        <v>1133</v>
      </c>
      <c r="H128" s="14" t="s">
        <v>1133</v>
      </c>
      <c r="I128" s="14" t="s">
        <v>1135</v>
      </c>
      <c r="J128" s="14"/>
    </row>
    <row r="129" spans="1:10" ht="16" x14ac:dyDescent="0.2">
      <c r="A129" s="15" t="str">
        <f>HYPERLINK("#'Malta'!A1", "Malta")</f>
        <v>Malta</v>
      </c>
      <c r="B129" s="14" t="s">
        <v>1125</v>
      </c>
      <c r="C129" s="14" t="s">
        <v>1130</v>
      </c>
      <c r="D129" s="14" t="s">
        <v>1133</v>
      </c>
      <c r="E129" s="14" t="s">
        <v>1140</v>
      </c>
      <c r="F129" s="14" t="s">
        <v>1133</v>
      </c>
      <c r="G129" s="14" t="s">
        <v>1133</v>
      </c>
      <c r="H129" s="14" t="s">
        <v>1133</v>
      </c>
      <c r="I129" s="14" t="s">
        <v>1133</v>
      </c>
      <c r="J129" s="14"/>
    </row>
    <row r="130" spans="1:10" ht="16" x14ac:dyDescent="0.2">
      <c r="A130" s="15" t="str">
        <f>HYPERLINK("#'Marshall Islands'!A1", "Marshall Islands")</f>
        <v>Marshall Islands</v>
      </c>
      <c r="B130" s="14" t="s">
        <v>1129</v>
      </c>
      <c r="C130" s="14" t="s">
        <v>1126</v>
      </c>
      <c r="D130" s="14" t="s">
        <v>1133</v>
      </c>
      <c r="E130" s="14" t="s">
        <v>1133</v>
      </c>
      <c r="F130" s="14" t="s">
        <v>1133</v>
      </c>
      <c r="G130" s="14" t="s">
        <v>1138</v>
      </c>
      <c r="H130" s="14" t="s">
        <v>1133</v>
      </c>
      <c r="I130" s="14" t="s">
        <v>1133</v>
      </c>
      <c r="J130" s="14"/>
    </row>
    <row r="131" spans="1:10" ht="16" x14ac:dyDescent="0.2">
      <c r="A131" s="15" t="str">
        <f>HYPERLINK("#'Martinique'!A1", "Martinique")</f>
        <v>Martinique</v>
      </c>
      <c r="B131" s="14" t="s">
        <v>1132</v>
      </c>
      <c r="C131" s="14" t="s">
        <v>1133</v>
      </c>
      <c r="D131" s="14" t="s">
        <v>1133</v>
      </c>
      <c r="E131" s="14" t="s">
        <v>1133</v>
      </c>
      <c r="F131" s="14" t="s">
        <v>1139</v>
      </c>
      <c r="G131" s="14" t="s">
        <v>1133</v>
      </c>
      <c r="H131" s="14" t="s">
        <v>1133</v>
      </c>
      <c r="I131" s="14" t="s">
        <v>1133</v>
      </c>
      <c r="J131" s="14"/>
    </row>
    <row r="132" spans="1:10" ht="16" x14ac:dyDescent="0.2">
      <c r="A132" s="15" t="str">
        <f>HYPERLINK("#'Mauritania'!A1", "Mauritania")</f>
        <v>Mauritania</v>
      </c>
      <c r="B132" s="14" t="s">
        <v>1131</v>
      </c>
      <c r="C132" s="14" t="s">
        <v>1128</v>
      </c>
      <c r="D132" s="14" t="s">
        <v>1136</v>
      </c>
      <c r="E132" s="14" t="s">
        <v>1133</v>
      </c>
      <c r="F132" s="14" t="s">
        <v>1133</v>
      </c>
      <c r="G132" s="14" t="s">
        <v>1133</v>
      </c>
      <c r="H132" s="14" t="s">
        <v>1137</v>
      </c>
      <c r="I132" s="14" t="s">
        <v>1135</v>
      </c>
      <c r="J132" s="14"/>
    </row>
    <row r="133" spans="1:10" ht="16" x14ac:dyDescent="0.2">
      <c r="A133" s="15" t="str">
        <f>HYPERLINK("#'Mauritius'!A1", "Mauritius")</f>
        <v>Mauritius</v>
      </c>
      <c r="B133" s="14" t="s">
        <v>1131</v>
      </c>
      <c r="C133" s="14" t="s">
        <v>1130</v>
      </c>
      <c r="D133" s="14" t="s">
        <v>1136</v>
      </c>
      <c r="E133" s="14" t="s">
        <v>1133</v>
      </c>
      <c r="F133" s="14" t="s">
        <v>1133</v>
      </c>
      <c r="G133" s="14" t="s">
        <v>1133</v>
      </c>
      <c r="H133" s="14" t="s">
        <v>1133</v>
      </c>
      <c r="I133" s="14" t="s">
        <v>1133</v>
      </c>
      <c r="J133" s="14"/>
    </row>
    <row r="134" spans="1:10" ht="16" x14ac:dyDescent="0.2">
      <c r="A134" s="15" t="str">
        <f>HYPERLINK("#'Mayotte'!A1", "Mayotte")</f>
        <v>Mayotte</v>
      </c>
      <c r="B134" s="14" t="s">
        <v>1131</v>
      </c>
      <c r="C134" s="14" t="s">
        <v>1133</v>
      </c>
      <c r="D134" s="14" t="s">
        <v>1133</v>
      </c>
      <c r="E134" s="14" t="s">
        <v>1133</v>
      </c>
      <c r="F134" s="14" t="s">
        <v>1133</v>
      </c>
      <c r="G134" s="14" t="s">
        <v>1133</v>
      </c>
      <c r="H134" s="14" t="s">
        <v>1133</v>
      </c>
      <c r="I134" s="14" t="s">
        <v>1133</v>
      </c>
      <c r="J134" s="14"/>
    </row>
    <row r="135" spans="1:10" ht="16" x14ac:dyDescent="0.2">
      <c r="A135" s="15" t="str">
        <f>HYPERLINK("#'Mexico'!A1", "Mexico")</f>
        <v>Mexico</v>
      </c>
      <c r="B135" s="14" t="s">
        <v>1132</v>
      </c>
      <c r="C135" s="14" t="s">
        <v>1126</v>
      </c>
      <c r="D135" s="14" t="s">
        <v>1133</v>
      </c>
      <c r="E135" s="14" t="s">
        <v>1133</v>
      </c>
      <c r="F135" s="14" t="s">
        <v>1139</v>
      </c>
      <c r="G135" s="14" t="s">
        <v>1133</v>
      </c>
      <c r="H135" s="14" t="s">
        <v>1133</v>
      </c>
      <c r="I135" s="14" t="s">
        <v>1133</v>
      </c>
      <c r="J135" s="14"/>
    </row>
    <row r="136" spans="1:10" ht="16" x14ac:dyDescent="0.2">
      <c r="A136" s="15" t="str">
        <f>HYPERLINK("#'Micronesia (Federated States o'!A1", "Micronesia (Federated States of)")</f>
        <v>Micronesia (Federated States of)</v>
      </c>
      <c r="B136" s="14" t="s">
        <v>1129</v>
      </c>
      <c r="C136" s="14" t="s">
        <v>1128</v>
      </c>
      <c r="D136" s="14" t="s">
        <v>1133</v>
      </c>
      <c r="E136" s="14" t="s">
        <v>1133</v>
      </c>
      <c r="F136" s="14" t="s">
        <v>1133</v>
      </c>
      <c r="G136" s="14" t="s">
        <v>1138</v>
      </c>
      <c r="H136" s="14" t="s">
        <v>1133</v>
      </c>
      <c r="I136" s="14" t="s">
        <v>1133</v>
      </c>
      <c r="J136" s="14"/>
    </row>
    <row r="137" spans="1:10" ht="16" x14ac:dyDescent="0.2">
      <c r="A137" s="15" t="str">
        <f>HYPERLINK("#'Monaco'!A1", "Monaco")</f>
        <v>Monaco</v>
      </c>
      <c r="B137" s="14" t="s">
        <v>1125</v>
      </c>
      <c r="C137" s="14" t="s">
        <v>1130</v>
      </c>
      <c r="D137" s="14" t="s">
        <v>1133</v>
      </c>
      <c r="E137" s="14" t="s">
        <v>1140</v>
      </c>
      <c r="F137" s="14" t="s">
        <v>1133</v>
      </c>
      <c r="G137" s="14" t="s">
        <v>1133</v>
      </c>
      <c r="H137" s="14" t="s">
        <v>1133</v>
      </c>
      <c r="I137" s="14" t="s">
        <v>1133</v>
      </c>
      <c r="J137" s="14"/>
    </row>
    <row r="138" spans="1:10" ht="16" x14ac:dyDescent="0.2">
      <c r="A138" s="15" t="str">
        <f>HYPERLINK("#'Mongolia'!A1", "Mongolia")</f>
        <v>Mongolia</v>
      </c>
      <c r="B138" s="14" t="s">
        <v>1134</v>
      </c>
      <c r="C138" s="14" t="s">
        <v>1128</v>
      </c>
      <c r="D138" s="14" t="s">
        <v>1133</v>
      </c>
      <c r="E138" s="14" t="s">
        <v>1133</v>
      </c>
      <c r="F138" s="14" t="s">
        <v>1133</v>
      </c>
      <c r="G138" s="14" t="s">
        <v>1138</v>
      </c>
      <c r="H138" s="14" t="s">
        <v>1133</v>
      </c>
      <c r="I138" s="14" t="s">
        <v>1135</v>
      </c>
      <c r="J138" s="14"/>
    </row>
    <row r="139" spans="1:10" ht="16" x14ac:dyDescent="0.2">
      <c r="A139" s="15" t="str">
        <f>HYPERLINK("#'Montenegro'!A1", "Montenegro")</f>
        <v>Montenegro</v>
      </c>
      <c r="B139" s="14" t="s">
        <v>1125</v>
      </c>
      <c r="C139" s="14" t="s">
        <v>1126</v>
      </c>
      <c r="D139" s="14" t="s">
        <v>1133</v>
      </c>
      <c r="E139" s="14" t="s">
        <v>1140</v>
      </c>
      <c r="F139" s="14" t="s">
        <v>1133</v>
      </c>
      <c r="G139" s="14" t="s">
        <v>1133</v>
      </c>
      <c r="H139" s="14" t="s">
        <v>1133</v>
      </c>
      <c r="I139" s="14" t="s">
        <v>1133</v>
      </c>
      <c r="J139" s="14"/>
    </row>
    <row r="140" spans="1:10" ht="16" x14ac:dyDescent="0.2">
      <c r="A140" s="15" t="str">
        <f>HYPERLINK("#'Montserrat'!A1", "Montserrat")</f>
        <v>Montserrat</v>
      </c>
      <c r="B140" s="14" t="s">
        <v>1132</v>
      </c>
      <c r="C140" s="14" t="s">
        <v>1133</v>
      </c>
      <c r="D140" s="14" t="s">
        <v>1133</v>
      </c>
      <c r="E140" s="14" t="s">
        <v>1133</v>
      </c>
      <c r="F140" s="14" t="s">
        <v>1139</v>
      </c>
      <c r="G140" s="14" t="s">
        <v>1133</v>
      </c>
      <c r="H140" s="14" t="s">
        <v>1133</v>
      </c>
      <c r="I140" s="14" t="s">
        <v>1133</v>
      </c>
      <c r="J140" s="14"/>
    </row>
    <row r="141" spans="1:10" ht="16" x14ac:dyDescent="0.2">
      <c r="A141" s="15" t="str">
        <f>HYPERLINK("#'Morocco'!A1", "Morocco")</f>
        <v>Morocco</v>
      </c>
      <c r="B141" s="14" t="s">
        <v>1127</v>
      </c>
      <c r="C141" s="14" t="s">
        <v>1128</v>
      </c>
      <c r="D141" s="14" t="s">
        <v>1136</v>
      </c>
      <c r="E141" s="14" t="s">
        <v>1133</v>
      </c>
      <c r="F141" s="14" t="s">
        <v>1133</v>
      </c>
      <c r="G141" s="14" t="s">
        <v>1133</v>
      </c>
      <c r="H141" s="14" t="s">
        <v>1137</v>
      </c>
      <c r="I141" s="14" t="s">
        <v>1133</v>
      </c>
      <c r="J141" s="14"/>
    </row>
    <row r="142" spans="1:10" ht="16" x14ac:dyDescent="0.2">
      <c r="A142" s="15" t="str">
        <f>HYPERLINK("#'Mozambique'!A1", "Mozambique")</f>
        <v>Mozambique</v>
      </c>
      <c r="B142" s="14" t="s">
        <v>1131</v>
      </c>
      <c r="C142" s="14" t="s">
        <v>1124</v>
      </c>
      <c r="D142" s="14" t="s">
        <v>1136</v>
      </c>
      <c r="E142" s="14" t="s">
        <v>1133</v>
      </c>
      <c r="F142" s="14" t="s">
        <v>1133</v>
      </c>
      <c r="G142" s="14" t="s">
        <v>1133</v>
      </c>
      <c r="H142" s="14" t="s">
        <v>1133</v>
      </c>
      <c r="I142" s="14" t="s">
        <v>1135</v>
      </c>
      <c r="J142" s="14"/>
    </row>
    <row r="143" spans="1:10" ht="16" x14ac:dyDescent="0.2">
      <c r="A143" s="15" t="str">
        <f>HYPERLINK("#'Myanmar'!A1", "Myanmar")</f>
        <v>Myanmar</v>
      </c>
      <c r="B143" s="14" t="s">
        <v>1134</v>
      </c>
      <c r="C143" s="14" t="s">
        <v>1128</v>
      </c>
      <c r="D143" s="14" t="s">
        <v>1133</v>
      </c>
      <c r="E143" s="14" t="s">
        <v>1133</v>
      </c>
      <c r="F143" s="14" t="s">
        <v>1133</v>
      </c>
      <c r="G143" s="14" t="s">
        <v>1138</v>
      </c>
      <c r="H143" s="14" t="s">
        <v>1133</v>
      </c>
      <c r="I143" s="14" t="s">
        <v>1135</v>
      </c>
      <c r="J143" s="14"/>
    </row>
    <row r="144" spans="1:10" ht="16" x14ac:dyDescent="0.2">
      <c r="A144" s="15" t="str">
        <f>HYPERLINK("#'Namibia'!A1", "Namibia")</f>
        <v>Namibia</v>
      </c>
      <c r="B144" s="14" t="s">
        <v>1131</v>
      </c>
      <c r="C144" s="14" t="s">
        <v>1126</v>
      </c>
      <c r="D144" s="14" t="s">
        <v>1136</v>
      </c>
      <c r="E144" s="14" t="s">
        <v>1133</v>
      </c>
      <c r="F144" s="14" t="s">
        <v>1133</v>
      </c>
      <c r="G144" s="14" t="s">
        <v>1133</v>
      </c>
      <c r="H144" s="14" t="s">
        <v>1133</v>
      </c>
      <c r="I144" s="14" t="s">
        <v>1133</v>
      </c>
      <c r="J144" s="14"/>
    </row>
    <row r="145" spans="1:10" ht="16" x14ac:dyDescent="0.2">
      <c r="A145" s="15" t="str">
        <f>HYPERLINK("#'Nauru'!A1", "Nauru")</f>
        <v>Nauru</v>
      </c>
      <c r="B145" s="14" t="s">
        <v>1129</v>
      </c>
      <c r="C145" s="14" t="s">
        <v>1130</v>
      </c>
      <c r="D145" s="14" t="s">
        <v>1133</v>
      </c>
      <c r="E145" s="14" t="s">
        <v>1133</v>
      </c>
      <c r="F145" s="14" t="s">
        <v>1133</v>
      </c>
      <c r="G145" s="14" t="s">
        <v>1138</v>
      </c>
      <c r="H145" s="14" t="s">
        <v>1133</v>
      </c>
      <c r="I145" s="14" t="s">
        <v>1133</v>
      </c>
      <c r="J145" s="14"/>
    </row>
    <row r="146" spans="1:10" ht="16" x14ac:dyDescent="0.2">
      <c r="A146" s="15" t="str">
        <f>HYPERLINK("#'Nepal'!A1", "Nepal")</f>
        <v>Nepal</v>
      </c>
      <c r="B146" s="14" t="s">
        <v>1123</v>
      </c>
      <c r="C146" s="14" t="s">
        <v>1128</v>
      </c>
      <c r="D146" s="14" t="s">
        <v>1133</v>
      </c>
      <c r="E146" s="14" t="s">
        <v>1133</v>
      </c>
      <c r="F146" s="14" t="s">
        <v>1133</v>
      </c>
      <c r="G146" s="14" t="s">
        <v>1138</v>
      </c>
      <c r="H146" s="14" t="s">
        <v>1133</v>
      </c>
      <c r="I146" s="14" t="s">
        <v>1135</v>
      </c>
      <c r="J146" s="14"/>
    </row>
    <row r="147" spans="1:10" ht="16" x14ac:dyDescent="0.2">
      <c r="A147" s="15" t="str">
        <f>HYPERLINK("#'Netherlands'!A1", "Netherlands")</f>
        <v>Netherlands</v>
      </c>
      <c r="B147" s="14" t="s">
        <v>1125</v>
      </c>
      <c r="C147" s="14" t="s">
        <v>1130</v>
      </c>
      <c r="D147" s="14" t="s">
        <v>1133</v>
      </c>
      <c r="E147" s="14" t="s">
        <v>1140</v>
      </c>
      <c r="F147" s="14" t="s">
        <v>1133</v>
      </c>
      <c r="G147" s="14" t="s">
        <v>1133</v>
      </c>
      <c r="H147" s="14" t="s">
        <v>1133</v>
      </c>
      <c r="I147" s="14" t="s">
        <v>1133</v>
      </c>
      <c r="J147" s="14"/>
    </row>
    <row r="148" spans="1:10" ht="16" x14ac:dyDescent="0.2">
      <c r="A148" s="15" t="str">
        <f>HYPERLINK("#'New Caledonia'!A1", "New Caledonia")</f>
        <v>New Caledonia</v>
      </c>
      <c r="B148" s="14" t="s">
        <v>1129</v>
      </c>
      <c r="C148" s="14" t="s">
        <v>1130</v>
      </c>
      <c r="D148" s="14" t="s">
        <v>1133</v>
      </c>
      <c r="E148" s="14" t="s">
        <v>1133</v>
      </c>
      <c r="F148" s="14" t="s">
        <v>1133</v>
      </c>
      <c r="G148" s="14" t="s">
        <v>1138</v>
      </c>
      <c r="H148" s="14" t="s">
        <v>1133</v>
      </c>
      <c r="I148" s="14" t="s">
        <v>1133</v>
      </c>
      <c r="J148" s="14"/>
    </row>
    <row r="149" spans="1:10" ht="16" x14ac:dyDescent="0.2">
      <c r="A149" s="15" t="str">
        <f>HYPERLINK("#'New Zealand'!A1", "New Zealand")</f>
        <v>New Zealand</v>
      </c>
      <c r="B149" s="14" t="s">
        <v>1129</v>
      </c>
      <c r="C149" s="14" t="s">
        <v>1130</v>
      </c>
      <c r="D149" s="14" t="s">
        <v>1133</v>
      </c>
      <c r="E149" s="14" t="s">
        <v>1133</v>
      </c>
      <c r="F149" s="14" t="s">
        <v>1133</v>
      </c>
      <c r="G149" s="14" t="s">
        <v>1138</v>
      </c>
      <c r="H149" s="14" t="s">
        <v>1133</v>
      </c>
      <c r="I149" s="14" t="s">
        <v>1133</v>
      </c>
      <c r="J149" s="14"/>
    </row>
    <row r="150" spans="1:10" ht="16" x14ac:dyDescent="0.2">
      <c r="A150" s="15" t="str">
        <f>HYPERLINK("#'Nicaragua'!A1", "Nicaragua")</f>
        <v>Nicaragua</v>
      </c>
      <c r="B150" s="14" t="s">
        <v>1132</v>
      </c>
      <c r="C150" s="14" t="s">
        <v>1128</v>
      </c>
      <c r="D150" s="14" t="s">
        <v>1133</v>
      </c>
      <c r="E150" s="14" t="s">
        <v>1133</v>
      </c>
      <c r="F150" s="14" t="s">
        <v>1139</v>
      </c>
      <c r="G150" s="14" t="s">
        <v>1133</v>
      </c>
      <c r="H150" s="14" t="s">
        <v>1133</v>
      </c>
      <c r="I150" s="14" t="s">
        <v>1135</v>
      </c>
      <c r="J150" s="14"/>
    </row>
    <row r="151" spans="1:10" ht="16" x14ac:dyDescent="0.2">
      <c r="A151" s="15" t="str">
        <f>HYPERLINK("#'Niger'!A1", "Niger")</f>
        <v>Niger</v>
      </c>
      <c r="B151" s="14" t="s">
        <v>1131</v>
      </c>
      <c r="C151" s="14" t="s">
        <v>1124</v>
      </c>
      <c r="D151" s="14" t="s">
        <v>1136</v>
      </c>
      <c r="E151" s="14" t="s">
        <v>1133</v>
      </c>
      <c r="F151" s="14" t="s">
        <v>1133</v>
      </c>
      <c r="G151" s="14" t="s">
        <v>1133</v>
      </c>
      <c r="H151" s="14" t="s">
        <v>1133</v>
      </c>
      <c r="I151" s="14" t="s">
        <v>1135</v>
      </c>
      <c r="J151" s="14"/>
    </row>
    <row r="152" spans="1:10" ht="16" x14ac:dyDescent="0.2">
      <c r="A152" s="15" t="str">
        <f>HYPERLINK("#'Nigeria'!A1", "Nigeria")</f>
        <v>Nigeria</v>
      </c>
      <c r="B152" s="14" t="s">
        <v>1131</v>
      </c>
      <c r="C152" s="14" t="s">
        <v>1128</v>
      </c>
      <c r="D152" s="14" t="s">
        <v>1136</v>
      </c>
      <c r="E152" s="14" t="s">
        <v>1133</v>
      </c>
      <c r="F152" s="14" t="s">
        <v>1133</v>
      </c>
      <c r="G152" s="14" t="s">
        <v>1133</v>
      </c>
      <c r="H152" s="14" t="s">
        <v>1133</v>
      </c>
      <c r="I152" s="14" t="s">
        <v>1135</v>
      </c>
      <c r="J152" s="14"/>
    </row>
    <row r="153" spans="1:10" ht="16" x14ac:dyDescent="0.2">
      <c r="A153" s="15" t="str">
        <f>HYPERLINK("#'Niue'!A1", "Niue")</f>
        <v>Niue</v>
      </c>
      <c r="B153" s="14" t="s">
        <v>1129</v>
      </c>
      <c r="C153" s="14" t="s">
        <v>1133</v>
      </c>
      <c r="D153" s="14" t="s">
        <v>1133</v>
      </c>
      <c r="E153" s="14" t="s">
        <v>1133</v>
      </c>
      <c r="F153" s="14" t="s">
        <v>1133</v>
      </c>
      <c r="G153" s="14" t="s">
        <v>1138</v>
      </c>
      <c r="H153" s="14" t="s">
        <v>1133</v>
      </c>
      <c r="I153" s="14" t="s">
        <v>1133</v>
      </c>
      <c r="J153" s="14"/>
    </row>
    <row r="154" spans="1:10" ht="16" x14ac:dyDescent="0.2">
      <c r="A154" s="15" t="str">
        <f>HYPERLINK("#'North Macedonia'!A1", "North Macedonia")</f>
        <v>North Macedonia</v>
      </c>
      <c r="B154" s="14" t="s">
        <v>1125</v>
      </c>
      <c r="C154" s="14" t="s">
        <v>1126</v>
      </c>
      <c r="D154" s="14" t="s">
        <v>1133</v>
      </c>
      <c r="E154" s="14" t="s">
        <v>1140</v>
      </c>
      <c r="F154" s="14" t="s">
        <v>1133</v>
      </c>
      <c r="G154" s="14" t="s">
        <v>1133</v>
      </c>
      <c r="H154" s="14" t="s">
        <v>1133</v>
      </c>
      <c r="I154" s="14" t="s">
        <v>1133</v>
      </c>
      <c r="J154" s="14"/>
    </row>
    <row r="155" spans="1:10" ht="16" x14ac:dyDescent="0.2">
      <c r="A155" s="15" t="str">
        <f>HYPERLINK("#'Northern Mariana Islands'!A1", "Northern Mariana Islands")</f>
        <v>Northern Mariana Islands</v>
      </c>
      <c r="B155" s="14" t="s">
        <v>1129</v>
      </c>
      <c r="C155" s="14" t="s">
        <v>1130</v>
      </c>
      <c r="D155" s="14" t="s">
        <v>1133</v>
      </c>
      <c r="E155" s="14" t="s">
        <v>1133</v>
      </c>
      <c r="F155" s="14" t="s">
        <v>1133</v>
      </c>
      <c r="G155" s="14" t="s">
        <v>1138</v>
      </c>
      <c r="H155" s="14" t="s">
        <v>1133</v>
      </c>
      <c r="I155" s="14" t="s">
        <v>1133</v>
      </c>
      <c r="J155" s="14"/>
    </row>
    <row r="156" spans="1:10" ht="16" x14ac:dyDescent="0.2">
      <c r="A156" s="15" t="str">
        <f>HYPERLINK("#'Norway'!A1", "Norway")</f>
        <v>Norway</v>
      </c>
      <c r="B156" s="14" t="s">
        <v>1125</v>
      </c>
      <c r="C156" s="14" t="s">
        <v>1130</v>
      </c>
      <c r="D156" s="14" t="s">
        <v>1133</v>
      </c>
      <c r="E156" s="14" t="s">
        <v>1140</v>
      </c>
      <c r="F156" s="14" t="s">
        <v>1133</v>
      </c>
      <c r="G156" s="14" t="s">
        <v>1133</v>
      </c>
      <c r="H156" s="14" t="s">
        <v>1133</v>
      </c>
      <c r="I156" s="14" t="s">
        <v>1133</v>
      </c>
      <c r="J156" s="14"/>
    </row>
    <row r="157" spans="1:10" ht="16" x14ac:dyDescent="0.2">
      <c r="A157" s="15" t="str">
        <f>HYPERLINK("#'Oman'!A1", "Oman")</f>
        <v>Oman</v>
      </c>
      <c r="B157" s="14" t="s">
        <v>1127</v>
      </c>
      <c r="C157" s="14" t="s">
        <v>1130</v>
      </c>
      <c r="D157" s="14" t="s">
        <v>1133</v>
      </c>
      <c r="E157" s="14" t="s">
        <v>1133</v>
      </c>
      <c r="F157" s="14" t="s">
        <v>1133</v>
      </c>
      <c r="G157" s="14" t="s">
        <v>1133</v>
      </c>
      <c r="H157" s="14" t="s">
        <v>1137</v>
      </c>
      <c r="I157" s="14" t="s">
        <v>1133</v>
      </c>
      <c r="J157" s="14"/>
    </row>
    <row r="158" spans="1:10" ht="16" x14ac:dyDescent="0.2">
      <c r="A158" s="15" t="str">
        <f>HYPERLINK("#'Pakistan'!A1", "Pakistan")</f>
        <v>Pakistan</v>
      </c>
      <c r="B158" s="14" t="s">
        <v>1123</v>
      </c>
      <c r="C158" s="14" t="s">
        <v>1128</v>
      </c>
      <c r="D158" s="14" t="s">
        <v>1133</v>
      </c>
      <c r="E158" s="14" t="s">
        <v>1133</v>
      </c>
      <c r="F158" s="14" t="s">
        <v>1133</v>
      </c>
      <c r="G158" s="14" t="s">
        <v>1138</v>
      </c>
      <c r="H158" s="14" t="s">
        <v>1133</v>
      </c>
      <c r="I158" s="14" t="s">
        <v>1135</v>
      </c>
      <c r="J158" s="14"/>
    </row>
    <row r="159" spans="1:10" ht="16" x14ac:dyDescent="0.2">
      <c r="A159" s="15" t="str">
        <f>HYPERLINK("#'Palau'!A1", "Palau")</f>
        <v>Palau</v>
      </c>
      <c r="B159" s="14" t="s">
        <v>1129</v>
      </c>
      <c r="C159" s="14" t="s">
        <v>1130</v>
      </c>
      <c r="D159" s="14" t="s">
        <v>1133</v>
      </c>
      <c r="E159" s="14" t="s">
        <v>1133</v>
      </c>
      <c r="F159" s="14" t="s">
        <v>1133</v>
      </c>
      <c r="G159" s="14" t="s">
        <v>1138</v>
      </c>
      <c r="H159" s="14" t="s">
        <v>1133</v>
      </c>
      <c r="I159" s="14" t="s">
        <v>1133</v>
      </c>
      <c r="J159" s="14"/>
    </row>
    <row r="160" spans="1:10" ht="16" x14ac:dyDescent="0.2">
      <c r="A160" s="15" t="str">
        <f>HYPERLINK("#'Palestine'!A1", "Palestine")</f>
        <v>Palestine</v>
      </c>
      <c r="B160" s="14" t="s">
        <v>1127</v>
      </c>
      <c r="C160" s="14" t="s">
        <v>1128</v>
      </c>
      <c r="D160" s="14" t="s">
        <v>1133</v>
      </c>
      <c r="E160" s="14" t="s">
        <v>1133</v>
      </c>
      <c r="F160" s="14" t="s">
        <v>1133</v>
      </c>
      <c r="G160" s="14" t="s">
        <v>1133</v>
      </c>
      <c r="H160" s="14" t="s">
        <v>1137</v>
      </c>
      <c r="I160" s="14" t="s">
        <v>1133</v>
      </c>
      <c r="J160" s="14"/>
    </row>
    <row r="161" spans="1:10" ht="16" x14ac:dyDescent="0.2">
      <c r="A161" s="15" t="str">
        <f>HYPERLINK("#'Panama'!A1", "Panama")</f>
        <v>Panama</v>
      </c>
      <c r="B161" s="14" t="s">
        <v>1132</v>
      </c>
      <c r="C161" s="14" t="s">
        <v>1130</v>
      </c>
      <c r="D161" s="14" t="s">
        <v>1133</v>
      </c>
      <c r="E161" s="14" t="s">
        <v>1133</v>
      </c>
      <c r="F161" s="14" t="s">
        <v>1139</v>
      </c>
      <c r="G161" s="14" t="s">
        <v>1133</v>
      </c>
      <c r="H161" s="14" t="s">
        <v>1133</v>
      </c>
      <c r="I161" s="14" t="s">
        <v>1133</v>
      </c>
      <c r="J161" s="14"/>
    </row>
    <row r="162" spans="1:10" ht="16" x14ac:dyDescent="0.2">
      <c r="A162" s="15" t="str">
        <f>HYPERLINK("#'Papua New Guinea'!A1", "Papua New Guinea")</f>
        <v>Papua New Guinea</v>
      </c>
      <c r="B162" s="14" t="s">
        <v>1129</v>
      </c>
      <c r="C162" s="14" t="s">
        <v>1128</v>
      </c>
      <c r="D162" s="14" t="s">
        <v>1133</v>
      </c>
      <c r="E162" s="14" t="s">
        <v>1133</v>
      </c>
      <c r="F162" s="14" t="s">
        <v>1133</v>
      </c>
      <c r="G162" s="14" t="s">
        <v>1138</v>
      </c>
      <c r="H162" s="14" t="s">
        <v>1133</v>
      </c>
      <c r="I162" s="14" t="s">
        <v>1135</v>
      </c>
      <c r="J162" s="14"/>
    </row>
    <row r="163" spans="1:10" ht="16" x14ac:dyDescent="0.2">
      <c r="A163" s="15" t="str">
        <f>HYPERLINK("#'Paraguay'!A1", "Paraguay")</f>
        <v>Paraguay</v>
      </c>
      <c r="B163" s="14" t="s">
        <v>1132</v>
      </c>
      <c r="C163" s="14" t="s">
        <v>1126</v>
      </c>
      <c r="D163" s="14" t="s">
        <v>1133</v>
      </c>
      <c r="E163" s="14" t="s">
        <v>1133</v>
      </c>
      <c r="F163" s="14" t="s">
        <v>1139</v>
      </c>
      <c r="G163" s="14" t="s">
        <v>1133</v>
      </c>
      <c r="H163" s="14" t="s">
        <v>1133</v>
      </c>
      <c r="I163" s="14" t="s">
        <v>1133</v>
      </c>
      <c r="J163" s="14"/>
    </row>
    <row r="164" spans="1:10" ht="16" x14ac:dyDescent="0.2">
      <c r="A164" s="15" t="str">
        <f>HYPERLINK("#'Peru'!A1", "Peru")</f>
        <v>Peru</v>
      </c>
      <c r="B164" s="14" t="s">
        <v>1132</v>
      </c>
      <c r="C164" s="14" t="s">
        <v>1126</v>
      </c>
      <c r="D164" s="14" t="s">
        <v>1133</v>
      </c>
      <c r="E164" s="14" t="s">
        <v>1133</v>
      </c>
      <c r="F164" s="14" t="s">
        <v>1139</v>
      </c>
      <c r="G164" s="14" t="s">
        <v>1133</v>
      </c>
      <c r="H164" s="14" t="s">
        <v>1133</v>
      </c>
      <c r="I164" s="14" t="s">
        <v>1133</v>
      </c>
      <c r="J164" s="14"/>
    </row>
    <row r="165" spans="1:10" ht="16" x14ac:dyDescent="0.2">
      <c r="A165" s="15" t="str">
        <f>HYPERLINK("#'Philippines'!A1", "Philippines")</f>
        <v>Philippines</v>
      </c>
      <c r="B165" s="14" t="s">
        <v>1134</v>
      </c>
      <c r="C165" s="14" t="s">
        <v>1128</v>
      </c>
      <c r="D165" s="14" t="s">
        <v>1133</v>
      </c>
      <c r="E165" s="14" t="s">
        <v>1133</v>
      </c>
      <c r="F165" s="14" t="s">
        <v>1133</v>
      </c>
      <c r="G165" s="14" t="s">
        <v>1138</v>
      </c>
      <c r="H165" s="14" t="s">
        <v>1133</v>
      </c>
      <c r="I165" s="14" t="s">
        <v>1133</v>
      </c>
      <c r="J165" s="14"/>
    </row>
    <row r="166" spans="1:10" ht="16" x14ac:dyDescent="0.2">
      <c r="A166" s="15" t="str">
        <f>HYPERLINK("#'Poland'!A1", "Poland")</f>
        <v>Poland</v>
      </c>
      <c r="B166" s="14" t="s">
        <v>1125</v>
      </c>
      <c r="C166" s="14" t="s">
        <v>1130</v>
      </c>
      <c r="D166" s="14" t="s">
        <v>1133</v>
      </c>
      <c r="E166" s="14" t="s">
        <v>1140</v>
      </c>
      <c r="F166" s="14" t="s">
        <v>1133</v>
      </c>
      <c r="G166" s="14" t="s">
        <v>1133</v>
      </c>
      <c r="H166" s="14" t="s">
        <v>1133</v>
      </c>
      <c r="I166" s="14" t="s">
        <v>1133</v>
      </c>
      <c r="J166" s="14"/>
    </row>
    <row r="167" spans="1:10" ht="16" x14ac:dyDescent="0.2">
      <c r="A167" s="15" t="str">
        <f>HYPERLINK("#'Portugal'!A1", "Portugal")</f>
        <v>Portugal</v>
      </c>
      <c r="B167" s="14" t="s">
        <v>1125</v>
      </c>
      <c r="C167" s="14" t="s">
        <v>1130</v>
      </c>
      <c r="D167" s="14" t="s">
        <v>1133</v>
      </c>
      <c r="E167" s="14" t="s">
        <v>1140</v>
      </c>
      <c r="F167" s="14" t="s">
        <v>1133</v>
      </c>
      <c r="G167" s="14" t="s">
        <v>1133</v>
      </c>
      <c r="H167" s="14" t="s">
        <v>1133</v>
      </c>
      <c r="I167" s="14" t="s">
        <v>1133</v>
      </c>
      <c r="J167" s="14"/>
    </row>
    <row r="168" spans="1:10" ht="16" x14ac:dyDescent="0.2">
      <c r="A168" s="15" t="str">
        <f>HYPERLINK("#'Puerto Rico'!A1", "Puerto Rico")</f>
        <v>Puerto Rico</v>
      </c>
      <c r="B168" s="14" t="s">
        <v>1132</v>
      </c>
      <c r="C168" s="14" t="s">
        <v>1130</v>
      </c>
      <c r="D168" s="14" t="s">
        <v>1133</v>
      </c>
      <c r="E168" s="14" t="s">
        <v>1133</v>
      </c>
      <c r="F168" s="14" t="s">
        <v>1139</v>
      </c>
      <c r="G168" s="14" t="s">
        <v>1133</v>
      </c>
      <c r="H168" s="14" t="s">
        <v>1133</v>
      </c>
      <c r="I168" s="14" t="s">
        <v>1133</v>
      </c>
      <c r="J168" s="14"/>
    </row>
    <row r="169" spans="1:10" ht="16" x14ac:dyDescent="0.2">
      <c r="A169" s="15" t="str">
        <f>HYPERLINK("#'Qatar'!A1", "Qatar")</f>
        <v>Qatar</v>
      </c>
      <c r="B169" s="14" t="s">
        <v>1127</v>
      </c>
      <c r="C169" s="14" t="s">
        <v>1130</v>
      </c>
      <c r="D169" s="14" t="s">
        <v>1133</v>
      </c>
      <c r="E169" s="14" t="s">
        <v>1133</v>
      </c>
      <c r="F169" s="14" t="s">
        <v>1133</v>
      </c>
      <c r="G169" s="14" t="s">
        <v>1133</v>
      </c>
      <c r="H169" s="14" t="s">
        <v>1137</v>
      </c>
      <c r="I169" s="14" t="s">
        <v>1133</v>
      </c>
      <c r="J169" s="14"/>
    </row>
    <row r="170" spans="1:10" ht="16" x14ac:dyDescent="0.2">
      <c r="A170" s="15" t="str">
        <f>HYPERLINK("#'Republic of Korea'!A1", "Republic of Korea")</f>
        <v>Republic of Korea</v>
      </c>
      <c r="B170" s="14" t="s">
        <v>1134</v>
      </c>
      <c r="C170" s="14" t="s">
        <v>1130</v>
      </c>
      <c r="D170" s="14" t="s">
        <v>1133</v>
      </c>
      <c r="E170" s="14" t="s">
        <v>1133</v>
      </c>
      <c r="F170" s="14" t="s">
        <v>1133</v>
      </c>
      <c r="G170" s="14" t="s">
        <v>1138</v>
      </c>
      <c r="H170" s="14" t="s">
        <v>1133</v>
      </c>
      <c r="I170" s="14" t="s">
        <v>1133</v>
      </c>
      <c r="J170" s="14"/>
    </row>
    <row r="171" spans="1:10" ht="16" x14ac:dyDescent="0.2">
      <c r="A171" s="15" t="str">
        <f>HYPERLINK("#'Republic of Moldova'!A1", "Republic of Moldova")</f>
        <v>Republic of Moldova</v>
      </c>
      <c r="B171" s="14" t="s">
        <v>1125</v>
      </c>
      <c r="C171" s="14" t="s">
        <v>1128</v>
      </c>
      <c r="D171" s="14" t="s">
        <v>1133</v>
      </c>
      <c r="E171" s="14" t="s">
        <v>1140</v>
      </c>
      <c r="F171" s="14" t="s">
        <v>1133</v>
      </c>
      <c r="G171" s="14" t="s">
        <v>1133</v>
      </c>
      <c r="H171" s="14" t="s">
        <v>1133</v>
      </c>
      <c r="I171" s="14" t="s">
        <v>1135</v>
      </c>
      <c r="J171" s="14"/>
    </row>
    <row r="172" spans="1:10" ht="16" x14ac:dyDescent="0.2">
      <c r="A172" s="15" t="str">
        <f>HYPERLINK("#'Réunion'!A1", "Réunion")</f>
        <v>Réunion</v>
      </c>
      <c r="B172" s="14" t="s">
        <v>1131</v>
      </c>
      <c r="C172" s="14" t="s">
        <v>1133</v>
      </c>
      <c r="D172" s="14" t="s">
        <v>1133</v>
      </c>
      <c r="E172" s="14" t="s">
        <v>1133</v>
      </c>
      <c r="F172" s="14" t="s">
        <v>1133</v>
      </c>
      <c r="G172" s="14" t="s">
        <v>1133</v>
      </c>
      <c r="H172" s="14" t="s">
        <v>1133</v>
      </c>
      <c r="I172" s="14" t="s">
        <v>1133</v>
      </c>
      <c r="J172" s="14"/>
    </row>
    <row r="173" spans="1:10" ht="16" x14ac:dyDescent="0.2">
      <c r="A173" s="15" t="str">
        <f>HYPERLINK("#'Romania'!A1", "Romania")</f>
        <v>Romania</v>
      </c>
      <c r="B173" s="14" t="s">
        <v>1125</v>
      </c>
      <c r="C173" s="14" t="s">
        <v>1130</v>
      </c>
      <c r="D173" s="14" t="s">
        <v>1133</v>
      </c>
      <c r="E173" s="14" t="s">
        <v>1140</v>
      </c>
      <c r="F173" s="14" t="s">
        <v>1133</v>
      </c>
      <c r="G173" s="14" t="s">
        <v>1133</v>
      </c>
      <c r="H173" s="14" t="s">
        <v>1133</v>
      </c>
      <c r="I173" s="14" t="s">
        <v>1133</v>
      </c>
      <c r="J173" s="14"/>
    </row>
    <row r="174" spans="1:10" ht="16" x14ac:dyDescent="0.2">
      <c r="A174" s="15" t="str">
        <f>HYPERLINK("#'Russian Federation'!A1", "Russian Federation")</f>
        <v>Russian Federation</v>
      </c>
      <c r="B174" s="14" t="s">
        <v>1125</v>
      </c>
      <c r="C174" s="14" t="s">
        <v>1126</v>
      </c>
      <c r="D174" s="14" t="s">
        <v>1133</v>
      </c>
      <c r="E174" s="14" t="s">
        <v>1140</v>
      </c>
      <c r="F174" s="14" t="s">
        <v>1133</v>
      </c>
      <c r="G174" s="14" t="s">
        <v>1138</v>
      </c>
      <c r="H174" s="14" t="s">
        <v>1133</v>
      </c>
      <c r="I174" s="14" t="s">
        <v>1133</v>
      </c>
      <c r="J174" s="14"/>
    </row>
    <row r="175" spans="1:10" ht="16" x14ac:dyDescent="0.2">
      <c r="A175" s="15" t="str">
        <f>HYPERLINK("#'Rwanda'!A1", "Rwanda")</f>
        <v>Rwanda</v>
      </c>
      <c r="B175" s="14" t="s">
        <v>1131</v>
      </c>
      <c r="C175" s="14" t="s">
        <v>1124</v>
      </c>
      <c r="D175" s="14" t="s">
        <v>1136</v>
      </c>
      <c r="E175" s="14" t="s">
        <v>1133</v>
      </c>
      <c r="F175" s="14" t="s">
        <v>1133</v>
      </c>
      <c r="G175" s="14" t="s">
        <v>1133</v>
      </c>
      <c r="H175" s="14" t="s">
        <v>1133</v>
      </c>
      <c r="I175" s="14" t="s">
        <v>1135</v>
      </c>
      <c r="J175" s="14"/>
    </row>
    <row r="176" spans="1:10" ht="16" x14ac:dyDescent="0.2">
      <c r="A176" s="15" t="str">
        <f>HYPERLINK("#'Saint Kitts and Nevis'!A1", "Saint Kitts and Nevis")</f>
        <v>Saint Kitts and Nevis</v>
      </c>
      <c r="B176" s="14" t="s">
        <v>1132</v>
      </c>
      <c r="C176" s="14" t="s">
        <v>1130</v>
      </c>
      <c r="D176" s="14" t="s">
        <v>1133</v>
      </c>
      <c r="E176" s="14" t="s">
        <v>1133</v>
      </c>
      <c r="F176" s="14" t="s">
        <v>1139</v>
      </c>
      <c r="G176" s="14" t="s">
        <v>1133</v>
      </c>
      <c r="H176" s="14" t="s">
        <v>1133</v>
      </c>
      <c r="I176" s="14" t="s">
        <v>1133</v>
      </c>
      <c r="J176" s="14"/>
    </row>
    <row r="177" spans="1:10" ht="16" x14ac:dyDescent="0.2">
      <c r="A177" s="15" t="str">
        <f>HYPERLINK("#'Saint Lucia'!A1", "Saint Lucia")</f>
        <v>Saint Lucia</v>
      </c>
      <c r="B177" s="14" t="s">
        <v>1132</v>
      </c>
      <c r="C177" s="14" t="s">
        <v>1126</v>
      </c>
      <c r="D177" s="14" t="s">
        <v>1133</v>
      </c>
      <c r="E177" s="14" t="s">
        <v>1133</v>
      </c>
      <c r="F177" s="14" t="s">
        <v>1139</v>
      </c>
      <c r="G177" s="14" t="s">
        <v>1133</v>
      </c>
      <c r="H177" s="14" t="s">
        <v>1133</v>
      </c>
      <c r="I177" s="14" t="s">
        <v>1135</v>
      </c>
      <c r="J177" s="14"/>
    </row>
    <row r="178" spans="1:10" ht="16" x14ac:dyDescent="0.2">
      <c r="A178" s="15" t="str">
        <f>HYPERLINK("#'Saint Vincent and the Grenadin'!A1", "Saint Vincent and the Grenadines")</f>
        <v>Saint Vincent and the Grenadines</v>
      </c>
      <c r="B178" s="14" t="s">
        <v>1132</v>
      </c>
      <c r="C178" s="14" t="s">
        <v>1126</v>
      </c>
      <c r="D178" s="14" t="s">
        <v>1133</v>
      </c>
      <c r="E178" s="14" t="s">
        <v>1133</v>
      </c>
      <c r="F178" s="14" t="s">
        <v>1139</v>
      </c>
      <c r="G178" s="14" t="s">
        <v>1133</v>
      </c>
      <c r="H178" s="14" t="s">
        <v>1133</v>
      </c>
      <c r="I178" s="14" t="s">
        <v>1135</v>
      </c>
      <c r="J178" s="14"/>
    </row>
    <row r="179" spans="1:10" ht="16" x14ac:dyDescent="0.2">
      <c r="A179" s="15" t="str">
        <f>HYPERLINK("#'Samoa'!A1", "Samoa")</f>
        <v>Samoa</v>
      </c>
      <c r="B179" s="14" t="s">
        <v>1129</v>
      </c>
      <c r="C179" s="14" t="s">
        <v>1126</v>
      </c>
      <c r="D179" s="14" t="s">
        <v>1133</v>
      </c>
      <c r="E179" s="14" t="s">
        <v>1133</v>
      </c>
      <c r="F179" s="14" t="s">
        <v>1133</v>
      </c>
      <c r="G179" s="14" t="s">
        <v>1138</v>
      </c>
      <c r="H179" s="14" t="s">
        <v>1133</v>
      </c>
      <c r="I179" s="14" t="s">
        <v>1133</v>
      </c>
      <c r="J179" s="14"/>
    </row>
    <row r="180" spans="1:10" ht="16" x14ac:dyDescent="0.2">
      <c r="A180" s="15" t="str">
        <f>HYPERLINK("#'San Marino'!A1", "San Marino")</f>
        <v>San Marino</v>
      </c>
      <c r="B180" s="14" t="s">
        <v>1125</v>
      </c>
      <c r="C180" s="14" t="s">
        <v>1130</v>
      </c>
      <c r="D180" s="14" t="s">
        <v>1133</v>
      </c>
      <c r="E180" s="14" t="s">
        <v>1140</v>
      </c>
      <c r="F180" s="14" t="s">
        <v>1133</v>
      </c>
      <c r="G180" s="14" t="s">
        <v>1133</v>
      </c>
      <c r="H180" s="14" t="s">
        <v>1133</v>
      </c>
      <c r="I180" s="14" t="s">
        <v>1133</v>
      </c>
      <c r="J180" s="14"/>
    </row>
    <row r="181" spans="1:10" ht="16" x14ac:dyDescent="0.2">
      <c r="A181" s="15" t="str">
        <f>HYPERLINK("#'Sao Tome and Principe'!A1", "Sao Tome and Principe")</f>
        <v>Sao Tome and Principe</v>
      </c>
      <c r="B181" s="14" t="s">
        <v>1131</v>
      </c>
      <c r="C181" s="14" t="s">
        <v>1128</v>
      </c>
      <c r="D181" s="14" t="s">
        <v>1136</v>
      </c>
      <c r="E181" s="14" t="s">
        <v>1133</v>
      </c>
      <c r="F181" s="14" t="s">
        <v>1133</v>
      </c>
      <c r="G181" s="14" t="s">
        <v>1133</v>
      </c>
      <c r="H181" s="14" t="s">
        <v>1133</v>
      </c>
      <c r="I181" s="14" t="s">
        <v>1135</v>
      </c>
      <c r="J181" s="14"/>
    </row>
    <row r="182" spans="1:10" ht="16" x14ac:dyDescent="0.2">
      <c r="A182" s="15" t="str">
        <f>HYPERLINK("#'Saudi Arabia'!A1", "Saudi Arabia")</f>
        <v>Saudi Arabia</v>
      </c>
      <c r="B182" s="14" t="s">
        <v>1127</v>
      </c>
      <c r="C182" s="14" t="s">
        <v>1130</v>
      </c>
      <c r="D182" s="14" t="s">
        <v>1133</v>
      </c>
      <c r="E182" s="14" t="s">
        <v>1133</v>
      </c>
      <c r="F182" s="14" t="s">
        <v>1133</v>
      </c>
      <c r="G182" s="14" t="s">
        <v>1133</v>
      </c>
      <c r="H182" s="14" t="s">
        <v>1137</v>
      </c>
      <c r="I182" s="14" t="s">
        <v>1133</v>
      </c>
      <c r="J182" s="14"/>
    </row>
    <row r="183" spans="1:10" ht="16" x14ac:dyDescent="0.2">
      <c r="A183" s="15" t="str">
        <f>HYPERLINK("#'Senegal'!A1", "Senegal")</f>
        <v>Senegal</v>
      </c>
      <c r="B183" s="14" t="s">
        <v>1131</v>
      </c>
      <c r="C183" s="14" t="s">
        <v>1128</v>
      </c>
      <c r="D183" s="14" t="s">
        <v>1136</v>
      </c>
      <c r="E183" s="14" t="s">
        <v>1133</v>
      </c>
      <c r="F183" s="14" t="s">
        <v>1133</v>
      </c>
      <c r="G183" s="14" t="s">
        <v>1133</v>
      </c>
      <c r="H183" s="14" t="s">
        <v>1133</v>
      </c>
      <c r="I183" s="14" t="s">
        <v>1135</v>
      </c>
      <c r="J183" s="14"/>
    </row>
    <row r="184" spans="1:10" ht="16" x14ac:dyDescent="0.2">
      <c r="A184" s="15" t="str">
        <f>HYPERLINK("#'Serbia'!A1", "Serbia")</f>
        <v>Serbia</v>
      </c>
      <c r="B184" s="14" t="s">
        <v>1125</v>
      </c>
      <c r="C184" s="14" t="s">
        <v>1126</v>
      </c>
      <c r="D184" s="14" t="s">
        <v>1133</v>
      </c>
      <c r="E184" s="14" t="s">
        <v>1140</v>
      </c>
      <c r="F184" s="14" t="s">
        <v>1133</v>
      </c>
      <c r="G184" s="14" t="s">
        <v>1133</v>
      </c>
      <c r="H184" s="14" t="s">
        <v>1133</v>
      </c>
      <c r="I184" s="14" t="s">
        <v>1133</v>
      </c>
      <c r="J184" s="14"/>
    </row>
    <row r="185" spans="1:10" ht="16" x14ac:dyDescent="0.2">
      <c r="A185" s="15" t="str">
        <f>HYPERLINK("#'Seychelles'!A1", "Seychelles")</f>
        <v>Seychelles</v>
      </c>
      <c r="B185" s="14" t="s">
        <v>1131</v>
      </c>
      <c r="C185" s="14" t="s">
        <v>1130</v>
      </c>
      <c r="D185" s="14" t="s">
        <v>1136</v>
      </c>
      <c r="E185" s="14" t="s">
        <v>1133</v>
      </c>
      <c r="F185" s="14" t="s">
        <v>1133</v>
      </c>
      <c r="G185" s="14" t="s">
        <v>1133</v>
      </c>
      <c r="H185" s="14" t="s">
        <v>1133</v>
      </c>
      <c r="I185" s="14" t="s">
        <v>1133</v>
      </c>
      <c r="J185" s="14"/>
    </row>
    <row r="186" spans="1:10" ht="16" x14ac:dyDescent="0.2">
      <c r="A186" s="15" t="str">
        <f>HYPERLINK("#'Sierra Leone'!A1", "Sierra Leone")</f>
        <v>Sierra Leone</v>
      </c>
      <c r="B186" s="14" t="s">
        <v>1131</v>
      </c>
      <c r="C186" s="14" t="s">
        <v>1124</v>
      </c>
      <c r="D186" s="14" t="s">
        <v>1136</v>
      </c>
      <c r="E186" s="14" t="s">
        <v>1133</v>
      </c>
      <c r="F186" s="14" t="s">
        <v>1133</v>
      </c>
      <c r="G186" s="14" t="s">
        <v>1133</v>
      </c>
      <c r="H186" s="14" t="s">
        <v>1133</v>
      </c>
      <c r="I186" s="14" t="s">
        <v>1135</v>
      </c>
      <c r="J186" s="14"/>
    </row>
    <row r="187" spans="1:10" ht="16" x14ac:dyDescent="0.2">
      <c r="A187" s="15" t="str">
        <f>HYPERLINK("#'Singapore'!A1", "Singapore")</f>
        <v>Singapore</v>
      </c>
      <c r="B187" s="14" t="s">
        <v>1134</v>
      </c>
      <c r="C187" s="14" t="s">
        <v>1130</v>
      </c>
      <c r="D187" s="14" t="s">
        <v>1133</v>
      </c>
      <c r="E187" s="14" t="s">
        <v>1133</v>
      </c>
      <c r="F187" s="14" t="s">
        <v>1133</v>
      </c>
      <c r="G187" s="14" t="s">
        <v>1138</v>
      </c>
      <c r="H187" s="14" t="s">
        <v>1133</v>
      </c>
      <c r="I187" s="14" t="s">
        <v>1133</v>
      </c>
      <c r="J187" s="14"/>
    </row>
    <row r="188" spans="1:10" ht="16" x14ac:dyDescent="0.2">
      <c r="A188" s="15" t="str">
        <f>HYPERLINK("#'Sint Maarten (Dutch part)'!A1", "Sint Maarten (Dutch part)")</f>
        <v>Sint Maarten (Dutch part)</v>
      </c>
      <c r="B188" s="14" t="s">
        <v>1132</v>
      </c>
      <c r="C188" s="14" t="s">
        <v>1130</v>
      </c>
      <c r="D188" s="14" t="s">
        <v>1133</v>
      </c>
      <c r="E188" s="14" t="s">
        <v>1133</v>
      </c>
      <c r="F188" s="14" t="s">
        <v>1139</v>
      </c>
      <c r="G188" s="14" t="s">
        <v>1133</v>
      </c>
      <c r="H188" s="14" t="s">
        <v>1133</v>
      </c>
      <c r="I188" s="14" t="s">
        <v>1133</v>
      </c>
      <c r="J188" s="14"/>
    </row>
    <row r="189" spans="1:10" ht="16" x14ac:dyDescent="0.2">
      <c r="A189" s="15" t="str">
        <f>HYPERLINK("#'Slovakia'!A1", "Slovakia")</f>
        <v>Slovakia</v>
      </c>
      <c r="B189" s="14" t="s">
        <v>1125</v>
      </c>
      <c r="C189" s="14" t="s">
        <v>1130</v>
      </c>
      <c r="D189" s="14" t="s">
        <v>1133</v>
      </c>
      <c r="E189" s="14" t="s">
        <v>1140</v>
      </c>
      <c r="F189" s="14" t="s">
        <v>1133</v>
      </c>
      <c r="G189" s="14" t="s">
        <v>1133</v>
      </c>
      <c r="H189" s="14" t="s">
        <v>1133</v>
      </c>
      <c r="I189" s="14" t="s">
        <v>1133</v>
      </c>
      <c r="J189" s="14"/>
    </row>
    <row r="190" spans="1:10" ht="16" x14ac:dyDescent="0.2">
      <c r="A190" s="15" t="str">
        <f>HYPERLINK("#'Slovenia'!A1", "Slovenia")</f>
        <v>Slovenia</v>
      </c>
      <c r="B190" s="14" t="s">
        <v>1125</v>
      </c>
      <c r="C190" s="14" t="s">
        <v>1130</v>
      </c>
      <c r="D190" s="14" t="s">
        <v>1133</v>
      </c>
      <c r="E190" s="14" t="s">
        <v>1140</v>
      </c>
      <c r="F190" s="14" t="s">
        <v>1133</v>
      </c>
      <c r="G190" s="14" t="s">
        <v>1133</v>
      </c>
      <c r="H190" s="14" t="s">
        <v>1133</v>
      </c>
      <c r="I190" s="14" t="s">
        <v>1133</v>
      </c>
      <c r="J190" s="14"/>
    </row>
    <row r="191" spans="1:10" ht="16" x14ac:dyDescent="0.2">
      <c r="A191" s="15" t="str">
        <f>HYPERLINK("#'Solomon Islands'!A1", "Solomon Islands")</f>
        <v>Solomon Islands</v>
      </c>
      <c r="B191" s="14" t="s">
        <v>1129</v>
      </c>
      <c r="C191" s="14" t="s">
        <v>1128</v>
      </c>
      <c r="D191" s="14" t="s">
        <v>1133</v>
      </c>
      <c r="E191" s="14" t="s">
        <v>1133</v>
      </c>
      <c r="F191" s="14" t="s">
        <v>1133</v>
      </c>
      <c r="G191" s="14" t="s">
        <v>1138</v>
      </c>
      <c r="H191" s="14" t="s">
        <v>1133</v>
      </c>
      <c r="I191" s="14" t="s">
        <v>1133</v>
      </c>
      <c r="J191" s="14"/>
    </row>
    <row r="192" spans="1:10" ht="16" x14ac:dyDescent="0.2">
      <c r="A192" s="15" t="str">
        <f>HYPERLINK("#'Somalia'!A1", "Somalia")</f>
        <v>Somalia</v>
      </c>
      <c r="B192" s="14" t="s">
        <v>1131</v>
      </c>
      <c r="C192" s="14" t="s">
        <v>1124</v>
      </c>
      <c r="D192" s="14" t="s">
        <v>1136</v>
      </c>
      <c r="E192" s="14" t="s">
        <v>1133</v>
      </c>
      <c r="F192" s="14" t="s">
        <v>1133</v>
      </c>
      <c r="G192" s="14" t="s">
        <v>1133</v>
      </c>
      <c r="H192" s="14" t="s">
        <v>1133</v>
      </c>
      <c r="I192" s="14" t="s">
        <v>1135</v>
      </c>
      <c r="J192" s="14"/>
    </row>
    <row r="193" spans="1:10" ht="16" x14ac:dyDescent="0.2">
      <c r="A193" s="15" t="str">
        <f>HYPERLINK("#'South Africa'!A1", "South Africa")</f>
        <v>South Africa</v>
      </c>
      <c r="B193" s="14" t="s">
        <v>1131</v>
      </c>
      <c r="C193" s="14" t="s">
        <v>1126</v>
      </c>
      <c r="D193" s="14" t="s">
        <v>1136</v>
      </c>
      <c r="E193" s="14" t="s">
        <v>1133</v>
      </c>
      <c r="F193" s="14" t="s">
        <v>1133</v>
      </c>
      <c r="G193" s="14" t="s">
        <v>1133</v>
      </c>
      <c r="H193" s="14" t="s">
        <v>1133</v>
      </c>
      <c r="I193" s="14" t="s">
        <v>1133</v>
      </c>
      <c r="J193" s="14"/>
    </row>
    <row r="194" spans="1:10" ht="16" x14ac:dyDescent="0.2">
      <c r="A194" s="15" t="str">
        <f>HYPERLINK("#'South Sudan'!A1", "South Sudan")</f>
        <v>South Sudan</v>
      </c>
      <c r="B194" s="14" t="s">
        <v>1131</v>
      </c>
      <c r="C194" s="14" t="s">
        <v>1124</v>
      </c>
      <c r="D194" s="14" t="s">
        <v>1136</v>
      </c>
      <c r="E194" s="14" t="s">
        <v>1133</v>
      </c>
      <c r="F194" s="14" t="s">
        <v>1133</v>
      </c>
      <c r="G194" s="14" t="s">
        <v>1133</v>
      </c>
      <c r="H194" s="14" t="s">
        <v>1133</v>
      </c>
      <c r="I194" s="14" t="s">
        <v>1135</v>
      </c>
      <c r="J194" s="14"/>
    </row>
    <row r="195" spans="1:10" ht="16" x14ac:dyDescent="0.2">
      <c r="A195" s="15" t="str">
        <f>HYPERLINK("#'Spain'!A1", "Spain")</f>
        <v>Spain</v>
      </c>
      <c r="B195" s="14" t="s">
        <v>1125</v>
      </c>
      <c r="C195" s="14" t="s">
        <v>1130</v>
      </c>
      <c r="D195" s="14" t="s">
        <v>1133</v>
      </c>
      <c r="E195" s="14" t="s">
        <v>1140</v>
      </c>
      <c r="F195" s="14" t="s">
        <v>1133</v>
      </c>
      <c r="G195" s="14" t="s">
        <v>1133</v>
      </c>
      <c r="H195" s="14" t="s">
        <v>1133</v>
      </c>
      <c r="I195" s="14" t="s">
        <v>1133</v>
      </c>
      <c r="J195" s="14"/>
    </row>
    <row r="196" spans="1:10" ht="16" x14ac:dyDescent="0.2">
      <c r="A196" s="15" t="str">
        <f>HYPERLINK("#'Sri Lanka'!A1", "Sri Lanka")</f>
        <v>Sri Lanka</v>
      </c>
      <c r="B196" s="14" t="s">
        <v>1123</v>
      </c>
      <c r="C196" s="14" t="s">
        <v>1128</v>
      </c>
      <c r="D196" s="14" t="s">
        <v>1133</v>
      </c>
      <c r="E196" s="14" t="s">
        <v>1133</v>
      </c>
      <c r="F196" s="14" t="s">
        <v>1133</v>
      </c>
      <c r="G196" s="14" t="s">
        <v>1138</v>
      </c>
      <c r="H196" s="14" t="s">
        <v>1133</v>
      </c>
      <c r="I196" s="14" t="s">
        <v>1133</v>
      </c>
      <c r="J196" s="14"/>
    </row>
    <row r="197" spans="1:10" ht="16" x14ac:dyDescent="0.2">
      <c r="A197" s="15" t="str">
        <f>HYPERLINK("#'Sudan'!A1", "Sudan")</f>
        <v>Sudan</v>
      </c>
      <c r="B197" s="14" t="s">
        <v>1127</v>
      </c>
      <c r="C197" s="14" t="s">
        <v>1124</v>
      </c>
      <c r="D197" s="14" t="s">
        <v>1136</v>
      </c>
      <c r="E197" s="14" t="s">
        <v>1133</v>
      </c>
      <c r="F197" s="14" t="s">
        <v>1133</v>
      </c>
      <c r="G197" s="14" t="s">
        <v>1133</v>
      </c>
      <c r="H197" s="14" t="s">
        <v>1137</v>
      </c>
      <c r="I197" s="14" t="s">
        <v>1135</v>
      </c>
      <c r="J197" s="14"/>
    </row>
    <row r="198" spans="1:10" ht="16" x14ac:dyDescent="0.2">
      <c r="A198" s="15" t="str">
        <f>HYPERLINK("#'Sudan (pre-secession)'!A1", "Sudan (pre-secession)")</f>
        <v>Sudan (pre-secession)</v>
      </c>
      <c r="B198" s="14" t="s">
        <v>1127</v>
      </c>
      <c r="C198" s="14" t="s">
        <v>1133</v>
      </c>
      <c r="D198" s="14" t="s">
        <v>1133</v>
      </c>
      <c r="E198" s="14" t="s">
        <v>1133</v>
      </c>
      <c r="F198" s="14" t="s">
        <v>1133</v>
      </c>
      <c r="G198" s="14" t="s">
        <v>1133</v>
      </c>
      <c r="H198" s="14" t="s">
        <v>1133</v>
      </c>
      <c r="I198" s="14" t="s">
        <v>1133</v>
      </c>
      <c r="J198" s="14"/>
    </row>
    <row r="199" spans="1:10" ht="16" x14ac:dyDescent="0.2">
      <c r="A199" s="15" t="str">
        <f>HYPERLINK("#'Suriname'!A1", "Suriname")</f>
        <v>Suriname</v>
      </c>
      <c r="B199" s="14" t="s">
        <v>1132</v>
      </c>
      <c r="C199" s="14" t="s">
        <v>1126</v>
      </c>
      <c r="D199" s="14" t="s">
        <v>1133</v>
      </c>
      <c r="E199" s="14" t="s">
        <v>1133</v>
      </c>
      <c r="F199" s="14" t="s">
        <v>1139</v>
      </c>
      <c r="G199" s="14" t="s">
        <v>1133</v>
      </c>
      <c r="H199" s="14" t="s">
        <v>1133</v>
      </c>
      <c r="I199" s="14" t="s">
        <v>1133</v>
      </c>
      <c r="J199" s="14"/>
    </row>
    <row r="200" spans="1:10" ht="16" x14ac:dyDescent="0.2">
      <c r="A200" s="15" t="str">
        <f>HYPERLINK("#'Sweden'!A1", "Sweden")</f>
        <v>Sweden</v>
      </c>
      <c r="B200" s="14" t="s">
        <v>1125</v>
      </c>
      <c r="C200" s="14" t="s">
        <v>1130</v>
      </c>
      <c r="D200" s="14" t="s">
        <v>1133</v>
      </c>
      <c r="E200" s="14" t="s">
        <v>1140</v>
      </c>
      <c r="F200" s="14" t="s">
        <v>1133</v>
      </c>
      <c r="G200" s="14" t="s">
        <v>1133</v>
      </c>
      <c r="H200" s="14" t="s">
        <v>1133</v>
      </c>
      <c r="I200" s="14" t="s">
        <v>1133</v>
      </c>
      <c r="J200" s="14"/>
    </row>
    <row r="201" spans="1:10" ht="16" x14ac:dyDescent="0.2">
      <c r="A201" s="15" t="str">
        <f>HYPERLINK("#'Switzerland'!A1", "Switzerland")</f>
        <v>Switzerland</v>
      </c>
      <c r="B201" s="14" t="s">
        <v>1125</v>
      </c>
      <c r="C201" s="14" t="s">
        <v>1130</v>
      </c>
      <c r="D201" s="14" t="s">
        <v>1133</v>
      </c>
      <c r="E201" s="14" t="s">
        <v>1140</v>
      </c>
      <c r="F201" s="14" t="s">
        <v>1133</v>
      </c>
      <c r="G201" s="14" t="s">
        <v>1133</v>
      </c>
      <c r="H201" s="14" t="s">
        <v>1133</v>
      </c>
      <c r="I201" s="14" t="s">
        <v>1133</v>
      </c>
      <c r="J201" s="14"/>
    </row>
    <row r="202" spans="1:10" ht="16" x14ac:dyDescent="0.2">
      <c r="A202" s="15" t="str">
        <f>HYPERLINK("#'Syrian Arab Republic'!A1", "Syrian Arab Republic")</f>
        <v>Syrian Arab Republic</v>
      </c>
      <c r="B202" s="14" t="s">
        <v>1127</v>
      </c>
      <c r="C202" s="14" t="s">
        <v>1124</v>
      </c>
      <c r="D202" s="14" t="s">
        <v>1133</v>
      </c>
      <c r="E202" s="14" t="s">
        <v>1133</v>
      </c>
      <c r="F202" s="14" t="s">
        <v>1133</v>
      </c>
      <c r="G202" s="14" t="s">
        <v>1133</v>
      </c>
      <c r="H202" s="14" t="s">
        <v>1137</v>
      </c>
      <c r="I202" s="14" t="s">
        <v>1133</v>
      </c>
      <c r="J202" s="14"/>
    </row>
    <row r="203" spans="1:10" ht="16" x14ac:dyDescent="0.2">
      <c r="A203" s="15" t="str">
        <f>HYPERLINK("#'Tajikistan'!A1", "Tajikistan")</f>
        <v>Tajikistan</v>
      </c>
      <c r="B203" s="14" t="s">
        <v>1123</v>
      </c>
      <c r="C203" s="14" t="s">
        <v>1124</v>
      </c>
      <c r="D203" s="14" t="s">
        <v>1133</v>
      </c>
      <c r="E203" s="14" t="s">
        <v>1140</v>
      </c>
      <c r="F203" s="14" t="s">
        <v>1133</v>
      </c>
      <c r="G203" s="14" t="s">
        <v>1138</v>
      </c>
      <c r="H203" s="14" t="s">
        <v>1133</v>
      </c>
      <c r="I203" s="14" t="s">
        <v>1135</v>
      </c>
      <c r="J203" s="14"/>
    </row>
    <row r="204" spans="1:10" ht="16" x14ac:dyDescent="0.2">
      <c r="A204" s="15" t="str">
        <f>HYPERLINK("#'Thailand'!A1", "Thailand")</f>
        <v>Thailand</v>
      </c>
      <c r="B204" s="14" t="s">
        <v>1134</v>
      </c>
      <c r="C204" s="14" t="s">
        <v>1126</v>
      </c>
      <c r="D204" s="14" t="s">
        <v>1133</v>
      </c>
      <c r="E204" s="14" t="s">
        <v>1133</v>
      </c>
      <c r="F204" s="14" t="s">
        <v>1133</v>
      </c>
      <c r="G204" s="14" t="s">
        <v>1138</v>
      </c>
      <c r="H204" s="14" t="s">
        <v>1133</v>
      </c>
      <c r="I204" s="14" t="s">
        <v>1133</v>
      </c>
      <c r="J204" s="14"/>
    </row>
    <row r="205" spans="1:10" ht="16" x14ac:dyDescent="0.2">
      <c r="A205" s="15" t="str">
        <f>HYPERLINK("#'Timor-Leste'!A1", "Timor-Leste")</f>
        <v>Timor-Leste</v>
      </c>
      <c r="B205" s="14" t="s">
        <v>1134</v>
      </c>
      <c r="C205" s="14" t="s">
        <v>1128</v>
      </c>
      <c r="D205" s="14" t="s">
        <v>1133</v>
      </c>
      <c r="E205" s="14" t="s">
        <v>1133</v>
      </c>
      <c r="F205" s="14" t="s">
        <v>1133</v>
      </c>
      <c r="G205" s="14" t="s">
        <v>1138</v>
      </c>
      <c r="H205" s="14" t="s">
        <v>1133</v>
      </c>
      <c r="I205" s="14" t="s">
        <v>1135</v>
      </c>
      <c r="J205" s="14"/>
    </row>
    <row r="206" spans="1:10" ht="16" x14ac:dyDescent="0.2">
      <c r="A206" s="15" t="str">
        <f>HYPERLINK("#'Togo'!A1", "Togo")</f>
        <v>Togo</v>
      </c>
      <c r="B206" s="14" t="s">
        <v>1131</v>
      </c>
      <c r="C206" s="14" t="s">
        <v>1124</v>
      </c>
      <c r="D206" s="14" t="s">
        <v>1136</v>
      </c>
      <c r="E206" s="14" t="s">
        <v>1133</v>
      </c>
      <c r="F206" s="14" t="s">
        <v>1133</v>
      </c>
      <c r="G206" s="14" t="s">
        <v>1133</v>
      </c>
      <c r="H206" s="14" t="s">
        <v>1133</v>
      </c>
      <c r="I206" s="14" t="s">
        <v>1135</v>
      </c>
      <c r="J206" s="14"/>
    </row>
    <row r="207" spans="1:10" ht="16" x14ac:dyDescent="0.2">
      <c r="A207" s="15" t="str">
        <f>HYPERLINK("#'Tokelau'!A1", "Tokelau")</f>
        <v>Tokelau</v>
      </c>
      <c r="B207" s="14" t="s">
        <v>1129</v>
      </c>
      <c r="C207" s="14" t="s">
        <v>1133</v>
      </c>
      <c r="D207" s="14" t="s">
        <v>1133</v>
      </c>
      <c r="E207" s="14" t="s">
        <v>1133</v>
      </c>
      <c r="F207" s="14" t="s">
        <v>1133</v>
      </c>
      <c r="G207" s="14" t="s">
        <v>1133</v>
      </c>
      <c r="H207" s="14" t="s">
        <v>1133</v>
      </c>
      <c r="I207" s="14" t="s">
        <v>1133</v>
      </c>
      <c r="J207" s="14"/>
    </row>
    <row r="208" spans="1:10" ht="16" x14ac:dyDescent="0.2">
      <c r="A208" s="15" t="str">
        <f>HYPERLINK("#'Tonga'!A1", "Tonga")</f>
        <v>Tonga</v>
      </c>
      <c r="B208" s="14" t="s">
        <v>1129</v>
      </c>
      <c r="C208" s="14" t="s">
        <v>1126</v>
      </c>
      <c r="D208" s="14" t="s">
        <v>1133</v>
      </c>
      <c r="E208" s="14" t="s">
        <v>1133</v>
      </c>
      <c r="F208" s="14" t="s">
        <v>1133</v>
      </c>
      <c r="G208" s="14" t="s">
        <v>1138</v>
      </c>
      <c r="H208" s="14" t="s">
        <v>1133</v>
      </c>
      <c r="I208" s="14" t="s">
        <v>1133</v>
      </c>
      <c r="J208" s="14"/>
    </row>
    <row r="209" spans="1:10" ht="16" x14ac:dyDescent="0.2">
      <c r="A209" s="15" t="str">
        <f>HYPERLINK("#'Trinidad and Tobago'!A1", "Trinidad and Tobago")</f>
        <v>Trinidad and Tobago</v>
      </c>
      <c r="B209" s="14" t="s">
        <v>1132</v>
      </c>
      <c r="C209" s="14" t="s">
        <v>1130</v>
      </c>
      <c r="D209" s="14" t="s">
        <v>1133</v>
      </c>
      <c r="E209" s="14" t="s">
        <v>1133</v>
      </c>
      <c r="F209" s="14" t="s">
        <v>1139</v>
      </c>
      <c r="G209" s="14" t="s">
        <v>1133</v>
      </c>
      <c r="H209" s="14" t="s">
        <v>1133</v>
      </c>
      <c r="I209" s="14" t="s">
        <v>1133</v>
      </c>
      <c r="J209" s="14"/>
    </row>
    <row r="210" spans="1:10" ht="16" x14ac:dyDescent="0.2">
      <c r="A210" s="15" t="str">
        <f>HYPERLINK("#'Tunisia'!A1", "Tunisia")</f>
        <v>Tunisia</v>
      </c>
      <c r="B210" s="14" t="s">
        <v>1127</v>
      </c>
      <c r="C210" s="14" t="s">
        <v>1128</v>
      </c>
      <c r="D210" s="14" t="s">
        <v>1136</v>
      </c>
      <c r="E210" s="14" t="s">
        <v>1133</v>
      </c>
      <c r="F210" s="14" t="s">
        <v>1133</v>
      </c>
      <c r="G210" s="14" t="s">
        <v>1133</v>
      </c>
      <c r="H210" s="14" t="s">
        <v>1137</v>
      </c>
      <c r="I210" s="14" t="s">
        <v>1133</v>
      </c>
      <c r="J210" s="14"/>
    </row>
    <row r="211" spans="1:10" ht="16" x14ac:dyDescent="0.2">
      <c r="A211" s="15" t="str">
        <f>HYPERLINK("#'Turkey'!A1", "Turkey")</f>
        <v>Turkey</v>
      </c>
      <c r="B211" s="14" t="s">
        <v>1127</v>
      </c>
      <c r="C211" s="14" t="s">
        <v>1126</v>
      </c>
      <c r="D211" s="14" t="s">
        <v>1133</v>
      </c>
      <c r="E211" s="14" t="s">
        <v>1140</v>
      </c>
      <c r="F211" s="14" t="s">
        <v>1133</v>
      </c>
      <c r="G211" s="14" t="s">
        <v>1138</v>
      </c>
      <c r="H211" s="14" t="s">
        <v>1133</v>
      </c>
      <c r="I211" s="14" t="s">
        <v>1133</v>
      </c>
      <c r="J211" s="14"/>
    </row>
    <row r="212" spans="1:10" ht="16" x14ac:dyDescent="0.2">
      <c r="A212" s="15" t="str">
        <f>HYPERLINK("#'Turkmenistan'!A1", "Turkmenistan")</f>
        <v>Turkmenistan</v>
      </c>
      <c r="B212" s="14" t="s">
        <v>1123</v>
      </c>
      <c r="C212" s="14" t="s">
        <v>1126</v>
      </c>
      <c r="D212" s="14" t="s">
        <v>1133</v>
      </c>
      <c r="E212" s="14" t="s">
        <v>1140</v>
      </c>
      <c r="F212" s="14" t="s">
        <v>1133</v>
      </c>
      <c r="G212" s="14" t="s">
        <v>1138</v>
      </c>
      <c r="H212" s="14" t="s">
        <v>1133</v>
      </c>
      <c r="I212" s="14" t="s">
        <v>1133</v>
      </c>
      <c r="J212" s="14"/>
    </row>
    <row r="213" spans="1:10" ht="16" x14ac:dyDescent="0.2">
      <c r="A213" s="15" t="str">
        <f>HYPERLINK("#'Turks and Caicos Islands'!A1", "Turks and Caicos Islands")</f>
        <v>Turks and Caicos Islands</v>
      </c>
      <c r="B213" s="14" t="s">
        <v>1132</v>
      </c>
      <c r="C213" s="14" t="s">
        <v>1130</v>
      </c>
      <c r="D213" s="14" t="s">
        <v>1133</v>
      </c>
      <c r="E213" s="14" t="s">
        <v>1133</v>
      </c>
      <c r="F213" s="14" t="s">
        <v>1139</v>
      </c>
      <c r="G213" s="14" t="s">
        <v>1133</v>
      </c>
      <c r="H213" s="14" t="s">
        <v>1133</v>
      </c>
      <c r="I213" s="14" t="s">
        <v>1133</v>
      </c>
      <c r="J213" s="14"/>
    </row>
    <row r="214" spans="1:10" ht="16" x14ac:dyDescent="0.2">
      <c r="A214" s="15" t="str">
        <f>HYPERLINK("#'Tuvalu'!A1", "Tuvalu")</f>
        <v>Tuvalu</v>
      </c>
      <c r="B214" s="14" t="s">
        <v>1129</v>
      </c>
      <c r="C214" s="14" t="s">
        <v>1126</v>
      </c>
      <c r="D214" s="14" t="s">
        <v>1133</v>
      </c>
      <c r="E214" s="14" t="s">
        <v>1133</v>
      </c>
      <c r="F214" s="14" t="s">
        <v>1133</v>
      </c>
      <c r="G214" s="14" t="s">
        <v>1138</v>
      </c>
      <c r="H214" s="14" t="s">
        <v>1133</v>
      </c>
      <c r="I214" s="14" t="s">
        <v>1133</v>
      </c>
      <c r="J214" s="14"/>
    </row>
    <row r="215" spans="1:10" ht="16" x14ac:dyDescent="0.2">
      <c r="A215" s="15" t="str">
        <f>HYPERLINK("#'Uganda'!A1", "Uganda")</f>
        <v>Uganda</v>
      </c>
      <c r="B215" s="14" t="s">
        <v>1131</v>
      </c>
      <c r="C215" s="14" t="s">
        <v>1124</v>
      </c>
      <c r="D215" s="14" t="s">
        <v>1136</v>
      </c>
      <c r="E215" s="14" t="s">
        <v>1133</v>
      </c>
      <c r="F215" s="14" t="s">
        <v>1133</v>
      </c>
      <c r="G215" s="14" t="s">
        <v>1133</v>
      </c>
      <c r="H215" s="14" t="s">
        <v>1133</v>
      </c>
      <c r="I215" s="14" t="s">
        <v>1135</v>
      </c>
      <c r="J215" s="14"/>
    </row>
    <row r="216" spans="1:10" ht="16" x14ac:dyDescent="0.2">
      <c r="A216" s="15" t="str">
        <f>HYPERLINK("#'Ukraine'!A1", "Ukraine")</f>
        <v>Ukraine</v>
      </c>
      <c r="B216" s="14" t="s">
        <v>1125</v>
      </c>
      <c r="C216" s="14" t="s">
        <v>1128</v>
      </c>
      <c r="D216" s="14" t="s">
        <v>1133</v>
      </c>
      <c r="E216" s="14" t="s">
        <v>1140</v>
      </c>
      <c r="F216" s="14" t="s">
        <v>1133</v>
      </c>
      <c r="G216" s="14" t="s">
        <v>1133</v>
      </c>
      <c r="H216" s="14" t="s">
        <v>1133</v>
      </c>
      <c r="I216" s="14" t="s">
        <v>1133</v>
      </c>
      <c r="J216" s="14"/>
    </row>
    <row r="217" spans="1:10" ht="16" x14ac:dyDescent="0.2">
      <c r="A217" s="15" t="str">
        <f>HYPERLINK("#'United Arab Emirates'!A1", "United Arab Emirates")</f>
        <v>United Arab Emirates</v>
      </c>
      <c r="B217" s="14" t="s">
        <v>1127</v>
      </c>
      <c r="C217" s="14" t="s">
        <v>1130</v>
      </c>
      <c r="D217" s="14" t="s">
        <v>1133</v>
      </c>
      <c r="E217" s="14" t="s">
        <v>1133</v>
      </c>
      <c r="F217" s="14" t="s">
        <v>1133</v>
      </c>
      <c r="G217" s="14" t="s">
        <v>1133</v>
      </c>
      <c r="H217" s="14" t="s">
        <v>1137</v>
      </c>
      <c r="I217" s="14" t="s">
        <v>1133</v>
      </c>
      <c r="J217" s="14"/>
    </row>
    <row r="218" spans="1:10" ht="16" x14ac:dyDescent="0.2">
      <c r="A218" s="15" t="str">
        <f>HYPERLINK("#'United Kingdom of Great Britai'!A1", "United Kingdom of Great Britain and Northern Ireland")</f>
        <v>United Kingdom of Great Britain and Northern Ireland</v>
      </c>
      <c r="B218" s="14" t="s">
        <v>1125</v>
      </c>
      <c r="C218" s="14" t="s">
        <v>1130</v>
      </c>
      <c r="D218" s="14" t="s">
        <v>1133</v>
      </c>
      <c r="E218" s="14" t="s">
        <v>1140</v>
      </c>
      <c r="F218" s="14" t="s">
        <v>1133</v>
      </c>
      <c r="G218" s="14" t="s">
        <v>1133</v>
      </c>
      <c r="H218" s="14" t="s">
        <v>1133</v>
      </c>
      <c r="I218" s="14" t="s">
        <v>1133</v>
      </c>
      <c r="J218" s="14"/>
    </row>
    <row r="219" spans="1:10" ht="16" x14ac:dyDescent="0.2">
      <c r="A219" s="15" t="str">
        <f>HYPERLINK("#'United Republic of Tanzania'!A1", "United Republic of Tanzania")</f>
        <v>United Republic of Tanzania</v>
      </c>
      <c r="B219" s="14" t="s">
        <v>1131</v>
      </c>
      <c r="C219" s="14" t="s">
        <v>1128</v>
      </c>
      <c r="D219" s="14" t="s">
        <v>1136</v>
      </c>
      <c r="E219" s="14" t="s">
        <v>1133</v>
      </c>
      <c r="F219" s="14" t="s">
        <v>1133</v>
      </c>
      <c r="G219" s="14" t="s">
        <v>1133</v>
      </c>
      <c r="H219" s="14" t="s">
        <v>1133</v>
      </c>
      <c r="I219" s="14" t="s">
        <v>1135</v>
      </c>
      <c r="J219" s="14"/>
    </row>
    <row r="220" spans="1:10" ht="16" x14ac:dyDescent="0.2">
      <c r="A220" s="15" t="str">
        <f>HYPERLINK("#'United States of America'!A1", "United States of America")</f>
        <v>United States of America</v>
      </c>
      <c r="B220" s="14" t="s">
        <v>1125</v>
      </c>
      <c r="C220" s="14" t="s">
        <v>1130</v>
      </c>
      <c r="D220" s="14" t="s">
        <v>1133</v>
      </c>
      <c r="E220" s="14" t="s">
        <v>1140</v>
      </c>
      <c r="F220" s="14" t="s">
        <v>1133</v>
      </c>
      <c r="G220" s="14" t="s">
        <v>1133</v>
      </c>
      <c r="H220" s="14" t="s">
        <v>1133</v>
      </c>
      <c r="I220" s="14" t="s">
        <v>1133</v>
      </c>
      <c r="J220" s="14"/>
    </row>
    <row r="221" spans="1:10" ht="16" x14ac:dyDescent="0.2">
      <c r="A221" s="15" t="str">
        <f>HYPERLINK("#'United States Virgin Islands'!A1", "United States Virgin Islands")</f>
        <v>United States Virgin Islands</v>
      </c>
      <c r="B221" s="14" t="s">
        <v>1132</v>
      </c>
      <c r="C221" s="14" t="s">
        <v>1130</v>
      </c>
      <c r="D221" s="14" t="s">
        <v>1133</v>
      </c>
      <c r="E221" s="14" t="s">
        <v>1133</v>
      </c>
      <c r="F221" s="14" t="s">
        <v>1139</v>
      </c>
      <c r="G221" s="14" t="s">
        <v>1133</v>
      </c>
      <c r="H221" s="14" t="s">
        <v>1133</v>
      </c>
      <c r="I221" s="14" t="s">
        <v>1133</v>
      </c>
      <c r="J221" s="14"/>
    </row>
    <row r="222" spans="1:10" ht="16" x14ac:dyDescent="0.2">
      <c r="A222" s="15" t="str">
        <f>HYPERLINK("#'Uruguay'!A1", "Uruguay")</f>
        <v>Uruguay</v>
      </c>
      <c r="B222" s="14" t="s">
        <v>1132</v>
      </c>
      <c r="C222" s="14" t="s">
        <v>1130</v>
      </c>
      <c r="D222" s="14" t="s">
        <v>1133</v>
      </c>
      <c r="E222" s="14" t="s">
        <v>1133</v>
      </c>
      <c r="F222" s="14" t="s">
        <v>1139</v>
      </c>
      <c r="G222" s="14" t="s">
        <v>1133</v>
      </c>
      <c r="H222" s="14" t="s">
        <v>1133</v>
      </c>
      <c r="I222" s="14" t="s">
        <v>1133</v>
      </c>
      <c r="J222" s="14"/>
    </row>
    <row r="223" spans="1:10" ht="16" x14ac:dyDescent="0.2">
      <c r="A223" s="15" t="str">
        <f>HYPERLINK("#'Uzbekistan'!A1", "Uzbekistan")</f>
        <v>Uzbekistan</v>
      </c>
      <c r="B223" s="14" t="s">
        <v>1123</v>
      </c>
      <c r="C223" s="14" t="s">
        <v>1128</v>
      </c>
      <c r="D223" s="14" t="s">
        <v>1133</v>
      </c>
      <c r="E223" s="14" t="s">
        <v>1140</v>
      </c>
      <c r="F223" s="14" t="s">
        <v>1133</v>
      </c>
      <c r="G223" s="14" t="s">
        <v>1138</v>
      </c>
      <c r="H223" s="14" t="s">
        <v>1133</v>
      </c>
      <c r="I223" s="14" t="s">
        <v>1135</v>
      </c>
      <c r="J223" s="14"/>
    </row>
    <row r="224" spans="1:10" ht="16" x14ac:dyDescent="0.2">
      <c r="A224" s="15" t="str">
        <f>HYPERLINK("#'Vanuatu'!A1", "Vanuatu")</f>
        <v>Vanuatu</v>
      </c>
      <c r="B224" s="14" t="s">
        <v>1129</v>
      </c>
      <c r="C224" s="14" t="s">
        <v>1128</v>
      </c>
      <c r="D224" s="14" t="s">
        <v>1133</v>
      </c>
      <c r="E224" s="14" t="s">
        <v>1133</v>
      </c>
      <c r="F224" s="14" t="s">
        <v>1133</v>
      </c>
      <c r="G224" s="14" t="s">
        <v>1138</v>
      </c>
      <c r="H224" s="14" t="s">
        <v>1133</v>
      </c>
      <c r="I224" s="14" t="s">
        <v>1133</v>
      </c>
      <c r="J224" s="14"/>
    </row>
    <row r="225" spans="1:10" ht="16" x14ac:dyDescent="0.2">
      <c r="A225" s="15" t="str">
        <f>HYPERLINK("#'Venezuela (Bolivarian Republic'!A1", "Venezuela (Bolivarian Republic of)")</f>
        <v>Venezuela (Bolivarian Republic of)</v>
      </c>
      <c r="B225" s="14" t="s">
        <v>1132</v>
      </c>
      <c r="C225" s="14" t="s">
        <v>1126</v>
      </c>
      <c r="D225" s="14" t="s">
        <v>1133</v>
      </c>
      <c r="E225" s="14" t="s">
        <v>1133</v>
      </c>
      <c r="F225" s="14" t="s">
        <v>1139</v>
      </c>
      <c r="G225" s="14" t="s">
        <v>1133</v>
      </c>
      <c r="H225" s="14" t="s">
        <v>1133</v>
      </c>
      <c r="I225" s="14" t="s">
        <v>1133</v>
      </c>
      <c r="J225" s="14"/>
    </row>
    <row r="226" spans="1:10" ht="16" x14ac:dyDescent="0.2">
      <c r="A226" s="15" t="str">
        <f>HYPERLINK("#'Viet Nam'!A1", "Viet Nam")</f>
        <v>Viet Nam</v>
      </c>
      <c r="B226" s="14" t="s">
        <v>1134</v>
      </c>
      <c r="C226" s="14" t="s">
        <v>1128</v>
      </c>
      <c r="D226" s="14" t="s">
        <v>1133</v>
      </c>
      <c r="E226" s="14" t="s">
        <v>1133</v>
      </c>
      <c r="F226" s="14" t="s">
        <v>1133</v>
      </c>
      <c r="G226" s="14" t="s">
        <v>1138</v>
      </c>
      <c r="H226" s="14" t="s">
        <v>1133</v>
      </c>
      <c r="I226" s="14" t="s">
        <v>1135</v>
      </c>
      <c r="J226" s="14"/>
    </row>
    <row r="227" spans="1:10" ht="16" x14ac:dyDescent="0.2">
      <c r="A227" s="15" t="str">
        <f>HYPERLINK("#'Western Sahara'!A1", "Western Sahara")</f>
        <v>Western Sahara</v>
      </c>
      <c r="B227" s="14" t="s">
        <v>1127</v>
      </c>
      <c r="C227" s="14" t="s">
        <v>1133</v>
      </c>
      <c r="D227" s="14" t="s">
        <v>1133</v>
      </c>
      <c r="E227" s="14" t="s">
        <v>1133</v>
      </c>
      <c r="F227" s="14" t="s">
        <v>1133</v>
      </c>
      <c r="G227" s="14" t="s">
        <v>1133</v>
      </c>
      <c r="H227" s="14" t="s">
        <v>1133</v>
      </c>
      <c r="I227" s="14" t="s">
        <v>1133</v>
      </c>
      <c r="J227" s="14"/>
    </row>
    <row r="228" spans="1:10" ht="16" x14ac:dyDescent="0.2">
      <c r="A228" s="15" t="str">
        <f>HYPERLINK("#'Yemen'!A1", "Yemen")</f>
        <v>Yemen</v>
      </c>
      <c r="B228" s="14" t="s">
        <v>1127</v>
      </c>
      <c r="C228" s="14" t="s">
        <v>1124</v>
      </c>
      <c r="D228" s="14" t="s">
        <v>1133</v>
      </c>
      <c r="E228" s="14" t="s">
        <v>1133</v>
      </c>
      <c r="F228" s="14" t="s">
        <v>1133</v>
      </c>
      <c r="G228" s="14" t="s">
        <v>1133</v>
      </c>
      <c r="H228" s="14" t="s">
        <v>1137</v>
      </c>
      <c r="I228" s="14" t="s">
        <v>1135</v>
      </c>
      <c r="J228" s="14"/>
    </row>
    <row r="229" spans="1:10" ht="16" x14ac:dyDescent="0.2">
      <c r="A229" s="15" t="str">
        <f>HYPERLINK("#'Zambia'!A1", "Zambia")</f>
        <v>Zambia</v>
      </c>
      <c r="B229" s="14" t="s">
        <v>1131</v>
      </c>
      <c r="C229" s="14" t="s">
        <v>1128</v>
      </c>
      <c r="D229" s="14" t="s">
        <v>1136</v>
      </c>
      <c r="E229" s="14" t="s">
        <v>1133</v>
      </c>
      <c r="F229" s="14" t="s">
        <v>1133</v>
      </c>
      <c r="G229" s="14" t="s">
        <v>1133</v>
      </c>
      <c r="H229" s="14" t="s">
        <v>1133</v>
      </c>
      <c r="I229" s="14" t="s">
        <v>1135</v>
      </c>
      <c r="J229" s="14"/>
    </row>
    <row r="230" spans="1:10" ht="16" x14ac:dyDescent="0.2">
      <c r="A230" s="15" t="str">
        <f>HYPERLINK("#'Zimbabwe'!A1", "Zimbabwe")</f>
        <v>Zimbabwe</v>
      </c>
      <c r="B230" s="14" t="s">
        <v>1131</v>
      </c>
      <c r="C230" s="14" t="s">
        <v>1128</v>
      </c>
      <c r="D230" s="14" t="s">
        <v>1136</v>
      </c>
      <c r="E230" s="14" t="s">
        <v>1133</v>
      </c>
      <c r="F230" s="14" t="s">
        <v>1133</v>
      </c>
      <c r="G230" s="14" t="s">
        <v>1133</v>
      </c>
      <c r="H230" s="14" t="s">
        <v>1133</v>
      </c>
      <c r="I230" s="14" t="s">
        <v>1135</v>
      </c>
      <c r="J230" s="14"/>
    </row>
    <row r="231" spans="1:10" x14ac:dyDescent="0.2">
      <c r="A231" s="15"/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1:10" x14ac:dyDescent="0.2">
      <c r="A232" s="15"/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1:10" x14ac:dyDescent="0.2">
      <c r="A233" s="15"/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1:10" x14ac:dyDescent="0.2">
      <c r="A234" s="15"/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1:10" x14ac:dyDescent="0.2">
      <c r="A235" s="15"/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1:10" x14ac:dyDescent="0.2">
      <c r="A236" s="15"/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1:10" x14ac:dyDescent="0.2">
      <c r="A237" s="15"/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1:10" x14ac:dyDescent="0.2">
      <c r="A238" s="15"/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1:10" x14ac:dyDescent="0.2">
      <c r="A239" s="15"/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1:10" x14ac:dyDescent="0.2">
      <c r="A240" s="15"/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1:10" x14ac:dyDescent="0.2">
      <c r="A241" s="15"/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1:10" x14ac:dyDescent="0.2">
      <c r="A242" s="15"/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1:10" x14ac:dyDescent="0.2">
      <c r="A243" s="15"/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1:10" x14ac:dyDescent="0.2">
      <c r="A244" s="15"/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1:10" x14ac:dyDescent="0.2">
      <c r="A245" s="15"/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1:10" x14ac:dyDescent="0.2">
      <c r="A246" s="15"/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1:10" x14ac:dyDescent="0.2">
      <c r="A247" s="15"/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1:10" x14ac:dyDescent="0.2">
      <c r="A248" s="15"/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1:10" x14ac:dyDescent="0.2">
      <c r="A249" s="15"/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1:10" x14ac:dyDescent="0.2">
      <c r="A250" s="15"/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1:10" x14ac:dyDescent="0.2">
      <c r="A251" s="15"/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1:10" x14ac:dyDescent="0.2">
      <c r="A252" s="15"/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1:10" x14ac:dyDescent="0.2">
      <c r="A253" s="15"/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1:10" x14ac:dyDescent="0.2">
      <c r="A254" s="15"/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1:10" x14ac:dyDescent="0.2">
      <c r="A255" s="15"/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1:10" x14ac:dyDescent="0.2">
      <c r="A256" s="15"/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1:10" x14ac:dyDescent="0.2">
      <c r="A257" s="15"/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1:10" x14ac:dyDescent="0.2">
      <c r="A258" s="15"/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1:10" x14ac:dyDescent="0.2">
      <c r="A259" s="15"/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1:10" x14ac:dyDescent="0.2">
      <c r="A260" s="15"/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1:10" x14ac:dyDescent="0.2">
      <c r="A261" s="15"/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1:10" x14ac:dyDescent="0.2">
      <c r="A262" s="15"/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1:10" x14ac:dyDescent="0.2">
      <c r="A263" s="15"/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1:10" x14ac:dyDescent="0.2">
      <c r="A264" s="15"/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1:10" x14ac:dyDescent="0.2">
      <c r="A265" s="15"/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1:10" x14ac:dyDescent="0.2">
      <c r="A266" s="15"/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1:10" x14ac:dyDescent="0.2">
      <c r="A267" s="15"/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1:10" x14ac:dyDescent="0.2">
      <c r="A268" s="15"/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1:10" x14ac:dyDescent="0.2">
      <c r="A269" s="15"/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1:10" x14ac:dyDescent="0.2">
      <c r="A270" s="15"/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1:10" x14ac:dyDescent="0.2">
      <c r="A271" s="15"/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1:10" x14ac:dyDescent="0.2">
      <c r="A272" s="15"/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1:10" x14ac:dyDescent="0.2">
      <c r="A273" s="15"/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1:10" x14ac:dyDescent="0.2">
      <c r="A274" s="15"/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1:10" x14ac:dyDescent="0.2">
      <c r="A275" s="15"/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1:10" x14ac:dyDescent="0.2">
      <c r="A276" s="15"/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1:10" x14ac:dyDescent="0.2">
      <c r="A277" s="15"/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1:10" x14ac:dyDescent="0.2">
      <c r="A278" s="15"/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1:10" x14ac:dyDescent="0.2">
      <c r="A279" s="15"/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1:10" x14ac:dyDescent="0.2">
      <c r="A280" s="15"/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1:10" x14ac:dyDescent="0.2">
      <c r="A281" s="15"/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1:10" x14ac:dyDescent="0.2">
      <c r="A282" s="15"/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1:10" x14ac:dyDescent="0.2">
      <c r="A283" s="15"/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1:10" x14ac:dyDescent="0.2">
      <c r="A284" s="15"/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1:10" x14ac:dyDescent="0.2">
      <c r="A285" s="15"/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1:10" x14ac:dyDescent="0.2">
      <c r="A286" s="15"/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1:10" x14ac:dyDescent="0.2">
      <c r="A287" s="15"/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1:10" x14ac:dyDescent="0.2">
      <c r="A288" s="15"/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1:10" x14ac:dyDescent="0.2">
      <c r="A289" s="15"/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1:10" x14ac:dyDescent="0.2">
      <c r="A290" s="15"/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1:10" x14ac:dyDescent="0.2">
      <c r="A291" s="15"/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1:10" x14ac:dyDescent="0.2">
      <c r="A292" s="15"/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1:10" x14ac:dyDescent="0.2">
      <c r="A293" s="15"/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1:10" x14ac:dyDescent="0.2">
      <c r="A294" s="15"/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1:10" x14ac:dyDescent="0.2">
      <c r="A295" s="15"/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1:10" x14ac:dyDescent="0.2">
      <c r="A296" s="15"/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1:10" x14ac:dyDescent="0.2">
      <c r="A297" s="15"/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1:10" x14ac:dyDescent="0.2">
      <c r="A298" s="15"/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1:10" x14ac:dyDescent="0.2">
      <c r="A299" s="15"/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1:10" x14ac:dyDescent="0.2">
      <c r="A300" s="15"/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1:10" x14ac:dyDescent="0.2">
      <c r="A301" s="15"/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1:10" x14ac:dyDescent="0.2">
      <c r="A302" s="15"/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1:10" x14ac:dyDescent="0.2">
      <c r="A303" s="15"/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1:10" x14ac:dyDescent="0.2">
      <c r="A304" s="15"/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1:10" x14ac:dyDescent="0.2">
      <c r="A305" s="15"/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1:10" x14ac:dyDescent="0.2">
      <c r="A306" s="15"/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1:10" x14ac:dyDescent="0.2">
      <c r="A307" s="15"/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1:10" x14ac:dyDescent="0.2">
      <c r="A308" s="15"/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1:10" x14ac:dyDescent="0.2">
      <c r="A309" s="15"/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1:10" x14ac:dyDescent="0.2">
      <c r="A310" s="15"/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1:10" x14ac:dyDescent="0.2">
      <c r="A311" s="15"/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1:10" x14ac:dyDescent="0.2">
      <c r="A312" s="15"/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1:10" x14ac:dyDescent="0.2">
      <c r="A313" s="15"/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1:10" x14ac:dyDescent="0.2">
      <c r="A314" s="15"/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1:10" x14ac:dyDescent="0.2">
      <c r="A315" s="15"/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1:10" x14ac:dyDescent="0.2">
      <c r="A316" s="15"/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1:10" x14ac:dyDescent="0.2">
      <c r="A317" s="15"/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1:10" x14ac:dyDescent="0.2">
      <c r="A318" s="15"/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1:10" x14ac:dyDescent="0.2">
      <c r="A319" s="15"/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1:10" x14ac:dyDescent="0.2">
      <c r="A320" s="15"/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1:10" x14ac:dyDescent="0.2">
      <c r="A321" s="15"/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1:10" x14ac:dyDescent="0.2">
      <c r="A322" s="15"/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1:10" x14ac:dyDescent="0.2">
      <c r="A323" s="15"/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1:10" x14ac:dyDescent="0.2">
      <c r="A324" s="15"/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1:10" x14ac:dyDescent="0.2">
      <c r="A325" s="15"/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1:10" x14ac:dyDescent="0.2">
      <c r="A326" s="15"/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1:10" x14ac:dyDescent="0.2">
      <c r="A327" s="15"/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1:10" x14ac:dyDescent="0.2">
      <c r="A328" s="15"/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1:10" x14ac:dyDescent="0.2">
      <c r="A329" s="15"/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1:10" x14ac:dyDescent="0.2">
      <c r="A330" s="15"/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1:10" x14ac:dyDescent="0.2">
      <c r="A331" s="15"/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1:10" x14ac:dyDescent="0.2">
      <c r="A332" s="15"/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1:10" x14ac:dyDescent="0.2">
      <c r="A333" s="15"/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1:10" x14ac:dyDescent="0.2">
      <c r="A334" s="15"/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1:10" x14ac:dyDescent="0.2">
      <c r="A335" s="15"/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1:10" x14ac:dyDescent="0.2">
      <c r="A336" s="15"/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1:10" x14ac:dyDescent="0.2">
      <c r="A337" s="15"/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1:10" x14ac:dyDescent="0.2">
      <c r="A338" s="15"/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1:10" x14ac:dyDescent="0.2">
      <c r="A339" s="15"/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1:10" x14ac:dyDescent="0.2">
      <c r="A340" s="15"/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1:10" x14ac:dyDescent="0.2">
      <c r="A341" s="15"/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1:10" x14ac:dyDescent="0.2">
      <c r="A342" s="15"/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1:10" x14ac:dyDescent="0.2">
      <c r="A343" s="15"/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1:10" x14ac:dyDescent="0.2">
      <c r="A344" s="15"/>
      <c r="B344" s="14"/>
      <c r="C344" s="14"/>
      <c r="D344" s="14"/>
      <c r="E344" s="14"/>
      <c r="F344" s="14"/>
      <c r="G344" s="14"/>
      <c r="H344" s="14"/>
      <c r="I344" s="14"/>
      <c r="J344" s="14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CA6CCB71D2FE4DB8996D198A558654" ma:contentTypeVersion="4" ma:contentTypeDescription="Create a new document." ma:contentTypeScope="" ma:versionID="bed4c3277d5e33cf1e0d3d20b5c54983">
  <xsd:schema xmlns:xsd="http://www.w3.org/2001/XMLSchema" xmlns:xs="http://www.w3.org/2001/XMLSchema" xmlns:p="http://schemas.microsoft.com/office/2006/metadata/properties" xmlns:ns2="0355bb5c-f23d-498e-8b8f-e842532e1465" xmlns:ns3="c0120e5b-2963-4b3a-8e5e-b65657b6a9c8" targetNamespace="http://schemas.microsoft.com/office/2006/metadata/properties" ma:root="true" ma:fieldsID="11f83ceb7b9a700c5625a19fef8a32a4" ns2:_="" ns3:_="">
    <xsd:import namespace="0355bb5c-f23d-498e-8b8f-e842532e1465"/>
    <xsd:import namespace="c0120e5b-2963-4b3a-8e5e-b65657b6a9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5bb5c-f23d-498e-8b8f-e842532e1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20e5b-2963-4b3a-8e5e-b65657b6a9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D4767F-809C-41D7-8A6E-268D541486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B93F59-5EB2-452D-9780-946A46C0E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5bb5c-f23d-498e-8b8f-e842532e1465"/>
    <ds:schemaRef ds:uri="c0120e5b-2963-4b3a-8e5e-b65657b6a9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F8FE01-BA8A-4C66-9DF8-0AC4B3F654FF}">
  <ds:schemaRefs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0355bb5c-f23d-498e-8b8f-e842532e1465"/>
    <ds:schemaRef ds:uri="http://purl.org/dc/dcmitype/"/>
    <ds:schemaRef ds:uri="c0120e5b-2963-4b3a-8e5e-b65657b6a9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UNSD</vt:lpstr>
      <vt:lpstr>UNDP</vt:lpstr>
      <vt:lpstr>World Bank Income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Heorhiy Bilyy</dc:creator>
  <cp:lastModifiedBy>Mark Belinsky</cp:lastModifiedBy>
  <dcterms:created xsi:type="dcterms:W3CDTF">2019-09-09T14:46:13Z</dcterms:created>
  <dcterms:modified xsi:type="dcterms:W3CDTF">2021-02-01T19:01:59Z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0x01010001CA6CCB71D2FE4DB8996D198A558654</vt:lpwstr>
  </property>
</Properties>
</file>