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imo\Desktop\GW Work\Spring 2022\3. Excel\Spring 2023\"/>
    </mc:Choice>
  </mc:AlternateContent>
  <xr:revisionPtr revIDLastSave="0" documentId="8_{B41CAB94-3629-4074-AEDC-ED1E8415A7AD}" xr6:coauthVersionLast="47" xr6:coauthVersionMax="47" xr10:uidLastSave="{00000000-0000-0000-0000-000000000000}"/>
  <bookViews>
    <workbookView xWindow="-110" yWindow="-110" windowWidth="19420" windowHeight="10300" tabRatio="819" activeTab="6" xr2:uid="{9EA39EEC-9954-4DD6-98D6-0B0F43B745EA}"/>
  </bookViews>
  <sheets>
    <sheet name="Master Data" sheetId="2" r:id="rId1"/>
    <sheet name="1" sheetId="1"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s>
  <definedNames>
    <definedName name="_xlnm._FilterDatabase" localSheetId="0" hidden="1">'Master Data'!$C$3:$G$3</definedName>
    <definedName name="_xlchart.v1.0" hidden="1">'6'!$D$4:$D$303</definedName>
    <definedName name="_xlchart.v1.1" hidden="1">'6'!$F$3</definedName>
    <definedName name="_xlchart.v1.2" hidden="1">'6'!$F$4:$F$303</definedName>
    <definedName name="_xlchart.v1.3" hidden="1">'6'!$D$4:$D$303</definedName>
    <definedName name="_xlchart.v1.4" hidden="1">'6'!$F$3</definedName>
    <definedName name="_xlchart.v1.5" hidden="1">'6'!$F$4:$F$303</definedName>
    <definedName name="_xlchart.v1.6" hidden="1">'6'!$F$3</definedName>
    <definedName name="_xlchart.v1.7" hidden="1">'6'!$F$4:$F$303</definedName>
    <definedName name="_xlcn.WorksheetConnection_DAExcelWork_Spring2023_1.xlsxData1" hidden="1">Data[]</definedName>
    <definedName name="Slicer_Geography">#N/A</definedName>
    <definedName name="Slicer_Geography1">#N/A</definedName>
    <definedName name="Slicer_Product">#N/A</definedName>
    <definedName name="Slicer_Sales_Person">#N/A</definedName>
    <definedName name="Slicer_Sales_Person1">#N/A</definedName>
  </definedNames>
  <calcPr calcId="191029"/>
  <pivotCaches>
    <pivotCache cacheId="45" r:id="rId12"/>
    <pivotCache cacheId="238" r:id="rId13"/>
    <pivotCache cacheId="239" r:id="rId14"/>
    <pivotCache cacheId="343" r:id="rId15"/>
  </pivotCaches>
  <extLst>
    <ext xmlns:x14="http://schemas.microsoft.com/office/spreadsheetml/2009/9/main" uri="{876F7934-8845-4945-9796-88D515C7AA90}">
      <x14:pivotCaches>
        <pivotCache cacheId="100" r:id="rId16"/>
        <pivotCache cacheId="259" r:id="rId17"/>
      </x14:pivotCaches>
    </ex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 Excel Work_Spring 2023_1.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0" l="1" a="1"/>
  <c r="G8" i="10" s="1"/>
  <c r="I8" i="10" s="1"/>
  <c r="O6" i="10" a="1"/>
  <c r="O6" i="10" s="1"/>
  <c r="E11" i="10"/>
  <c r="E8" i="10"/>
  <c r="D11" i="10"/>
  <c r="D8" i="10"/>
  <c r="E4" i="10"/>
  <c r="N6" i="10" a="1"/>
  <c r="N6" i="10" s="1"/>
  <c r="H13" i="10" l="1"/>
  <c r="J13" i="10" s="1"/>
  <c r="I15" i="10"/>
  <c r="H11" i="10"/>
  <c r="J11" i="10" s="1"/>
  <c r="I13" i="10"/>
  <c r="H8" i="10"/>
  <c r="J8" i="10" s="1"/>
  <c r="H10" i="10"/>
  <c r="J10" i="10" s="1"/>
  <c r="I12" i="10"/>
  <c r="H12" i="10"/>
  <c r="J12" i="10" s="1"/>
  <c r="I14" i="10"/>
  <c r="H17" i="10"/>
  <c r="J17" i="10" s="1"/>
  <c r="H9" i="10"/>
  <c r="J9" i="10" s="1"/>
  <c r="I11" i="10"/>
  <c r="H14" i="10"/>
  <c r="J14" i="10" s="1"/>
  <c r="H16" i="10"/>
  <c r="J16" i="10" s="1"/>
  <c r="I10" i="10"/>
  <c r="I16" i="10"/>
  <c r="H15" i="10"/>
  <c r="J15" i="10" s="1"/>
  <c r="I17" i="10"/>
  <c r="I9" i="10"/>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72" i="2"/>
  <c r="I72" i="2" s="1"/>
  <c r="H73" i="2"/>
  <c r="I73" i="2" s="1"/>
  <c r="H74" i="2"/>
  <c r="I74" i="2" s="1"/>
  <c r="H75" i="2"/>
  <c r="I75" i="2" s="1"/>
  <c r="H76" i="2"/>
  <c r="I76" i="2" s="1"/>
  <c r="H77" i="2"/>
  <c r="I77" i="2" s="1"/>
  <c r="H78" i="2"/>
  <c r="I78" i="2" s="1"/>
  <c r="H79" i="2"/>
  <c r="I79" i="2" s="1"/>
  <c r="H80" i="2"/>
  <c r="I80" i="2" s="1"/>
  <c r="H81" i="2"/>
  <c r="I81" i="2" s="1"/>
  <c r="H82" i="2"/>
  <c r="I82" i="2" s="1"/>
  <c r="H83" i="2"/>
  <c r="I83" i="2" s="1"/>
  <c r="H84" i="2"/>
  <c r="I84" i="2" s="1"/>
  <c r="H85" i="2"/>
  <c r="I85" i="2" s="1"/>
  <c r="H86" i="2"/>
  <c r="I86" i="2" s="1"/>
  <c r="H87" i="2"/>
  <c r="I87" i="2" s="1"/>
  <c r="H88" i="2"/>
  <c r="I88" i="2" s="1"/>
  <c r="H89" i="2"/>
  <c r="I89" i="2" s="1"/>
  <c r="H90" i="2"/>
  <c r="I90" i="2" s="1"/>
  <c r="H91" i="2"/>
  <c r="I91" i="2" s="1"/>
  <c r="H92" i="2"/>
  <c r="I92" i="2" s="1"/>
  <c r="H93" i="2"/>
  <c r="I93" i="2" s="1"/>
  <c r="H94" i="2"/>
  <c r="I94" i="2" s="1"/>
  <c r="H95" i="2"/>
  <c r="I95" i="2" s="1"/>
  <c r="H96" i="2"/>
  <c r="I96" i="2" s="1"/>
  <c r="H97" i="2"/>
  <c r="I97" i="2" s="1"/>
  <c r="H98" i="2"/>
  <c r="I98" i="2" s="1"/>
  <c r="H99" i="2"/>
  <c r="I99" i="2" s="1"/>
  <c r="H100" i="2"/>
  <c r="I100" i="2" s="1"/>
  <c r="H101" i="2"/>
  <c r="I101" i="2" s="1"/>
  <c r="H102" i="2"/>
  <c r="I102" i="2" s="1"/>
  <c r="H103" i="2"/>
  <c r="I103" i="2" s="1"/>
  <c r="H104" i="2"/>
  <c r="I104" i="2" s="1"/>
  <c r="H105" i="2"/>
  <c r="I105" i="2" s="1"/>
  <c r="H106" i="2"/>
  <c r="I106" i="2" s="1"/>
  <c r="H107" i="2"/>
  <c r="I107" i="2" s="1"/>
  <c r="H108" i="2"/>
  <c r="I108" i="2" s="1"/>
  <c r="H109" i="2"/>
  <c r="I109" i="2" s="1"/>
  <c r="H110" i="2"/>
  <c r="I110" i="2" s="1"/>
  <c r="H111" i="2"/>
  <c r="I111" i="2" s="1"/>
  <c r="H112" i="2"/>
  <c r="I112" i="2" s="1"/>
  <c r="H113" i="2"/>
  <c r="I113" i="2" s="1"/>
  <c r="H114" i="2"/>
  <c r="I114" i="2" s="1"/>
  <c r="H115" i="2"/>
  <c r="I115" i="2" s="1"/>
  <c r="H116" i="2"/>
  <c r="I116" i="2" s="1"/>
  <c r="H117" i="2"/>
  <c r="I117" i="2" s="1"/>
  <c r="H118" i="2"/>
  <c r="I118" i="2" s="1"/>
  <c r="H119" i="2"/>
  <c r="I119" i="2" s="1"/>
  <c r="H120" i="2"/>
  <c r="I120" i="2" s="1"/>
  <c r="H121" i="2"/>
  <c r="I121" i="2" s="1"/>
  <c r="H122" i="2"/>
  <c r="I122" i="2" s="1"/>
  <c r="H123" i="2"/>
  <c r="I123" i="2" s="1"/>
  <c r="H124" i="2"/>
  <c r="I124" i="2" s="1"/>
  <c r="H125" i="2"/>
  <c r="I125" i="2" s="1"/>
  <c r="H126" i="2"/>
  <c r="I126" i="2" s="1"/>
  <c r="H127" i="2"/>
  <c r="I127" i="2" s="1"/>
  <c r="H128" i="2"/>
  <c r="I128" i="2" s="1"/>
  <c r="H129" i="2"/>
  <c r="I129" i="2" s="1"/>
  <c r="H130" i="2"/>
  <c r="I130" i="2" s="1"/>
  <c r="H131" i="2"/>
  <c r="I131" i="2" s="1"/>
  <c r="H132" i="2"/>
  <c r="I132" i="2" s="1"/>
  <c r="H133" i="2"/>
  <c r="I133" i="2" s="1"/>
  <c r="H134" i="2"/>
  <c r="I134" i="2" s="1"/>
  <c r="H135" i="2"/>
  <c r="I135" i="2" s="1"/>
  <c r="H136" i="2"/>
  <c r="I136" i="2" s="1"/>
  <c r="H137" i="2"/>
  <c r="I137" i="2" s="1"/>
  <c r="H138" i="2"/>
  <c r="I138" i="2" s="1"/>
  <c r="H139" i="2"/>
  <c r="I139" i="2" s="1"/>
  <c r="H140" i="2"/>
  <c r="I140" i="2" s="1"/>
  <c r="H141" i="2"/>
  <c r="I141" i="2" s="1"/>
  <c r="H142" i="2"/>
  <c r="I142" i="2" s="1"/>
  <c r="H143" i="2"/>
  <c r="I143" i="2" s="1"/>
  <c r="H144" i="2"/>
  <c r="I144" i="2" s="1"/>
  <c r="H145" i="2"/>
  <c r="I145" i="2" s="1"/>
  <c r="H146" i="2"/>
  <c r="I146" i="2" s="1"/>
  <c r="H147" i="2"/>
  <c r="I147" i="2" s="1"/>
  <c r="H148" i="2"/>
  <c r="I148" i="2" s="1"/>
  <c r="H149" i="2"/>
  <c r="I149" i="2" s="1"/>
  <c r="H150" i="2"/>
  <c r="I150" i="2" s="1"/>
  <c r="H151" i="2"/>
  <c r="I151" i="2" s="1"/>
  <c r="H152" i="2"/>
  <c r="I152" i="2" s="1"/>
  <c r="H153" i="2"/>
  <c r="I153" i="2" s="1"/>
  <c r="H154" i="2"/>
  <c r="I154" i="2" s="1"/>
  <c r="H155" i="2"/>
  <c r="I155" i="2" s="1"/>
  <c r="H156" i="2"/>
  <c r="I156" i="2" s="1"/>
  <c r="H157" i="2"/>
  <c r="I157" i="2" s="1"/>
  <c r="H158" i="2"/>
  <c r="I158" i="2" s="1"/>
  <c r="H159" i="2"/>
  <c r="I159" i="2" s="1"/>
  <c r="H160" i="2"/>
  <c r="I160" i="2" s="1"/>
  <c r="H161" i="2"/>
  <c r="I161" i="2" s="1"/>
  <c r="H162" i="2"/>
  <c r="I162" i="2" s="1"/>
  <c r="H163" i="2"/>
  <c r="I163" i="2" s="1"/>
  <c r="H164" i="2"/>
  <c r="I164" i="2" s="1"/>
  <c r="H165" i="2"/>
  <c r="I165" i="2" s="1"/>
  <c r="H166" i="2"/>
  <c r="I166" i="2" s="1"/>
  <c r="H167" i="2"/>
  <c r="I167" i="2" s="1"/>
  <c r="H168" i="2"/>
  <c r="I168" i="2" s="1"/>
  <c r="H169" i="2"/>
  <c r="I169" i="2" s="1"/>
  <c r="H170" i="2"/>
  <c r="I170" i="2" s="1"/>
  <c r="H171" i="2"/>
  <c r="I171" i="2" s="1"/>
  <c r="H172" i="2"/>
  <c r="I172" i="2" s="1"/>
  <c r="H173" i="2"/>
  <c r="I173" i="2" s="1"/>
  <c r="H174" i="2"/>
  <c r="I174" i="2" s="1"/>
  <c r="H175" i="2"/>
  <c r="I175" i="2" s="1"/>
  <c r="H176" i="2"/>
  <c r="I176" i="2" s="1"/>
  <c r="H177" i="2"/>
  <c r="I177" i="2" s="1"/>
  <c r="H178" i="2"/>
  <c r="I178" i="2" s="1"/>
  <c r="H179" i="2"/>
  <c r="I179" i="2" s="1"/>
  <c r="H180" i="2"/>
  <c r="I180" i="2" s="1"/>
  <c r="H181" i="2"/>
  <c r="I181" i="2" s="1"/>
  <c r="H182" i="2"/>
  <c r="I182" i="2" s="1"/>
  <c r="H183" i="2"/>
  <c r="I183" i="2" s="1"/>
  <c r="H184" i="2"/>
  <c r="I184" i="2" s="1"/>
  <c r="H185" i="2"/>
  <c r="I185" i="2" s="1"/>
  <c r="H186" i="2"/>
  <c r="I186" i="2" s="1"/>
  <c r="H187" i="2"/>
  <c r="I187" i="2" s="1"/>
  <c r="H188" i="2"/>
  <c r="I188" i="2" s="1"/>
  <c r="H189" i="2"/>
  <c r="I189" i="2" s="1"/>
  <c r="H190" i="2"/>
  <c r="I190" i="2" s="1"/>
  <c r="H191" i="2"/>
  <c r="I191" i="2" s="1"/>
  <c r="H192" i="2"/>
  <c r="I192" i="2" s="1"/>
  <c r="H193" i="2"/>
  <c r="I193" i="2" s="1"/>
  <c r="H194" i="2"/>
  <c r="I194" i="2" s="1"/>
  <c r="H195" i="2"/>
  <c r="I195" i="2" s="1"/>
  <c r="H196" i="2"/>
  <c r="I196" i="2" s="1"/>
  <c r="H197" i="2"/>
  <c r="I197" i="2" s="1"/>
  <c r="H198" i="2"/>
  <c r="I198" i="2" s="1"/>
  <c r="H199" i="2"/>
  <c r="I199" i="2" s="1"/>
  <c r="H200" i="2"/>
  <c r="I200" i="2" s="1"/>
  <c r="H201" i="2"/>
  <c r="I201" i="2" s="1"/>
  <c r="H202" i="2"/>
  <c r="I202" i="2" s="1"/>
  <c r="H203" i="2"/>
  <c r="I203" i="2" s="1"/>
  <c r="H204" i="2"/>
  <c r="I204" i="2" s="1"/>
  <c r="H205" i="2"/>
  <c r="I205" i="2" s="1"/>
  <c r="H206" i="2"/>
  <c r="I206" i="2" s="1"/>
  <c r="H207" i="2"/>
  <c r="I207" i="2" s="1"/>
  <c r="H208" i="2"/>
  <c r="I208" i="2" s="1"/>
  <c r="H209" i="2"/>
  <c r="I209" i="2" s="1"/>
  <c r="H210" i="2"/>
  <c r="I210" i="2" s="1"/>
  <c r="H211" i="2"/>
  <c r="I211" i="2" s="1"/>
  <c r="H212" i="2"/>
  <c r="I212" i="2" s="1"/>
  <c r="H213" i="2"/>
  <c r="I213" i="2" s="1"/>
  <c r="H214" i="2"/>
  <c r="I214" i="2" s="1"/>
  <c r="H215" i="2"/>
  <c r="I215" i="2" s="1"/>
  <c r="H216" i="2"/>
  <c r="I216" i="2" s="1"/>
  <c r="H217" i="2"/>
  <c r="I217" i="2" s="1"/>
  <c r="H218" i="2"/>
  <c r="I218" i="2" s="1"/>
  <c r="H219" i="2"/>
  <c r="I219" i="2" s="1"/>
  <c r="H220" i="2"/>
  <c r="I220" i="2" s="1"/>
  <c r="H221" i="2"/>
  <c r="I221" i="2" s="1"/>
  <c r="H222" i="2"/>
  <c r="I222" i="2" s="1"/>
  <c r="H223" i="2"/>
  <c r="I223" i="2" s="1"/>
  <c r="H224" i="2"/>
  <c r="I224" i="2" s="1"/>
  <c r="H225" i="2"/>
  <c r="I225" i="2" s="1"/>
  <c r="H226" i="2"/>
  <c r="I226" i="2" s="1"/>
  <c r="H227" i="2"/>
  <c r="I227" i="2" s="1"/>
  <c r="H228" i="2"/>
  <c r="I228" i="2" s="1"/>
  <c r="H229" i="2"/>
  <c r="I229" i="2" s="1"/>
  <c r="H230" i="2"/>
  <c r="I230" i="2" s="1"/>
  <c r="H231" i="2"/>
  <c r="I231" i="2" s="1"/>
  <c r="H232" i="2"/>
  <c r="I232" i="2" s="1"/>
  <c r="H233" i="2"/>
  <c r="I233" i="2" s="1"/>
  <c r="H234" i="2"/>
  <c r="I234" i="2" s="1"/>
  <c r="H235" i="2"/>
  <c r="I235" i="2" s="1"/>
  <c r="H236" i="2"/>
  <c r="I236" i="2" s="1"/>
  <c r="H237" i="2"/>
  <c r="I237" i="2" s="1"/>
  <c r="H238" i="2"/>
  <c r="I238" i="2" s="1"/>
  <c r="H239" i="2"/>
  <c r="I239" i="2" s="1"/>
  <c r="H240" i="2"/>
  <c r="I240" i="2" s="1"/>
  <c r="H241" i="2"/>
  <c r="I241" i="2" s="1"/>
  <c r="H242" i="2"/>
  <c r="I242" i="2" s="1"/>
  <c r="H243" i="2"/>
  <c r="I243" i="2" s="1"/>
  <c r="H244" i="2"/>
  <c r="I244" i="2" s="1"/>
  <c r="H245" i="2"/>
  <c r="I245" i="2" s="1"/>
  <c r="H246" i="2"/>
  <c r="I246" i="2" s="1"/>
  <c r="H247" i="2"/>
  <c r="I247" i="2" s="1"/>
  <c r="H248" i="2"/>
  <c r="I248" i="2" s="1"/>
  <c r="H249" i="2"/>
  <c r="I249" i="2" s="1"/>
  <c r="H250" i="2"/>
  <c r="I250" i="2" s="1"/>
  <c r="H251" i="2"/>
  <c r="I251" i="2" s="1"/>
  <c r="H252" i="2"/>
  <c r="I252" i="2" s="1"/>
  <c r="H253" i="2"/>
  <c r="I253" i="2" s="1"/>
  <c r="H254" i="2"/>
  <c r="I254" i="2" s="1"/>
  <c r="H255" i="2"/>
  <c r="I255" i="2" s="1"/>
  <c r="H256" i="2"/>
  <c r="I256" i="2" s="1"/>
  <c r="H257" i="2"/>
  <c r="I257" i="2" s="1"/>
  <c r="H258" i="2"/>
  <c r="I258" i="2" s="1"/>
  <c r="H259" i="2"/>
  <c r="I259" i="2" s="1"/>
  <c r="H260" i="2"/>
  <c r="I260" i="2" s="1"/>
  <c r="H261" i="2"/>
  <c r="I261" i="2" s="1"/>
  <c r="H262" i="2"/>
  <c r="I262" i="2" s="1"/>
  <c r="H263" i="2"/>
  <c r="I263" i="2" s="1"/>
  <c r="H264" i="2"/>
  <c r="I264" i="2" s="1"/>
  <c r="H265" i="2"/>
  <c r="I265" i="2" s="1"/>
  <c r="H266" i="2"/>
  <c r="I266" i="2" s="1"/>
  <c r="H267" i="2"/>
  <c r="I267" i="2" s="1"/>
  <c r="H268" i="2"/>
  <c r="I268" i="2" s="1"/>
  <c r="H269" i="2"/>
  <c r="I269" i="2" s="1"/>
  <c r="H270" i="2"/>
  <c r="I270" i="2" s="1"/>
  <c r="H271" i="2"/>
  <c r="I271" i="2" s="1"/>
  <c r="H272" i="2"/>
  <c r="I272" i="2" s="1"/>
  <c r="H273" i="2"/>
  <c r="I273" i="2" s="1"/>
  <c r="H274" i="2"/>
  <c r="I274" i="2" s="1"/>
  <c r="H275" i="2"/>
  <c r="I275" i="2" s="1"/>
  <c r="H276" i="2"/>
  <c r="I276" i="2" s="1"/>
  <c r="H277" i="2"/>
  <c r="I277" i="2" s="1"/>
  <c r="H278" i="2"/>
  <c r="I278" i="2" s="1"/>
  <c r="H279" i="2"/>
  <c r="I279" i="2" s="1"/>
  <c r="H280" i="2"/>
  <c r="I280" i="2" s="1"/>
  <c r="H281" i="2"/>
  <c r="I281" i="2" s="1"/>
  <c r="H282" i="2"/>
  <c r="I282" i="2" s="1"/>
  <c r="H283" i="2"/>
  <c r="I283" i="2" s="1"/>
  <c r="H284" i="2"/>
  <c r="I284" i="2" s="1"/>
  <c r="H285" i="2"/>
  <c r="I285" i="2" s="1"/>
  <c r="H286" i="2"/>
  <c r="I286" i="2" s="1"/>
  <c r="H287" i="2"/>
  <c r="I287" i="2" s="1"/>
  <c r="H288" i="2"/>
  <c r="I288" i="2" s="1"/>
  <c r="H289" i="2"/>
  <c r="I289" i="2" s="1"/>
  <c r="H290" i="2"/>
  <c r="I290" i="2" s="1"/>
  <c r="H291" i="2"/>
  <c r="I291" i="2" s="1"/>
  <c r="H292" i="2"/>
  <c r="I292" i="2" s="1"/>
  <c r="H293" i="2"/>
  <c r="I293" i="2" s="1"/>
  <c r="H294" i="2"/>
  <c r="I294" i="2" s="1"/>
  <c r="H295" i="2"/>
  <c r="I295" i="2" s="1"/>
  <c r="H296" i="2"/>
  <c r="I296" i="2" s="1"/>
  <c r="H297" i="2"/>
  <c r="I297" i="2" s="1"/>
  <c r="H298" i="2"/>
  <c r="I298" i="2" s="1"/>
  <c r="H299" i="2"/>
  <c r="I299" i="2" s="1"/>
  <c r="H300" i="2"/>
  <c r="I300" i="2" s="1"/>
  <c r="H301" i="2"/>
  <c r="I301" i="2" s="1"/>
  <c r="H302" i="2"/>
  <c r="I302" i="2" s="1"/>
  <c r="H303" i="2"/>
  <c r="I303" i="2" s="1"/>
  <c r="H4" i="2"/>
  <c r="I4" i="2" s="1"/>
  <c r="C5" i="4" a="1"/>
  <c r="C5" i="4" s="1"/>
  <c r="D5" i="4" s="1"/>
  <c r="D9" i="10" l="1"/>
  <c r="D10" i="10" s="1"/>
  <c r="E9" i="10"/>
  <c r="E10" i="10" s="1"/>
  <c r="E10" i="4"/>
  <c r="E9" i="4"/>
  <c r="E8" i="4"/>
  <c r="E5" i="4"/>
  <c r="E7" i="4"/>
  <c r="E6" i="4"/>
  <c r="F5" i="4"/>
  <c r="D8" i="4"/>
  <c r="D7" i="4"/>
  <c r="D6" i="4"/>
  <c r="F10" i="4"/>
  <c r="F9" i="4"/>
  <c r="D10" i="4"/>
  <c r="F8" i="4"/>
  <c r="D9" i="4"/>
  <c r="F7" i="4"/>
  <c r="F6" i="4"/>
  <c r="E10" i="1" l="1"/>
  <c r="F13" i="1"/>
  <c r="F14" i="1"/>
  <c r="E14" i="1"/>
  <c r="E13" i="1"/>
  <c r="F12" i="1"/>
  <c r="E12" i="1"/>
  <c r="F11" i="1"/>
  <c r="E11" i="1"/>
  <c r="F10" i="1"/>
  <c r="F8" i="1"/>
  <c r="E8" i="1"/>
  <c r="F7" i="1"/>
  <c r="E7" i="1"/>
  <c r="F6" i="1"/>
  <c r="E6" i="1"/>
  <c r="F5" i="1"/>
  <c r="E5" i="1"/>
  <c r="F4" i="1"/>
  <c r="E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CB548E-6D98-4F76-9CF7-784A7D28F56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B71E3A9-7EE6-4F98-8C68-235C9EC0BB25}" name="WorksheetConnection_DA Excel Work_Spring 2023_1.xlsx!Data" type="102" refreshedVersion="8" minRefreshableVersion="5">
    <extLst>
      <ext xmlns:x15="http://schemas.microsoft.com/office/spreadsheetml/2010/11/main" uri="{DE250136-89BD-433C-8126-D09CA5730AF9}">
        <x15:connection id="Data" autoDelete="1">
          <x15:rangePr sourceName="_xlcn.WorksheetConnection_DAExcelWork_Spring2023_1.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<sst xmlns="http://schemas.openxmlformats.org/spreadsheetml/2006/main" count="2904" uniqueCount="113">
  <si>
    <t>Sales Person</t>
  </si>
  <si>
    <t>Geography</t>
  </si>
  <si>
    <t>Product</t>
  </si>
  <si>
    <t>Amount</t>
  </si>
  <si>
    <t>Units</t>
  </si>
  <si>
    <t>Questions</t>
  </si>
  <si>
    <t>Cost per unit</t>
  </si>
  <si>
    <t>Ram Mahesh</t>
  </si>
  <si>
    <t>New Zealand</t>
  </si>
  <si>
    <t>70% Dark Bites</t>
  </si>
  <si>
    <t>Quick statistics</t>
  </si>
  <si>
    <t>Milk Bars</t>
  </si>
  <si>
    <t>Brien Boise</t>
  </si>
  <si>
    <t>USA</t>
  </si>
  <si>
    <t>Choco Coated Almonds</t>
  </si>
  <si>
    <t>Exploratory Data Analysis (EDA) with CF</t>
  </si>
  <si>
    <t>50% Dark Bites</t>
  </si>
  <si>
    <t>Husein Augar</t>
  </si>
  <si>
    <t>Almond Choco</t>
  </si>
  <si>
    <t>Sales by country (with formulas)</t>
  </si>
  <si>
    <t>Carla Molina</t>
  </si>
  <si>
    <t>Canada</t>
  </si>
  <si>
    <t>Drinking Coco</t>
  </si>
  <si>
    <t>Sales by country (with pivots)</t>
  </si>
  <si>
    <t>Raspberry Choco</t>
  </si>
  <si>
    <t>Curtice Advani</t>
  </si>
  <si>
    <t>UK</t>
  </si>
  <si>
    <t>White Choc</t>
  </si>
  <si>
    <t>Top 5 products by $ per unit</t>
  </si>
  <si>
    <t>Mint Chip Choco</t>
  </si>
  <si>
    <t>Peanut Butter Cubes</t>
  </si>
  <si>
    <t>Eclairs</t>
  </si>
  <si>
    <t>Australia</t>
  </si>
  <si>
    <t>Smooth Sliky Salty</t>
  </si>
  <si>
    <t>Best Sales person by country</t>
  </si>
  <si>
    <t>After Nines</t>
  </si>
  <si>
    <t>99% Dark &amp; Pure</t>
  </si>
  <si>
    <t>Ches Bonnell</t>
  </si>
  <si>
    <t>Dynamic country-level Sales Report</t>
  </si>
  <si>
    <t>Orange Choco</t>
  </si>
  <si>
    <t>Gigi Bohling</t>
  </si>
  <si>
    <t>Which products to discontinue?</t>
  </si>
  <si>
    <t>Spicy Special Slims</t>
  </si>
  <si>
    <t>Barr Faughny</t>
  </si>
  <si>
    <t>Gunar Cockshoot</t>
  </si>
  <si>
    <t>Fruit &amp; Nut Bars</t>
  </si>
  <si>
    <t>85% Dark Bars</t>
  </si>
  <si>
    <t>India</t>
  </si>
  <si>
    <t>Baker's Choco Chips</t>
  </si>
  <si>
    <t>Manuka Honey Choco</t>
  </si>
  <si>
    <t>Organic Choco Syrup</t>
  </si>
  <si>
    <t>Caramel Stuffed Bars</t>
  </si>
  <si>
    <t>Oby Sorrel</t>
  </si>
  <si>
    <t>GW - Data Analyst - Excel Work</t>
  </si>
  <si>
    <t>Data Anamolies</t>
  </si>
  <si>
    <t>Profits by product (using products table) - See column K</t>
  </si>
  <si>
    <t>GW - Data Analyst - Quick Statistics</t>
  </si>
  <si>
    <t>Average</t>
  </si>
  <si>
    <t>Median</t>
  </si>
  <si>
    <t>Mode</t>
  </si>
  <si>
    <t>Min</t>
  </si>
  <si>
    <t>Max</t>
  </si>
  <si>
    <t>First Q</t>
  </si>
  <si>
    <t>Third Q</t>
  </si>
  <si>
    <t>Distinct Count</t>
  </si>
  <si>
    <t>Sum</t>
  </si>
  <si>
    <r>
      <t>The Excel QUARTILE function returns the quartile (</t>
    </r>
    <r>
      <rPr>
        <b/>
        <sz val="8"/>
        <color rgb="FF202124"/>
        <rFont val="Roboto"/>
      </rPr>
      <t>each of four equal groups</t>
    </r>
    <r>
      <rPr>
        <sz val="8"/>
        <color rgb="FF202124"/>
        <rFont val="Roboto"/>
      </rPr>
      <t>) for a given set of data. QUARTILE can return minimum value, first quartile, second quartile, third quartile, and max value.</t>
    </r>
  </si>
  <si>
    <t>GW - Data Analyst - Exploratory Data Analysis</t>
  </si>
  <si>
    <t>Apply CF for Col Amount</t>
  </si>
  <si>
    <t>Sort by Largest to Smallest</t>
  </si>
  <si>
    <t>Apply CF Databars for Units Column</t>
  </si>
  <si>
    <t>Apply Filter on Units Col</t>
  </si>
  <si>
    <t>Clear the rules</t>
  </si>
  <si>
    <t>Apply Above Average Conndition on Amounts</t>
  </si>
  <si>
    <t>Apply Top 10 rule for Amount column</t>
  </si>
  <si>
    <t>Find out duplicate values</t>
  </si>
  <si>
    <t>GW - Data Analyst - Using Pivot tables</t>
  </si>
  <si>
    <t>GW - Data Analyst - Top 5 products by $ Price/Unit</t>
  </si>
  <si>
    <t xml:space="preserve">GW - Data Analyst - Data Anamolies </t>
  </si>
  <si>
    <t>GW - Data Analyst - Best Sales Person by Country</t>
  </si>
  <si>
    <t>GW - Data Analyst - Profit Analysis - Profit by Product</t>
  </si>
  <si>
    <t>GW - Data Analyst - Sales report by Country</t>
  </si>
  <si>
    <t>GW - Data Analyst - Products to discontinue</t>
  </si>
  <si>
    <t>Second Q</t>
  </si>
  <si>
    <t>Stats</t>
  </si>
  <si>
    <t>S.No</t>
  </si>
  <si>
    <t>GW - Sales By Country - Using Formulas</t>
  </si>
  <si>
    <t>Sales</t>
  </si>
  <si>
    <t>Sum of Amount</t>
  </si>
  <si>
    <t>Sum of Units</t>
  </si>
  <si>
    <t xml:space="preserve"> </t>
  </si>
  <si>
    <t>Unit Price</t>
  </si>
  <si>
    <t>Products</t>
  </si>
  <si>
    <t>Top Performing Sales Person</t>
  </si>
  <si>
    <t>Least Performing Sales Person</t>
  </si>
  <si>
    <t>Summary</t>
  </si>
  <si>
    <t>Total</t>
  </si>
  <si>
    <t>Profit</t>
  </si>
  <si>
    <t>Quantity (Units)</t>
  </si>
  <si>
    <t>By Sales person</t>
  </si>
  <si>
    <t xml:space="preserve">❎✔ </t>
  </si>
  <si>
    <t>Scatter Chart for Amount &amp; Units</t>
  </si>
  <si>
    <t>Box Chart for Amounts only</t>
  </si>
  <si>
    <t>Box Chart for Geography and Amounts</t>
  </si>
  <si>
    <t xml:space="preserve">Unit Cost </t>
  </si>
  <si>
    <t>Actual Cost</t>
  </si>
  <si>
    <t>Profit/Loss</t>
  </si>
  <si>
    <t>Product Name</t>
  </si>
  <si>
    <t>Total Sales</t>
  </si>
  <si>
    <t>Total Cost</t>
  </si>
  <si>
    <t>Country Name</t>
  </si>
  <si>
    <t>No. Of Transactions</t>
  </si>
  <si>
    <t>Profit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</si>
</sst>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_([$$-409]* #,##0_);_([$$-409]* \(#,##0\);_([$$-409]* &quot;-&quot;??_);_(@_)"/>
    <numFmt numFmtId="165" formatCode="_(&quot;$&quot;* #,##0_);_(&quot;$&quot;* \(#,##0\);_(&quot;$&quot;* &quot;-&quot;??_);_(@_)"/>
    <numFmt numFmtId="166" formatCode="_([$$-409]* #,##0.00_);_([$$-409]* \(#,##0.00\);_([$$-409]* &quot;-&quot;??_);_(@_)"/>
    <numFmt numFmtId="167" formatCode="0.0"/>
    <numFmt numFmtId="168" formatCode="_(* #,##0_);_(* \(#,##0\);_(* &quot;-&quot;??_);_(@_)"/>
    <numFmt numFmtId="172" formatCode="\$#,##0.00;\(\$#,##0.00\);\$#,##0.00"/>
    <numFmt numFmtId="173" formatCode="0.00%;\-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22"/>
      <color theme="1"/>
      <name val="Calibri"/>
      <family val="2"/>
      <scheme val="minor"/>
    </font>
    <font>
      <sz val="8"/>
      <color rgb="FF202124"/>
      <name val="Roboto"/>
    </font>
    <font>
      <b/>
      <sz val="8"/>
      <color rgb="FF202124"/>
      <name val="Roboto"/>
    </font>
    <font>
      <b/>
      <sz val="11"/>
      <color theme="0"/>
      <name val="Calibri"/>
      <family val="2"/>
      <scheme val="minor"/>
    </font>
    <font>
      <b/>
      <sz val="11"/>
      <name val="Calibri"/>
      <family val="2"/>
      <scheme val="minor"/>
    </font>
    <font>
      <sz val="11"/>
      <color theme="7" tint="-0.249977111117893"/>
      <name val="Calibri"/>
      <family val="2"/>
      <scheme val="min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C0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249977111117893"/>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indexed="64"/>
      </patternFill>
    </fill>
  </fills>
  <borders count="10">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dotted">
        <color auto="1"/>
      </top>
      <bottom style="dotted">
        <color auto="1"/>
      </bottom>
      <diagonal/>
    </border>
    <border>
      <left/>
      <right/>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03">
    <xf numFmtId="0" fontId="0" fillId="0" borderId="0" xfId="0"/>
    <xf numFmtId="0" fontId="0" fillId="2" borderId="0" xfId="0" applyFill="1"/>
    <xf numFmtId="0" fontId="0" fillId="3" borderId="0" xfId="0" applyFill="1"/>
    <xf numFmtId="0" fontId="2" fillId="0" borderId="0" xfId="0" applyFont="1"/>
    <xf numFmtId="0" fontId="2" fillId="0" borderId="0" xfId="0" applyFont="1" applyAlignment="1">
      <alignment horizontal="right"/>
    </xf>
    <xf numFmtId="6" fontId="0" fillId="0" borderId="0" xfId="0" applyNumberFormat="1"/>
    <xf numFmtId="3" fontId="0" fillId="0" borderId="0" xfId="0" applyNumberFormat="1"/>
    <xf numFmtId="0" fontId="0" fillId="0" borderId="1" xfId="0" applyBorder="1"/>
    <xf numFmtId="8" fontId="0" fillId="0" borderId="0" xfId="0" applyNumberFormat="1"/>
    <xf numFmtId="0" fontId="0" fillId="4" borderId="0" xfId="0" applyFill="1"/>
    <xf numFmtId="0" fontId="3" fillId="5" borderId="0" xfId="0" applyFont="1" applyFill="1" applyAlignment="1">
      <alignment horizontal="left"/>
    </xf>
    <xf numFmtId="0" fontId="3" fillId="3" borderId="0" xfId="0" applyFont="1" applyFill="1"/>
    <xf numFmtId="0" fontId="0" fillId="6" borderId="0" xfId="0" applyFill="1"/>
    <xf numFmtId="0" fontId="0" fillId="7" borderId="0" xfId="0" applyFill="1" applyAlignment="1">
      <alignment horizontal="center"/>
    </xf>
    <xf numFmtId="0" fontId="0" fillId="5" borderId="0" xfId="0" applyFill="1" applyAlignment="1">
      <alignment horizontal="center"/>
    </xf>
    <xf numFmtId="0" fontId="0" fillId="5" borderId="0" xfId="0" applyFill="1"/>
    <xf numFmtId="0" fontId="0" fillId="8" borderId="0" xfId="0" applyFill="1"/>
    <xf numFmtId="0" fontId="0" fillId="8" borderId="0" xfId="0" applyFill="1" applyAlignment="1">
      <alignment horizontal="center"/>
    </xf>
    <xf numFmtId="0" fontId="3" fillId="8" borderId="0" xfId="0" applyFont="1" applyFill="1" applyAlignment="1">
      <alignment horizontal="left"/>
    </xf>
    <xf numFmtId="0" fontId="4" fillId="0" borderId="0" xfId="0" applyFont="1"/>
    <xf numFmtId="0" fontId="0" fillId="7" borderId="0" xfId="0" applyFill="1"/>
    <xf numFmtId="0" fontId="0" fillId="9" borderId="0" xfId="0" applyFill="1" applyAlignment="1">
      <alignment horizontal="center"/>
    </xf>
    <xf numFmtId="164" fontId="0" fillId="5" borderId="0" xfId="0" applyNumberFormat="1" applyFill="1" applyAlignment="1">
      <alignment horizontal="center"/>
    </xf>
    <xf numFmtId="168" fontId="0" fillId="5" borderId="0" xfId="1" applyNumberFormat="1" applyFont="1" applyFill="1" applyAlignment="1">
      <alignment horizontal="center"/>
    </xf>
    <xf numFmtId="10" fontId="0" fillId="5" borderId="0" xfId="0" applyNumberFormat="1" applyFill="1" applyAlignment="1">
      <alignment horizontal="center"/>
    </xf>
    <xf numFmtId="0" fontId="0" fillId="11" borderId="3" xfId="0" applyFont="1" applyFill="1" applyBorder="1"/>
    <xf numFmtId="0" fontId="0" fillId="0" borderId="3" xfId="0" applyFont="1" applyBorder="1"/>
    <xf numFmtId="0" fontId="0" fillId="3" borderId="0" xfId="0" applyFill="1" applyAlignment="1">
      <alignment horizontal="center"/>
    </xf>
    <xf numFmtId="0" fontId="2" fillId="0" borderId="1" xfId="0" applyFont="1" applyBorder="1" applyAlignment="1">
      <alignment horizontal="center"/>
    </xf>
    <xf numFmtId="0" fontId="0" fillId="0" borderId="0" xfId="0" applyAlignment="1">
      <alignment horizontal="center"/>
    </xf>
    <xf numFmtId="0" fontId="2" fillId="3" borderId="0" xfId="0" applyFont="1" applyFill="1" applyAlignment="1">
      <alignment horizontal="left"/>
    </xf>
    <xf numFmtId="0" fontId="0" fillId="11" borderId="4" xfId="0" applyFont="1" applyFill="1" applyBorder="1"/>
    <xf numFmtId="0" fontId="0" fillId="0" borderId="4" xfId="0" applyFont="1" applyBorder="1"/>
    <xf numFmtId="0" fontId="2" fillId="12" borderId="2" xfId="0" applyFont="1" applyFill="1" applyBorder="1" applyAlignment="1">
      <alignment horizontal="center"/>
    </xf>
    <xf numFmtId="0" fontId="0" fillId="13" borderId="2" xfId="0" applyFill="1" applyBorder="1" applyAlignment="1">
      <alignment horizontal="center"/>
    </xf>
    <xf numFmtId="0" fontId="0" fillId="13" borderId="2" xfId="0" applyFill="1" applyBorder="1"/>
    <xf numFmtId="164" fontId="0" fillId="13" borderId="2" xfId="0" applyNumberFormat="1" applyFill="1" applyBorder="1" applyAlignment="1">
      <alignment horizontal="center"/>
    </xf>
    <xf numFmtId="1" fontId="0" fillId="13" borderId="2" xfId="0" applyNumberFormat="1" applyFill="1" applyBorder="1" applyAlignment="1">
      <alignment horizontal="center"/>
    </xf>
    <xf numFmtId="164" fontId="0" fillId="13" borderId="2" xfId="2" applyNumberFormat="1" applyFont="1" applyFill="1" applyBorder="1" applyAlignment="1">
      <alignment horizontal="center"/>
    </xf>
    <xf numFmtId="1" fontId="0" fillId="13" borderId="2" xfId="2" applyNumberFormat="1" applyFont="1" applyFill="1" applyBorder="1" applyAlignment="1">
      <alignment horizontal="center"/>
    </xf>
    <xf numFmtId="165" fontId="0" fillId="13" borderId="2" xfId="2" applyNumberFormat="1" applyFont="1" applyFill="1" applyBorder="1" applyAlignment="1">
      <alignment horizontal="center"/>
    </xf>
    <xf numFmtId="166" fontId="0" fillId="13" borderId="2" xfId="0" applyNumberFormat="1" applyFill="1" applyBorder="1" applyAlignment="1">
      <alignment horizontal="center"/>
    </xf>
    <xf numFmtId="0" fontId="0" fillId="13" borderId="0" xfId="0" applyFill="1" applyAlignment="1">
      <alignment horizontal="center"/>
    </xf>
    <xf numFmtId="6" fontId="0" fillId="13" borderId="2" xfId="0" applyNumberFormat="1" applyFill="1" applyBorder="1" applyAlignment="1">
      <alignment horizontal="center"/>
    </xf>
    <xf numFmtId="167" fontId="0" fillId="13" borderId="2" xfId="0" applyNumberFormat="1" applyFill="1" applyBorder="1" applyAlignment="1">
      <alignment horizontal="center"/>
    </xf>
    <xf numFmtId="44" fontId="0" fillId="8" borderId="0" xfId="2" applyFont="1" applyFill="1"/>
    <xf numFmtId="0" fontId="0" fillId="0" borderId="5" xfId="0" applyBorder="1"/>
    <xf numFmtId="0" fontId="0" fillId="0" borderId="5" xfId="0" applyBorder="1" applyAlignment="1">
      <alignment horizontal="center"/>
    </xf>
    <xf numFmtId="0" fontId="0" fillId="8" borderId="5" xfId="0" applyFill="1" applyBorder="1" applyAlignment="1">
      <alignment horizontal="center"/>
    </xf>
    <xf numFmtId="0" fontId="3" fillId="5" borderId="0" xfId="0" applyFont="1" applyFill="1" applyAlignment="1">
      <alignment horizontal="center"/>
    </xf>
    <xf numFmtId="44" fontId="0" fillId="8" borderId="5" xfId="2" applyFont="1" applyFill="1" applyBorder="1" applyAlignment="1">
      <alignment horizontal="center"/>
    </xf>
    <xf numFmtId="0" fontId="0" fillId="8" borderId="5" xfId="0" applyFill="1" applyBorder="1" applyAlignment="1">
      <alignment horizontal="left"/>
    </xf>
    <xf numFmtId="0" fontId="2" fillId="13" borderId="5" xfId="0" applyFont="1" applyFill="1" applyBorder="1" applyAlignment="1">
      <alignment horizontal="center"/>
    </xf>
    <xf numFmtId="44" fontId="0" fillId="8" borderId="0" xfId="0" applyNumberFormat="1" applyFill="1"/>
    <xf numFmtId="0" fontId="0" fillId="0" borderId="0" xfId="0" pivotButton="1"/>
    <xf numFmtId="0" fontId="0" fillId="0" borderId="0" xfId="0" applyAlignment="1">
      <alignment horizontal="left"/>
    </xf>
    <xf numFmtId="0" fontId="0" fillId="8" borderId="5" xfId="0" applyNumberFormat="1" applyFill="1" applyBorder="1" applyAlignment="1">
      <alignment horizontal="center"/>
    </xf>
    <xf numFmtId="0" fontId="0" fillId="13" borderId="5" xfId="0" applyFill="1" applyBorder="1"/>
    <xf numFmtId="0" fontId="0" fillId="13" borderId="5" xfId="0" applyFill="1" applyBorder="1" applyAlignment="1">
      <alignment horizontal="center"/>
    </xf>
    <xf numFmtId="44" fontId="0" fillId="8" borderId="5" xfId="0" applyNumberFormat="1" applyFill="1" applyBorder="1" applyAlignment="1">
      <alignment horizontal="center"/>
    </xf>
    <xf numFmtId="2" fontId="0" fillId="8" borderId="5" xfId="0" applyNumberFormat="1" applyFill="1" applyBorder="1" applyAlignment="1">
      <alignment horizontal="center"/>
    </xf>
    <xf numFmtId="172" fontId="0" fillId="0" borderId="0" xfId="0" applyNumberFormat="1" applyAlignment="1">
      <alignment horizontal="center"/>
    </xf>
    <xf numFmtId="0" fontId="0" fillId="0" borderId="5" xfId="0" pivotButton="1" applyBorder="1"/>
    <xf numFmtId="0" fontId="0" fillId="0" borderId="5" xfId="0" applyBorder="1" applyAlignment="1">
      <alignment horizontal="left"/>
    </xf>
    <xf numFmtId="172" fontId="0" fillId="0" borderId="5" xfId="0" applyNumberFormat="1" applyBorder="1" applyAlignment="1">
      <alignment horizontal="center"/>
    </xf>
    <xf numFmtId="44" fontId="0" fillId="5" borderId="0" xfId="2" applyFont="1" applyFill="1" applyAlignment="1">
      <alignment horizontal="center"/>
    </xf>
    <xf numFmtId="44" fontId="0" fillId="0" borderId="5" xfId="2" applyFont="1" applyBorder="1"/>
    <xf numFmtId="0" fontId="0" fillId="0" borderId="5" xfId="0" applyBorder="1" applyAlignment="1">
      <alignment horizontal="left" indent="1"/>
    </xf>
    <xf numFmtId="44" fontId="0" fillId="0" borderId="5" xfId="2" applyFont="1" applyBorder="1" applyAlignment="1">
      <alignment horizontal="center"/>
    </xf>
    <xf numFmtId="44" fontId="0" fillId="0" borderId="0" xfId="2" applyFont="1" applyAlignment="1">
      <alignment horizontal="center"/>
    </xf>
    <xf numFmtId="44" fontId="0" fillId="8" borderId="0" xfId="2" applyFont="1" applyFill="1" applyAlignment="1">
      <alignment horizontal="center"/>
    </xf>
    <xf numFmtId="44" fontId="0" fillId="5" borderId="0" xfId="2" applyFont="1" applyFill="1"/>
    <xf numFmtId="0" fontId="2" fillId="12" borderId="0" xfId="0" applyFont="1" applyFill="1" applyAlignment="1">
      <alignment horizontal="center"/>
    </xf>
    <xf numFmtId="0" fontId="2" fillId="12" borderId="6" xfId="0" applyFont="1" applyFill="1" applyBorder="1" applyAlignment="1">
      <alignment horizontal="center"/>
    </xf>
    <xf numFmtId="0" fontId="2" fillId="0" borderId="0" xfId="0" applyFont="1" applyAlignment="1">
      <alignment horizontal="center"/>
    </xf>
    <xf numFmtId="44" fontId="2" fillId="0" borderId="0" xfId="2" applyFont="1" applyAlignment="1">
      <alignment horizontal="center"/>
    </xf>
    <xf numFmtId="44" fontId="0" fillId="3" borderId="0" xfId="2" applyFont="1" applyFill="1" applyAlignment="1">
      <alignment horizontal="center"/>
    </xf>
    <xf numFmtId="6" fontId="0" fillId="0" borderId="0" xfId="0" applyNumberFormat="1" applyAlignment="1">
      <alignment horizontal="center"/>
    </xf>
    <xf numFmtId="3" fontId="0" fillId="0" borderId="0" xfId="0" applyNumberFormat="1" applyAlignment="1">
      <alignment horizontal="center"/>
    </xf>
    <xf numFmtId="0" fontId="2" fillId="7" borderId="5" xfId="0" applyFont="1" applyFill="1" applyBorder="1" applyAlignment="1">
      <alignment horizontal="center"/>
    </xf>
    <xf numFmtId="0" fontId="7" fillId="14" borderId="5" xfId="0" applyFont="1" applyFill="1" applyBorder="1" applyAlignment="1">
      <alignment horizontal="right"/>
    </xf>
    <xf numFmtId="0" fontId="7" fillId="14" borderId="5" xfId="0" applyFont="1" applyFill="1" applyBorder="1" applyAlignment="1">
      <alignment horizontal="center"/>
    </xf>
    <xf numFmtId="164" fontId="0" fillId="0" borderId="7" xfId="0" applyNumberFormat="1" applyBorder="1" applyAlignment="1">
      <alignment horizontal="center"/>
    </xf>
    <xf numFmtId="0" fontId="0" fillId="0" borderId="7" xfId="0" applyBorder="1" applyAlignment="1">
      <alignment horizontal="center"/>
    </xf>
    <xf numFmtId="44" fontId="0" fillId="0" borderId="8" xfId="2" applyFont="1" applyBorder="1" applyAlignment="1">
      <alignment horizontal="center"/>
    </xf>
    <xf numFmtId="1" fontId="0" fillId="0" borderId="8" xfId="0" applyNumberFormat="1" applyBorder="1" applyAlignment="1">
      <alignment horizontal="center"/>
    </xf>
    <xf numFmtId="0" fontId="2" fillId="7" borderId="9"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7" fillId="14" borderId="9" xfId="0" applyFont="1" applyFill="1" applyBorder="1" applyAlignment="1">
      <alignment horizontal="center"/>
    </xf>
    <xf numFmtId="0" fontId="7" fillId="14" borderId="7" xfId="0" applyFont="1" applyFill="1" applyBorder="1" applyAlignment="1">
      <alignment horizontal="center"/>
    </xf>
    <xf numFmtId="0" fontId="8" fillId="14" borderId="8" xfId="0" applyFont="1" applyFill="1" applyBorder="1" applyAlignment="1">
      <alignment horizontal="center"/>
    </xf>
    <xf numFmtId="0" fontId="0" fillId="8" borderId="9" xfId="0" applyFill="1" applyBorder="1"/>
    <xf numFmtId="44" fontId="0" fillId="8" borderId="7" xfId="2" applyFont="1" applyFill="1" applyBorder="1" applyAlignment="1">
      <alignment horizontal="center"/>
    </xf>
    <xf numFmtId="0" fontId="0" fillId="8" borderId="7" xfId="0" applyFill="1" applyBorder="1" applyAlignment="1">
      <alignment horizontal="center"/>
    </xf>
    <xf numFmtId="0" fontId="0" fillId="8" borderId="8" xfId="0" applyFill="1" applyBorder="1" applyAlignment="1">
      <alignment horizontal="center"/>
    </xf>
    <xf numFmtId="173" fontId="0" fillId="0" borderId="0" xfId="0" applyNumberFormat="1" applyAlignment="1">
      <alignment horizontal="center"/>
    </xf>
    <xf numFmtId="0" fontId="6" fillId="10" borderId="3" xfId="0" applyFont="1" applyFill="1" applyBorder="1" applyAlignment="1">
      <alignment horizontal="center"/>
    </xf>
    <xf numFmtId="0" fontId="6" fillId="10" borderId="4" xfId="0" applyFont="1" applyFill="1" applyBorder="1" applyAlignment="1">
      <alignment horizontal="center"/>
    </xf>
    <xf numFmtId="6" fontId="0" fillId="11" borderId="4" xfId="0" applyNumberFormat="1" applyFont="1" applyFill="1" applyBorder="1" applyAlignment="1">
      <alignment horizontal="center"/>
    </xf>
    <xf numFmtId="3" fontId="0" fillId="11" borderId="4" xfId="0" applyNumberFormat="1" applyFont="1" applyFill="1" applyBorder="1" applyAlignment="1">
      <alignment horizontal="center"/>
    </xf>
    <xf numFmtId="6" fontId="0" fillId="0" borderId="4" xfId="0" applyNumberFormat="1" applyFont="1" applyBorder="1" applyAlignment="1">
      <alignment horizontal="center"/>
    </xf>
    <xf numFmtId="3" fontId="0" fillId="0" borderId="4" xfId="0" applyNumberFormat="1" applyFont="1" applyBorder="1" applyAlignment="1">
      <alignment horizontal="center"/>
    </xf>
  </cellXfs>
  <cellStyles count="3">
    <cellStyle name="Comma" xfId="1" builtinId="3"/>
    <cellStyle name="Currency" xfId="2" builtinId="4"/>
    <cellStyle name="Normal" xfId="0" builtinId="0"/>
  </cellStyles>
  <dxfs count="17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dxf>
    <dxf>
      <alignment horizontal="genera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horizontal="center"/>
    </dxf>
    <dxf>
      <alignment horizontal="center"/>
    </dxf>
    <dxf>
      <alignment horizontal="general"/>
    </dxf>
    <dxf>
      <alignment horizontal="general"/>
    </dxf>
    <dxf>
      <alignment horizontal="general"/>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dxf>
    <dxf>
      <alignment horizontal="center"/>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horizontal="cent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horizontal="center"/>
    </dxf>
    <dxf>
      <numFmt numFmtId="2" formatCode="0.00"/>
    </dxf>
    <dxf>
      <numFmt numFmtId="34" formatCode="_(&quot;$&quot;* #,##0.00_);_(&quot;$&quot;* \(#,##0.00\);_(&quot;$&quot;* &quot;-&quot;??_);_(@_)"/>
    </dxf>
    <dxf>
      <fill>
        <patternFill>
          <bgColor theme="0" tint="-0.14999847407452621"/>
        </patternFill>
      </fill>
    </dxf>
    <dxf>
      <fill>
        <patternFill>
          <bgColor theme="0" tint="-0.14999847407452621"/>
        </patternFill>
      </fill>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5.xml"/><Relationship Id="rId27" Type="http://schemas.openxmlformats.org/officeDocument/2006/relationships/sheetMetadata" Target="metadata.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 &amp; Units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'6'!$G$3</c:f>
              <c:strCache>
                <c:ptCount val="1"/>
                <c:pt idx="0">
                  <c:v>Units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'6'!$F$4:$F$303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'6'!$G$4:$G$303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413-420B-A9ED-4C8C3C3F6D1D}"/>
            </c:ext>
          </c:extLst>
        </c:ser>
        <c:dLbls>
          <c:showLegendKey val="0"/>
          <c:showVal val="0"/>
          <c:showCatName val="0"/>
          <c:showSerName val="0"/>
          <c:showPercent val="0"/>
          <c:showBubbleSize val="0"/>
        </c:dLbls>
        <c:axId val="782031039"/>
        <c:axId val="1520288335"/>
      </c:scatterChart>
      <c:valAx>
        <c:axId val="782031039"/>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0288335"/>
        <c:crosses val="autoZero"/>
        <c:crossBetween val="midCat"/>
      </c:valAx>
      <c:valAx>
        <c:axId val="152028833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2031039"/>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baseline="0">
                <a:solidFill>
                  <a:schemeClr val="dk1">
                    <a:lumMod val="75000"/>
                    <a:lumOff val="2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Sales By Geography</a:t>
            </a:r>
          </a:p>
        </c:rich>
      </c:tx>
      <c:overlay val="0"/>
      <c:spPr>
        <a:noFill/>
        <a:ln>
          <a:noFill/>
        </a:ln>
        <a:effectLst/>
      </c:spPr>
      <c:txPr>
        <a:bodyPr rot="0" spcFirstLastPara="1" vertOverflow="ellipsis" vert="horz" wrap="square" anchor="ctr" anchorCtr="1"/>
        <a:lstStyle/>
        <a:p>
          <a:pPr>
            <a:defRPr sz="1800" b="1" i="0" u="none" strike="noStrike"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'6'!$F$3</c:f>
              <c:strCache>
                <c:ptCount val="1"/>
                <c:pt idx="0">
                  <c:v>Amount</c:v>
                </c:pt>
              </c:strCache>
            </c:strRef>
          </c:tx>
          <c:spPr>
            <a:ln w="28575" cap="rnd">
              <a:solidFill>
                <a:schemeClr val="accent1"/>
              </a:solidFill>
              <a:round/>
            </a:ln>
            <a:effectLst/>
          </c:spPr>
          <c:marker>
            <c:symbol val="none"/>
          </c:marker>
          <c:cat>
            <c:strRef>
              <c:f>'6'!$D$4:$D$303</c:f>
              <c:strCache>
                <c:ptCount val="300"/>
                <c:pt idx="0">
                  <c:v>New Zealand</c:v>
                </c:pt>
                <c:pt idx="1">
                  <c:v>USA</c:v>
                </c:pt>
                <c:pt idx="2">
                  <c:v>USA</c:v>
                </c:pt>
                <c:pt idx="3">
                  <c:v>Canada</c:v>
                </c:pt>
                <c:pt idx="4">
                  <c:v>UK</c:v>
                </c:pt>
                <c:pt idx="5">
                  <c:v>USA</c:v>
                </c:pt>
                <c:pt idx="6">
                  <c:v>Australia</c:v>
                </c:pt>
                <c:pt idx="7">
                  <c:v>USA</c:v>
                </c:pt>
                <c:pt idx="8">
                  <c:v>Australia</c:v>
                </c:pt>
                <c:pt idx="9">
                  <c:v>New Zealand</c:v>
                </c:pt>
                <c:pt idx="10">
                  <c:v>UK</c:v>
                </c:pt>
                <c:pt idx="11">
                  <c:v>New Zealand</c:v>
                </c:pt>
                <c:pt idx="12">
                  <c:v>Australia</c:v>
                </c:pt>
                <c:pt idx="13">
                  <c:v>India</c:v>
                </c:pt>
                <c:pt idx="14">
                  <c:v>USA</c:v>
                </c:pt>
                <c:pt idx="15">
                  <c:v>USA</c:v>
                </c:pt>
                <c:pt idx="16">
                  <c:v>New Zealand</c:v>
                </c:pt>
                <c:pt idx="17">
                  <c:v>India</c:v>
                </c:pt>
                <c:pt idx="18">
                  <c:v>India</c:v>
                </c:pt>
                <c:pt idx="19">
                  <c:v>UK</c:v>
                </c:pt>
                <c:pt idx="20">
                  <c:v>India</c:v>
                </c:pt>
                <c:pt idx="21">
                  <c:v>Australia</c:v>
                </c:pt>
                <c:pt idx="22">
                  <c:v>Australia</c:v>
                </c:pt>
                <c:pt idx="23">
                  <c:v>New Zealand</c:v>
                </c:pt>
                <c:pt idx="24">
                  <c:v>USA</c:v>
                </c:pt>
                <c:pt idx="25">
                  <c:v>Canada</c:v>
                </c:pt>
                <c:pt idx="26">
                  <c:v>UK</c:v>
                </c:pt>
                <c:pt idx="27">
                  <c:v>USA</c:v>
                </c:pt>
                <c:pt idx="28">
                  <c:v>Canada</c:v>
                </c:pt>
                <c:pt idx="29">
                  <c:v>New Zealand</c:v>
                </c:pt>
                <c:pt idx="30">
                  <c:v>New Zealand</c:v>
                </c:pt>
                <c:pt idx="31">
                  <c:v>USA</c:v>
                </c:pt>
                <c:pt idx="32">
                  <c:v>UK</c:v>
                </c:pt>
                <c:pt idx="33">
                  <c:v>UK</c:v>
                </c:pt>
                <c:pt idx="34">
                  <c:v>UK</c:v>
                </c:pt>
                <c:pt idx="35">
                  <c:v>Australia</c:v>
                </c:pt>
                <c:pt idx="36">
                  <c:v>UK</c:v>
                </c:pt>
                <c:pt idx="37">
                  <c:v>New Zealand</c:v>
                </c:pt>
                <c:pt idx="38">
                  <c:v>India</c:v>
                </c:pt>
                <c:pt idx="39">
                  <c:v>India</c:v>
                </c:pt>
                <c:pt idx="40">
                  <c:v>India</c:v>
                </c:pt>
                <c:pt idx="41">
                  <c:v>Australia</c:v>
                </c:pt>
                <c:pt idx="42">
                  <c:v>India</c:v>
                </c:pt>
                <c:pt idx="43">
                  <c:v>USA</c:v>
                </c:pt>
                <c:pt idx="44">
                  <c:v>New Zealand</c:v>
                </c:pt>
                <c:pt idx="45">
                  <c:v>New Zealand</c:v>
                </c:pt>
                <c:pt idx="46">
                  <c:v>Australia</c:v>
                </c:pt>
                <c:pt idx="47">
                  <c:v>Canada</c:v>
                </c:pt>
                <c:pt idx="48">
                  <c:v>India</c:v>
                </c:pt>
                <c:pt idx="49">
                  <c:v>India</c:v>
                </c:pt>
                <c:pt idx="50">
                  <c:v>Canada</c:v>
                </c:pt>
                <c:pt idx="51">
                  <c:v>Canada</c:v>
                </c:pt>
                <c:pt idx="52">
                  <c:v>Canada</c:v>
                </c:pt>
                <c:pt idx="53">
                  <c:v>Australia</c:v>
                </c:pt>
                <c:pt idx="54">
                  <c:v>USA</c:v>
                </c:pt>
                <c:pt idx="55">
                  <c:v>Canada</c:v>
                </c:pt>
                <c:pt idx="56">
                  <c:v>India</c:v>
                </c:pt>
                <c:pt idx="57">
                  <c:v>India</c:v>
                </c:pt>
                <c:pt idx="58">
                  <c:v>New Zealand</c:v>
                </c:pt>
                <c:pt idx="59">
                  <c:v>New Zealand</c:v>
                </c:pt>
                <c:pt idx="60">
                  <c:v>India</c:v>
                </c:pt>
                <c:pt idx="61">
                  <c:v>Canada</c:v>
                </c:pt>
                <c:pt idx="62">
                  <c:v>Canada</c:v>
                </c:pt>
                <c:pt idx="63">
                  <c:v>Australia</c:v>
                </c:pt>
                <c:pt idx="64">
                  <c:v>New Zealand</c:v>
                </c:pt>
                <c:pt idx="65">
                  <c:v>India</c:v>
                </c:pt>
                <c:pt idx="66">
                  <c:v>New Zealand</c:v>
                </c:pt>
                <c:pt idx="67">
                  <c:v>USA</c:v>
                </c:pt>
                <c:pt idx="68">
                  <c:v>India</c:v>
                </c:pt>
                <c:pt idx="69">
                  <c:v>India</c:v>
                </c:pt>
                <c:pt idx="70">
                  <c:v>Australia</c:v>
                </c:pt>
                <c:pt idx="71">
                  <c:v>India</c:v>
                </c:pt>
                <c:pt idx="72">
                  <c:v>India</c:v>
                </c:pt>
                <c:pt idx="73">
                  <c:v>India</c:v>
                </c:pt>
                <c:pt idx="74">
                  <c:v>India</c:v>
                </c:pt>
                <c:pt idx="75">
                  <c:v>Canada</c:v>
                </c:pt>
                <c:pt idx="76">
                  <c:v>Canada</c:v>
                </c:pt>
                <c:pt idx="77">
                  <c:v>Canada</c:v>
                </c:pt>
                <c:pt idx="78">
                  <c:v>USA</c:v>
                </c:pt>
                <c:pt idx="79">
                  <c:v>USA</c:v>
                </c:pt>
                <c:pt idx="80">
                  <c:v>UK</c:v>
                </c:pt>
                <c:pt idx="81">
                  <c:v>Australia</c:v>
                </c:pt>
                <c:pt idx="82">
                  <c:v>Canada</c:v>
                </c:pt>
                <c:pt idx="83">
                  <c:v>USA</c:v>
                </c:pt>
                <c:pt idx="84">
                  <c:v>Australia</c:v>
                </c:pt>
                <c:pt idx="85">
                  <c:v>UK</c:v>
                </c:pt>
                <c:pt idx="86">
                  <c:v>New Zealand</c:v>
                </c:pt>
                <c:pt idx="87">
                  <c:v>Canada</c:v>
                </c:pt>
                <c:pt idx="88">
                  <c:v>USA</c:v>
                </c:pt>
                <c:pt idx="89">
                  <c:v>Canada</c:v>
                </c:pt>
                <c:pt idx="90">
                  <c:v>Australia</c:v>
                </c:pt>
                <c:pt idx="91">
                  <c:v>USA</c:v>
                </c:pt>
                <c:pt idx="92">
                  <c:v>India</c:v>
                </c:pt>
                <c:pt idx="93">
                  <c:v>Australia</c:v>
                </c:pt>
                <c:pt idx="94">
                  <c:v>New Zealand</c:v>
                </c:pt>
                <c:pt idx="95">
                  <c:v>New Zealand</c:v>
                </c:pt>
                <c:pt idx="96">
                  <c:v>Australia</c:v>
                </c:pt>
                <c:pt idx="97">
                  <c:v>Canada</c:v>
                </c:pt>
                <c:pt idx="98">
                  <c:v>USA</c:v>
                </c:pt>
                <c:pt idx="99">
                  <c:v>India</c:v>
                </c:pt>
                <c:pt idx="100">
                  <c:v>Canada</c:v>
                </c:pt>
                <c:pt idx="101">
                  <c:v>Canada</c:v>
                </c:pt>
                <c:pt idx="102">
                  <c:v>New Zealand</c:v>
                </c:pt>
                <c:pt idx="103">
                  <c:v>USA</c:v>
                </c:pt>
                <c:pt idx="104">
                  <c:v>Canada</c:v>
                </c:pt>
                <c:pt idx="105">
                  <c:v>India</c:v>
                </c:pt>
                <c:pt idx="106">
                  <c:v>Canada</c:v>
                </c:pt>
                <c:pt idx="107">
                  <c:v>India</c:v>
                </c:pt>
                <c:pt idx="108">
                  <c:v>Canada</c:v>
                </c:pt>
                <c:pt idx="109">
                  <c:v>USA</c:v>
                </c:pt>
                <c:pt idx="110">
                  <c:v>UK</c:v>
                </c:pt>
                <c:pt idx="111">
                  <c:v>Canada</c:v>
                </c:pt>
                <c:pt idx="112">
                  <c:v>New Zealand</c:v>
                </c:pt>
                <c:pt idx="113">
                  <c:v>India</c:v>
                </c:pt>
                <c:pt idx="114">
                  <c:v>India</c:v>
                </c:pt>
                <c:pt idx="115">
                  <c:v>India</c:v>
                </c:pt>
                <c:pt idx="116">
                  <c:v>New Zealand</c:v>
                </c:pt>
                <c:pt idx="117">
                  <c:v>USA</c:v>
                </c:pt>
                <c:pt idx="118">
                  <c:v>New Zealand</c:v>
                </c:pt>
                <c:pt idx="119">
                  <c:v>Australia</c:v>
                </c:pt>
                <c:pt idx="120">
                  <c:v>New Zealand</c:v>
                </c:pt>
                <c:pt idx="121">
                  <c:v>Australia</c:v>
                </c:pt>
                <c:pt idx="122">
                  <c:v>USA</c:v>
                </c:pt>
                <c:pt idx="123">
                  <c:v>USA</c:v>
                </c:pt>
                <c:pt idx="124">
                  <c:v>Australia</c:v>
                </c:pt>
                <c:pt idx="125">
                  <c:v>USA</c:v>
                </c:pt>
                <c:pt idx="126">
                  <c:v>USA</c:v>
                </c:pt>
                <c:pt idx="127">
                  <c:v>Canada</c:v>
                </c:pt>
                <c:pt idx="128">
                  <c:v>Canada</c:v>
                </c:pt>
                <c:pt idx="129">
                  <c:v>UK</c:v>
                </c:pt>
                <c:pt idx="130">
                  <c:v>Australia</c:v>
                </c:pt>
                <c:pt idx="131">
                  <c:v>India</c:v>
                </c:pt>
                <c:pt idx="132">
                  <c:v>Canada</c:v>
                </c:pt>
                <c:pt idx="133">
                  <c:v>New Zealand</c:v>
                </c:pt>
                <c:pt idx="134">
                  <c:v>New Zealand</c:v>
                </c:pt>
                <c:pt idx="135">
                  <c:v>Australia</c:v>
                </c:pt>
                <c:pt idx="136">
                  <c:v>UK</c:v>
                </c:pt>
                <c:pt idx="137">
                  <c:v>Australia</c:v>
                </c:pt>
                <c:pt idx="138">
                  <c:v>USA</c:v>
                </c:pt>
                <c:pt idx="139">
                  <c:v>New Zealand</c:v>
                </c:pt>
                <c:pt idx="140">
                  <c:v>New Zealand</c:v>
                </c:pt>
                <c:pt idx="141">
                  <c:v>Canada</c:v>
                </c:pt>
                <c:pt idx="142">
                  <c:v>USA</c:v>
                </c:pt>
                <c:pt idx="143">
                  <c:v>India</c:v>
                </c:pt>
                <c:pt idx="144">
                  <c:v>New Zealand</c:v>
                </c:pt>
                <c:pt idx="145">
                  <c:v>Australia</c:v>
                </c:pt>
                <c:pt idx="146">
                  <c:v>UK</c:v>
                </c:pt>
                <c:pt idx="147">
                  <c:v>India</c:v>
                </c:pt>
                <c:pt idx="148">
                  <c:v>UK</c:v>
                </c:pt>
                <c:pt idx="149">
                  <c:v>Australia</c:v>
                </c:pt>
                <c:pt idx="150">
                  <c:v>USA</c:v>
                </c:pt>
                <c:pt idx="151">
                  <c:v>UK</c:v>
                </c:pt>
                <c:pt idx="152">
                  <c:v>Canada</c:v>
                </c:pt>
                <c:pt idx="153">
                  <c:v>UK</c:v>
                </c:pt>
                <c:pt idx="154">
                  <c:v>India</c:v>
                </c:pt>
                <c:pt idx="155">
                  <c:v>New Zealand</c:v>
                </c:pt>
                <c:pt idx="156">
                  <c:v>India</c:v>
                </c:pt>
                <c:pt idx="157">
                  <c:v>India</c:v>
                </c:pt>
                <c:pt idx="158">
                  <c:v>New Zealand</c:v>
                </c:pt>
                <c:pt idx="159">
                  <c:v>USA</c:v>
                </c:pt>
                <c:pt idx="160">
                  <c:v>UK</c:v>
                </c:pt>
                <c:pt idx="161">
                  <c:v>USA</c:v>
                </c:pt>
                <c:pt idx="162">
                  <c:v>Australia</c:v>
                </c:pt>
                <c:pt idx="163">
                  <c:v>USA</c:v>
                </c:pt>
                <c:pt idx="164">
                  <c:v>India</c:v>
                </c:pt>
                <c:pt idx="165">
                  <c:v>UK</c:v>
                </c:pt>
                <c:pt idx="166">
                  <c:v>Canada</c:v>
                </c:pt>
                <c:pt idx="167">
                  <c:v>India</c:v>
                </c:pt>
                <c:pt idx="168">
                  <c:v>USA</c:v>
                </c:pt>
                <c:pt idx="169">
                  <c:v>India</c:v>
                </c:pt>
                <c:pt idx="170">
                  <c:v>USA</c:v>
                </c:pt>
                <c:pt idx="171">
                  <c:v>India</c:v>
                </c:pt>
                <c:pt idx="172">
                  <c:v>India</c:v>
                </c:pt>
                <c:pt idx="173">
                  <c:v>India</c:v>
                </c:pt>
                <c:pt idx="174">
                  <c:v>UK</c:v>
                </c:pt>
                <c:pt idx="175">
                  <c:v>New Zealand</c:v>
                </c:pt>
                <c:pt idx="176">
                  <c:v>Australia</c:v>
                </c:pt>
                <c:pt idx="177">
                  <c:v>Canada</c:v>
                </c:pt>
                <c:pt idx="178">
                  <c:v>UK</c:v>
                </c:pt>
                <c:pt idx="179">
                  <c:v>Canada</c:v>
                </c:pt>
                <c:pt idx="180">
                  <c:v>Australia</c:v>
                </c:pt>
                <c:pt idx="181">
                  <c:v>New Zealand</c:v>
                </c:pt>
                <c:pt idx="182">
                  <c:v>New Zealand</c:v>
                </c:pt>
                <c:pt idx="183">
                  <c:v>UK</c:v>
                </c:pt>
                <c:pt idx="184">
                  <c:v>India</c:v>
                </c:pt>
                <c:pt idx="185">
                  <c:v>India</c:v>
                </c:pt>
                <c:pt idx="186">
                  <c:v>New Zealand</c:v>
                </c:pt>
                <c:pt idx="187">
                  <c:v>Australia</c:v>
                </c:pt>
                <c:pt idx="188">
                  <c:v>USA</c:v>
                </c:pt>
                <c:pt idx="189">
                  <c:v>Canada</c:v>
                </c:pt>
                <c:pt idx="190">
                  <c:v>UK</c:v>
                </c:pt>
                <c:pt idx="191">
                  <c:v>New Zealand</c:v>
                </c:pt>
                <c:pt idx="192">
                  <c:v>India</c:v>
                </c:pt>
                <c:pt idx="193">
                  <c:v>India</c:v>
                </c:pt>
                <c:pt idx="194">
                  <c:v>New Zealand</c:v>
                </c:pt>
                <c:pt idx="195">
                  <c:v>New Zealand</c:v>
                </c:pt>
                <c:pt idx="196">
                  <c:v>India</c:v>
                </c:pt>
                <c:pt idx="197">
                  <c:v>USA</c:v>
                </c:pt>
                <c:pt idx="198">
                  <c:v>USA</c:v>
                </c:pt>
                <c:pt idx="199">
                  <c:v>USA</c:v>
                </c:pt>
                <c:pt idx="200">
                  <c:v>Canada</c:v>
                </c:pt>
                <c:pt idx="201">
                  <c:v>India</c:v>
                </c:pt>
                <c:pt idx="202">
                  <c:v>Canada</c:v>
                </c:pt>
                <c:pt idx="203">
                  <c:v>UK</c:v>
                </c:pt>
                <c:pt idx="204">
                  <c:v>New Zealand</c:v>
                </c:pt>
                <c:pt idx="205">
                  <c:v>New Zealand</c:v>
                </c:pt>
                <c:pt idx="206">
                  <c:v>UK</c:v>
                </c:pt>
                <c:pt idx="207">
                  <c:v>India</c:v>
                </c:pt>
                <c:pt idx="208">
                  <c:v>Australia</c:v>
                </c:pt>
                <c:pt idx="209">
                  <c:v>UK</c:v>
                </c:pt>
                <c:pt idx="210">
                  <c:v>Australia</c:v>
                </c:pt>
                <c:pt idx="211">
                  <c:v>New Zealand</c:v>
                </c:pt>
                <c:pt idx="212">
                  <c:v>New Zealand</c:v>
                </c:pt>
                <c:pt idx="213">
                  <c:v>UK</c:v>
                </c:pt>
                <c:pt idx="214">
                  <c:v>UK</c:v>
                </c:pt>
                <c:pt idx="215">
                  <c:v>UK</c:v>
                </c:pt>
                <c:pt idx="216">
                  <c:v>Australia</c:v>
                </c:pt>
                <c:pt idx="217">
                  <c:v>UK</c:v>
                </c:pt>
                <c:pt idx="218">
                  <c:v>UK</c:v>
                </c:pt>
                <c:pt idx="219">
                  <c:v>India</c:v>
                </c:pt>
                <c:pt idx="220">
                  <c:v>Canada</c:v>
                </c:pt>
                <c:pt idx="221">
                  <c:v>Canada</c:v>
                </c:pt>
                <c:pt idx="222">
                  <c:v>Canada</c:v>
                </c:pt>
                <c:pt idx="223">
                  <c:v>UK</c:v>
                </c:pt>
                <c:pt idx="224">
                  <c:v>Australia</c:v>
                </c:pt>
                <c:pt idx="225">
                  <c:v>USA</c:v>
                </c:pt>
                <c:pt idx="226">
                  <c:v>Canada</c:v>
                </c:pt>
                <c:pt idx="227">
                  <c:v>New Zealand</c:v>
                </c:pt>
                <c:pt idx="228">
                  <c:v>Australia</c:v>
                </c:pt>
                <c:pt idx="229">
                  <c:v>USA</c:v>
                </c:pt>
                <c:pt idx="230">
                  <c:v>New Zealand</c:v>
                </c:pt>
                <c:pt idx="231">
                  <c:v>Canada</c:v>
                </c:pt>
                <c:pt idx="232">
                  <c:v>India</c:v>
                </c:pt>
                <c:pt idx="233">
                  <c:v>Canada</c:v>
                </c:pt>
                <c:pt idx="234">
                  <c:v>Australia</c:v>
                </c:pt>
                <c:pt idx="235">
                  <c:v>UK</c:v>
                </c:pt>
                <c:pt idx="236">
                  <c:v>Australia</c:v>
                </c:pt>
                <c:pt idx="237">
                  <c:v>Canada</c:v>
                </c:pt>
                <c:pt idx="238">
                  <c:v>USA</c:v>
                </c:pt>
                <c:pt idx="239">
                  <c:v>New Zealand</c:v>
                </c:pt>
                <c:pt idx="240">
                  <c:v>New Zealand</c:v>
                </c:pt>
                <c:pt idx="241">
                  <c:v>USA</c:v>
                </c:pt>
                <c:pt idx="242">
                  <c:v>UK</c:v>
                </c:pt>
                <c:pt idx="243">
                  <c:v>Australia</c:v>
                </c:pt>
                <c:pt idx="244">
                  <c:v>Australia</c:v>
                </c:pt>
                <c:pt idx="245">
                  <c:v>New Zealand</c:v>
                </c:pt>
                <c:pt idx="246">
                  <c:v>USA</c:v>
                </c:pt>
                <c:pt idx="247">
                  <c:v>India</c:v>
                </c:pt>
                <c:pt idx="248">
                  <c:v>India</c:v>
                </c:pt>
                <c:pt idx="249">
                  <c:v>USA</c:v>
                </c:pt>
                <c:pt idx="250">
                  <c:v>USA</c:v>
                </c:pt>
                <c:pt idx="251">
                  <c:v>Canada</c:v>
                </c:pt>
                <c:pt idx="252">
                  <c:v>Australia</c:v>
                </c:pt>
                <c:pt idx="253">
                  <c:v>India</c:v>
                </c:pt>
                <c:pt idx="254">
                  <c:v>Canada</c:v>
                </c:pt>
                <c:pt idx="255">
                  <c:v>India</c:v>
                </c:pt>
                <c:pt idx="256">
                  <c:v>Canada</c:v>
                </c:pt>
                <c:pt idx="257">
                  <c:v>Canada</c:v>
                </c:pt>
                <c:pt idx="258">
                  <c:v>USA</c:v>
                </c:pt>
                <c:pt idx="259">
                  <c:v>New Zealand</c:v>
                </c:pt>
                <c:pt idx="260">
                  <c:v>Australia</c:v>
                </c:pt>
                <c:pt idx="261">
                  <c:v>UK</c:v>
                </c:pt>
                <c:pt idx="262">
                  <c:v>Australia</c:v>
                </c:pt>
                <c:pt idx="263">
                  <c:v>India</c:v>
                </c:pt>
                <c:pt idx="264">
                  <c:v>USA</c:v>
                </c:pt>
                <c:pt idx="265">
                  <c:v>USA</c:v>
                </c:pt>
                <c:pt idx="266">
                  <c:v>India</c:v>
                </c:pt>
                <c:pt idx="267">
                  <c:v>UK</c:v>
                </c:pt>
                <c:pt idx="268">
                  <c:v>USA</c:v>
                </c:pt>
                <c:pt idx="269">
                  <c:v>Canada</c:v>
                </c:pt>
                <c:pt idx="270">
                  <c:v>New Zealand</c:v>
                </c:pt>
                <c:pt idx="271">
                  <c:v>USA</c:v>
                </c:pt>
                <c:pt idx="272">
                  <c:v>New Zealand</c:v>
                </c:pt>
                <c:pt idx="273">
                  <c:v>USA</c:v>
                </c:pt>
                <c:pt idx="274">
                  <c:v>India</c:v>
                </c:pt>
                <c:pt idx="275">
                  <c:v>Canada</c:v>
                </c:pt>
                <c:pt idx="276">
                  <c:v>UK</c:v>
                </c:pt>
                <c:pt idx="277">
                  <c:v>Australia</c:v>
                </c:pt>
                <c:pt idx="278">
                  <c:v>USA</c:v>
                </c:pt>
                <c:pt idx="279">
                  <c:v>India</c:v>
                </c:pt>
                <c:pt idx="280">
                  <c:v>Australia</c:v>
                </c:pt>
                <c:pt idx="281">
                  <c:v>India</c:v>
                </c:pt>
                <c:pt idx="282">
                  <c:v>USA</c:v>
                </c:pt>
                <c:pt idx="283">
                  <c:v>Australia</c:v>
                </c:pt>
                <c:pt idx="284">
                  <c:v>Australia</c:v>
                </c:pt>
                <c:pt idx="285">
                  <c:v>New Zealand</c:v>
                </c:pt>
                <c:pt idx="286">
                  <c:v>Canada</c:v>
                </c:pt>
                <c:pt idx="287">
                  <c:v>India</c:v>
                </c:pt>
                <c:pt idx="288">
                  <c:v>Canada</c:v>
                </c:pt>
                <c:pt idx="289">
                  <c:v>UK</c:v>
                </c:pt>
                <c:pt idx="290">
                  <c:v>UK</c:v>
                </c:pt>
                <c:pt idx="291">
                  <c:v>USA</c:v>
                </c:pt>
                <c:pt idx="292">
                  <c:v>Canada</c:v>
                </c:pt>
                <c:pt idx="293">
                  <c:v>New Zealand</c:v>
                </c:pt>
                <c:pt idx="294">
                  <c:v>New Zealand</c:v>
                </c:pt>
                <c:pt idx="295">
                  <c:v>New Zealand</c:v>
                </c:pt>
                <c:pt idx="296">
                  <c:v>Australia</c:v>
                </c:pt>
                <c:pt idx="297">
                  <c:v>UK</c:v>
                </c:pt>
                <c:pt idx="298">
                  <c:v>New Zealand</c:v>
                </c:pt>
                <c:pt idx="299">
                  <c:v>Australia</c:v>
                </c:pt>
              </c:strCache>
            </c:strRef>
          </c:cat>
          <c:val>
            <c:numRef>
              <c:f>'6'!$F$4:$F$303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val>
          <c:smooth val="0"/>
          <c:extLst>
            <c:ext xmlns:c16="http://schemas.microsoft.com/office/drawing/2014/chart" uri="{C3380CC4-5D6E-409C-BE32-E72D297353CC}">
              <c16:uniqueId val="{00000000-B599-41B6-BD99-4B5D7A3EAA8E}"/>
            </c:ext>
          </c:extLst>
        </c:ser>
        <c:dLbls>
          <c:showLegendKey val="0"/>
          <c:showVal val="0"/>
          <c:showCatName val="0"/>
          <c:showSerName val="0"/>
          <c:showPercent val="0"/>
          <c:showBubbleSize val="0"/>
        </c:dLbls>
        <c:smooth val="0"/>
        <c:axId val="803378159"/>
        <c:axId val="1740691215"/>
      </c:lineChart>
      <c:catAx>
        <c:axId val="80337815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baseline="0">
                <a:solidFill>
                  <a:schemeClr val="dk1">
                    <a:lumMod val="75000"/>
                    <a:lumOff val="25000"/>
                  </a:schemeClr>
                </a:solidFill>
                <a:latin typeface="+mn-lt"/>
                <a:ea typeface="+mn-ea"/>
                <a:cs typeface="+mn-cs"/>
              </a:defRPr>
            </a:pPr>
            <a:endParaRPr lang="en-US"/>
          </a:p>
        </c:txPr>
        <c:crossAx val="1740691215"/>
        <c:crosses val="autoZero"/>
        <c:auto val="1"/>
        <c:lblAlgn val="ctr"/>
        <c:lblOffset val="100"/>
        <c:noMultiLvlLbl val="0"/>
      </c:catAx>
      <c:valAx>
        <c:axId val="174069121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dk1">
                    <a:lumMod val="75000"/>
                    <a:lumOff val="25000"/>
                  </a:schemeClr>
                </a:solidFill>
                <a:latin typeface="+mn-lt"/>
                <a:ea typeface="+mn-ea"/>
                <a:cs typeface="+mn-cs"/>
              </a:defRPr>
            </a:pPr>
            <a:endParaRPr lang="en-US"/>
          </a:p>
        </c:txPr>
        <c:crossAx val="80337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Amounts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Amounts</a:t>
          </a:r>
        </a:p>
      </cx:txPr>
    </cx:title>
    <cx:plotArea>
      <cx:plotAreaRegion>
        <cx:series layoutId="boxWhisker" uniqueId="{7C4F34DE-749D-463B-96F8-95B4E02F3072}">
          <cx:tx>
            <cx:txData>
              <cx:f>_xlchart.v1.6</cx:f>
              <cx:v>Amount</cx:v>
            </cx:txData>
          </cx:tx>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368300</xdr:colOff>
      <xdr:row>3</xdr:row>
      <xdr:rowOff>177800</xdr:rowOff>
    </xdr:from>
    <xdr:to>
      <xdr:col>9</xdr:col>
      <xdr:colOff>311150</xdr:colOff>
      <xdr:row>17</xdr:row>
      <xdr:rowOff>123825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FAEC2C83-1767-9157-1BB4-7D8ABC085E1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044950" y="1003300"/>
              <a:ext cx="17716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374650</xdr:colOff>
      <xdr:row>4</xdr:row>
      <xdr:rowOff>0</xdr:rowOff>
    </xdr:from>
    <xdr:to>
      <xdr:col>12</xdr:col>
      <xdr:colOff>374650</xdr:colOff>
      <xdr:row>17</xdr:row>
      <xdr:rowOff>130175</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66FB5D02-EEFD-5044-552D-550BBEF23EC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8801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73025</xdr:colOff>
      <xdr:row>2</xdr:row>
      <xdr:rowOff>0</xdr:rowOff>
    </xdr:from>
    <xdr:to>
      <xdr:col>14</xdr:col>
      <xdr:colOff>377825</xdr:colOff>
      <xdr:row>16</xdr:row>
      <xdr:rowOff>165100</xdr:rowOff>
    </xdr:to>
    <xdr:graphicFrame macro="">
      <xdr:nvGraphicFramePr>
        <xdr:cNvPr id="2" name="Chart 1">
          <a:extLst>
            <a:ext uri="{FF2B5EF4-FFF2-40B4-BE49-F238E27FC236}">
              <a16:creationId xmlns:a16="http://schemas.microsoft.com/office/drawing/2014/main" id="{E875BBF3-9E13-F39B-487A-F6A0B741B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79375</xdr:colOff>
      <xdr:row>7</xdr:row>
      <xdr:rowOff>165100</xdr:rowOff>
    </xdr:from>
    <xdr:to>
      <xdr:col>14</xdr:col>
      <xdr:colOff>384175</xdr:colOff>
      <xdr:row>22</xdr:row>
      <xdr:rowOff>146050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05A8E83-C9F2-F2B0-D86C-C4174C0444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00725" y="17272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111125</xdr:colOff>
      <xdr:row>21</xdr:row>
      <xdr:rowOff>57150</xdr:rowOff>
    </xdr:from>
    <xdr:to>
      <xdr:col>14</xdr:col>
      <xdr:colOff>415925</xdr:colOff>
      <xdr:row>36</xdr:row>
      <xdr:rowOff>38100</xdr:rowOff>
    </xdr:to>
    <xdr:graphicFrame macro="">
      <xdr:nvGraphicFramePr>
        <xdr:cNvPr id="4" name="Chart 3">
          <a:extLst>
            <a:ext uri="{FF2B5EF4-FFF2-40B4-BE49-F238E27FC236}">
              <a16:creationId xmlns:a16="http://schemas.microsoft.com/office/drawing/2014/main" id="{23E1C4AF-71C0-F0A7-33C2-306B717A3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6350</xdr:colOff>
      <xdr:row>4</xdr:row>
      <xdr:rowOff>82551</xdr:rowOff>
    </xdr:from>
    <xdr:to>
      <xdr:col>7</xdr:col>
      <xdr:colOff>6350</xdr:colOff>
      <xdr:row>15</xdr:row>
      <xdr:rowOff>44451</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951F5DC4-16CC-9C05-E45A-F62A9231762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111500" y="1092201"/>
              <a:ext cx="1828800" cy="1987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4</xdr:row>
      <xdr:rowOff>82550</xdr:rowOff>
    </xdr:from>
    <xdr:to>
      <xdr:col>11</xdr:col>
      <xdr:colOff>552450</xdr:colOff>
      <xdr:row>15</xdr:row>
      <xdr:rowOff>50799</xdr:rowOff>
    </xdr:to>
    <mc:AlternateContent xmlns:mc="http://schemas.openxmlformats.org/markup-compatibility/2006">
      <mc:Choice xmlns:a14="http://schemas.microsoft.com/office/drawing/2010/main" Requires="a14">
        <xdr:graphicFrame macro="">
          <xdr:nvGraphicFramePr>
            <xdr:cNvPr id="3" name="Sales Person 1">
              <a:extLst>
                <a:ext uri="{FF2B5EF4-FFF2-40B4-BE49-F238E27FC236}">
                  <a16:creationId xmlns:a16="http://schemas.microsoft.com/office/drawing/2014/main" id="{A417F537-25B9-8956-38D8-54E604924E69}"/>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4991100" y="1092200"/>
              <a:ext cx="2933700" cy="1993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158750</xdr:colOff>
      <xdr:row>3</xdr:row>
      <xdr:rowOff>19050</xdr:rowOff>
    </xdr:from>
    <xdr:to>
      <xdr:col>8</xdr:col>
      <xdr:colOff>6350</xdr:colOff>
      <xdr:row>14</xdr:row>
      <xdr:rowOff>57149</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03AB3690-546A-1911-D10B-14B8EE9EE415}"/>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4591050" y="844550"/>
              <a:ext cx="1828800" cy="2063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othy Stephen" refreshedDate="45008.796654050922" createdVersion="8" refreshedVersion="8" minRefreshableVersion="3" recordCount="300" xr:uid="{170F7CBD-0572-412B-896A-D07D62BD0181}">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3961516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5012.818301041669" backgroundQuery="1" createdVersion="8" refreshedVersion="8" minRefreshableVersion="3" recordCount="0" supportSubquery="1" supportAdvancedDrill="1" xr:uid="{3943E9F8-1A0F-49B5-B9DF-1BFC431C78E3}">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Unit Price]" caption="Unit Price"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Unit Cost]" caption="Unit Cost" attribute="1" defaultMemberUniqueName="[Data].[Unit Cost].[All]" allUniqueName="[Data].[Unit Cost].[All]" dimensionUniqueName="[Data]" displayFolder="" count="0" memberValueDatatype="5" unbalanced="0"/>
    <cacheHierarchy uniqueName="[Data].[Actual Cost]" caption="Actual Cost" attribute="1" defaultMemberUniqueName="[Data].[Actual Cost].[All]" allUniqueName="[Data].[Actu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ctual Cost]" caption="Sum of Actual Cost" measure="1" displayFolder="" measureGroup="Data" count="0">
      <extLst>
        <ext xmlns:x15="http://schemas.microsoft.com/office/spreadsheetml/2010/11/main" uri="{B97F6D7D-B522-45F9-BDA1-12C45D357490}">
          <x15:cacheHierarchy aggregatedColumn="6"/>
        </ext>
      </extLst>
    </cacheHierarchy>
    <cacheHierarchy uniqueName="[Measures].[Sum of Unit Cost]" caption="Sum of Unit Cost" measure="1" displayFolder="" measureGroup="Data" count="0">
      <extLst>
        <ext xmlns:x15="http://schemas.microsoft.com/office/spreadsheetml/2010/11/main" uri="{B97F6D7D-B522-45F9-BDA1-12C45D357490}">
          <x15:cacheHierarchy aggregatedColumn="5"/>
        </ext>
      </extLst>
    </cacheHierarchy>
    <cacheHierarchy uniqueName="[Measures].[Unit Price]" caption="Unit Price" measure="1" displayFolder="" measureGroup="Data" count="0" oneField="1">
      <fieldsUsage count="1">
        <fieldUsage x="1"/>
      </fieldsUsage>
    </cacheHierarchy>
    <cacheHierarchy uniqueName="[Measures].[Profit/Loss]" caption="Profit/Loss" measure="1" displayFolder="" measureGroup="Data" count="0"/>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5012.849467476852" backgroundQuery="1" createdVersion="8" refreshedVersion="8" minRefreshableVersion="3" recordCount="0" supportSubquery="1" supportAdvancedDrill="1" xr:uid="{E6FB8709-6752-420E-BF09-9B73FF89E6B6}">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Loss]" caption="Profit/Loss"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Unit Cost]" caption="Unit Cost" attribute="1" defaultMemberUniqueName="[Data].[Unit Cost].[All]" allUniqueName="[Data].[Unit Cost].[All]" dimensionUniqueName="[Data]" displayFolder="" count="0" memberValueDatatype="5" unbalanced="0"/>
    <cacheHierarchy uniqueName="[Data].[Actual Cost]" caption="Actual Cost" attribute="1" defaultMemberUniqueName="[Data].[Actual Cost].[All]" allUniqueName="[Data].[Actu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ctual Cost]" caption="Sum of Actual Cost" measure="1" displayFolder="" measureGroup="Data" count="0">
      <extLst>
        <ext xmlns:x15="http://schemas.microsoft.com/office/spreadsheetml/2010/11/main" uri="{B97F6D7D-B522-45F9-BDA1-12C45D357490}">
          <x15:cacheHierarchy aggregatedColumn="6"/>
        </ext>
      </extLst>
    </cacheHierarchy>
    <cacheHierarchy uniqueName="[Measures].[Sum of Unit Cost]" caption="Sum of Unit Cost" measure="1" displayFolder="" measureGroup="Data" count="0">
      <extLst>
        <ext xmlns:x15="http://schemas.microsoft.com/office/spreadsheetml/2010/11/main" uri="{B97F6D7D-B522-45F9-BDA1-12C45D357490}">
          <x15:cacheHierarchy aggregatedColumn="5"/>
        </ext>
      </extLst>
    </cacheHierarchy>
    <cacheHierarchy uniqueName="[Measures].[Unit Price]" caption="Unit Price" measure="1" displayFolder="" measureGroup="Data" count="0"/>
    <cacheHierarchy uniqueName="[Measures].[Profit/Loss]" caption="Profit/Loss" measure="1" displayFolder="" measureGroup="Data" count="0" oneField="1">
      <fieldsUsage count="1">
        <fieldUsage x="1"/>
      </fieldsUsage>
    </cacheHierarchy>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5013.835191319442" backgroundQuery="1" createdVersion="8" refreshedVersion="8" minRefreshableVersion="3" recordCount="0" supportSubquery="1" supportAdvancedDrill="1" xr:uid="{5C19575A-3825-4125-901E-67919EDEEB01}">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Loss]" caption="Profit/Loss" numFmtId="0" hierarchy="12" level="32767"/>
    <cacheField name="[Measures].[Profit Percentage]" caption="Profit Percentage"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Unit Cost]" caption="Unit Cost" attribute="1" defaultMemberUniqueName="[Data].[Unit Cost].[All]" allUniqueName="[Data].[Unit Cost].[All]" dimensionUniqueName="[Data]" displayFolder="" count="0" memberValueDatatype="5" unbalanced="0"/>
    <cacheHierarchy uniqueName="[Data].[Actual Cost]" caption="Actual Cost" attribute="1" defaultMemberUniqueName="[Data].[Actual Cost].[All]" allUniqueName="[Data].[Actu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ctual Cost]" caption="Sum of Actual Cost" measure="1" displayFolder="" measureGroup="Data" count="0">
      <extLst>
        <ext xmlns:x15="http://schemas.microsoft.com/office/spreadsheetml/2010/11/main" uri="{B97F6D7D-B522-45F9-BDA1-12C45D357490}">
          <x15:cacheHierarchy aggregatedColumn="6"/>
        </ext>
      </extLst>
    </cacheHierarchy>
    <cacheHierarchy uniqueName="[Measures].[Sum of Unit Cost]" caption="Sum of Unit Cost" measure="1" displayFolder="" measureGroup="Data" count="0">
      <extLst>
        <ext xmlns:x15="http://schemas.microsoft.com/office/spreadsheetml/2010/11/main" uri="{B97F6D7D-B522-45F9-BDA1-12C45D357490}">
          <x15:cacheHierarchy aggregatedColumn="5"/>
        </ext>
      </extLst>
    </cacheHierarchy>
    <cacheHierarchy uniqueName="[Measures].[Unit Price]" caption="Unit Price" measure="1" displayFolder="" measureGroup="Data" count="0"/>
    <cacheHierarchy uniqueName="[Measures].[Profit/Loss]" caption="Profit/Loss" measure="1" displayFolder="" measureGroup="Data" count="0" oneField="1">
      <fieldsUsage count="1">
        <fieldUsage x="1"/>
      </fieldsUsage>
    </cacheHierarchy>
    <cacheHierarchy uniqueName="[Measures].[Profit Percentage]" caption="Profit Percentage" measure="1" displayFolder="" measureGroup="Data" count="0" oneField="1">
      <fieldsUsage count="1">
        <fieldUsage x="2"/>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5012.847449074077" backgroundQuery="1" createdVersion="3" refreshedVersion="8" minRefreshableVersion="3" recordCount="0" supportSubquery="1" supportAdvancedDrill="1" xr:uid="{34D0EF6A-C0D8-4FE1-8A00-47C07D4B793F}">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Unit Cost]" caption="Unit Cost" attribute="1" defaultMemberUniqueName="[Data].[Unit Cost].[All]" allUniqueName="[Data].[Unit Cost].[All]" dimensionUniqueName="[Data]" displayFolder="" count="0" memberValueDatatype="5" unbalanced="0"/>
    <cacheHierarchy uniqueName="[Data].[Actual Cost]" caption="Actual Cost" attribute="1" defaultMemberUniqueName="[Data].[Actual Cost].[All]" allUniqueName="[Data].[Actu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ctual Cost]" caption="Sum of Actual Cost" measure="1" displayFolder="" measureGroup="Data" count="0">
      <extLst>
        <ext xmlns:x15="http://schemas.microsoft.com/office/spreadsheetml/2010/11/main" uri="{B97F6D7D-B522-45F9-BDA1-12C45D357490}">
          <x15:cacheHierarchy aggregatedColumn="6"/>
        </ext>
      </extLst>
    </cacheHierarchy>
    <cacheHierarchy uniqueName="[Measures].[Unit Price]" caption="Unit Price" measure="1" displayFolder="" measureGroup="Data" count="0"/>
    <cacheHierarchy uniqueName="[Measures].[Profit/Loss]" caption="Profit/Loss"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3936387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5013.831999305556" backgroundQuery="1" createdVersion="3" refreshedVersion="8" minRefreshableVersion="3" recordCount="0" supportSubquery="1" supportAdvancedDrill="1" xr:uid="{A3139BA3-8E96-40CC-89CD-AF22BB561598}">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Unit Cost]" caption="Unit Cost" attribute="1" defaultMemberUniqueName="[Data].[Unit Cost].[All]" allUniqueName="[Data].[Unit Cost].[All]" dimensionUniqueName="[Data]" displayFolder="" count="0" memberValueDatatype="5" unbalanced="0"/>
    <cacheHierarchy uniqueName="[Data].[Actual Cost]" caption="Actual Cost" attribute="1" defaultMemberUniqueName="[Data].[Actual Cost].[All]" allUniqueName="[Data].[Actu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ctual Cost]" caption="Sum of Actual Cost" measure="1" displayFolder="" measureGroup="Data" count="0">
      <extLst>
        <ext xmlns:x15="http://schemas.microsoft.com/office/spreadsheetml/2010/11/main" uri="{B97F6D7D-B522-45F9-BDA1-12C45D357490}">
          <x15:cacheHierarchy aggregatedColumn="6"/>
        </ext>
      </extLst>
    </cacheHierarchy>
    <cacheHierarchy uniqueName="[Measures].[Sum of Unit Cost]" caption="Sum of Unit Cost" measure="1" displayFolder="" measureGroup="Data" count="0">
      <extLst>
        <ext xmlns:x15="http://schemas.microsoft.com/office/spreadsheetml/2010/11/main" uri="{B97F6D7D-B522-45F9-BDA1-12C45D357490}">
          <x15:cacheHierarchy aggregatedColumn="5"/>
        </ext>
      </extLst>
    </cacheHierarchy>
    <cacheHierarchy uniqueName="[Measures].[Unit Price]" caption="Unit Price" measure="1" displayFolder="" measureGroup="Data" count="0"/>
    <cacheHierarchy uniqueName="[Measures].[Profit/Loss]" caption="Profit/Loss" measure="1" displayFolder="" measureGroup="Data" count="0"/>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0787711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B99471-636B-44C1-A172-78C3E56F2D15}" name="PivotTable1" cacheId="45"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Geography">
  <location ref="C5:F11"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numFmtId="44"/>
    <dataField name=" " fld="3" baseField="0" baseItem="0"/>
    <dataField name="Sum of Units" fld="4" baseField="0" baseItem="0" numFmtId="2"/>
  </dataFields>
  <formats count="15">
    <format dxfId="171">
      <pivotArea type="all" dataOnly="0" outline="0" fieldPosition="0"/>
    </format>
    <format dxfId="170">
      <pivotArea field="1" type="button" dataOnly="0" labelOnly="1" outline="0" axis="axisRow" fieldPosition="0"/>
    </format>
    <format dxfId="169">
      <pivotArea dataOnly="0" labelOnly="1" fieldPosition="0">
        <references count="1">
          <reference field="1" count="0"/>
        </references>
      </pivotArea>
    </format>
    <format dxfId="168">
      <pivotArea dataOnly="0" labelOnly="1" grandRow="1" outline="0" fieldPosition="0"/>
    </format>
    <format dxfId="167">
      <pivotArea outline="0" collapsedLevelsAreSubtotals="1" fieldPosition="0"/>
    </format>
    <format dxfId="166">
      <pivotArea dataOnly="0" labelOnly="1" outline="0" fieldPosition="0">
        <references count="1">
          <reference field="4294967294" count="3">
            <x v="0"/>
            <x v="1"/>
            <x v="2"/>
          </reference>
        </references>
      </pivotArea>
    </format>
    <format dxfId="165">
      <pivotArea type="all" dataOnly="0" outline="0" fieldPosition="0"/>
    </format>
    <format dxfId="164">
      <pivotArea outline="0" collapsedLevelsAreSubtotals="1" fieldPosition="0"/>
    </format>
    <format dxfId="163">
      <pivotArea field="1" type="button" dataOnly="0" labelOnly="1" outline="0" axis="axisRow" fieldPosition="0"/>
    </format>
    <format dxfId="162">
      <pivotArea dataOnly="0" labelOnly="1" fieldPosition="0">
        <references count="1">
          <reference field="1" count="0"/>
        </references>
      </pivotArea>
    </format>
    <format dxfId="161">
      <pivotArea dataOnly="0" labelOnly="1" outline="0" fieldPosition="0">
        <references count="1">
          <reference field="4294967294" count="3">
            <x v="0"/>
            <x v="1"/>
            <x v="2"/>
          </reference>
        </references>
      </pivotArea>
    </format>
    <format dxfId="160">
      <pivotArea field="1" type="button" dataOnly="0" labelOnly="1" outline="0" axis="axisRow" fieldPosition="0"/>
    </format>
    <format dxfId="159">
      <pivotArea dataOnly="0" labelOnly="1" outline="0" fieldPosition="0">
        <references count="1">
          <reference field="4294967294" count="3">
            <x v="0"/>
            <x v="1"/>
            <x v="2"/>
          </reference>
        </references>
      </pivotArea>
    </format>
    <format dxfId="158">
      <pivotArea outline="0" collapsedLevelsAreSubtotals="1" fieldPosition="0">
        <references count="1">
          <reference field="4294967294" count="1" selected="0">
            <x v="0"/>
          </reference>
        </references>
      </pivotArea>
    </format>
    <format dxfId="157">
      <pivotArea outline="0" collapsedLevelsAreSubtotals="1"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382E8D-BB24-45CC-AC13-B00A387775E7}" name="PivotTable2" cacheId="238"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Products">
  <location ref="C4:D9" firstHeaderRow="1" firstDataRow="1" firstDataCol="1"/>
  <pivotFields count="2">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5">
    <i>
      <x v="4"/>
    </i>
    <i>
      <x v="3"/>
    </i>
    <i>
      <x/>
    </i>
    <i>
      <x v="2"/>
    </i>
    <i>
      <x v="1"/>
    </i>
  </rowItems>
  <colItems count="1">
    <i/>
  </colItems>
  <dataFields count="1">
    <dataField fld="1" subtotal="count" baseField="0" baseItem="0"/>
  </dataFields>
  <formats count="7">
    <format dxfId="156">
      <pivotArea outline="0" collapsedLevelsAreSubtotals="1" fieldPosition="0"/>
    </format>
    <format dxfId="155">
      <pivotArea dataOnly="0" labelOnly="1" outline="0" axis="axisValues" fieldPosition="0"/>
    </format>
    <format dxfId="154">
      <pivotArea type="all" dataOnly="0" outline="0" fieldPosition="0"/>
    </format>
    <format dxfId="153">
      <pivotArea outline="0" collapsedLevelsAreSubtotals="1" fieldPosition="0"/>
    </format>
    <format dxfId="152">
      <pivotArea field="0" type="button" dataOnly="0" labelOnly="1" outline="0" axis="axisRow" fieldPosition="0"/>
    </format>
    <format dxfId="151">
      <pivotArea dataOnly="0" labelOnly="1" fieldPosition="0">
        <references count="1">
          <reference field="0" count="0"/>
        </references>
      </pivotArea>
    </format>
    <format dxfId="150">
      <pivotArea dataOnly="0" labelOnly="1" outline="0" axis="axisValues" fieldPosition="0"/>
    </format>
  </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3_1.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31F55F-09E7-4078-BC58-5D121533EC4E}" name="PivotTable5" cacheId="45"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Geography">
  <location ref="G4:H16" firstHeaderRow="1" firstDataRow="1" firstDataCol="1"/>
  <pivotFields count="5">
    <pivotField axis="axisRow" showAll="0" measureFilter="1" sortType="a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formats count="11">
    <format dxfId="136">
      <pivotArea type="all" dataOnly="0" outline="0" fieldPosition="0"/>
    </format>
    <format dxfId="135">
      <pivotArea outline="0" collapsedLevelsAreSubtotals="1" fieldPosition="0"/>
    </format>
    <format dxfId="134">
      <pivotArea field="1" type="button" dataOnly="0" labelOnly="1" outline="0" axis="axisRow" fieldPosition="0"/>
    </format>
    <format dxfId="133">
      <pivotArea dataOnly="0" labelOnly="1" fieldPosition="0">
        <references count="1">
          <reference field="1" count="0"/>
        </references>
      </pivotArea>
    </format>
    <format dxfId="132">
      <pivotArea dataOnly="0" labelOnly="1" fieldPosition="0">
        <references count="2">
          <reference field="0" count="1">
            <x v="2"/>
          </reference>
          <reference field="1" count="1" selected="0">
            <x v="0"/>
          </reference>
        </references>
      </pivotArea>
    </format>
    <format dxfId="131">
      <pivotArea dataOnly="0" labelOnly="1" fieldPosition="0">
        <references count="2">
          <reference field="0" count="1">
            <x v="1"/>
          </reference>
          <reference field="1" count="1" selected="0">
            <x v="1"/>
          </reference>
        </references>
      </pivotArea>
    </format>
    <format dxfId="130">
      <pivotArea dataOnly="0" labelOnly="1" fieldPosition="0">
        <references count="2">
          <reference field="0" count="1">
            <x v="1"/>
          </reference>
          <reference field="1" count="1" selected="0">
            <x v="2"/>
          </reference>
        </references>
      </pivotArea>
    </format>
    <format dxfId="129">
      <pivotArea dataOnly="0" labelOnly="1" fieldPosition="0">
        <references count="2">
          <reference field="0" count="1">
            <x v="8"/>
          </reference>
          <reference field="1" count="1" selected="0">
            <x v="3"/>
          </reference>
        </references>
      </pivotArea>
    </format>
    <format dxfId="128">
      <pivotArea dataOnly="0" labelOnly="1" fieldPosition="0">
        <references count="2">
          <reference field="0" count="1">
            <x v="2"/>
          </reference>
          <reference field="1" count="1" selected="0">
            <x v="4"/>
          </reference>
        </references>
      </pivotArea>
    </format>
    <format dxfId="127">
      <pivotArea dataOnly="0" labelOnly="1" fieldPosition="0">
        <references count="2">
          <reference field="0" count="1">
            <x v="0"/>
          </reference>
          <reference field="1" count="1" selected="0">
            <x v="5"/>
          </reference>
        </references>
      </pivotArea>
    </format>
    <format dxfId="126">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347FEB-F997-465B-B2E9-085AA0AC0099}" name="PivotTable3" cacheId="45"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Geography">
  <location ref="C4:D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formats count="13">
    <format dxfId="149">
      <pivotArea type="all" dataOnly="0" outline="0" fieldPosition="0"/>
    </format>
    <format dxfId="148">
      <pivotArea outline="0" collapsedLevelsAreSubtotals="1" fieldPosition="0"/>
    </format>
    <format dxfId="147">
      <pivotArea field="1" type="button" dataOnly="0" labelOnly="1" outline="0" axis="axisRow" fieldPosition="0"/>
    </format>
    <format dxfId="146">
      <pivotArea dataOnly="0" labelOnly="1" fieldPosition="0">
        <references count="1">
          <reference field="1" count="0"/>
        </references>
      </pivotArea>
    </format>
    <format dxfId="145">
      <pivotArea dataOnly="0" labelOnly="1" fieldPosition="0">
        <references count="2">
          <reference field="0" count="1">
            <x v="5"/>
          </reference>
          <reference field="1" count="1" selected="0">
            <x v="0"/>
          </reference>
        </references>
      </pivotArea>
    </format>
    <format dxfId="144">
      <pivotArea dataOnly="0" labelOnly="1" fieldPosition="0">
        <references count="2">
          <reference field="0" count="1">
            <x v="5"/>
          </reference>
          <reference field="1" count="1" selected="0">
            <x v="1"/>
          </reference>
        </references>
      </pivotArea>
    </format>
    <format dxfId="143">
      <pivotArea dataOnly="0" labelOnly="1" fieldPosition="0">
        <references count="2">
          <reference field="0" count="1">
            <x v="5"/>
          </reference>
          <reference field="1" count="1" selected="0">
            <x v="2"/>
          </reference>
        </references>
      </pivotArea>
    </format>
    <format dxfId="142">
      <pivotArea dataOnly="0" labelOnly="1" fieldPosition="0">
        <references count="2">
          <reference field="0" count="1">
            <x v="3"/>
          </reference>
          <reference field="1" count="1" selected="0">
            <x v="3"/>
          </reference>
        </references>
      </pivotArea>
    </format>
    <format dxfId="141">
      <pivotArea dataOnly="0" labelOnly="1" fieldPosition="0">
        <references count="2">
          <reference field="0" count="1">
            <x v="0"/>
          </reference>
          <reference field="1" count="1" selected="0">
            <x v="4"/>
          </reference>
        </references>
      </pivotArea>
    </format>
    <format dxfId="140">
      <pivotArea dataOnly="0" labelOnly="1" fieldPosition="0">
        <references count="2">
          <reference field="0" count="1">
            <x v="9"/>
          </reference>
          <reference field="1" count="1" selected="0">
            <x v="5"/>
          </reference>
        </references>
      </pivotArea>
    </format>
    <format dxfId="139">
      <pivotArea dataOnly="0" labelOnly="1" outline="0" axis="axisValues" fieldPosition="0"/>
    </format>
    <format dxfId="138">
      <pivotArea outline="0" collapsedLevelsAreSubtotals="1" fieldPosition="0"/>
    </format>
    <format dxfId="137">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D5DD20-3703-42BB-9E90-4F3FEF295649}" name="PivotTable10" cacheId="239" applyNumberFormats="0" applyBorderFormats="0" applyFontFormats="0" applyPatternFormats="0" applyAlignmentFormats="0" applyWidthHeightFormats="1" dataCaption="Values" updatedVersion="8" minRefreshableVersion="3" subtotalHiddenItems="1" rowGrandTotals="0" colGrandTotals="0" itemPrintTitles="1" createdVersion="8" indent="0" multipleFieldFilters="0" rowHeaderCaption="Product Name">
  <location ref="C4:D26" firstHeaderRow="1" firstDataRow="1" firstDataCol="1"/>
  <pivotFields count="3">
    <pivotField axis="axisRow" allDrilled="1" showAll="0" dataSourceSort="1" defaultAttributeDrillState="1">
      <items count="23">
        <item x="0"/>
        <item x="1"/>
        <item x="2"/>
        <item x="3"/>
        <item x="4"/>
        <item x="5"/>
        <item x="6"/>
        <item x="7"/>
        <item x="8"/>
        <item x="9"/>
        <item x="10"/>
        <item x="11"/>
        <item x="12"/>
        <item x="13"/>
        <item x="14"/>
        <item x="15"/>
        <item x="16"/>
        <item x="17"/>
        <item x="18"/>
        <item x="19"/>
        <item x="20"/>
        <item x="21"/>
        <item t="default"/>
      </items>
    </pivotField>
    <pivotField dataField="1" showAll="0"/>
    <pivotField allDrilled="1" showAll="0" dataSourceSort="1"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fld="1" subtotal="count" baseField="0" baseItem="0"/>
  </dataFields>
  <formats count="2">
    <format dxfId="121">
      <pivotArea outline="0" collapsedLevelsAreSubtotals="1" fieldPosition="0"/>
    </format>
    <format dxfId="120">
      <pivotArea dataOnly="0" labelOnly="1" outline="0" axis="axisValues" fieldPosition="0"/>
    </format>
  </formats>
  <pivotHierarchies count="16">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3_1.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1705BC-6A7E-4A36-AE5D-2ADAC0EBE115}" name="PivotTable11" cacheId="343" applyNumberFormats="0" applyBorderFormats="0" applyFontFormats="0" applyPatternFormats="0" applyAlignmentFormats="0" applyWidthHeightFormats="1" dataCaption="Values" updatedVersion="8" minRefreshableVersion="3" subtotalHiddenItems="1" rowGrandTotals="0" colGrandTotals="0" itemPrintTitles="1" createdVersion="8" indent="0" multipleFieldFilters="0" rowHeaderCaption="Product Name">
  <location ref="C4:E26" firstHeaderRow="0" firstDataRow="1" firstDataCol="1"/>
  <pivotFields count="4">
    <pivotField axis="axisRow" allDrilled="1" showAll="0" sortType="ascending" defaultAttributeDrillState="1">
      <items count="23">
        <item x="0"/>
        <item x="1"/>
        <item x="2"/>
        <item x="3"/>
        <item x="4"/>
        <item x="5"/>
        <item x="6"/>
        <item x="7"/>
        <item x="8"/>
        <item x="9"/>
        <item x="10"/>
        <item x="11"/>
        <item x="12"/>
        <item x="13"/>
        <item x="14"/>
        <item x="15"/>
        <item x="16"/>
        <item x="17"/>
        <item x="18"/>
        <item x="19"/>
        <item x="20"/>
        <item x="21"/>
        <item t="default"/>
      </items>
      <autoSortScope>
        <pivotArea dataOnly="0" outline="0" fieldPosition="0">
          <references count="1">
            <reference field="4294967294" count="1" selected="0">
              <x v="1"/>
            </reference>
          </references>
        </pivotArea>
      </autoSortScope>
    </pivotField>
    <pivotField dataField="1" showAll="0"/>
    <pivotField dataField="1" showAll="0"/>
    <pivotField allDrilled="1" showAll="0" dataSourceSort="1" defaultAttributeDrillState="1"/>
  </pivotFields>
  <rowFields count="1">
    <field x="0"/>
  </rowFields>
  <rowItems count="22">
    <i>
      <x v="16"/>
    </i>
    <i>
      <x v="1"/>
    </i>
    <i>
      <x v="5"/>
    </i>
    <i>
      <x/>
    </i>
    <i>
      <x v="21"/>
    </i>
    <i>
      <x v="7"/>
    </i>
    <i>
      <x v="15"/>
    </i>
    <i>
      <x v="13"/>
    </i>
    <i>
      <x v="12"/>
    </i>
    <i>
      <x v="3"/>
    </i>
    <i>
      <x v="17"/>
    </i>
    <i>
      <x v="20"/>
    </i>
    <i>
      <x v="14"/>
    </i>
    <i>
      <x v="4"/>
    </i>
    <i>
      <x v="8"/>
    </i>
    <i>
      <x v="18"/>
    </i>
    <i>
      <x v="19"/>
    </i>
    <i>
      <x v="9"/>
    </i>
    <i>
      <x v="11"/>
    </i>
    <i>
      <x v="6"/>
    </i>
    <i>
      <x v="2"/>
    </i>
    <i>
      <x v="10"/>
    </i>
  </rowItems>
  <colFields count="1">
    <field x="-2"/>
  </colFields>
  <colItems count="2">
    <i>
      <x/>
    </i>
    <i i="1">
      <x v="1"/>
    </i>
  </colItems>
  <dataFields count="2">
    <dataField fld="1" subtotal="count" baseField="0" baseItem="0"/>
    <dataField fld="2" subtotal="count" baseField="0" baseItem="0"/>
  </dataFields>
  <formats count="3">
    <format dxfId="87">
      <pivotArea dataOnly="0" labelOnly="1" outline="0" axis="axisValues" fieldPosition="0"/>
    </format>
    <format dxfId="88">
      <pivotArea outline="0" collapsedLevelsAreSubtotals="1" fieldPosition="0"/>
    </format>
    <format dxfId="89">
      <pivotArea dataOnly="0" labelOnly="1" outline="0" fieldPosition="0">
        <references count="1">
          <reference field="4294967294" count="2">
            <x v="0"/>
            <x v="1"/>
          </reference>
        </references>
      </pivotArea>
    </format>
  </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3_1.xlsx!Data">
        <x15:activeTabTopLevelEntity name="[Data]"/>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3640DA5-5D6D-4EC9-8778-CC7B18A15DF3}" sourceName="Sales Person">
  <pivotTables>
    <pivotTable tabId="5" name="PivotTable1"/>
  </pivotTables>
  <data>
    <tabular pivotCacheId="1396151613">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627CD0F-EA3D-4BAD-8E17-3143371361B1}" sourceName="Product">
  <pivotTables>
    <pivotTable tabId="5" name="PivotTable1"/>
  </pivotTables>
  <data>
    <tabular pivotCacheId="1396151613">
      <items count="22">
        <i x="8" s="1"/>
        <i x="0" s="1"/>
        <i x="17" s="1"/>
        <i x="15" s="1"/>
        <i x="7" s="1"/>
        <i x="2" s="1"/>
        <i x="21" s="1"/>
        <i x="19" s="1"/>
        <i x="1" s="1"/>
        <i x="3" s="1"/>
        <i x="9" s="1"/>
        <i x="14" s="1"/>
        <i x="12" s="1"/>
        <i x="11" s="1"/>
        <i x="10" s="1"/>
        <i x="13" s="1"/>
        <i x="18" s="1"/>
        <i x="5" s="1"/>
        <i x="16" s="1"/>
        <i x="6" s="1"/>
        <i x="2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B34452C-CE10-4ACE-863A-0E522C722A75}" sourceName="[Data].[Geography]">
  <pivotTables>
    <pivotTable tabId="9" name="PivotTable10"/>
  </pivotTables>
  <data>
    <olap pivotCacheId="173936387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B091F9AC-5509-41EB-928D-6DC88257CABE}" sourceName="[Data].[Sales Person]">
  <pivotTables>
    <pivotTable tabId="9" name="PivotTable10"/>
  </pivotTables>
  <data>
    <olap pivotCacheId="1739363878">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8FD7C557-F324-425E-8BDA-FD5EE3F748DD}" sourceName="[Data].[Geography]">
  <pivotTables>
    <pivotTable tabId="11" name="PivotTable11"/>
  </pivotTables>
  <data>
    <olap pivotCacheId="70787711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38490BC-B6E3-46C6-9173-681958FBC76B}" cache="Slicer_Sales_Person" caption="Sales Person" rowHeight="241300"/>
  <slicer name="Product" xr10:uid="{5BC6C9FF-8644-49D3-9AF1-85B54EE356ED}"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B755A3C-E325-4150-870C-11DCB7A9EE5D}" cache="Slicer_Geography" caption="Geography" level="1" rowHeight="241300"/>
  <slicer name="Sales Person 1" xr10:uid="{219E6D66-4A34-4394-AA60-9D37FB0B774A}" cache="Slicer_Sales_Person1" caption="Sales Person" columnCount="2"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BF028FF2-E8D6-4836-8954-355D3D1F540C}"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82B65-2AB7-4ACD-AA2F-78BF250B129C}" name="Rates" displayName="Rates" ref="M3:N25" totalsRowShown="0">
  <autoFilter ref="M3:N25" xr:uid="{6DAC1E92-D947-4232-891E-65555AD7A47E}"/>
  <tableColumns count="2">
    <tableColumn id="1" xr3:uid="{1C661FC4-A236-40DC-BC3A-597524922FAF}" name="Product"/>
    <tableColumn id="2" xr3:uid="{4EC9613F-14D2-4762-BC1F-201D2A67BBBB}" name="Cost per unit" dataDxfId="1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1FEE37-5229-4EF6-BA43-0A50D2CA8691}" name="Data" displayName="Data" ref="C3:I303" totalsRowShown="0" headerRowDxfId="125">
  <autoFilter ref="C3:I303" xr:uid="{381FEE37-5229-4EF6-BA43-0A50D2CA8691}"/>
  <tableColumns count="7">
    <tableColumn id="1" xr3:uid="{2F7065B0-01F8-4019-8803-D6E36B1EB3AF}" name="Sales Person"/>
    <tableColumn id="2" xr3:uid="{7A3BDC68-1EB6-49C2-9893-D5F75E00805A}" name="Geography"/>
    <tableColumn id="3" xr3:uid="{AD7A26C7-EC30-4B68-B0FF-A20E04431E13}" name="Product"/>
    <tableColumn id="4" xr3:uid="{9CF3EDE9-D778-4ECA-8D4B-720F8B5F68C9}" name="Amount" dataDxfId="124"/>
    <tableColumn id="5" xr3:uid="{34374673-1907-4CEB-99D3-B94BCF317682}" name="Units" dataDxfId="123"/>
    <tableColumn id="8" xr3:uid="{DAAC7FF2-E82C-474E-B3B9-1C9D6BCD78C1}" name="Unit Cost " dataDxfId="122" dataCellStyle="Currency">
      <calculatedColumnFormula>VLOOKUP(Data[[#This Row],[Product]],Rates[#All],2,FALSE)</calculatedColumnFormula>
    </tableColumn>
    <tableColumn id="9" xr3:uid="{34276704-559B-4A69-9F76-A6A833A5FFB0}" name="Actual Cost" dataDxfId="119" dataCellStyle="Currency">
      <calculatedColumnFormula>Data[[#This Row],[Unit Cost ]]*Data[[#This Row],[Units]]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CE6B7-6E1C-4FAE-A1CF-63302FE5EB25}">
  <dimension ref="A1:N650"/>
  <sheetViews>
    <sheetView showGridLines="0" topLeftCell="A283" zoomScale="90" zoomScaleNormal="90" workbookViewId="0">
      <selection activeCell="C3" sqref="C3:G303"/>
    </sheetView>
  </sheetViews>
  <sheetFormatPr defaultRowHeight="14.5" x14ac:dyDescent="0.35"/>
  <cols>
    <col min="1" max="1" width="1.7265625" customWidth="1"/>
    <col min="2" max="2" width="1.81640625" customWidth="1"/>
    <col min="3" max="3" width="19.54296875" customWidth="1"/>
    <col min="4" max="4" width="14.7265625" customWidth="1"/>
    <col min="5" max="5" width="21.81640625" bestFit="1" customWidth="1"/>
    <col min="6" max="6" width="13.54296875" style="29" customWidth="1"/>
    <col min="7" max="7" width="11.7265625" style="29" customWidth="1"/>
    <col min="8" max="8" width="11.7265625" style="69" customWidth="1"/>
    <col min="9" max="9" width="14.36328125" style="69" customWidth="1"/>
    <col min="10" max="10" width="3.81640625" style="29" customWidth="1"/>
    <col min="11" max="11" width="53.81640625" customWidth="1"/>
    <col min="12" max="12" width="0.81640625" customWidth="1"/>
    <col min="13" max="13" width="21.81640625" bestFit="1" customWidth="1"/>
    <col min="14" max="14" width="14.453125" customWidth="1"/>
    <col min="19" max="19" width="21.81640625" customWidth="1"/>
  </cols>
  <sheetData>
    <row r="1" spans="1:14" s="2" customFormat="1" ht="30.5" customHeight="1" x14ac:dyDescent="0.65">
      <c r="A1" s="1"/>
      <c r="B1" s="9"/>
      <c r="C1" s="11" t="s">
        <v>53</v>
      </c>
      <c r="F1" s="27"/>
      <c r="G1" s="27"/>
      <c r="H1" s="76"/>
      <c r="I1" s="76"/>
      <c r="J1" s="27"/>
    </row>
    <row r="3" spans="1:14" x14ac:dyDescent="0.35">
      <c r="C3" s="74" t="s">
        <v>0</v>
      </c>
      <c r="D3" s="74" t="s">
        <v>1</v>
      </c>
      <c r="E3" s="74" t="s">
        <v>2</v>
      </c>
      <c r="F3" s="74" t="s">
        <v>3</v>
      </c>
      <c r="G3" s="74" t="s">
        <v>4</v>
      </c>
      <c r="H3" s="75" t="s">
        <v>104</v>
      </c>
      <c r="I3" s="75" t="s">
        <v>105</v>
      </c>
      <c r="J3" s="30" t="s">
        <v>5</v>
      </c>
      <c r="K3" s="2"/>
      <c r="M3" t="s">
        <v>2</v>
      </c>
      <c r="N3" t="s">
        <v>6</v>
      </c>
    </row>
    <row r="4" spans="1:14" x14ac:dyDescent="0.35">
      <c r="C4" t="s">
        <v>7</v>
      </c>
      <c r="D4" t="s">
        <v>8</v>
      </c>
      <c r="E4" t="s">
        <v>9</v>
      </c>
      <c r="F4" s="77">
        <v>1624</v>
      </c>
      <c r="G4" s="78">
        <v>114</v>
      </c>
      <c r="H4" s="69">
        <f>VLOOKUP(Data[[#This Row],[Product]],Rates[#All],2,FALSE)</f>
        <v>14.49</v>
      </c>
      <c r="I4" s="69">
        <f>Data[[#This Row],[Unit Cost ]]*Data[[#This Row],[Units]]</f>
        <v>1651.8600000000001</v>
      </c>
      <c r="J4" s="28">
        <v>1</v>
      </c>
      <c r="K4" s="7" t="s">
        <v>10</v>
      </c>
      <c r="M4" t="s">
        <v>11</v>
      </c>
      <c r="N4" s="8">
        <v>9.33</v>
      </c>
    </row>
    <row r="5" spans="1:14" x14ac:dyDescent="0.35">
      <c r="C5" t="s">
        <v>12</v>
      </c>
      <c r="D5" t="s">
        <v>13</v>
      </c>
      <c r="E5" t="s">
        <v>14</v>
      </c>
      <c r="F5" s="77">
        <v>6706</v>
      </c>
      <c r="G5" s="78">
        <v>459</v>
      </c>
      <c r="H5" s="69">
        <f>VLOOKUP(Data[[#This Row],[Product]],Rates[#All],2,FALSE)</f>
        <v>8.65</v>
      </c>
      <c r="I5" s="69">
        <f>Data[[#This Row],[Unit Cost ]]*Data[[#This Row],[Units]]</f>
        <v>3970.3500000000004</v>
      </c>
      <c r="J5" s="28">
        <v>2</v>
      </c>
      <c r="K5" s="7" t="s">
        <v>15</v>
      </c>
      <c r="M5" t="s">
        <v>16</v>
      </c>
      <c r="N5" s="8">
        <v>11.7</v>
      </c>
    </row>
    <row r="6" spans="1:14" x14ac:dyDescent="0.35">
      <c r="C6" t="s">
        <v>17</v>
      </c>
      <c r="D6" t="s">
        <v>13</v>
      </c>
      <c r="E6" t="s">
        <v>18</v>
      </c>
      <c r="F6" s="77">
        <v>959</v>
      </c>
      <c r="G6" s="78">
        <v>147</v>
      </c>
      <c r="H6" s="69">
        <f>VLOOKUP(Data[[#This Row],[Product]],Rates[#All],2,FALSE)</f>
        <v>11.88</v>
      </c>
      <c r="I6" s="69">
        <f>Data[[#This Row],[Unit Cost ]]*Data[[#This Row],[Units]]</f>
        <v>1746.3600000000001</v>
      </c>
      <c r="J6" s="28">
        <v>3</v>
      </c>
      <c r="K6" s="7" t="s">
        <v>19</v>
      </c>
      <c r="M6" t="s">
        <v>18</v>
      </c>
      <c r="N6" s="8">
        <v>11.88</v>
      </c>
    </row>
    <row r="7" spans="1:14" x14ac:dyDescent="0.35">
      <c r="C7" t="s">
        <v>20</v>
      </c>
      <c r="D7" t="s">
        <v>21</v>
      </c>
      <c r="E7" t="s">
        <v>22</v>
      </c>
      <c r="F7" s="77">
        <v>9632</v>
      </c>
      <c r="G7" s="78">
        <v>288</v>
      </c>
      <c r="H7" s="69">
        <f>VLOOKUP(Data[[#This Row],[Product]],Rates[#All],2,FALSE)</f>
        <v>6.47</v>
      </c>
      <c r="I7" s="69">
        <f>Data[[#This Row],[Unit Cost ]]*Data[[#This Row],[Units]]</f>
        <v>1863.36</v>
      </c>
      <c r="J7" s="28">
        <v>4</v>
      </c>
      <c r="K7" s="7" t="s">
        <v>23</v>
      </c>
      <c r="M7" t="s">
        <v>24</v>
      </c>
      <c r="N7" s="8">
        <v>11.73</v>
      </c>
    </row>
    <row r="8" spans="1:14" x14ac:dyDescent="0.35">
      <c r="C8" t="s">
        <v>25</v>
      </c>
      <c r="D8" t="s">
        <v>26</v>
      </c>
      <c r="E8" t="s">
        <v>27</v>
      </c>
      <c r="F8" s="77">
        <v>2100</v>
      </c>
      <c r="G8" s="78">
        <v>414</v>
      </c>
      <c r="H8" s="69">
        <f>VLOOKUP(Data[[#This Row],[Product]],Rates[#All],2,FALSE)</f>
        <v>13.15</v>
      </c>
      <c r="I8" s="69">
        <f>Data[[#This Row],[Unit Cost ]]*Data[[#This Row],[Units]]</f>
        <v>5444.1</v>
      </c>
      <c r="J8" s="28">
        <v>5</v>
      </c>
      <c r="K8" s="7" t="s">
        <v>28</v>
      </c>
      <c r="M8" t="s">
        <v>29</v>
      </c>
      <c r="N8" s="8">
        <v>8.7899999999999991</v>
      </c>
    </row>
    <row r="9" spans="1:14" x14ac:dyDescent="0.35">
      <c r="C9" t="s">
        <v>7</v>
      </c>
      <c r="D9" t="s">
        <v>13</v>
      </c>
      <c r="E9" t="s">
        <v>30</v>
      </c>
      <c r="F9" s="77">
        <v>8869</v>
      </c>
      <c r="G9" s="78">
        <v>432</v>
      </c>
      <c r="H9" s="69">
        <f>VLOOKUP(Data[[#This Row],[Product]],Rates[#All],2,FALSE)</f>
        <v>12.37</v>
      </c>
      <c r="I9" s="69">
        <f>Data[[#This Row],[Unit Cost ]]*Data[[#This Row],[Units]]</f>
        <v>5343.8399999999992</v>
      </c>
      <c r="J9" s="28">
        <v>6</v>
      </c>
      <c r="K9" s="7" t="s">
        <v>34</v>
      </c>
      <c r="M9" t="s">
        <v>31</v>
      </c>
      <c r="N9" s="8">
        <v>3.11</v>
      </c>
    </row>
    <row r="10" spans="1:14" x14ac:dyDescent="0.35">
      <c r="C10" t="s">
        <v>25</v>
      </c>
      <c r="D10" t="s">
        <v>32</v>
      </c>
      <c r="E10" t="s">
        <v>33</v>
      </c>
      <c r="F10" s="77">
        <v>2681</v>
      </c>
      <c r="G10" s="78">
        <v>54</v>
      </c>
      <c r="H10" s="69">
        <f>VLOOKUP(Data[[#This Row],[Product]],Rates[#All],2,FALSE)</f>
        <v>5.79</v>
      </c>
      <c r="I10" s="69">
        <f>Data[[#This Row],[Unit Cost ]]*Data[[#This Row],[Units]]</f>
        <v>312.66000000000003</v>
      </c>
      <c r="J10" s="28">
        <v>7</v>
      </c>
      <c r="K10" s="7" t="s">
        <v>54</v>
      </c>
      <c r="M10" t="s">
        <v>22</v>
      </c>
      <c r="N10" s="8">
        <v>6.47</v>
      </c>
    </row>
    <row r="11" spans="1:14" x14ac:dyDescent="0.35">
      <c r="C11" t="s">
        <v>12</v>
      </c>
      <c r="D11" t="s">
        <v>13</v>
      </c>
      <c r="E11" t="s">
        <v>35</v>
      </c>
      <c r="F11" s="77">
        <v>5012</v>
      </c>
      <c r="G11" s="78">
        <v>210</v>
      </c>
      <c r="H11" s="69">
        <f>VLOOKUP(Data[[#This Row],[Product]],Rates[#All],2,FALSE)</f>
        <v>9.77</v>
      </c>
      <c r="I11" s="69">
        <f>Data[[#This Row],[Unit Cost ]]*Data[[#This Row],[Units]]</f>
        <v>2051.6999999999998</v>
      </c>
      <c r="J11" s="28">
        <v>8</v>
      </c>
      <c r="K11" s="7" t="s">
        <v>55</v>
      </c>
      <c r="M11" t="s">
        <v>36</v>
      </c>
      <c r="N11" s="8">
        <v>7.64</v>
      </c>
    </row>
    <row r="12" spans="1:14" x14ac:dyDescent="0.35">
      <c r="C12" t="s">
        <v>37</v>
      </c>
      <c r="D12" t="s">
        <v>32</v>
      </c>
      <c r="E12" t="s">
        <v>16</v>
      </c>
      <c r="F12" s="77">
        <v>1281</v>
      </c>
      <c r="G12" s="78">
        <v>75</v>
      </c>
      <c r="H12" s="69">
        <f>VLOOKUP(Data[[#This Row],[Product]],Rates[#All],2,FALSE)</f>
        <v>11.7</v>
      </c>
      <c r="I12" s="69">
        <f>Data[[#This Row],[Unit Cost ]]*Data[[#This Row],[Units]]</f>
        <v>877.5</v>
      </c>
      <c r="J12" s="28">
        <v>9</v>
      </c>
      <c r="K12" s="7" t="s">
        <v>38</v>
      </c>
      <c r="M12" t="s">
        <v>39</v>
      </c>
      <c r="N12" s="8">
        <v>10.62</v>
      </c>
    </row>
    <row r="13" spans="1:14" x14ac:dyDescent="0.35">
      <c r="C13" t="s">
        <v>40</v>
      </c>
      <c r="D13" t="s">
        <v>8</v>
      </c>
      <c r="E13" t="s">
        <v>16</v>
      </c>
      <c r="F13" s="77">
        <v>4991</v>
      </c>
      <c r="G13" s="78">
        <v>12</v>
      </c>
      <c r="H13" s="69">
        <f>VLOOKUP(Data[[#This Row],[Product]],Rates[#All],2,FALSE)</f>
        <v>11.7</v>
      </c>
      <c r="I13" s="69">
        <f>Data[[#This Row],[Unit Cost ]]*Data[[#This Row],[Units]]</f>
        <v>140.39999999999998</v>
      </c>
      <c r="J13" s="28">
        <v>10</v>
      </c>
      <c r="K13" s="7" t="s">
        <v>41</v>
      </c>
      <c r="M13" t="s">
        <v>42</v>
      </c>
      <c r="N13" s="8">
        <v>9</v>
      </c>
    </row>
    <row r="14" spans="1:14" x14ac:dyDescent="0.35">
      <c r="C14" t="s">
        <v>43</v>
      </c>
      <c r="D14" t="s">
        <v>26</v>
      </c>
      <c r="E14" t="s">
        <v>27</v>
      </c>
      <c r="F14" s="77">
        <v>1785</v>
      </c>
      <c r="G14" s="78">
        <v>462</v>
      </c>
      <c r="H14" s="69">
        <f>VLOOKUP(Data[[#This Row],[Product]],Rates[#All],2,FALSE)</f>
        <v>13.15</v>
      </c>
      <c r="I14" s="69">
        <f>Data[[#This Row],[Unit Cost ]]*Data[[#This Row],[Units]]</f>
        <v>6075.3</v>
      </c>
      <c r="M14" t="s">
        <v>35</v>
      </c>
      <c r="N14" s="8">
        <v>9.77</v>
      </c>
    </row>
    <row r="15" spans="1:14" x14ac:dyDescent="0.35">
      <c r="C15" t="s">
        <v>44</v>
      </c>
      <c r="D15" t="s">
        <v>8</v>
      </c>
      <c r="E15" t="s">
        <v>31</v>
      </c>
      <c r="F15" s="77">
        <v>3983</v>
      </c>
      <c r="G15" s="78">
        <v>144</v>
      </c>
      <c r="H15" s="69">
        <f>VLOOKUP(Data[[#This Row],[Product]],Rates[#All],2,FALSE)</f>
        <v>3.11</v>
      </c>
      <c r="I15" s="69">
        <f>Data[[#This Row],[Unit Cost ]]*Data[[#This Row],[Units]]</f>
        <v>447.84</v>
      </c>
      <c r="M15" t="s">
        <v>45</v>
      </c>
      <c r="N15" s="8">
        <v>6.49</v>
      </c>
    </row>
    <row r="16" spans="1:14" x14ac:dyDescent="0.35">
      <c r="C16" t="s">
        <v>17</v>
      </c>
      <c r="D16" t="s">
        <v>32</v>
      </c>
      <c r="E16" t="s">
        <v>29</v>
      </c>
      <c r="F16" s="77">
        <v>2646</v>
      </c>
      <c r="G16" s="78">
        <v>120</v>
      </c>
      <c r="H16" s="69">
        <f>VLOOKUP(Data[[#This Row],[Product]],Rates[#All],2,FALSE)</f>
        <v>8.7899999999999991</v>
      </c>
      <c r="I16" s="69">
        <f>Data[[#This Row],[Unit Cost ]]*Data[[#This Row],[Units]]</f>
        <v>1054.8</v>
      </c>
      <c r="M16" t="s">
        <v>46</v>
      </c>
      <c r="N16" s="8">
        <v>4.97</v>
      </c>
    </row>
    <row r="17" spans="3:14" x14ac:dyDescent="0.35">
      <c r="C17" t="s">
        <v>43</v>
      </c>
      <c r="D17" t="s">
        <v>47</v>
      </c>
      <c r="E17" t="s">
        <v>11</v>
      </c>
      <c r="F17" s="77">
        <v>252</v>
      </c>
      <c r="G17" s="78">
        <v>54</v>
      </c>
      <c r="H17" s="69">
        <f>VLOOKUP(Data[[#This Row],[Product]],Rates[#All],2,FALSE)</f>
        <v>9.33</v>
      </c>
      <c r="I17" s="69">
        <f>Data[[#This Row],[Unit Cost ]]*Data[[#This Row],[Units]]</f>
        <v>503.82</v>
      </c>
      <c r="M17" t="s">
        <v>27</v>
      </c>
      <c r="N17" s="8">
        <v>13.15</v>
      </c>
    </row>
    <row r="18" spans="3:14" x14ac:dyDescent="0.35">
      <c r="C18" t="s">
        <v>44</v>
      </c>
      <c r="D18" t="s">
        <v>13</v>
      </c>
      <c r="E18" t="s">
        <v>27</v>
      </c>
      <c r="F18" s="77">
        <v>2464</v>
      </c>
      <c r="G18" s="78">
        <v>234</v>
      </c>
      <c r="H18" s="69">
        <f>VLOOKUP(Data[[#This Row],[Product]],Rates[#All],2,FALSE)</f>
        <v>13.15</v>
      </c>
      <c r="I18" s="69">
        <f>Data[[#This Row],[Unit Cost ]]*Data[[#This Row],[Units]]</f>
        <v>3077.1</v>
      </c>
      <c r="M18" t="s">
        <v>48</v>
      </c>
      <c r="N18" s="8">
        <v>5.6</v>
      </c>
    </row>
    <row r="19" spans="3:14" x14ac:dyDescent="0.35">
      <c r="C19" t="s">
        <v>44</v>
      </c>
      <c r="D19" t="s">
        <v>13</v>
      </c>
      <c r="E19" t="s">
        <v>49</v>
      </c>
      <c r="F19" s="77">
        <v>2114</v>
      </c>
      <c r="G19" s="78">
        <v>66</v>
      </c>
      <c r="H19" s="69">
        <f>VLOOKUP(Data[[#This Row],[Product]],Rates[#All],2,FALSE)</f>
        <v>7.16</v>
      </c>
      <c r="I19" s="69">
        <f>Data[[#This Row],[Unit Cost ]]*Data[[#This Row],[Units]]</f>
        <v>472.56</v>
      </c>
      <c r="M19" t="s">
        <v>50</v>
      </c>
      <c r="N19" s="8">
        <v>16.73</v>
      </c>
    </row>
    <row r="20" spans="3:14" x14ac:dyDescent="0.35">
      <c r="C20" t="s">
        <v>25</v>
      </c>
      <c r="D20" t="s">
        <v>8</v>
      </c>
      <c r="E20" t="s">
        <v>33</v>
      </c>
      <c r="F20" s="77">
        <v>7693</v>
      </c>
      <c r="G20" s="78">
        <v>87</v>
      </c>
      <c r="H20" s="69">
        <f>VLOOKUP(Data[[#This Row],[Product]],Rates[#All],2,FALSE)</f>
        <v>5.79</v>
      </c>
      <c r="I20" s="69">
        <f>Data[[#This Row],[Unit Cost ]]*Data[[#This Row],[Units]]</f>
        <v>503.73</v>
      </c>
      <c r="M20" t="s">
        <v>51</v>
      </c>
      <c r="N20" s="8">
        <v>10.38</v>
      </c>
    </row>
    <row r="21" spans="3:14" x14ac:dyDescent="0.35">
      <c r="C21" t="s">
        <v>40</v>
      </c>
      <c r="D21" t="s">
        <v>47</v>
      </c>
      <c r="E21" t="s">
        <v>39</v>
      </c>
      <c r="F21" s="77">
        <v>15610</v>
      </c>
      <c r="G21" s="78">
        <v>339</v>
      </c>
      <c r="H21" s="69">
        <f>VLOOKUP(Data[[#This Row],[Product]],Rates[#All],2,FALSE)</f>
        <v>10.62</v>
      </c>
      <c r="I21" s="69">
        <f>Data[[#This Row],[Unit Cost ]]*Data[[#This Row],[Units]]</f>
        <v>3600.18</v>
      </c>
      <c r="M21" t="s">
        <v>49</v>
      </c>
      <c r="N21" s="8">
        <v>7.16</v>
      </c>
    </row>
    <row r="22" spans="3:14" x14ac:dyDescent="0.35">
      <c r="C22" t="s">
        <v>20</v>
      </c>
      <c r="D22" t="s">
        <v>47</v>
      </c>
      <c r="E22" t="s">
        <v>35</v>
      </c>
      <c r="F22" s="77">
        <v>336</v>
      </c>
      <c r="G22" s="78">
        <v>144</v>
      </c>
      <c r="H22" s="69">
        <f>VLOOKUP(Data[[#This Row],[Product]],Rates[#All],2,FALSE)</f>
        <v>9.77</v>
      </c>
      <c r="I22" s="69">
        <f>Data[[#This Row],[Unit Cost ]]*Data[[#This Row],[Units]]</f>
        <v>1406.8799999999999</v>
      </c>
      <c r="M22" t="s">
        <v>9</v>
      </c>
      <c r="N22" s="8">
        <v>14.49</v>
      </c>
    </row>
    <row r="23" spans="3:14" x14ac:dyDescent="0.35">
      <c r="C23" t="s">
        <v>43</v>
      </c>
      <c r="D23" t="s">
        <v>26</v>
      </c>
      <c r="E23" t="s">
        <v>39</v>
      </c>
      <c r="F23" s="77">
        <v>9443</v>
      </c>
      <c r="G23" s="78">
        <v>162</v>
      </c>
      <c r="H23" s="69">
        <f>VLOOKUP(Data[[#This Row],[Product]],Rates[#All],2,FALSE)</f>
        <v>10.62</v>
      </c>
      <c r="I23" s="69">
        <f>Data[[#This Row],[Unit Cost ]]*Data[[#This Row],[Units]]</f>
        <v>1720.4399999999998</v>
      </c>
      <c r="M23" t="s">
        <v>33</v>
      </c>
      <c r="N23" s="8">
        <v>5.79</v>
      </c>
    </row>
    <row r="24" spans="3:14" x14ac:dyDescent="0.35">
      <c r="C24" t="s">
        <v>17</v>
      </c>
      <c r="D24" t="s">
        <v>47</v>
      </c>
      <c r="E24" t="s">
        <v>45</v>
      </c>
      <c r="F24" s="77">
        <v>8155</v>
      </c>
      <c r="G24" s="78">
        <v>90</v>
      </c>
      <c r="H24" s="69">
        <f>VLOOKUP(Data[[#This Row],[Product]],Rates[#All],2,FALSE)</f>
        <v>6.49</v>
      </c>
      <c r="I24" s="69">
        <f>Data[[#This Row],[Unit Cost ]]*Data[[#This Row],[Units]]</f>
        <v>584.1</v>
      </c>
      <c r="M24" t="s">
        <v>14</v>
      </c>
      <c r="N24" s="8">
        <v>8.65</v>
      </c>
    </row>
    <row r="25" spans="3:14" x14ac:dyDescent="0.35">
      <c r="C25" t="s">
        <v>12</v>
      </c>
      <c r="D25" t="s">
        <v>32</v>
      </c>
      <c r="E25" t="s">
        <v>45</v>
      </c>
      <c r="F25" s="77">
        <v>1701</v>
      </c>
      <c r="G25" s="78">
        <v>234</v>
      </c>
      <c r="H25" s="69">
        <f>VLOOKUP(Data[[#This Row],[Product]],Rates[#All],2,FALSE)</f>
        <v>6.49</v>
      </c>
      <c r="I25" s="69">
        <f>Data[[#This Row],[Unit Cost ]]*Data[[#This Row],[Units]]</f>
        <v>1518.66</v>
      </c>
      <c r="M25" t="s">
        <v>30</v>
      </c>
      <c r="N25" s="8">
        <v>12.37</v>
      </c>
    </row>
    <row r="26" spans="3:14" x14ac:dyDescent="0.35">
      <c r="C26" t="s">
        <v>52</v>
      </c>
      <c r="D26" t="s">
        <v>32</v>
      </c>
      <c r="E26" t="s">
        <v>35</v>
      </c>
      <c r="F26" s="77">
        <v>2205</v>
      </c>
      <c r="G26" s="78">
        <v>141</v>
      </c>
      <c r="H26" s="69">
        <f>VLOOKUP(Data[[#This Row],[Product]],Rates[#All],2,FALSE)</f>
        <v>9.77</v>
      </c>
      <c r="I26" s="69">
        <f>Data[[#This Row],[Unit Cost ]]*Data[[#This Row],[Units]]</f>
        <v>1377.57</v>
      </c>
    </row>
    <row r="27" spans="3:14" x14ac:dyDescent="0.35">
      <c r="C27" t="s">
        <v>12</v>
      </c>
      <c r="D27" t="s">
        <v>8</v>
      </c>
      <c r="E27" t="s">
        <v>36</v>
      </c>
      <c r="F27" s="77">
        <v>1771</v>
      </c>
      <c r="G27" s="78">
        <v>204</v>
      </c>
      <c r="H27" s="69">
        <f>VLOOKUP(Data[[#This Row],[Product]],Rates[#All],2,FALSE)</f>
        <v>7.64</v>
      </c>
      <c r="I27" s="69">
        <f>Data[[#This Row],[Unit Cost ]]*Data[[#This Row],[Units]]</f>
        <v>1558.56</v>
      </c>
    </row>
    <row r="28" spans="3:14" x14ac:dyDescent="0.35">
      <c r="C28" t="s">
        <v>20</v>
      </c>
      <c r="D28" t="s">
        <v>13</v>
      </c>
      <c r="E28" t="s">
        <v>24</v>
      </c>
      <c r="F28" s="77">
        <v>2114</v>
      </c>
      <c r="G28" s="78">
        <v>186</v>
      </c>
      <c r="H28" s="69">
        <f>VLOOKUP(Data[[#This Row],[Product]],Rates[#All],2,FALSE)</f>
        <v>11.73</v>
      </c>
      <c r="I28" s="69">
        <f>Data[[#This Row],[Unit Cost ]]*Data[[#This Row],[Units]]</f>
        <v>2181.7800000000002</v>
      </c>
    </row>
    <row r="29" spans="3:14" x14ac:dyDescent="0.35">
      <c r="C29" t="s">
        <v>20</v>
      </c>
      <c r="D29" t="s">
        <v>21</v>
      </c>
      <c r="E29" t="s">
        <v>11</v>
      </c>
      <c r="F29" s="77">
        <v>10311</v>
      </c>
      <c r="G29" s="78">
        <v>231</v>
      </c>
      <c r="H29" s="69">
        <f>VLOOKUP(Data[[#This Row],[Product]],Rates[#All],2,FALSE)</f>
        <v>9.33</v>
      </c>
      <c r="I29" s="69">
        <f>Data[[#This Row],[Unit Cost ]]*Data[[#This Row],[Units]]</f>
        <v>2155.23</v>
      </c>
    </row>
    <row r="30" spans="3:14" x14ac:dyDescent="0.35">
      <c r="C30" t="s">
        <v>44</v>
      </c>
      <c r="D30" t="s">
        <v>26</v>
      </c>
      <c r="E30" t="s">
        <v>29</v>
      </c>
      <c r="F30" s="77">
        <v>21</v>
      </c>
      <c r="G30" s="78">
        <v>168</v>
      </c>
      <c r="H30" s="69">
        <f>VLOOKUP(Data[[#This Row],[Product]],Rates[#All],2,FALSE)</f>
        <v>8.7899999999999991</v>
      </c>
      <c r="I30" s="69">
        <f>Data[[#This Row],[Unit Cost ]]*Data[[#This Row],[Units]]</f>
        <v>1476.7199999999998</v>
      </c>
    </row>
    <row r="31" spans="3:14" x14ac:dyDescent="0.35">
      <c r="C31" t="s">
        <v>52</v>
      </c>
      <c r="D31" t="s">
        <v>13</v>
      </c>
      <c r="E31" t="s">
        <v>39</v>
      </c>
      <c r="F31" s="77">
        <v>1974</v>
      </c>
      <c r="G31" s="78">
        <v>195</v>
      </c>
      <c r="H31" s="69">
        <f>VLOOKUP(Data[[#This Row],[Product]],Rates[#All],2,FALSE)</f>
        <v>10.62</v>
      </c>
      <c r="I31" s="69">
        <f>Data[[#This Row],[Unit Cost ]]*Data[[#This Row],[Units]]</f>
        <v>2070.8999999999996</v>
      </c>
    </row>
    <row r="32" spans="3:14" x14ac:dyDescent="0.35">
      <c r="C32" t="s">
        <v>40</v>
      </c>
      <c r="D32" t="s">
        <v>21</v>
      </c>
      <c r="E32" t="s">
        <v>45</v>
      </c>
      <c r="F32" s="77">
        <v>6314</v>
      </c>
      <c r="G32" s="78">
        <v>15</v>
      </c>
      <c r="H32" s="69">
        <f>VLOOKUP(Data[[#This Row],[Product]],Rates[#All],2,FALSE)</f>
        <v>6.49</v>
      </c>
      <c r="I32" s="69">
        <f>Data[[#This Row],[Unit Cost ]]*Data[[#This Row],[Units]]</f>
        <v>97.350000000000009</v>
      </c>
    </row>
    <row r="33" spans="3:9" x14ac:dyDescent="0.35">
      <c r="C33" t="s">
        <v>52</v>
      </c>
      <c r="D33" t="s">
        <v>8</v>
      </c>
      <c r="E33" t="s">
        <v>45</v>
      </c>
      <c r="F33" s="77">
        <v>4683</v>
      </c>
      <c r="G33" s="78">
        <v>30</v>
      </c>
      <c r="H33" s="69">
        <f>VLOOKUP(Data[[#This Row],[Product]],Rates[#All],2,FALSE)</f>
        <v>6.49</v>
      </c>
      <c r="I33" s="69">
        <f>Data[[#This Row],[Unit Cost ]]*Data[[#This Row],[Units]]</f>
        <v>194.70000000000002</v>
      </c>
    </row>
    <row r="34" spans="3:9" x14ac:dyDescent="0.35">
      <c r="C34" t="s">
        <v>20</v>
      </c>
      <c r="D34" t="s">
        <v>8</v>
      </c>
      <c r="E34" t="s">
        <v>46</v>
      </c>
      <c r="F34" s="77">
        <v>6398</v>
      </c>
      <c r="G34" s="78">
        <v>102</v>
      </c>
      <c r="H34" s="69">
        <f>VLOOKUP(Data[[#This Row],[Product]],Rates[#All],2,FALSE)</f>
        <v>4.97</v>
      </c>
      <c r="I34" s="69">
        <f>Data[[#This Row],[Unit Cost ]]*Data[[#This Row],[Units]]</f>
        <v>506.94</v>
      </c>
    </row>
    <row r="35" spans="3:9" x14ac:dyDescent="0.35">
      <c r="C35" t="s">
        <v>43</v>
      </c>
      <c r="D35" t="s">
        <v>13</v>
      </c>
      <c r="E35" t="s">
        <v>36</v>
      </c>
      <c r="F35" s="77">
        <v>553</v>
      </c>
      <c r="G35" s="78">
        <v>15</v>
      </c>
      <c r="H35" s="69">
        <f>VLOOKUP(Data[[#This Row],[Product]],Rates[#All],2,FALSE)</f>
        <v>7.64</v>
      </c>
      <c r="I35" s="69">
        <f>Data[[#This Row],[Unit Cost ]]*Data[[#This Row],[Units]]</f>
        <v>114.6</v>
      </c>
    </row>
    <row r="36" spans="3:9" x14ac:dyDescent="0.35">
      <c r="C36" t="s">
        <v>12</v>
      </c>
      <c r="D36" t="s">
        <v>26</v>
      </c>
      <c r="E36" t="s">
        <v>9</v>
      </c>
      <c r="F36" s="77">
        <v>7021</v>
      </c>
      <c r="G36" s="78">
        <v>183</v>
      </c>
      <c r="H36" s="69">
        <f>VLOOKUP(Data[[#This Row],[Product]],Rates[#All],2,FALSE)</f>
        <v>14.49</v>
      </c>
      <c r="I36" s="69">
        <f>Data[[#This Row],[Unit Cost ]]*Data[[#This Row],[Units]]</f>
        <v>2651.67</v>
      </c>
    </row>
    <row r="37" spans="3:9" x14ac:dyDescent="0.35">
      <c r="C37" t="s">
        <v>7</v>
      </c>
      <c r="D37" t="s">
        <v>26</v>
      </c>
      <c r="E37" t="s">
        <v>35</v>
      </c>
      <c r="F37" s="77">
        <v>5817</v>
      </c>
      <c r="G37" s="78">
        <v>12</v>
      </c>
      <c r="H37" s="69">
        <f>VLOOKUP(Data[[#This Row],[Product]],Rates[#All],2,FALSE)</f>
        <v>9.77</v>
      </c>
      <c r="I37" s="69">
        <f>Data[[#This Row],[Unit Cost ]]*Data[[#This Row],[Units]]</f>
        <v>117.24</v>
      </c>
    </row>
    <row r="38" spans="3:9" x14ac:dyDescent="0.35">
      <c r="C38" t="s">
        <v>20</v>
      </c>
      <c r="D38" t="s">
        <v>26</v>
      </c>
      <c r="E38" t="s">
        <v>16</v>
      </c>
      <c r="F38" s="77">
        <v>3976</v>
      </c>
      <c r="G38" s="78">
        <v>72</v>
      </c>
      <c r="H38" s="69">
        <f>VLOOKUP(Data[[#This Row],[Product]],Rates[#All],2,FALSE)</f>
        <v>11.7</v>
      </c>
      <c r="I38" s="69">
        <f>Data[[#This Row],[Unit Cost ]]*Data[[#This Row],[Units]]</f>
        <v>842.4</v>
      </c>
    </row>
    <row r="39" spans="3:9" x14ac:dyDescent="0.35">
      <c r="C39" t="s">
        <v>25</v>
      </c>
      <c r="D39" t="s">
        <v>32</v>
      </c>
      <c r="E39" t="s">
        <v>50</v>
      </c>
      <c r="F39" s="77">
        <v>1134</v>
      </c>
      <c r="G39" s="78">
        <v>282</v>
      </c>
      <c r="H39" s="69">
        <f>VLOOKUP(Data[[#This Row],[Product]],Rates[#All],2,FALSE)</f>
        <v>16.73</v>
      </c>
      <c r="I39" s="69">
        <f>Data[[#This Row],[Unit Cost ]]*Data[[#This Row],[Units]]</f>
        <v>4717.8599999999997</v>
      </c>
    </row>
    <row r="40" spans="3:9" x14ac:dyDescent="0.35">
      <c r="C40" t="s">
        <v>43</v>
      </c>
      <c r="D40" t="s">
        <v>26</v>
      </c>
      <c r="E40" t="s">
        <v>51</v>
      </c>
      <c r="F40" s="77">
        <v>6027</v>
      </c>
      <c r="G40" s="78">
        <v>144</v>
      </c>
      <c r="H40" s="69">
        <f>VLOOKUP(Data[[#This Row],[Product]],Rates[#All],2,FALSE)</f>
        <v>10.38</v>
      </c>
      <c r="I40" s="69">
        <f>Data[[#This Row],[Unit Cost ]]*Data[[#This Row],[Units]]</f>
        <v>1494.72</v>
      </c>
    </row>
    <row r="41" spans="3:9" x14ac:dyDescent="0.35">
      <c r="C41" t="s">
        <v>25</v>
      </c>
      <c r="D41" t="s">
        <v>8</v>
      </c>
      <c r="E41" t="s">
        <v>29</v>
      </c>
      <c r="F41" s="77">
        <v>1904</v>
      </c>
      <c r="G41" s="78">
        <v>405</v>
      </c>
      <c r="H41" s="69">
        <f>VLOOKUP(Data[[#This Row],[Product]],Rates[#All],2,FALSE)</f>
        <v>8.7899999999999991</v>
      </c>
      <c r="I41" s="69">
        <f>Data[[#This Row],[Unit Cost ]]*Data[[#This Row],[Units]]</f>
        <v>3559.95</v>
      </c>
    </row>
    <row r="42" spans="3:9" x14ac:dyDescent="0.35">
      <c r="C42" t="s">
        <v>37</v>
      </c>
      <c r="D42" t="s">
        <v>47</v>
      </c>
      <c r="E42" t="s">
        <v>14</v>
      </c>
      <c r="F42" s="77">
        <v>3262</v>
      </c>
      <c r="G42" s="78">
        <v>75</v>
      </c>
      <c r="H42" s="69">
        <f>VLOOKUP(Data[[#This Row],[Product]],Rates[#All],2,FALSE)</f>
        <v>8.65</v>
      </c>
      <c r="I42" s="69">
        <f>Data[[#This Row],[Unit Cost ]]*Data[[#This Row],[Units]]</f>
        <v>648.75</v>
      </c>
    </row>
    <row r="43" spans="3:9" x14ac:dyDescent="0.35">
      <c r="C43" t="s">
        <v>7</v>
      </c>
      <c r="D43" t="s">
        <v>47</v>
      </c>
      <c r="E43" t="s">
        <v>50</v>
      </c>
      <c r="F43" s="77">
        <v>2289</v>
      </c>
      <c r="G43" s="78">
        <v>135</v>
      </c>
      <c r="H43" s="69">
        <f>VLOOKUP(Data[[#This Row],[Product]],Rates[#All],2,FALSE)</f>
        <v>16.73</v>
      </c>
      <c r="I43" s="69">
        <f>Data[[#This Row],[Unit Cost ]]*Data[[#This Row],[Units]]</f>
        <v>2258.5500000000002</v>
      </c>
    </row>
    <row r="44" spans="3:9" x14ac:dyDescent="0.35">
      <c r="C44" t="s">
        <v>40</v>
      </c>
      <c r="D44" t="s">
        <v>47</v>
      </c>
      <c r="E44" t="s">
        <v>50</v>
      </c>
      <c r="F44" s="77">
        <v>6986</v>
      </c>
      <c r="G44" s="78">
        <v>21</v>
      </c>
      <c r="H44" s="69">
        <f>VLOOKUP(Data[[#This Row],[Product]],Rates[#All],2,FALSE)</f>
        <v>16.73</v>
      </c>
      <c r="I44" s="69">
        <f>Data[[#This Row],[Unit Cost ]]*Data[[#This Row],[Units]]</f>
        <v>351.33</v>
      </c>
    </row>
    <row r="45" spans="3:9" x14ac:dyDescent="0.35">
      <c r="C45" t="s">
        <v>43</v>
      </c>
      <c r="D45" t="s">
        <v>32</v>
      </c>
      <c r="E45" t="s">
        <v>45</v>
      </c>
      <c r="F45" s="77">
        <v>4417</v>
      </c>
      <c r="G45" s="78">
        <v>153</v>
      </c>
      <c r="H45" s="69">
        <f>VLOOKUP(Data[[#This Row],[Product]],Rates[#All],2,FALSE)</f>
        <v>6.49</v>
      </c>
      <c r="I45" s="69">
        <f>Data[[#This Row],[Unit Cost ]]*Data[[#This Row],[Units]]</f>
        <v>992.97</v>
      </c>
    </row>
    <row r="46" spans="3:9" x14ac:dyDescent="0.35">
      <c r="C46" t="s">
        <v>25</v>
      </c>
      <c r="D46" t="s">
        <v>47</v>
      </c>
      <c r="E46" t="s">
        <v>24</v>
      </c>
      <c r="F46" s="77">
        <v>1442</v>
      </c>
      <c r="G46" s="78">
        <v>15</v>
      </c>
      <c r="H46" s="69">
        <f>VLOOKUP(Data[[#This Row],[Product]],Rates[#All],2,FALSE)</f>
        <v>11.73</v>
      </c>
      <c r="I46" s="69">
        <f>Data[[#This Row],[Unit Cost ]]*Data[[#This Row],[Units]]</f>
        <v>175.95000000000002</v>
      </c>
    </row>
    <row r="47" spans="3:9" x14ac:dyDescent="0.35">
      <c r="C47" t="s">
        <v>44</v>
      </c>
      <c r="D47" t="s">
        <v>13</v>
      </c>
      <c r="E47" t="s">
        <v>16</v>
      </c>
      <c r="F47" s="77">
        <v>2415</v>
      </c>
      <c r="G47" s="78">
        <v>255</v>
      </c>
      <c r="H47" s="69">
        <f>VLOOKUP(Data[[#This Row],[Product]],Rates[#All],2,FALSE)</f>
        <v>11.7</v>
      </c>
      <c r="I47" s="69">
        <f>Data[[#This Row],[Unit Cost ]]*Data[[#This Row],[Units]]</f>
        <v>2983.5</v>
      </c>
    </row>
    <row r="48" spans="3:9" x14ac:dyDescent="0.35">
      <c r="C48" t="s">
        <v>43</v>
      </c>
      <c r="D48" t="s">
        <v>8</v>
      </c>
      <c r="E48" t="s">
        <v>36</v>
      </c>
      <c r="F48" s="77">
        <v>238</v>
      </c>
      <c r="G48" s="78">
        <v>18</v>
      </c>
      <c r="H48" s="69">
        <f>VLOOKUP(Data[[#This Row],[Product]],Rates[#All],2,FALSE)</f>
        <v>7.64</v>
      </c>
      <c r="I48" s="69">
        <f>Data[[#This Row],[Unit Cost ]]*Data[[#This Row],[Units]]</f>
        <v>137.51999999999998</v>
      </c>
    </row>
    <row r="49" spans="3:9" x14ac:dyDescent="0.35">
      <c r="C49" t="s">
        <v>25</v>
      </c>
      <c r="D49" t="s">
        <v>8</v>
      </c>
      <c r="E49" t="s">
        <v>45</v>
      </c>
      <c r="F49" s="77">
        <v>4949</v>
      </c>
      <c r="G49" s="78">
        <v>189</v>
      </c>
      <c r="H49" s="69">
        <f>VLOOKUP(Data[[#This Row],[Product]],Rates[#All],2,FALSE)</f>
        <v>6.49</v>
      </c>
      <c r="I49" s="69">
        <f>Data[[#This Row],[Unit Cost ]]*Data[[#This Row],[Units]]</f>
        <v>1226.6100000000001</v>
      </c>
    </row>
    <row r="50" spans="3:9" x14ac:dyDescent="0.35">
      <c r="C50" t="s">
        <v>40</v>
      </c>
      <c r="D50" t="s">
        <v>32</v>
      </c>
      <c r="E50" t="s">
        <v>14</v>
      </c>
      <c r="F50" s="77">
        <v>5075</v>
      </c>
      <c r="G50" s="78">
        <v>21</v>
      </c>
      <c r="H50" s="69">
        <f>VLOOKUP(Data[[#This Row],[Product]],Rates[#All],2,FALSE)</f>
        <v>8.65</v>
      </c>
      <c r="I50" s="69">
        <f>Data[[#This Row],[Unit Cost ]]*Data[[#This Row],[Units]]</f>
        <v>181.65</v>
      </c>
    </row>
    <row r="51" spans="3:9" x14ac:dyDescent="0.35">
      <c r="C51" t="s">
        <v>44</v>
      </c>
      <c r="D51" t="s">
        <v>21</v>
      </c>
      <c r="E51" t="s">
        <v>29</v>
      </c>
      <c r="F51" s="77">
        <v>9198</v>
      </c>
      <c r="G51" s="78">
        <v>36</v>
      </c>
      <c r="H51" s="69">
        <f>VLOOKUP(Data[[#This Row],[Product]],Rates[#All],2,FALSE)</f>
        <v>8.7899999999999991</v>
      </c>
      <c r="I51" s="69">
        <f>Data[[#This Row],[Unit Cost ]]*Data[[#This Row],[Units]]</f>
        <v>316.43999999999994</v>
      </c>
    </row>
    <row r="52" spans="3:9" x14ac:dyDescent="0.35">
      <c r="C52" t="s">
        <v>25</v>
      </c>
      <c r="D52" t="s">
        <v>47</v>
      </c>
      <c r="E52" t="s">
        <v>49</v>
      </c>
      <c r="F52" s="77">
        <v>3339</v>
      </c>
      <c r="G52" s="78">
        <v>75</v>
      </c>
      <c r="H52" s="69">
        <f>VLOOKUP(Data[[#This Row],[Product]],Rates[#All],2,FALSE)</f>
        <v>7.16</v>
      </c>
      <c r="I52" s="69">
        <f>Data[[#This Row],[Unit Cost ]]*Data[[#This Row],[Units]]</f>
        <v>537</v>
      </c>
    </row>
    <row r="53" spans="3:9" x14ac:dyDescent="0.35">
      <c r="C53" t="s">
        <v>7</v>
      </c>
      <c r="D53" t="s">
        <v>47</v>
      </c>
      <c r="E53" t="s">
        <v>31</v>
      </c>
      <c r="F53" s="77">
        <v>5019</v>
      </c>
      <c r="G53" s="78">
        <v>156</v>
      </c>
      <c r="H53" s="69">
        <f>VLOOKUP(Data[[#This Row],[Product]],Rates[#All],2,FALSE)</f>
        <v>3.11</v>
      </c>
      <c r="I53" s="69">
        <f>Data[[#This Row],[Unit Cost ]]*Data[[#This Row],[Units]]</f>
        <v>485.15999999999997</v>
      </c>
    </row>
    <row r="54" spans="3:9" x14ac:dyDescent="0.35">
      <c r="C54" t="s">
        <v>40</v>
      </c>
      <c r="D54" t="s">
        <v>21</v>
      </c>
      <c r="E54" t="s">
        <v>29</v>
      </c>
      <c r="F54" s="77">
        <v>16184</v>
      </c>
      <c r="G54" s="78">
        <v>39</v>
      </c>
      <c r="H54" s="69">
        <f>VLOOKUP(Data[[#This Row],[Product]],Rates[#All],2,FALSE)</f>
        <v>8.7899999999999991</v>
      </c>
      <c r="I54" s="69">
        <f>Data[[#This Row],[Unit Cost ]]*Data[[#This Row],[Units]]</f>
        <v>342.80999999999995</v>
      </c>
    </row>
    <row r="55" spans="3:9" x14ac:dyDescent="0.35">
      <c r="C55" t="s">
        <v>25</v>
      </c>
      <c r="D55" t="s">
        <v>21</v>
      </c>
      <c r="E55" t="s">
        <v>42</v>
      </c>
      <c r="F55" s="77">
        <v>497</v>
      </c>
      <c r="G55" s="78">
        <v>63</v>
      </c>
      <c r="H55" s="69">
        <f>VLOOKUP(Data[[#This Row],[Product]],Rates[#All],2,FALSE)</f>
        <v>9</v>
      </c>
      <c r="I55" s="69">
        <f>Data[[#This Row],[Unit Cost ]]*Data[[#This Row],[Units]]</f>
        <v>567</v>
      </c>
    </row>
    <row r="56" spans="3:9" x14ac:dyDescent="0.35">
      <c r="C56" t="s">
        <v>43</v>
      </c>
      <c r="D56" t="s">
        <v>21</v>
      </c>
      <c r="E56" t="s">
        <v>49</v>
      </c>
      <c r="F56" s="77">
        <v>8211</v>
      </c>
      <c r="G56" s="78">
        <v>75</v>
      </c>
      <c r="H56" s="69">
        <f>VLOOKUP(Data[[#This Row],[Product]],Rates[#All],2,FALSE)</f>
        <v>7.16</v>
      </c>
      <c r="I56" s="69">
        <f>Data[[#This Row],[Unit Cost ]]*Data[[#This Row],[Units]]</f>
        <v>537</v>
      </c>
    </row>
    <row r="57" spans="3:9" x14ac:dyDescent="0.35">
      <c r="C57" t="s">
        <v>43</v>
      </c>
      <c r="D57" t="s">
        <v>32</v>
      </c>
      <c r="E57" t="s">
        <v>51</v>
      </c>
      <c r="F57" s="77">
        <v>6580</v>
      </c>
      <c r="G57" s="78">
        <v>183</v>
      </c>
      <c r="H57" s="69">
        <f>VLOOKUP(Data[[#This Row],[Product]],Rates[#All],2,FALSE)</f>
        <v>10.38</v>
      </c>
      <c r="I57" s="69">
        <f>Data[[#This Row],[Unit Cost ]]*Data[[#This Row],[Units]]</f>
        <v>1899.5400000000002</v>
      </c>
    </row>
    <row r="58" spans="3:9" x14ac:dyDescent="0.35">
      <c r="C58" t="s">
        <v>20</v>
      </c>
      <c r="D58" t="s">
        <v>13</v>
      </c>
      <c r="E58" t="s">
        <v>11</v>
      </c>
      <c r="F58" s="77">
        <v>4760</v>
      </c>
      <c r="G58" s="78">
        <v>69</v>
      </c>
      <c r="H58" s="69">
        <f>VLOOKUP(Data[[#This Row],[Product]],Rates[#All],2,FALSE)</f>
        <v>9.33</v>
      </c>
      <c r="I58" s="69">
        <f>Data[[#This Row],[Unit Cost ]]*Data[[#This Row],[Units]]</f>
        <v>643.77</v>
      </c>
    </row>
    <row r="59" spans="3:9" x14ac:dyDescent="0.35">
      <c r="C59" t="s">
        <v>7</v>
      </c>
      <c r="D59" t="s">
        <v>21</v>
      </c>
      <c r="E59" t="s">
        <v>27</v>
      </c>
      <c r="F59" s="77">
        <v>5439</v>
      </c>
      <c r="G59" s="78">
        <v>30</v>
      </c>
      <c r="H59" s="69">
        <f>VLOOKUP(Data[[#This Row],[Product]],Rates[#All],2,FALSE)</f>
        <v>13.15</v>
      </c>
      <c r="I59" s="69">
        <f>Data[[#This Row],[Unit Cost ]]*Data[[#This Row],[Units]]</f>
        <v>394.5</v>
      </c>
    </row>
    <row r="60" spans="3:9" x14ac:dyDescent="0.35">
      <c r="C60" t="s">
        <v>20</v>
      </c>
      <c r="D60" t="s">
        <v>47</v>
      </c>
      <c r="E60" t="s">
        <v>31</v>
      </c>
      <c r="F60" s="77">
        <v>1463</v>
      </c>
      <c r="G60" s="78">
        <v>39</v>
      </c>
      <c r="H60" s="69">
        <f>VLOOKUP(Data[[#This Row],[Product]],Rates[#All],2,FALSE)</f>
        <v>3.11</v>
      </c>
      <c r="I60" s="69">
        <f>Data[[#This Row],[Unit Cost ]]*Data[[#This Row],[Units]]</f>
        <v>121.28999999999999</v>
      </c>
    </row>
    <row r="61" spans="3:9" x14ac:dyDescent="0.35">
      <c r="C61" t="s">
        <v>44</v>
      </c>
      <c r="D61" t="s">
        <v>47</v>
      </c>
      <c r="E61" t="s">
        <v>14</v>
      </c>
      <c r="F61" s="77">
        <v>7777</v>
      </c>
      <c r="G61" s="78">
        <v>504</v>
      </c>
      <c r="H61" s="69">
        <f>VLOOKUP(Data[[#This Row],[Product]],Rates[#All],2,FALSE)</f>
        <v>8.65</v>
      </c>
      <c r="I61" s="69">
        <f>Data[[#This Row],[Unit Cost ]]*Data[[#This Row],[Units]]</f>
        <v>4359.6000000000004</v>
      </c>
    </row>
    <row r="62" spans="3:9" x14ac:dyDescent="0.35">
      <c r="C62" t="s">
        <v>17</v>
      </c>
      <c r="D62" t="s">
        <v>8</v>
      </c>
      <c r="E62" t="s">
        <v>49</v>
      </c>
      <c r="F62" s="77">
        <v>1085</v>
      </c>
      <c r="G62" s="78">
        <v>273</v>
      </c>
      <c r="H62" s="69">
        <f>VLOOKUP(Data[[#This Row],[Product]],Rates[#All],2,FALSE)</f>
        <v>7.16</v>
      </c>
      <c r="I62" s="69">
        <f>Data[[#This Row],[Unit Cost ]]*Data[[#This Row],[Units]]</f>
        <v>1954.68</v>
      </c>
    </row>
    <row r="63" spans="3:9" x14ac:dyDescent="0.35">
      <c r="C63" t="s">
        <v>40</v>
      </c>
      <c r="D63" t="s">
        <v>8</v>
      </c>
      <c r="E63" t="s">
        <v>33</v>
      </c>
      <c r="F63" s="77">
        <v>182</v>
      </c>
      <c r="G63" s="78">
        <v>48</v>
      </c>
      <c r="H63" s="69">
        <f>VLOOKUP(Data[[#This Row],[Product]],Rates[#All],2,FALSE)</f>
        <v>5.79</v>
      </c>
      <c r="I63" s="69">
        <f>Data[[#This Row],[Unit Cost ]]*Data[[#This Row],[Units]]</f>
        <v>277.92</v>
      </c>
    </row>
    <row r="64" spans="3:9" x14ac:dyDescent="0.35">
      <c r="C64" t="s">
        <v>25</v>
      </c>
      <c r="D64" t="s">
        <v>47</v>
      </c>
      <c r="E64" t="s">
        <v>50</v>
      </c>
      <c r="F64" s="77">
        <v>4242</v>
      </c>
      <c r="G64" s="78">
        <v>207</v>
      </c>
      <c r="H64" s="69">
        <f>VLOOKUP(Data[[#This Row],[Product]],Rates[#All],2,FALSE)</f>
        <v>16.73</v>
      </c>
      <c r="I64" s="69">
        <f>Data[[#This Row],[Unit Cost ]]*Data[[#This Row],[Units]]</f>
        <v>3463.11</v>
      </c>
    </row>
    <row r="65" spans="3:9" x14ac:dyDescent="0.35">
      <c r="C65" t="s">
        <v>25</v>
      </c>
      <c r="D65" t="s">
        <v>21</v>
      </c>
      <c r="E65" t="s">
        <v>14</v>
      </c>
      <c r="F65" s="77">
        <v>6118</v>
      </c>
      <c r="G65" s="78">
        <v>9</v>
      </c>
      <c r="H65" s="69">
        <f>VLOOKUP(Data[[#This Row],[Product]],Rates[#All],2,FALSE)</f>
        <v>8.65</v>
      </c>
      <c r="I65" s="69">
        <f>Data[[#This Row],[Unit Cost ]]*Data[[#This Row],[Units]]</f>
        <v>77.850000000000009</v>
      </c>
    </row>
    <row r="66" spans="3:9" x14ac:dyDescent="0.35">
      <c r="C66" t="s">
        <v>52</v>
      </c>
      <c r="D66" t="s">
        <v>21</v>
      </c>
      <c r="E66" t="s">
        <v>45</v>
      </c>
      <c r="F66" s="77">
        <v>2317</v>
      </c>
      <c r="G66" s="78">
        <v>261</v>
      </c>
      <c r="H66" s="69">
        <f>VLOOKUP(Data[[#This Row],[Product]],Rates[#All],2,FALSE)</f>
        <v>6.49</v>
      </c>
      <c r="I66" s="69">
        <f>Data[[#This Row],[Unit Cost ]]*Data[[#This Row],[Units]]</f>
        <v>1693.89</v>
      </c>
    </row>
    <row r="67" spans="3:9" x14ac:dyDescent="0.35">
      <c r="C67" t="s">
        <v>25</v>
      </c>
      <c r="D67" t="s">
        <v>32</v>
      </c>
      <c r="E67" t="s">
        <v>29</v>
      </c>
      <c r="F67" s="77">
        <v>938</v>
      </c>
      <c r="G67" s="78">
        <v>6</v>
      </c>
      <c r="H67" s="69">
        <f>VLOOKUP(Data[[#This Row],[Product]],Rates[#All],2,FALSE)</f>
        <v>8.7899999999999991</v>
      </c>
      <c r="I67" s="69">
        <f>Data[[#This Row],[Unit Cost ]]*Data[[#This Row],[Units]]</f>
        <v>52.739999999999995</v>
      </c>
    </row>
    <row r="68" spans="3:9" x14ac:dyDescent="0.35">
      <c r="C68" t="s">
        <v>12</v>
      </c>
      <c r="D68" t="s">
        <v>8</v>
      </c>
      <c r="E68" t="s">
        <v>24</v>
      </c>
      <c r="F68" s="77">
        <v>9709</v>
      </c>
      <c r="G68" s="78">
        <v>30</v>
      </c>
      <c r="H68" s="69">
        <f>VLOOKUP(Data[[#This Row],[Product]],Rates[#All],2,FALSE)</f>
        <v>11.73</v>
      </c>
      <c r="I68" s="69">
        <f>Data[[#This Row],[Unit Cost ]]*Data[[#This Row],[Units]]</f>
        <v>351.90000000000003</v>
      </c>
    </row>
    <row r="69" spans="3:9" x14ac:dyDescent="0.35">
      <c r="C69" t="s">
        <v>37</v>
      </c>
      <c r="D69" t="s">
        <v>47</v>
      </c>
      <c r="E69" t="s">
        <v>39</v>
      </c>
      <c r="F69" s="77">
        <v>2205</v>
      </c>
      <c r="G69" s="78">
        <v>138</v>
      </c>
      <c r="H69" s="69">
        <f>VLOOKUP(Data[[#This Row],[Product]],Rates[#All],2,FALSE)</f>
        <v>10.62</v>
      </c>
      <c r="I69" s="69">
        <f>Data[[#This Row],[Unit Cost ]]*Data[[#This Row],[Units]]</f>
        <v>1465.56</v>
      </c>
    </row>
    <row r="70" spans="3:9" x14ac:dyDescent="0.35">
      <c r="C70" t="s">
        <v>37</v>
      </c>
      <c r="D70" t="s">
        <v>8</v>
      </c>
      <c r="E70" t="s">
        <v>31</v>
      </c>
      <c r="F70" s="77">
        <v>4487</v>
      </c>
      <c r="G70" s="78">
        <v>111</v>
      </c>
      <c r="H70" s="69">
        <f>VLOOKUP(Data[[#This Row],[Product]],Rates[#All],2,FALSE)</f>
        <v>3.11</v>
      </c>
      <c r="I70" s="69">
        <f>Data[[#This Row],[Unit Cost ]]*Data[[#This Row],[Units]]</f>
        <v>345.21</v>
      </c>
    </row>
    <row r="71" spans="3:9" x14ac:dyDescent="0.35">
      <c r="C71" t="s">
        <v>40</v>
      </c>
      <c r="D71" t="s">
        <v>13</v>
      </c>
      <c r="E71" t="s">
        <v>22</v>
      </c>
      <c r="F71" s="77">
        <v>2415</v>
      </c>
      <c r="G71" s="78">
        <v>15</v>
      </c>
      <c r="H71" s="69">
        <f>VLOOKUP(Data[[#This Row],[Product]],Rates[#All],2,FALSE)</f>
        <v>6.47</v>
      </c>
      <c r="I71" s="69">
        <f>Data[[#This Row],[Unit Cost ]]*Data[[#This Row],[Units]]</f>
        <v>97.05</v>
      </c>
    </row>
    <row r="72" spans="3:9" x14ac:dyDescent="0.35">
      <c r="C72" t="s">
        <v>7</v>
      </c>
      <c r="D72" t="s">
        <v>47</v>
      </c>
      <c r="E72" t="s">
        <v>36</v>
      </c>
      <c r="F72" s="77">
        <v>4018</v>
      </c>
      <c r="G72" s="78">
        <v>162</v>
      </c>
      <c r="H72" s="69">
        <f>VLOOKUP(Data[[#This Row],[Product]],Rates[#All],2,FALSE)</f>
        <v>7.64</v>
      </c>
      <c r="I72" s="69">
        <f>Data[[#This Row],[Unit Cost ]]*Data[[#This Row],[Units]]</f>
        <v>1237.6799999999998</v>
      </c>
    </row>
    <row r="73" spans="3:9" x14ac:dyDescent="0.35">
      <c r="C73" t="s">
        <v>40</v>
      </c>
      <c r="D73" t="s">
        <v>47</v>
      </c>
      <c r="E73" t="s">
        <v>36</v>
      </c>
      <c r="F73" s="77">
        <v>861</v>
      </c>
      <c r="G73" s="78">
        <v>195</v>
      </c>
      <c r="H73" s="69">
        <f>VLOOKUP(Data[[#This Row],[Product]],Rates[#All],2,FALSE)</f>
        <v>7.64</v>
      </c>
      <c r="I73" s="69">
        <f>Data[[#This Row],[Unit Cost ]]*Data[[#This Row],[Units]]</f>
        <v>1489.8</v>
      </c>
    </row>
    <row r="74" spans="3:9" x14ac:dyDescent="0.35">
      <c r="C74" t="s">
        <v>52</v>
      </c>
      <c r="D74" t="s">
        <v>32</v>
      </c>
      <c r="E74" t="s">
        <v>16</v>
      </c>
      <c r="F74" s="77">
        <v>5586</v>
      </c>
      <c r="G74" s="78">
        <v>525</v>
      </c>
      <c r="H74" s="69">
        <f>VLOOKUP(Data[[#This Row],[Product]],Rates[#All],2,FALSE)</f>
        <v>11.7</v>
      </c>
      <c r="I74" s="69">
        <f>Data[[#This Row],[Unit Cost ]]*Data[[#This Row],[Units]]</f>
        <v>6142.5</v>
      </c>
    </row>
    <row r="75" spans="3:9" x14ac:dyDescent="0.35">
      <c r="C75" t="s">
        <v>37</v>
      </c>
      <c r="D75" t="s">
        <v>47</v>
      </c>
      <c r="E75" t="s">
        <v>30</v>
      </c>
      <c r="F75" s="77">
        <v>2226</v>
      </c>
      <c r="G75" s="78">
        <v>48</v>
      </c>
      <c r="H75" s="69">
        <f>VLOOKUP(Data[[#This Row],[Product]],Rates[#All],2,FALSE)</f>
        <v>12.37</v>
      </c>
      <c r="I75" s="69">
        <f>Data[[#This Row],[Unit Cost ]]*Data[[#This Row],[Units]]</f>
        <v>593.76</v>
      </c>
    </row>
    <row r="76" spans="3:9" x14ac:dyDescent="0.35">
      <c r="C76" t="s">
        <v>17</v>
      </c>
      <c r="D76" t="s">
        <v>47</v>
      </c>
      <c r="E76" t="s">
        <v>51</v>
      </c>
      <c r="F76" s="77">
        <v>14329</v>
      </c>
      <c r="G76" s="78">
        <v>150</v>
      </c>
      <c r="H76" s="69">
        <f>VLOOKUP(Data[[#This Row],[Product]],Rates[#All],2,FALSE)</f>
        <v>10.38</v>
      </c>
      <c r="I76" s="69">
        <f>Data[[#This Row],[Unit Cost ]]*Data[[#This Row],[Units]]</f>
        <v>1557.0000000000002</v>
      </c>
    </row>
    <row r="77" spans="3:9" x14ac:dyDescent="0.35">
      <c r="C77" t="s">
        <v>17</v>
      </c>
      <c r="D77" t="s">
        <v>47</v>
      </c>
      <c r="E77" t="s">
        <v>39</v>
      </c>
      <c r="F77" s="77">
        <v>8463</v>
      </c>
      <c r="G77" s="78">
        <v>492</v>
      </c>
      <c r="H77" s="69">
        <f>VLOOKUP(Data[[#This Row],[Product]],Rates[#All],2,FALSE)</f>
        <v>10.62</v>
      </c>
      <c r="I77" s="69">
        <f>Data[[#This Row],[Unit Cost ]]*Data[[#This Row],[Units]]</f>
        <v>5225.04</v>
      </c>
    </row>
    <row r="78" spans="3:9" x14ac:dyDescent="0.35">
      <c r="C78" t="s">
        <v>40</v>
      </c>
      <c r="D78" t="s">
        <v>47</v>
      </c>
      <c r="E78" t="s">
        <v>49</v>
      </c>
      <c r="F78" s="77">
        <v>2891</v>
      </c>
      <c r="G78" s="78">
        <v>102</v>
      </c>
      <c r="H78" s="69">
        <f>VLOOKUP(Data[[#This Row],[Product]],Rates[#All],2,FALSE)</f>
        <v>7.16</v>
      </c>
      <c r="I78" s="69">
        <f>Data[[#This Row],[Unit Cost ]]*Data[[#This Row],[Units]]</f>
        <v>730.32</v>
      </c>
    </row>
    <row r="79" spans="3:9" x14ac:dyDescent="0.35">
      <c r="C79" t="s">
        <v>44</v>
      </c>
      <c r="D79" t="s">
        <v>21</v>
      </c>
      <c r="E79" t="s">
        <v>45</v>
      </c>
      <c r="F79" s="77">
        <v>3773</v>
      </c>
      <c r="G79" s="78">
        <v>165</v>
      </c>
      <c r="H79" s="69">
        <f>VLOOKUP(Data[[#This Row],[Product]],Rates[#All],2,FALSE)</f>
        <v>6.49</v>
      </c>
      <c r="I79" s="69">
        <f>Data[[#This Row],[Unit Cost ]]*Data[[#This Row],[Units]]</f>
        <v>1070.8500000000001</v>
      </c>
    </row>
    <row r="80" spans="3:9" x14ac:dyDescent="0.35">
      <c r="C80" t="s">
        <v>20</v>
      </c>
      <c r="D80" t="s">
        <v>21</v>
      </c>
      <c r="E80" t="s">
        <v>51</v>
      </c>
      <c r="F80" s="77">
        <v>854</v>
      </c>
      <c r="G80" s="78">
        <v>309</v>
      </c>
      <c r="H80" s="69">
        <f>VLOOKUP(Data[[#This Row],[Product]],Rates[#All],2,FALSE)</f>
        <v>10.38</v>
      </c>
      <c r="I80" s="69">
        <f>Data[[#This Row],[Unit Cost ]]*Data[[#This Row],[Units]]</f>
        <v>3207.42</v>
      </c>
    </row>
    <row r="81" spans="3:9" x14ac:dyDescent="0.35">
      <c r="C81" t="s">
        <v>25</v>
      </c>
      <c r="D81" t="s">
        <v>21</v>
      </c>
      <c r="E81" t="s">
        <v>31</v>
      </c>
      <c r="F81" s="77">
        <v>4970</v>
      </c>
      <c r="G81" s="78">
        <v>156</v>
      </c>
      <c r="H81" s="69">
        <f>VLOOKUP(Data[[#This Row],[Product]],Rates[#All],2,FALSE)</f>
        <v>3.11</v>
      </c>
      <c r="I81" s="69">
        <f>Data[[#This Row],[Unit Cost ]]*Data[[#This Row],[Units]]</f>
        <v>485.15999999999997</v>
      </c>
    </row>
    <row r="82" spans="3:9" x14ac:dyDescent="0.35">
      <c r="C82" t="s">
        <v>17</v>
      </c>
      <c r="D82" t="s">
        <v>13</v>
      </c>
      <c r="E82" t="s">
        <v>48</v>
      </c>
      <c r="F82" s="77">
        <v>98</v>
      </c>
      <c r="G82" s="78">
        <v>159</v>
      </c>
      <c r="H82" s="69">
        <f>VLOOKUP(Data[[#This Row],[Product]],Rates[#All],2,FALSE)</f>
        <v>5.6</v>
      </c>
      <c r="I82" s="69">
        <f>Data[[#This Row],[Unit Cost ]]*Data[[#This Row],[Units]]</f>
        <v>890.4</v>
      </c>
    </row>
    <row r="83" spans="3:9" x14ac:dyDescent="0.35">
      <c r="C83" t="s">
        <v>40</v>
      </c>
      <c r="D83" t="s">
        <v>13</v>
      </c>
      <c r="E83" t="s">
        <v>24</v>
      </c>
      <c r="F83" s="77">
        <v>13391</v>
      </c>
      <c r="G83" s="78">
        <v>201</v>
      </c>
      <c r="H83" s="69">
        <f>VLOOKUP(Data[[#This Row],[Product]],Rates[#All],2,FALSE)</f>
        <v>11.73</v>
      </c>
      <c r="I83" s="69">
        <f>Data[[#This Row],[Unit Cost ]]*Data[[#This Row],[Units]]</f>
        <v>2357.73</v>
      </c>
    </row>
    <row r="84" spans="3:9" x14ac:dyDescent="0.35">
      <c r="C84" t="s">
        <v>12</v>
      </c>
      <c r="D84" t="s">
        <v>26</v>
      </c>
      <c r="E84" t="s">
        <v>33</v>
      </c>
      <c r="F84" s="77">
        <v>8890</v>
      </c>
      <c r="G84" s="78">
        <v>210</v>
      </c>
      <c r="H84" s="69">
        <f>VLOOKUP(Data[[#This Row],[Product]],Rates[#All],2,FALSE)</f>
        <v>5.79</v>
      </c>
      <c r="I84" s="69">
        <f>Data[[#This Row],[Unit Cost ]]*Data[[#This Row],[Units]]</f>
        <v>1215.9000000000001</v>
      </c>
    </row>
    <row r="85" spans="3:9" x14ac:dyDescent="0.35">
      <c r="C85" t="s">
        <v>43</v>
      </c>
      <c r="D85" t="s">
        <v>32</v>
      </c>
      <c r="E85" t="s">
        <v>11</v>
      </c>
      <c r="F85" s="77">
        <v>56</v>
      </c>
      <c r="G85" s="78">
        <v>51</v>
      </c>
      <c r="H85" s="69">
        <f>VLOOKUP(Data[[#This Row],[Product]],Rates[#All],2,FALSE)</f>
        <v>9.33</v>
      </c>
      <c r="I85" s="69">
        <f>Data[[#This Row],[Unit Cost ]]*Data[[#This Row],[Units]]</f>
        <v>475.83</v>
      </c>
    </row>
    <row r="86" spans="3:9" x14ac:dyDescent="0.35">
      <c r="C86" t="s">
        <v>44</v>
      </c>
      <c r="D86" t="s">
        <v>21</v>
      </c>
      <c r="E86" t="s">
        <v>27</v>
      </c>
      <c r="F86" s="77">
        <v>3339</v>
      </c>
      <c r="G86" s="78">
        <v>39</v>
      </c>
      <c r="H86" s="69">
        <f>VLOOKUP(Data[[#This Row],[Product]],Rates[#All],2,FALSE)</f>
        <v>13.15</v>
      </c>
      <c r="I86" s="69">
        <f>Data[[#This Row],[Unit Cost ]]*Data[[#This Row],[Units]]</f>
        <v>512.85</v>
      </c>
    </row>
    <row r="87" spans="3:9" x14ac:dyDescent="0.35">
      <c r="C87" t="s">
        <v>52</v>
      </c>
      <c r="D87" t="s">
        <v>13</v>
      </c>
      <c r="E87" t="s">
        <v>22</v>
      </c>
      <c r="F87" s="77">
        <v>3808</v>
      </c>
      <c r="G87" s="78">
        <v>279</v>
      </c>
      <c r="H87" s="69">
        <f>VLOOKUP(Data[[#This Row],[Product]],Rates[#All],2,FALSE)</f>
        <v>6.47</v>
      </c>
      <c r="I87" s="69">
        <f>Data[[#This Row],[Unit Cost ]]*Data[[#This Row],[Units]]</f>
        <v>1805.1299999999999</v>
      </c>
    </row>
    <row r="88" spans="3:9" x14ac:dyDescent="0.35">
      <c r="C88" t="s">
        <v>52</v>
      </c>
      <c r="D88" t="s">
        <v>32</v>
      </c>
      <c r="E88" t="s">
        <v>11</v>
      </c>
      <c r="F88" s="77">
        <v>63</v>
      </c>
      <c r="G88" s="78">
        <v>123</v>
      </c>
      <c r="H88" s="69">
        <f>VLOOKUP(Data[[#This Row],[Product]],Rates[#All],2,FALSE)</f>
        <v>9.33</v>
      </c>
      <c r="I88" s="69">
        <f>Data[[#This Row],[Unit Cost ]]*Data[[#This Row],[Units]]</f>
        <v>1147.5899999999999</v>
      </c>
    </row>
    <row r="89" spans="3:9" x14ac:dyDescent="0.35">
      <c r="C89" t="s">
        <v>43</v>
      </c>
      <c r="D89" t="s">
        <v>26</v>
      </c>
      <c r="E89" t="s">
        <v>50</v>
      </c>
      <c r="F89" s="77">
        <v>7812</v>
      </c>
      <c r="G89" s="78">
        <v>81</v>
      </c>
      <c r="H89" s="69">
        <f>VLOOKUP(Data[[#This Row],[Product]],Rates[#All],2,FALSE)</f>
        <v>16.73</v>
      </c>
      <c r="I89" s="69">
        <f>Data[[#This Row],[Unit Cost ]]*Data[[#This Row],[Units]]</f>
        <v>1355.13</v>
      </c>
    </row>
    <row r="90" spans="3:9" x14ac:dyDescent="0.35">
      <c r="C90" t="s">
        <v>7</v>
      </c>
      <c r="D90" t="s">
        <v>8</v>
      </c>
      <c r="E90" t="s">
        <v>36</v>
      </c>
      <c r="F90" s="77">
        <v>7693</v>
      </c>
      <c r="G90" s="78">
        <v>21</v>
      </c>
      <c r="H90" s="69">
        <f>VLOOKUP(Data[[#This Row],[Product]],Rates[#All],2,FALSE)</f>
        <v>7.64</v>
      </c>
      <c r="I90" s="69">
        <f>Data[[#This Row],[Unit Cost ]]*Data[[#This Row],[Units]]</f>
        <v>160.44</v>
      </c>
    </row>
    <row r="91" spans="3:9" x14ac:dyDescent="0.35">
      <c r="C91" t="s">
        <v>44</v>
      </c>
      <c r="D91" t="s">
        <v>21</v>
      </c>
      <c r="E91" t="s">
        <v>51</v>
      </c>
      <c r="F91" s="77">
        <v>973</v>
      </c>
      <c r="G91" s="78">
        <v>162</v>
      </c>
      <c r="H91" s="69">
        <f>VLOOKUP(Data[[#This Row],[Product]],Rates[#All],2,FALSE)</f>
        <v>10.38</v>
      </c>
      <c r="I91" s="69">
        <f>Data[[#This Row],[Unit Cost ]]*Data[[#This Row],[Units]]</f>
        <v>1681.5600000000002</v>
      </c>
    </row>
    <row r="92" spans="3:9" x14ac:dyDescent="0.35">
      <c r="C92" t="s">
        <v>52</v>
      </c>
      <c r="D92" t="s">
        <v>13</v>
      </c>
      <c r="E92" t="s">
        <v>42</v>
      </c>
      <c r="F92" s="77">
        <v>567</v>
      </c>
      <c r="G92" s="78">
        <v>228</v>
      </c>
      <c r="H92" s="69">
        <f>VLOOKUP(Data[[#This Row],[Product]],Rates[#All],2,FALSE)</f>
        <v>9</v>
      </c>
      <c r="I92" s="69">
        <f>Data[[#This Row],[Unit Cost ]]*Data[[#This Row],[Units]]</f>
        <v>2052</v>
      </c>
    </row>
    <row r="93" spans="3:9" x14ac:dyDescent="0.35">
      <c r="C93" t="s">
        <v>52</v>
      </c>
      <c r="D93" t="s">
        <v>21</v>
      </c>
      <c r="E93" t="s">
        <v>49</v>
      </c>
      <c r="F93" s="77">
        <v>2471</v>
      </c>
      <c r="G93" s="78">
        <v>342</v>
      </c>
      <c r="H93" s="69">
        <f>VLOOKUP(Data[[#This Row],[Product]],Rates[#All],2,FALSE)</f>
        <v>7.16</v>
      </c>
      <c r="I93" s="69">
        <f>Data[[#This Row],[Unit Cost ]]*Data[[#This Row],[Units]]</f>
        <v>2448.7200000000003</v>
      </c>
    </row>
    <row r="94" spans="3:9" x14ac:dyDescent="0.35">
      <c r="C94" t="s">
        <v>40</v>
      </c>
      <c r="D94" t="s">
        <v>32</v>
      </c>
      <c r="E94" t="s">
        <v>11</v>
      </c>
      <c r="F94" s="77">
        <v>7189</v>
      </c>
      <c r="G94" s="78">
        <v>54</v>
      </c>
      <c r="H94" s="69">
        <f>VLOOKUP(Data[[#This Row],[Product]],Rates[#All],2,FALSE)</f>
        <v>9.33</v>
      </c>
      <c r="I94" s="69">
        <f>Data[[#This Row],[Unit Cost ]]*Data[[#This Row],[Units]]</f>
        <v>503.82</v>
      </c>
    </row>
    <row r="95" spans="3:9" x14ac:dyDescent="0.35">
      <c r="C95" t="s">
        <v>20</v>
      </c>
      <c r="D95" t="s">
        <v>13</v>
      </c>
      <c r="E95" t="s">
        <v>51</v>
      </c>
      <c r="F95" s="77">
        <v>7455</v>
      </c>
      <c r="G95" s="78">
        <v>216</v>
      </c>
      <c r="H95" s="69">
        <f>VLOOKUP(Data[[#This Row],[Product]],Rates[#All],2,FALSE)</f>
        <v>10.38</v>
      </c>
      <c r="I95" s="69">
        <f>Data[[#This Row],[Unit Cost ]]*Data[[#This Row],[Units]]</f>
        <v>2242.0800000000004</v>
      </c>
    </row>
    <row r="96" spans="3:9" x14ac:dyDescent="0.35">
      <c r="C96" t="s">
        <v>44</v>
      </c>
      <c r="D96" t="s">
        <v>47</v>
      </c>
      <c r="E96" t="s">
        <v>48</v>
      </c>
      <c r="F96" s="77">
        <v>3108</v>
      </c>
      <c r="G96" s="78">
        <v>54</v>
      </c>
      <c r="H96" s="69">
        <f>VLOOKUP(Data[[#This Row],[Product]],Rates[#All],2,FALSE)</f>
        <v>5.6</v>
      </c>
      <c r="I96" s="69">
        <f>Data[[#This Row],[Unit Cost ]]*Data[[#This Row],[Units]]</f>
        <v>302.39999999999998</v>
      </c>
    </row>
    <row r="97" spans="3:9" x14ac:dyDescent="0.35">
      <c r="C97" t="s">
        <v>25</v>
      </c>
      <c r="D97" t="s">
        <v>32</v>
      </c>
      <c r="E97" t="s">
        <v>27</v>
      </c>
      <c r="F97" s="77">
        <v>469</v>
      </c>
      <c r="G97" s="78">
        <v>75</v>
      </c>
      <c r="H97" s="69">
        <f>VLOOKUP(Data[[#This Row],[Product]],Rates[#All],2,FALSE)</f>
        <v>13.15</v>
      </c>
      <c r="I97" s="69">
        <f>Data[[#This Row],[Unit Cost ]]*Data[[#This Row],[Units]]</f>
        <v>986.25</v>
      </c>
    </row>
    <row r="98" spans="3:9" x14ac:dyDescent="0.35">
      <c r="C98" t="s">
        <v>17</v>
      </c>
      <c r="D98" t="s">
        <v>8</v>
      </c>
      <c r="E98" t="s">
        <v>45</v>
      </c>
      <c r="F98" s="77">
        <v>2737</v>
      </c>
      <c r="G98" s="78">
        <v>93</v>
      </c>
      <c r="H98" s="69">
        <f>VLOOKUP(Data[[#This Row],[Product]],Rates[#All],2,FALSE)</f>
        <v>6.49</v>
      </c>
      <c r="I98" s="69">
        <f>Data[[#This Row],[Unit Cost ]]*Data[[#This Row],[Units]]</f>
        <v>603.57000000000005</v>
      </c>
    </row>
    <row r="99" spans="3:9" x14ac:dyDescent="0.35">
      <c r="C99" t="s">
        <v>17</v>
      </c>
      <c r="D99" t="s">
        <v>8</v>
      </c>
      <c r="E99" t="s">
        <v>27</v>
      </c>
      <c r="F99" s="77">
        <v>4305</v>
      </c>
      <c r="G99" s="78">
        <v>156</v>
      </c>
      <c r="H99" s="69">
        <f>VLOOKUP(Data[[#This Row],[Product]],Rates[#All],2,FALSE)</f>
        <v>13.15</v>
      </c>
      <c r="I99" s="69">
        <f>Data[[#This Row],[Unit Cost ]]*Data[[#This Row],[Units]]</f>
        <v>2051.4</v>
      </c>
    </row>
    <row r="100" spans="3:9" x14ac:dyDescent="0.35">
      <c r="C100" t="s">
        <v>17</v>
      </c>
      <c r="D100" t="s">
        <v>32</v>
      </c>
      <c r="E100" t="s">
        <v>31</v>
      </c>
      <c r="F100" s="77">
        <v>2408</v>
      </c>
      <c r="G100" s="78">
        <v>9</v>
      </c>
      <c r="H100" s="69">
        <f>VLOOKUP(Data[[#This Row],[Product]],Rates[#All],2,FALSE)</f>
        <v>3.11</v>
      </c>
      <c r="I100" s="69">
        <f>Data[[#This Row],[Unit Cost ]]*Data[[#This Row],[Units]]</f>
        <v>27.99</v>
      </c>
    </row>
    <row r="101" spans="3:9" x14ac:dyDescent="0.35">
      <c r="C101" t="s">
        <v>44</v>
      </c>
      <c r="D101" t="s">
        <v>21</v>
      </c>
      <c r="E101" t="s">
        <v>36</v>
      </c>
      <c r="F101" s="77">
        <v>1281</v>
      </c>
      <c r="G101" s="78">
        <v>18</v>
      </c>
      <c r="H101" s="69">
        <f>VLOOKUP(Data[[#This Row],[Product]],Rates[#All],2,FALSE)</f>
        <v>7.64</v>
      </c>
      <c r="I101" s="69">
        <f>Data[[#This Row],[Unit Cost ]]*Data[[#This Row],[Units]]</f>
        <v>137.51999999999998</v>
      </c>
    </row>
    <row r="102" spans="3:9" x14ac:dyDescent="0.35">
      <c r="C102" t="s">
        <v>7</v>
      </c>
      <c r="D102" t="s">
        <v>13</v>
      </c>
      <c r="E102" t="s">
        <v>14</v>
      </c>
      <c r="F102" s="77">
        <v>12348</v>
      </c>
      <c r="G102" s="78">
        <v>234</v>
      </c>
      <c r="H102" s="69">
        <f>VLOOKUP(Data[[#This Row],[Product]],Rates[#All],2,FALSE)</f>
        <v>8.65</v>
      </c>
      <c r="I102" s="69">
        <f>Data[[#This Row],[Unit Cost ]]*Data[[#This Row],[Units]]</f>
        <v>2024.1000000000001</v>
      </c>
    </row>
    <row r="103" spans="3:9" x14ac:dyDescent="0.35">
      <c r="C103" t="s">
        <v>44</v>
      </c>
      <c r="D103" t="s">
        <v>47</v>
      </c>
      <c r="E103" t="s">
        <v>51</v>
      </c>
      <c r="F103" s="77">
        <v>3689</v>
      </c>
      <c r="G103" s="78">
        <v>312</v>
      </c>
      <c r="H103" s="69">
        <f>VLOOKUP(Data[[#This Row],[Product]],Rates[#All],2,FALSE)</f>
        <v>10.38</v>
      </c>
      <c r="I103" s="69">
        <f>Data[[#This Row],[Unit Cost ]]*Data[[#This Row],[Units]]</f>
        <v>3238.5600000000004</v>
      </c>
    </row>
    <row r="104" spans="3:9" x14ac:dyDescent="0.35">
      <c r="C104" t="s">
        <v>37</v>
      </c>
      <c r="D104" t="s">
        <v>21</v>
      </c>
      <c r="E104" t="s">
        <v>36</v>
      </c>
      <c r="F104" s="77">
        <v>2870</v>
      </c>
      <c r="G104" s="78">
        <v>300</v>
      </c>
      <c r="H104" s="69">
        <f>VLOOKUP(Data[[#This Row],[Product]],Rates[#All],2,FALSE)</f>
        <v>7.64</v>
      </c>
      <c r="I104" s="69">
        <f>Data[[#This Row],[Unit Cost ]]*Data[[#This Row],[Units]]</f>
        <v>2292</v>
      </c>
    </row>
    <row r="105" spans="3:9" x14ac:dyDescent="0.35">
      <c r="C105" t="s">
        <v>43</v>
      </c>
      <c r="D105" t="s">
        <v>21</v>
      </c>
      <c r="E105" t="s">
        <v>50</v>
      </c>
      <c r="F105" s="77">
        <v>798</v>
      </c>
      <c r="G105" s="78">
        <v>519</v>
      </c>
      <c r="H105" s="69">
        <f>VLOOKUP(Data[[#This Row],[Product]],Rates[#All],2,FALSE)</f>
        <v>16.73</v>
      </c>
      <c r="I105" s="69">
        <f>Data[[#This Row],[Unit Cost ]]*Data[[#This Row],[Units]]</f>
        <v>8682.8700000000008</v>
      </c>
    </row>
    <row r="106" spans="3:9" x14ac:dyDescent="0.35">
      <c r="C106" t="s">
        <v>20</v>
      </c>
      <c r="D106" t="s">
        <v>8</v>
      </c>
      <c r="E106" t="s">
        <v>42</v>
      </c>
      <c r="F106" s="77">
        <v>2933</v>
      </c>
      <c r="G106" s="78">
        <v>9</v>
      </c>
      <c r="H106" s="69">
        <f>VLOOKUP(Data[[#This Row],[Product]],Rates[#All],2,FALSE)</f>
        <v>9</v>
      </c>
      <c r="I106" s="69">
        <f>Data[[#This Row],[Unit Cost ]]*Data[[#This Row],[Units]]</f>
        <v>81</v>
      </c>
    </row>
    <row r="107" spans="3:9" x14ac:dyDescent="0.35">
      <c r="C107" t="s">
        <v>40</v>
      </c>
      <c r="D107" t="s">
        <v>13</v>
      </c>
      <c r="E107" t="s">
        <v>18</v>
      </c>
      <c r="F107" s="77">
        <v>2744</v>
      </c>
      <c r="G107" s="78">
        <v>9</v>
      </c>
      <c r="H107" s="69">
        <f>VLOOKUP(Data[[#This Row],[Product]],Rates[#All],2,FALSE)</f>
        <v>11.88</v>
      </c>
      <c r="I107" s="69">
        <f>Data[[#This Row],[Unit Cost ]]*Data[[#This Row],[Units]]</f>
        <v>106.92</v>
      </c>
    </row>
    <row r="108" spans="3:9" x14ac:dyDescent="0.35">
      <c r="C108" t="s">
        <v>7</v>
      </c>
      <c r="D108" t="s">
        <v>21</v>
      </c>
      <c r="E108" t="s">
        <v>30</v>
      </c>
      <c r="F108" s="77">
        <v>9772</v>
      </c>
      <c r="G108" s="78">
        <v>90</v>
      </c>
      <c r="H108" s="69">
        <f>VLOOKUP(Data[[#This Row],[Product]],Rates[#All],2,FALSE)</f>
        <v>12.37</v>
      </c>
      <c r="I108" s="69">
        <f>Data[[#This Row],[Unit Cost ]]*Data[[#This Row],[Units]]</f>
        <v>1113.3</v>
      </c>
    </row>
    <row r="109" spans="3:9" x14ac:dyDescent="0.35">
      <c r="C109" t="s">
        <v>37</v>
      </c>
      <c r="D109" t="s">
        <v>47</v>
      </c>
      <c r="E109" t="s">
        <v>27</v>
      </c>
      <c r="F109" s="77">
        <v>1568</v>
      </c>
      <c r="G109" s="78">
        <v>96</v>
      </c>
      <c r="H109" s="69">
        <f>VLOOKUP(Data[[#This Row],[Product]],Rates[#All],2,FALSE)</f>
        <v>13.15</v>
      </c>
      <c r="I109" s="69">
        <f>Data[[#This Row],[Unit Cost ]]*Data[[#This Row],[Units]]</f>
        <v>1262.4000000000001</v>
      </c>
    </row>
    <row r="110" spans="3:9" x14ac:dyDescent="0.35">
      <c r="C110" t="s">
        <v>43</v>
      </c>
      <c r="D110" t="s">
        <v>21</v>
      </c>
      <c r="E110" t="s">
        <v>29</v>
      </c>
      <c r="F110" s="77">
        <v>11417</v>
      </c>
      <c r="G110" s="78">
        <v>21</v>
      </c>
      <c r="H110" s="69">
        <f>VLOOKUP(Data[[#This Row],[Product]],Rates[#All],2,FALSE)</f>
        <v>8.7899999999999991</v>
      </c>
      <c r="I110" s="69">
        <f>Data[[#This Row],[Unit Cost ]]*Data[[#This Row],[Units]]</f>
        <v>184.58999999999997</v>
      </c>
    </row>
    <row r="111" spans="3:9" x14ac:dyDescent="0.35">
      <c r="C111" t="s">
        <v>7</v>
      </c>
      <c r="D111" t="s">
        <v>47</v>
      </c>
      <c r="E111" t="s">
        <v>48</v>
      </c>
      <c r="F111" s="77">
        <v>6748</v>
      </c>
      <c r="G111" s="78">
        <v>48</v>
      </c>
      <c r="H111" s="69">
        <f>VLOOKUP(Data[[#This Row],[Product]],Rates[#All],2,FALSE)</f>
        <v>5.6</v>
      </c>
      <c r="I111" s="69">
        <f>Data[[#This Row],[Unit Cost ]]*Data[[#This Row],[Units]]</f>
        <v>268.79999999999995</v>
      </c>
    </row>
    <row r="112" spans="3:9" x14ac:dyDescent="0.35">
      <c r="C112" t="s">
        <v>52</v>
      </c>
      <c r="D112" t="s">
        <v>21</v>
      </c>
      <c r="E112" t="s">
        <v>50</v>
      </c>
      <c r="F112" s="77">
        <v>1407</v>
      </c>
      <c r="G112" s="78">
        <v>72</v>
      </c>
      <c r="H112" s="69">
        <f>VLOOKUP(Data[[#This Row],[Product]],Rates[#All],2,FALSE)</f>
        <v>16.73</v>
      </c>
      <c r="I112" s="69">
        <f>Data[[#This Row],[Unit Cost ]]*Data[[#This Row],[Units]]</f>
        <v>1204.56</v>
      </c>
    </row>
    <row r="113" spans="3:9" x14ac:dyDescent="0.35">
      <c r="C113" t="s">
        <v>12</v>
      </c>
      <c r="D113" t="s">
        <v>13</v>
      </c>
      <c r="E113" t="s">
        <v>49</v>
      </c>
      <c r="F113" s="77">
        <v>2023</v>
      </c>
      <c r="G113" s="78">
        <v>168</v>
      </c>
      <c r="H113" s="69">
        <f>VLOOKUP(Data[[#This Row],[Product]],Rates[#All],2,FALSE)</f>
        <v>7.16</v>
      </c>
      <c r="I113" s="69">
        <f>Data[[#This Row],[Unit Cost ]]*Data[[#This Row],[Units]]</f>
        <v>1202.8800000000001</v>
      </c>
    </row>
    <row r="114" spans="3:9" x14ac:dyDescent="0.35">
      <c r="C114" t="s">
        <v>40</v>
      </c>
      <c r="D114" t="s">
        <v>26</v>
      </c>
      <c r="E114" t="s">
        <v>48</v>
      </c>
      <c r="F114" s="77">
        <v>5236</v>
      </c>
      <c r="G114" s="78">
        <v>51</v>
      </c>
      <c r="H114" s="69">
        <f>VLOOKUP(Data[[#This Row],[Product]],Rates[#All],2,FALSE)</f>
        <v>5.6</v>
      </c>
      <c r="I114" s="69">
        <f>Data[[#This Row],[Unit Cost ]]*Data[[#This Row],[Units]]</f>
        <v>285.59999999999997</v>
      </c>
    </row>
    <row r="115" spans="3:9" x14ac:dyDescent="0.35">
      <c r="C115" t="s">
        <v>20</v>
      </c>
      <c r="D115" t="s">
        <v>21</v>
      </c>
      <c r="E115" t="s">
        <v>36</v>
      </c>
      <c r="F115" s="77">
        <v>1925</v>
      </c>
      <c r="G115" s="78">
        <v>192</v>
      </c>
      <c r="H115" s="69">
        <f>VLOOKUP(Data[[#This Row],[Product]],Rates[#All],2,FALSE)</f>
        <v>7.64</v>
      </c>
      <c r="I115" s="69">
        <f>Data[[#This Row],[Unit Cost ]]*Data[[#This Row],[Units]]</f>
        <v>1466.8799999999999</v>
      </c>
    </row>
    <row r="116" spans="3:9" x14ac:dyDescent="0.35">
      <c r="C116" t="s">
        <v>37</v>
      </c>
      <c r="D116" t="s">
        <v>8</v>
      </c>
      <c r="E116" t="s">
        <v>16</v>
      </c>
      <c r="F116" s="77">
        <v>6608</v>
      </c>
      <c r="G116" s="78">
        <v>225</v>
      </c>
      <c r="H116" s="69">
        <f>VLOOKUP(Data[[#This Row],[Product]],Rates[#All],2,FALSE)</f>
        <v>11.7</v>
      </c>
      <c r="I116" s="69">
        <f>Data[[#This Row],[Unit Cost ]]*Data[[#This Row],[Units]]</f>
        <v>2632.5</v>
      </c>
    </row>
    <row r="117" spans="3:9" x14ac:dyDescent="0.35">
      <c r="C117" t="s">
        <v>25</v>
      </c>
      <c r="D117" t="s">
        <v>47</v>
      </c>
      <c r="E117" t="s">
        <v>48</v>
      </c>
      <c r="F117" s="77">
        <v>8008</v>
      </c>
      <c r="G117" s="78">
        <v>456</v>
      </c>
      <c r="H117" s="69">
        <f>VLOOKUP(Data[[#This Row],[Product]],Rates[#All],2,FALSE)</f>
        <v>5.6</v>
      </c>
      <c r="I117" s="69">
        <f>Data[[#This Row],[Unit Cost ]]*Data[[#This Row],[Units]]</f>
        <v>2553.6</v>
      </c>
    </row>
    <row r="118" spans="3:9" x14ac:dyDescent="0.35">
      <c r="C118" t="s">
        <v>52</v>
      </c>
      <c r="D118" t="s">
        <v>47</v>
      </c>
      <c r="E118" t="s">
        <v>27</v>
      </c>
      <c r="F118" s="77">
        <v>1428</v>
      </c>
      <c r="G118" s="78">
        <v>93</v>
      </c>
      <c r="H118" s="69">
        <f>VLOOKUP(Data[[#This Row],[Product]],Rates[#All],2,FALSE)</f>
        <v>13.15</v>
      </c>
      <c r="I118" s="69">
        <f>Data[[#This Row],[Unit Cost ]]*Data[[#This Row],[Units]]</f>
        <v>1222.95</v>
      </c>
    </row>
    <row r="119" spans="3:9" x14ac:dyDescent="0.35">
      <c r="C119" t="s">
        <v>25</v>
      </c>
      <c r="D119" t="s">
        <v>47</v>
      </c>
      <c r="E119" t="s">
        <v>18</v>
      </c>
      <c r="F119" s="77">
        <v>525</v>
      </c>
      <c r="G119" s="78">
        <v>48</v>
      </c>
      <c r="H119" s="69">
        <f>VLOOKUP(Data[[#This Row],[Product]],Rates[#All],2,FALSE)</f>
        <v>11.88</v>
      </c>
      <c r="I119" s="69">
        <f>Data[[#This Row],[Unit Cost ]]*Data[[#This Row],[Units]]</f>
        <v>570.24</v>
      </c>
    </row>
    <row r="120" spans="3:9" x14ac:dyDescent="0.35">
      <c r="C120" t="s">
        <v>25</v>
      </c>
      <c r="D120" t="s">
        <v>8</v>
      </c>
      <c r="E120" t="s">
        <v>22</v>
      </c>
      <c r="F120" s="77">
        <v>1505</v>
      </c>
      <c r="G120" s="78">
        <v>102</v>
      </c>
      <c r="H120" s="69">
        <f>VLOOKUP(Data[[#This Row],[Product]],Rates[#All],2,FALSE)</f>
        <v>6.47</v>
      </c>
      <c r="I120" s="69">
        <f>Data[[#This Row],[Unit Cost ]]*Data[[#This Row],[Units]]</f>
        <v>659.93999999999994</v>
      </c>
    </row>
    <row r="121" spans="3:9" x14ac:dyDescent="0.35">
      <c r="C121" t="s">
        <v>37</v>
      </c>
      <c r="D121" t="s">
        <v>13</v>
      </c>
      <c r="E121" t="s">
        <v>9</v>
      </c>
      <c r="F121" s="77">
        <v>6755</v>
      </c>
      <c r="G121" s="78">
        <v>252</v>
      </c>
      <c r="H121" s="69">
        <f>VLOOKUP(Data[[#This Row],[Product]],Rates[#All],2,FALSE)</f>
        <v>14.49</v>
      </c>
      <c r="I121" s="69">
        <f>Data[[#This Row],[Unit Cost ]]*Data[[#This Row],[Units]]</f>
        <v>3651.48</v>
      </c>
    </row>
    <row r="122" spans="3:9" x14ac:dyDescent="0.35">
      <c r="C122" t="s">
        <v>43</v>
      </c>
      <c r="D122" t="s">
        <v>8</v>
      </c>
      <c r="E122" t="s">
        <v>22</v>
      </c>
      <c r="F122" s="77">
        <v>11571</v>
      </c>
      <c r="G122" s="78">
        <v>138</v>
      </c>
      <c r="H122" s="69">
        <f>VLOOKUP(Data[[#This Row],[Product]],Rates[#All],2,FALSE)</f>
        <v>6.47</v>
      </c>
      <c r="I122" s="69">
        <f>Data[[#This Row],[Unit Cost ]]*Data[[#This Row],[Units]]</f>
        <v>892.86</v>
      </c>
    </row>
    <row r="123" spans="3:9" x14ac:dyDescent="0.35">
      <c r="C123" t="s">
        <v>7</v>
      </c>
      <c r="D123" t="s">
        <v>32</v>
      </c>
      <c r="E123" t="s">
        <v>27</v>
      </c>
      <c r="F123" s="77">
        <v>2541</v>
      </c>
      <c r="G123" s="78">
        <v>90</v>
      </c>
      <c r="H123" s="69">
        <f>VLOOKUP(Data[[#This Row],[Product]],Rates[#All],2,FALSE)</f>
        <v>13.15</v>
      </c>
      <c r="I123" s="69">
        <f>Data[[#This Row],[Unit Cost ]]*Data[[#This Row],[Units]]</f>
        <v>1183.5</v>
      </c>
    </row>
    <row r="124" spans="3:9" x14ac:dyDescent="0.35">
      <c r="C124" t="s">
        <v>20</v>
      </c>
      <c r="D124" t="s">
        <v>8</v>
      </c>
      <c r="E124" t="s">
        <v>9</v>
      </c>
      <c r="F124" s="77">
        <v>1526</v>
      </c>
      <c r="G124" s="78">
        <v>240</v>
      </c>
      <c r="H124" s="69">
        <f>VLOOKUP(Data[[#This Row],[Product]],Rates[#All],2,FALSE)</f>
        <v>14.49</v>
      </c>
      <c r="I124" s="69">
        <f>Data[[#This Row],[Unit Cost ]]*Data[[#This Row],[Units]]</f>
        <v>3477.6</v>
      </c>
    </row>
    <row r="125" spans="3:9" x14ac:dyDescent="0.35">
      <c r="C125" t="s">
        <v>7</v>
      </c>
      <c r="D125" t="s">
        <v>32</v>
      </c>
      <c r="E125" t="s">
        <v>18</v>
      </c>
      <c r="F125" s="77">
        <v>6125</v>
      </c>
      <c r="G125" s="78">
        <v>102</v>
      </c>
      <c r="H125" s="69">
        <f>VLOOKUP(Data[[#This Row],[Product]],Rates[#All],2,FALSE)</f>
        <v>11.88</v>
      </c>
      <c r="I125" s="69">
        <f>Data[[#This Row],[Unit Cost ]]*Data[[#This Row],[Units]]</f>
        <v>1211.76</v>
      </c>
    </row>
    <row r="126" spans="3:9" x14ac:dyDescent="0.35">
      <c r="C126" t="s">
        <v>20</v>
      </c>
      <c r="D126" t="s">
        <v>13</v>
      </c>
      <c r="E126" t="s">
        <v>50</v>
      </c>
      <c r="F126" s="77">
        <v>847</v>
      </c>
      <c r="G126" s="78">
        <v>129</v>
      </c>
      <c r="H126" s="69">
        <f>VLOOKUP(Data[[#This Row],[Product]],Rates[#All],2,FALSE)</f>
        <v>16.73</v>
      </c>
      <c r="I126" s="69">
        <f>Data[[#This Row],[Unit Cost ]]*Data[[#This Row],[Units]]</f>
        <v>2158.17</v>
      </c>
    </row>
    <row r="127" spans="3:9" x14ac:dyDescent="0.35">
      <c r="C127" t="s">
        <v>12</v>
      </c>
      <c r="D127" t="s">
        <v>13</v>
      </c>
      <c r="E127" t="s">
        <v>50</v>
      </c>
      <c r="F127" s="77">
        <v>4753</v>
      </c>
      <c r="G127" s="78">
        <v>300</v>
      </c>
      <c r="H127" s="69">
        <f>VLOOKUP(Data[[#This Row],[Product]],Rates[#All],2,FALSE)</f>
        <v>16.73</v>
      </c>
      <c r="I127" s="69">
        <f>Data[[#This Row],[Unit Cost ]]*Data[[#This Row],[Units]]</f>
        <v>5019</v>
      </c>
    </row>
    <row r="128" spans="3:9" x14ac:dyDescent="0.35">
      <c r="C128" t="s">
        <v>25</v>
      </c>
      <c r="D128" t="s">
        <v>32</v>
      </c>
      <c r="E128" t="s">
        <v>30</v>
      </c>
      <c r="F128" s="77">
        <v>959</v>
      </c>
      <c r="G128" s="78">
        <v>135</v>
      </c>
      <c r="H128" s="69">
        <f>VLOOKUP(Data[[#This Row],[Product]],Rates[#All],2,FALSE)</f>
        <v>12.37</v>
      </c>
      <c r="I128" s="69">
        <f>Data[[#This Row],[Unit Cost ]]*Data[[#This Row],[Units]]</f>
        <v>1669.9499999999998</v>
      </c>
    </row>
    <row r="129" spans="3:9" x14ac:dyDescent="0.35">
      <c r="C129" t="s">
        <v>37</v>
      </c>
      <c r="D129" t="s">
        <v>13</v>
      </c>
      <c r="E129" t="s">
        <v>46</v>
      </c>
      <c r="F129" s="77">
        <v>2793</v>
      </c>
      <c r="G129" s="78">
        <v>114</v>
      </c>
      <c r="H129" s="69">
        <f>VLOOKUP(Data[[#This Row],[Product]],Rates[#All],2,FALSE)</f>
        <v>4.97</v>
      </c>
      <c r="I129" s="69">
        <f>Data[[#This Row],[Unit Cost ]]*Data[[#This Row],[Units]]</f>
        <v>566.57999999999993</v>
      </c>
    </row>
    <row r="130" spans="3:9" x14ac:dyDescent="0.35">
      <c r="C130" t="s">
        <v>37</v>
      </c>
      <c r="D130" t="s">
        <v>13</v>
      </c>
      <c r="E130" t="s">
        <v>16</v>
      </c>
      <c r="F130" s="77">
        <v>4606</v>
      </c>
      <c r="G130" s="78">
        <v>63</v>
      </c>
      <c r="H130" s="69">
        <f>VLOOKUP(Data[[#This Row],[Product]],Rates[#All],2,FALSE)</f>
        <v>11.7</v>
      </c>
      <c r="I130" s="69">
        <f>Data[[#This Row],[Unit Cost ]]*Data[[#This Row],[Units]]</f>
        <v>737.09999999999991</v>
      </c>
    </row>
    <row r="131" spans="3:9" x14ac:dyDescent="0.35">
      <c r="C131" t="s">
        <v>37</v>
      </c>
      <c r="D131" t="s">
        <v>21</v>
      </c>
      <c r="E131" t="s">
        <v>49</v>
      </c>
      <c r="F131" s="77">
        <v>5551</v>
      </c>
      <c r="G131" s="78">
        <v>252</v>
      </c>
      <c r="H131" s="69">
        <f>VLOOKUP(Data[[#This Row],[Product]],Rates[#All],2,FALSE)</f>
        <v>7.16</v>
      </c>
      <c r="I131" s="69">
        <f>Data[[#This Row],[Unit Cost ]]*Data[[#This Row],[Units]]</f>
        <v>1804.32</v>
      </c>
    </row>
    <row r="132" spans="3:9" x14ac:dyDescent="0.35">
      <c r="C132" t="s">
        <v>52</v>
      </c>
      <c r="D132" t="s">
        <v>21</v>
      </c>
      <c r="E132" t="s">
        <v>14</v>
      </c>
      <c r="F132" s="77">
        <v>6657</v>
      </c>
      <c r="G132" s="78">
        <v>303</v>
      </c>
      <c r="H132" s="69">
        <f>VLOOKUP(Data[[#This Row],[Product]],Rates[#All],2,FALSE)</f>
        <v>8.65</v>
      </c>
      <c r="I132" s="69">
        <f>Data[[#This Row],[Unit Cost ]]*Data[[#This Row],[Units]]</f>
        <v>2620.9500000000003</v>
      </c>
    </row>
    <row r="133" spans="3:9" x14ac:dyDescent="0.35">
      <c r="C133" t="s">
        <v>37</v>
      </c>
      <c r="D133" t="s">
        <v>26</v>
      </c>
      <c r="E133" t="s">
        <v>31</v>
      </c>
      <c r="F133" s="77">
        <v>4438</v>
      </c>
      <c r="G133" s="78">
        <v>246</v>
      </c>
      <c r="H133" s="69">
        <f>VLOOKUP(Data[[#This Row],[Product]],Rates[#All],2,FALSE)</f>
        <v>3.11</v>
      </c>
      <c r="I133" s="69">
        <f>Data[[#This Row],[Unit Cost ]]*Data[[#This Row],[Units]]</f>
        <v>765.06</v>
      </c>
    </row>
    <row r="134" spans="3:9" x14ac:dyDescent="0.35">
      <c r="C134" t="s">
        <v>12</v>
      </c>
      <c r="D134" t="s">
        <v>32</v>
      </c>
      <c r="E134" t="s">
        <v>35</v>
      </c>
      <c r="F134" s="77">
        <v>168</v>
      </c>
      <c r="G134" s="78">
        <v>84</v>
      </c>
      <c r="H134" s="69">
        <f>VLOOKUP(Data[[#This Row],[Product]],Rates[#All],2,FALSE)</f>
        <v>9.77</v>
      </c>
      <c r="I134" s="69">
        <f>Data[[#This Row],[Unit Cost ]]*Data[[#This Row],[Units]]</f>
        <v>820.68</v>
      </c>
    </row>
    <row r="135" spans="3:9" x14ac:dyDescent="0.35">
      <c r="C135" t="s">
        <v>37</v>
      </c>
      <c r="D135" t="s">
        <v>47</v>
      </c>
      <c r="E135" t="s">
        <v>31</v>
      </c>
      <c r="F135" s="77">
        <v>7777</v>
      </c>
      <c r="G135" s="78">
        <v>39</v>
      </c>
      <c r="H135" s="69">
        <f>VLOOKUP(Data[[#This Row],[Product]],Rates[#All],2,FALSE)</f>
        <v>3.11</v>
      </c>
      <c r="I135" s="69">
        <f>Data[[#This Row],[Unit Cost ]]*Data[[#This Row],[Units]]</f>
        <v>121.28999999999999</v>
      </c>
    </row>
    <row r="136" spans="3:9" x14ac:dyDescent="0.35">
      <c r="C136" t="s">
        <v>40</v>
      </c>
      <c r="D136" t="s">
        <v>21</v>
      </c>
      <c r="E136" t="s">
        <v>31</v>
      </c>
      <c r="F136" s="77">
        <v>3339</v>
      </c>
      <c r="G136" s="78">
        <v>348</v>
      </c>
      <c r="H136" s="69">
        <f>VLOOKUP(Data[[#This Row],[Product]],Rates[#All],2,FALSE)</f>
        <v>3.11</v>
      </c>
      <c r="I136" s="69">
        <f>Data[[#This Row],[Unit Cost ]]*Data[[#This Row],[Units]]</f>
        <v>1082.28</v>
      </c>
    </row>
    <row r="137" spans="3:9" x14ac:dyDescent="0.35">
      <c r="C137" t="s">
        <v>37</v>
      </c>
      <c r="D137" t="s">
        <v>8</v>
      </c>
      <c r="E137" t="s">
        <v>30</v>
      </c>
      <c r="F137" s="77">
        <v>6391</v>
      </c>
      <c r="G137" s="78">
        <v>48</v>
      </c>
      <c r="H137" s="69">
        <f>VLOOKUP(Data[[#This Row],[Product]],Rates[#All],2,FALSE)</f>
        <v>12.37</v>
      </c>
      <c r="I137" s="69">
        <f>Data[[#This Row],[Unit Cost ]]*Data[[#This Row],[Units]]</f>
        <v>593.76</v>
      </c>
    </row>
    <row r="138" spans="3:9" x14ac:dyDescent="0.35">
      <c r="C138" t="s">
        <v>40</v>
      </c>
      <c r="D138" t="s">
        <v>8</v>
      </c>
      <c r="E138" t="s">
        <v>35</v>
      </c>
      <c r="F138" s="77">
        <v>518</v>
      </c>
      <c r="G138" s="78">
        <v>75</v>
      </c>
      <c r="H138" s="69">
        <f>VLOOKUP(Data[[#This Row],[Product]],Rates[#All],2,FALSE)</f>
        <v>9.77</v>
      </c>
      <c r="I138" s="69">
        <f>Data[[#This Row],[Unit Cost ]]*Data[[#This Row],[Units]]</f>
        <v>732.75</v>
      </c>
    </row>
    <row r="139" spans="3:9" x14ac:dyDescent="0.35">
      <c r="C139" t="s">
        <v>37</v>
      </c>
      <c r="D139" t="s">
        <v>32</v>
      </c>
      <c r="E139" t="s">
        <v>51</v>
      </c>
      <c r="F139" s="77">
        <v>5677</v>
      </c>
      <c r="G139" s="78">
        <v>258</v>
      </c>
      <c r="H139" s="69">
        <f>VLOOKUP(Data[[#This Row],[Product]],Rates[#All],2,FALSE)</f>
        <v>10.38</v>
      </c>
      <c r="I139" s="69">
        <f>Data[[#This Row],[Unit Cost ]]*Data[[#This Row],[Units]]</f>
        <v>2678.0400000000004</v>
      </c>
    </row>
    <row r="140" spans="3:9" x14ac:dyDescent="0.35">
      <c r="C140" t="s">
        <v>25</v>
      </c>
      <c r="D140" t="s">
        <v>26</v>
      </c>
      <c r="E140" t="s">
        <v>31</v>
      </c>
      <c r="F140" s="77">
        <v>6048</v>
      </c>
      <c r="G140" s="78">
        <v>27</v>
      </c>
      <c r="H140" s="69">
        <f>VLOOKUP(Data[[#This Row],[Product]],Rates[#All],2,FALSE)</f>
        <v>3.11</v>
      </c>
      <c r="I140" s="69">
        <f>Data[[#This Row],[Unit Cost ]]*Data[[#This Row],[Units]]</f>
        <v>83.97</v>
      </c>
    </row>
    <row r="141" spans="3:9" x14ac:dyDescent="0.35">
      <c r="C141" t="s">
        <v>12</v>
      </c>
      <c r="D141" t="s">
        <v>32</v>
      </c>
      <c r="E141" t="s">
        <v>14</v>
      </c>
      <c r="F141" s="77">
        <v>3752</v>
      </c>
      <c r="G141" s="78">
        <v>213</v>
      </c>
      <c r="H141" s="69">
        <f>VLOOKUP(Data[[#This Row],[Product]],Rates[#All],2,FALSE)</f>
        <v>8.65</v>
      </c>
      <c r="I141" s="69">
        <f>Data[[#This Row],[Unit Cost ]]*Data[[#This Row],[Units]]</f>
        <v>1842.45</v>
      </c>
    </row>
    <row r="142" spans="3:9" x14ac:dyDescent="0.35">
      <c r="C142" t="s">
        <v>40</v>
      </c>
      <c r="D142" t="s">
        <v>13</v>
      </c>
      <c r="E142" t="s">
        <v>49</v>
      </c>
      <c r="F142" s="77">
        <v>4480</v>
      </c>
      <c r="G142" s="78">
        <v>357</v>
      </c>
      <c r="H142" s="69">
        <f>VLOOKUP(Data[[#This Row],[Product]],Rates[#All],2,FALSE)</f>
        <v>7.16</v>
      </c>
      <c r="I142" s="69">
        <f>Data[[#This Row],[Unit Cost ]]*Data[[#This Row],[Units]]</f>
        <v>2556.12</v>
      </c>
    </row>
    <row r="143" spans="3:9" x14ac:dyDescent="0.35">
      <c r="C143" t="s">
        <v>17</v>
      </c>
      <c r="D143" t="s">
        <v>8</v>
      </c>
      <c r="E143" t="s">
        <v>18</v>
      </c>
      <c r="F143" s="77">
        <v>259</v>
      </c>
      <c r="G143" s="78">
        <v>207</v>
      </c>
      <c r="H143" s="69">
        <f>VLOOKUP(Data[[#This Row],[Product]],Rates[#All],2,FALSE)</f>
        <v>11.88</v>
      </c>
      <c r="I143" s="69">
        <f>Data[[#This Row],[Unit Cost ]]*Data[[#This Row],[Units]]</f>
        <v>2459.1600000000003</v>
      </c>
    </row>
    <row r="144" spans="3:9" x14ac:dyDescent="0.35">
      <c r="C144" t="s">
        <v>12</v>
      </c>
      <c r="D144" t="s">
        <v>8</v>
      </c>
      <c r="E144" t="s">
        <v>9</v>
      </c>
      <c r="F144" s="77">
        <v>42</v>
      </c>
      <c r="G144" s="78">
        <v>150</v>
      </c>
      <c r="H144" s="69">
        <f>VLOOKUP(Data[[#This Row],[Product]],Rates[#All],2,FALSE)</f>
        <v>14.49</v>
      </c>
      <c r="I144" s="69">
        <f>Data[[#This Row],[Unit Cost ]]*Data[[#This Row],[Units]]</f>
        <v>2173.5</v>
      </c>
    </row>
    <row r="145" spans="3:9" x14ac:dyDescent="0.35">
      <c r="C145" t="s">
        <v>20</v>
      </c>
      <c r="D145" t="s">
        <v>21</v>
      </c>
      <c r="E145" t="s">
        <v>48</v>
      </c>
      <c r="F145" s="77">
        <v>98</v>
      </c>
      <c r="G145" s="78">
        <v>204</v>
      </c>
      <c r="H145" s="69">
        <f>VLOOKUP(Data[[#This Row],[Product]],Rates[#All],2,FALSE)</f>
        <v>5.6</v>
      </c>
      <c r="I145" s="69">
        <f>Data[[#This Row],[Unit Cost ]]*Data[[#This Row],[Units]]</f>
        <v>1142.3999999999999</v>
      </c>
    </row>
    <row r="146" spans="3:9" x14ac:dyDescent="0.35">
      <c r="C146" t="s">
        <v>37</v>
      </c>
      <c r="D146" t="s">
        <v>13</v>
      </c>
      <c r="E146" t="s">
        <v>50</v>
      </c>
      <c r="F146" s="77">
        <v>2478</v>
      </c>
      <c r="G146" s="78">
        <v>21</v>
      </c>
      <c r="H146" s="69">
        <f>VLOOKUP(Data[[#This Row],[Product]],Rates[#All],2,FALSE)</f>
        <v>16.73</v>
      </c>
      <c r="I146" s="69">
        <f>Data[[#This Row],[Unit Cost ]]*Data[[#This Row],[Units]]</f>
        <v>351.33</v>
      </c>
    </row>
    <row r="147" spans="3:9" x14ac:dyDescent="0.35">
      <c r="C147" t="s">
        <v>20</v>
      </c>
      <c r="D147" t="s">
        <v>47</v>
      </c>
      <c r="E147" t="s">
        <v>30</v>
      </c>
      <c r="F147" s="77">
        <v>7847</v>
      </c>
      <c r="G147" s="78">
        <v>174</v>
      </c>
      <c r="H147" s="69">
        <f>VLOOKUP(Data[[#This Row],[Product]],Rates[#All],2,FALSE)</f>
        <v>12.37</v>
      </c>
      <c r="I147" s="69">
        <f>Data[[#This Row],[Unit Cost ]]*Data[[#This Row],[Units]]</f>
        <v>2152.3799999999997</v>
      </c>
    </row>
    <row r="148" spans="3:9" x14ac:dyDescent="0.35">
      <c r="C148" t="s">
        <v>43</v>
      </c>
      <c r="D148" t="s">
        <v>8</v>
      </c>
      <c r="E148" t="s">
        <v>31</v>
      </c>
      <c r="F148" s="77">
        <v>9926</v>
      </c>
      <c r="G148" s="78">
        <v>201</v>
      </c>
      <c r="H148" s="69">
        <f>VLOOKUP(Data[[#This Row],[Product]],Rates[#All],2,FALSE)</f>
        <v>3.11</v>
      </c>
      <c r="I148" s="69">
        <f>Data[[#This Row],[Unit Cost ]]*Data[[#This Row],[Units]]</f>
        <v>625.11</v>
      </c>
    </row>
    <row r="149" spans="3:9" x14ac:dyDescent="0.35">
      <c r="C149" t="s">
        <v>12</v>
      </c>
      <c r="D149" t="s">
        <v>32</v>
      </c>
      <c r="E149" t="s">
        <v>11</v>
      </c>
      <c r="F149" s="77">
        <v>819</v>
      </c>
      <c r="G149" s="78">
        <v>510</v>
      </c>
      <c r="H149" s="69">
        <f>VLOOKUP(Data[[#This Row],[Product]],Rates[#All],2,FALSE)</f>
        <v>9.33</v>
      </c>
      <c r="I149" s="69">
        <f>Data[[#This Row],[Unit Cost ]]*Data[[#This Row],[Units]]</f>
        <v>4758.3</v>
      </c>
    </row>
    <row r="150" spans="3:9" x14ac:dyDescent="0.35">
      <c r="C150" t="s">
        <v>25</v>
      </c>
      <c r="D150" t="s">
        <v>26</v>
      </c>
      <c r="E150" t="s">
        <v>49</v>
      </c>
      <c r="F150" s="77">
        <v>3052</v>
      </c>
      <c r="G150" s="78">
        <v>378</v>
      </c>
      <c r="H150" s="69">
        <f>VLOOKUP(Data[[#This Row],[Product]],Rates[#All],2,FALSE)</f>
        <v>7.16</v>
      </c>
      <c r="I150" s="69">
        <f>Data[[#This Row],[Unit Cost ]]*Data[[#This Row],[Units]]</f>
        <v>2706.48</v>
      </c>
    </row>
    <row r="151" spans="3:9" x14ac:dyDescent="0.35">
      <c r="C151" t="s">
        <v>17</v>
      </c>
      <c r="D151" t="s">
        <v>47</v>
      </c>
      <c r="E151" t="s">
        <v>42</v>
      </c>
      <c r="F151" s="77">
        <v>6832</v>
      </c>
      <c r="G151" s="78">
        <v>27</v>
      </c>
      <c r="H151" s="69">
        <f>VLOOKUP(Data[[#This Row],[Product]],Rates[#All],2,FALSE)</f>
        <v>9</v>
      </c>
      <c r="I151" s="69">
        <f>Data[[#This Row],[Unit Cost ]]*Data[[#This Row],[Units]]</f>
        <v>243</v>
      </c>
    </row>
    <row r="152" spans="3:9" x14ac:dyDescent="0.35">
      <c r="C152" t="s">
        <v>43</v>
      </c>
      <c r="D152" t="s">
        <v>26</v>
      </c>
      <c r="E152" t="s">
        <v>29</v>
      </c>
      <c r="F152" s="77">
        <v>2016</v>
      </c>
      <c r="G152" s="78">
        <v>117</v>
      </c>
      <c r="H152" s="69">
        <f>VLOOKUP(Data[[#This Row],[Product]],Rates[#All],2,FALSE)</f>
        <v>8.7899999999999991</v>
      </c>
      <c r="I152" s="69">
        <f>Data[[#This Row],[Unit Cost ]]*Data[[#This Row],[Units]]</f>
        <v>1028.4299999999998</v>
      </c>
    </row>
    <row r="153" spans="3:9" x14ac:dyDescent="0.35">
      <c r="C153" t="s">
        <v>25</v>
      </c>
      <c r="D153" t="s">
        <v>32</v>
      </c>
      <c r="E153" t="s">
        <v>42</v>
      </c>
      <c r="F153" s="77">
        <v>7322</v>
      </c>
      <c r="G153" s="78">
        <v>36</v>
      </c>
      <c r="H153" s="69">
        <f>VLOOKUP(Data[[#This Row],[Product]],Rates[#All],2,FALSE)</f>
        <v>9</v>
      </c>
      <c r="I153" s="69">
        <f>Data[[#This Row],[Unit Cost ]]*Data[[#This Row],[Units]]</f>
        <v>324</v>
      </c>
    </row>
    <row r="154" spans="3:9" x14ac:dyDescent="0.35">
      <c r="C154" t="s">
        <v>12</v>
      </c>
      <c r="D154" t="s">
        <v>13</v>
      </c>
      <c r="E154" t="s">
        <v>30</v>
      </c>
      <c r="F154" s="77">
        <v>357</v>
      </c>
      <c r="G154" s="78">
        <v>126</v>
      </c>
      <c r="H154" s="69">
        <f>VLOOKUP(Data[[#This Row],[Product]],Rates[#All],2,FALSE)</f>
        <v>12.37</v>
      </c>
      <c r="I154" s="69">
        <f>Data[[#This Row],[Unit Cost ]]*Data[[#This Row],[Units]]</f>
        <v>1558.62</v>
      </c>
    </row>
    <row r="155" spans="3:9" x14ac:dyDescent="0.35">
      <c r="C155" t="s">
        <v>17</v>
      </c>
      <c r="D155" t="s">
        <v>26</v>
      </c>
      <c r="E155" t="s">
        <v>27</v>
      </c>
      <c r="F155" s="77">
        <v>3192</v>
      </c>
      <c r="G155" s="78">
        <v>72</v>
      </c>
      <c r="H155" s="69">
        <f>VLOOKUP(Data[[#This Row],[Product]],Rates[#All],2,FALSE)</f>
        <v>13.15</v>
      </c>
      <c r="I155" s="69">
        <f>Data[[#This Row],[Unit Cost ]]*Data[[#This Row],[Units]]</f>
        <v>946.80000000000007</v>
      </c>
    </row>
    <row r="156" spans="3:9" x14ac:dyDescent="0.35">
      <c r="C156" t="s">
        <v>37</v>
      </c>
      <c r="D156" t="s">
        <v>21</v>
      </c>
      <c r="E156" t="s">
        <v>35</v>
      </c>
      <c r="F156" s="77">
        <v>8435</v>
      </c>
      <c r="G156" s="78">
        <v>42</v>
      </c>
      <c r="H156" s="69">
        <f>VLOOKUP(Data[[#This Row],[Product]],Rates[#All],2,FALSE)</f>
        <v>9.77</v>
      </c>
      <c r="I156" s="69">
        <f>Data[[#This Row],[Unit Cost ]]*Data[[#This Row],[Units]]</f>
        <v>410.34</v>
      </c>
    </row>
    <row r="157" spans="3:9" x14ac:dyDescent="0.35">
      <c r="C157" t="s">
        <v>7</v>
      </c>
      <c r="D157" t="s">
        <v>26</v>
      </c>
      <c r="E157" t="s">
        <v>49</v>
      </c>
      <c r="F157" s="77">
        <v>0</v>
      </c>
      <c r="G157" s="78">
        <v>135</v>
      </c>
      <c r="H157" s="69">
        <f>VLOOKUP(Data[[#This Row],[Product]],Rates[#All],2,FALSE)</f>
        <v>7.16</v>
      </c>
      <c r="I157" s="69">
        <f>Data[[#This Row],[Unit Cost ]]*Data[[#This Row],[Units]]</f>
        <v>966.6</v>
      </c>
    </row>
    <row r="158" spans="3:9" x14ac:dyDescent="0.35">
      <c r="C158" t="s">
        <v>37</v>
      </c>
      <c r="D158" t="s">
        <v>47</v>
      </c>
      <c r="E158" t="s">
        <v>46</v>
      </c>
      <c r="F158" s="77">
        <v>8862</v>
      </c>
      <c r="G158" s="78">
        <v>189</v>
      </c>
      <c r="H158" s="69">
        <f>VLOOKUP(Data[[#This Row],[Product]],Rates[#All],2,FALSE)</f>
        <v>4.97</v>
      </c>
      <c r="I158" s="69">
        <f>Data[[#This Row],[Unit Cost ]]*Data[[#This Row],[Units]]</f>
        <v>939.32999999999993</v>
      </c>
    </row>
    <row r="159" spans="3:9" x14ac:dyDescent="0.35">
      <c r="C159" t="s">
        <v>25</v>
      </c>
      <c r="D159" t="s">
        <v>8</v>
      </c>
      <c r="E159" t="s">
        <v>51</v>
      </c>
      <c r="F159" s="77">
        <v>3556</v>
      </c>
      <c r="G159" s="78">
        <v>459</v>
      </c>
      <c r="H159" s="69">
        <f>VLOOKUP(Data[[#This Row],[Product]],Rates[#All],2,FALSE)</f>
        <v>10.38</v>
      </c>
      <c r="I159" s="69">
        <f>Data[[#This Row],[Unit Cost ]]*Data[[#This Row],[Units]]</f>
        <v>4764.42</v>
      </c>
    </row>
    <row r="160" spans="3:9" x14ac:dyDescent="0.35">
      <c r="C160" t="s">
        <v>40</v>
      </c>
      <c r="D160" t="s">
        <v>47</v>
      </c>
      <c r="E160" t="s">
        <v>24</v>
      </c>
      <c r="F160" s="77">
        <v>7280</v>
      </c>
      <c r="G160" s="78">
        <v>201</v>
      </c>
      <c r="H160" s="69">
        <f>VLOOKUP(Data[[#This Row],[Product]],Rates[#All],2,FALSE)</f>
        <v>11.73</v>
      </c>
      <c r="I160" s="69">
        <f>Data[[#This Row],[Unit Cost ]]*Data[[#This Row],[Units]]</f>
        <v>2357.73</v>
      </c>
    </row>
    <row r="161" spans="3:9" x14ac:dyDescent="0.35">
      <c r="C161" t="s">
        <v>25</v>
      </c>
      <c r="D161" t="s">
        <v>47</v>
      </c>
      <c r="E161" t="s">
        <v>9</v>
      </c>
      <c r="F161" s="77">
        <v>3402</v>
      </c>
      <c r="G161" s="78">
        <v>366</v>
      </c>
      <c r="H161" s="69">
        <f>VLOOKUP(Data[[#This Row],[Product]],Rates[#All],2,FALSE)</f>
        <v>14.49</v>
      </c>
      <c r="I161" s="69">
        <f>Data[[#This Row],[Unit Cost ]]*Data[[#This Row],[Units]]</f>
        <v>5303.34</v>
      </c>
    </row>
    <row r="162" spans="3:9" x14ac:dyDescent="0.35">
      <c r="C162" t="s">
        <v>44</v>
      </c>
      <c r="D162" t="s">
        <v>8</v>
      </c>
      <c r="E162" t="s">
        <v>49</v>
      </c>
      <c r="F162" s="77">
        <v>4592</v>
      </c>
      <c r="G162" s="78">
        <v>324</v>
      </c>
      <c r="H162" s="69">
        <f>VLOOKUP(Data[[#This Row],[Product]],Rates[#All],2,FALSE)</f>
        <v>7.16</v>
      </c>
      <c r="I162" s="69">
        <f>Data[[#This Row],[Unit Cost ]]*Data[[#This Row],[Units]]</f>
        <v>2319.84</v>
      </c>
    </row>
    <row r="163" spans="3:9" x14ac:dyDescent="0.35">
      <c r="C163" t="s">
        <v>17</v>
      </c>
      <c r="D163" t="s">
        <v>13</v>
      </c>
      <c r="E163" t="s">
        <v>24</v>
      </c>
      <c r="F163" s="77">
        <v>7833</v>
      </c>
      <c r="G163" s="78">
        <v>243</v>
      </c>
      <c r="H163" s="69">
        <f>VLOOKUP(Data[[#This Row],[Product]],Rates[#All],2,FALSE)</f>
        <v>11.73</v>
      </c>
      <c r="I163" s="69">
        <f>Data[[#This Row],[Unit Cost ]]*Data[[#This Row],[Units]]</f>
        <v>2850.3900000000003</v>
      </c>
    </row>
    <row r="164" spans="3:9" x14ac:dyDescent="0.35">
      <c r="C164" t="s">
        <v>43</v>
      </c>
      <c r="D164" t="s">
        <v>26</v>
      </c>
      <c r="E164" t="s">
        <v>42</v>
      </c>
      <c r="F164" s="77">
        <v>7651</v>
      </c>
      <c r="G164" s="78">
        <v>213</v>
      </c>
      <c r="H164" s="69">
        <f>VLOOKUP(Data[[#This Row],[Product]],Rates[#All],2,FALSE)</f>
        <v>9</v>
      </c>
      <c r="I164" s="69">
        <f>Data[[#This Row],[Unit Cost ]]*Data[[#This Row],[Units]]</f>
        <v>1917</v>
      </c>
    </row>
    <row r="165" spans="3:9" x14ac:dyDescent="0.35">
      <c r="C165" t="s">
        <v>7</v>
      </c>
      <c r="D165" t="s">
        <v>13</v>
      </c>
      <c r="E165" t="s">
        <v>9</v>
      </c>
      <c r="F165" s="77">
        <v>2275</v>
      </c>
      <c r="G165" s="78">
        <v>447</v>
      </c>
      <c r="H165" s="69">
        <f>VLOOKUP(Data[[#This Row],[Product]],Rates[#All],2,FALSE)</f>
        <v>14.49</v>
      </c>
      <c r="I165" s="69">
        <f>Data[[#This Row],[Unit Cost ]]*Data[[#This Row],[Units]]</f>
        <v>6477.03</v>
      </c>
    </row>
    <row r="166" spans="3:9" x14ac:dyDescent="0.35">
      <c r="C166" t="s">
        <v>7</v>
      </c>
      <c r="D166" t="s">
        <v>32</v>
      </c>
      <c r="E166" t="s">
        <v>11</v>
      </c>
      <c r="F166" s="77">
        <v>5670</v>
      </c>
      <c r="G166" s="78">
        <v>297</v>
      </c>
      <c r="H166" s="69">
        <f>VLOOKUP(Data[[#This Row],[Product]],Rates[#All],2,FALSE)</f>
        <v>9.33</v>
      </c>
      <c r="I166" s="69">
        <f>Data[[#This Row],[Unit Cost ]]*Data[[#This Row],[Units]]</f>
        <v>2771.01</v>
      </c>
    </row>
    <row r="167" spans="3:9" x14ac:dyDescent="0.35">
      <c r="C167" t="s">
        <v>37</v>
      </c>
      <c r="D167" t="s">
        <v>13</v>
      </c>
      <c r="E167" t="s">
        <v>29</v>
      </c>
      <c r="F167" s="77">
        <v>2135</v>
      </c>
      <c r="G167" s="78">
        <v>27</v>
      </c>
      <c r="H167" s="69">
        <f>VLOOKUP(Data[[#This Row],[Product]],Rates[#All],2,FALSE)</f>
        <v>8.7899999999999991</v>
      </c>
      <c r="I167" s="69">
        <f>Data[[#This Row],[Unit Cost ]]*Data[[#This Row],[Units]]</f>
        <v>237.32999999999998</v>
      </c>
    </row>
    <row r="168" spans="3:9" x14ac:dyDescent="0.35">
      <c r="C168" t="s">
        <v>7</v>
      </c>
      <c r="D168" t="s">
        <v>47</v>
      </c>
      <c r="E168" t="s">
        <v>45</v>
      </c>
      <c r="F168" s="77">
        <v>2779</v>
      </c>
      <c r="G168" s="78">
        <v>75</v>
      </c>
      <c r="H168" s="69">
        <f>VLOOKUP(Data[[#This Row],[Product]],Rates[#All],2,FALSE)</f>
        <v>6.49</v>
      </c>
      <c r="I168" s="69">
        <f>Data[[#This Row],[Unit Cost ]]*Data[[#This Row],[Units]]</f>
        <v>486.75</v>
      </c>
    </row>
    <row r="169" spans="3:9" x14ac:dyDescent="0.35">
      <c r="C169" t="s">
        <v>52</v>
      </c>
      <c r="D169" t="s">
        <v>26</v>
      </c>
      <c r="E169" t="s">
        <v>30</v>
      </c>
      <c r="F169" s="77">
        <v>12950</v>
      </c>
      <c r="G169" s="78">
        <v>30</v>
      </c>
      <c r="H169" s="69">
        <f>VLOOKUP(Data[[#This Row],[Product]],Rates[#All],2,FALSE)</f>
        <v>12.37</v>
      </c>
      <c r="I169" s="69">
        <f>Data[[#This Row],[Unit Cost ]]*Data[[#This Row],[Units]]</f>
        <v>371.09999999999997</v>
      </c>
    </row>
    <row r="170" spans="3:9" x14ac:dyDescent="0.35">
      <c r="C170" t="s">
        <v>37</v>
      </c>
      <c r="D170" t="s">
        <v>21</v>
      </c>
      <c r="E170" t="s">
        <v>22</v>
      </c>
      <c r="F170" s="77">
        <v>2646</v>
      </c>
      <c r="G170" s="78">
        <v>177</v>
      </c>
      <c r="H170" s="69">
        <f>VLOOKUP(Data[[#This Row],[Product]],Rates[#All],2,FALSE)</f>
        <v>6.47</v>
      </c>
      <c r="I170" s="69">
        <f>Data[[#This Row],[Unit Cost ]]*Data[[#This Row],[Units]]</f>
        <v>1145.19</v>
      </c>
    </row>
    <row r="171" spans="3:9" x14ac:dyDescent="0.35">
      <c r="C171" t="s">
        <v>7</v>
      </c>
      <c r="D171" t="s">
        <v>47</v>
      </c>
      <c r="E171" t="s">
        <v>30</v>
      </c>
      <c r="F171" s="77">
        <v>3794</v>
      </c>
      <c r="G171" s="78">
        <v>159</v>
      </c>
      <c r="H171" s="69">
        <f>VLOOKUP(Data[[#This Row],[Product]],Rates[#All],2,FALSE)</f>
        <v>12.37</v>
      </c>
      <c r="I171" s="69">
        <f>Data[[#This Row],[Unit Cost ]]*Data[[#This Row],[Units]]</f>
        <v>1966.83</v>
      </c>
    </row>
    <row r="172" spans="3:9" x14ac:dyDescent="0.35">
      <c r="C172" t="s">
        <v>44</v>
      </c>
      <c r="D172" t="s">
        <v>13</v>
      </c>
      <c r="E172" t="s">
        <v>30</v>
      </c>
      <c r="F172" s="77">
        <v>819</v>
      </c>
      <c r="G172" s="78">
        <v>306</v>
      </c>
      <c r="H172" s="69">
        <f>VLOOKUP(Data[[#This Row],[Product]],Rates[#All],2,FALSE)</f>
        <v>12.37</v>
      </c>
      <c r="I172" s="69">
        <f>Data[[#This Row],[Unit Cost ]]*Data[[#This Row],[Units]]</f>
        <v>3785.22</v>
      </c>
    </row>
    <row r="173" spans="3:9" x14ac:dyDescent="0.35">
      <c r="C173" t="s">
        <v>44</v>
      </c>
      <c r="D173" t="s">
        <v>47</v>
      </c>
      <c r="E173" t="s">
        <v>39</v>
      </c>
      <c r="F173" s="77">
        <v>2583</v>
      </c>
      <c r="G173" s="78">
        <v>18</v>
      </c>
      <c r="H173" s="69">
        <f>VLOOKUP(Data[[#This Row],[Product]],Rates[#All],2,FALSE)</f>
        <v>10.62</v>
      </c>
      <c r="I173" s="69">
        <f>Data[[#This Row],[Unit Cost ]]*Data[[#This Row],[Units]]</f>
        <v>191.16</v>
      </c>
    </row>
    <row r="174" spans="3:9" x14ac:dyDescent="0.35">
      <c r="C174" t="s">
        <v>37</v>
      </c>
      <c r="D174" t="s">
        <v>13</v>
      </c>
      <c r="E174" t="s">
        <v>36</v>
      </c>
      <c r="F174" s="77">
        <v>4585</v>
      </c>
      <c r="G174" s="78">
        <v>240</v>
      </c>
      <c r="H174" s="69">
        <f>VLOOKUP(Data[[#This Row],[Product]],Rates[#All],2,FALSE)</f>
        <v>7.64</v>
      </c>
      <c r="I174" s="69">
        <f>Data[[#This Row],[Unit Cost ]]*Data[[#This Row],[Units]]</f>
        <v>1833.6</v>
      </c>
    </row>
    <row r="175" spans="3:9" x14ac:dyDescent="0.35">
      <c r="C175" t="s">
        <v>40</v>
      </c>
      <c r="D175" t="s">
        <v>47</v>
      </c>
      <c r="E175" t="s">
        <v>30</v>
      </c>
      <c r="F175" s="77">
        <v>1652</v>
      </c>
      <c r="G175" s="78">
        <v>93</v>
      </c>
      <c r="H175" s="69">
        <f>VLOOKUP(Data[[#This Row],[Product]],Rates[#All],2,FALSE)</f>
        <v>12.37</v>
      </c>
      <c r="I175" s="69">
        <f>Data[[#This Row],[Unit Cost ]]*Data[[#This Row],[Units]]</f>
        <v>1150.4099999999999</v>
      </c>
    </row>
    <row r="176" spans="3:9" x14ac:dyDescent="0.35">
      <c r="C176" t="s">
        <v>52</v>
      </c>
      <c r="D176" t="s">
        <v>47</v>
      </c>
      <c r="E176" t="s">
        <v>48</v>
      </c>
      <c r="F176" s="77">
        <v>4991</v>
      </c>
      <c r="G176" s="78">
        <v>9</v>
      </c>
      <c r="H176" s="69">
        <f>VLOOKUP(Data[[#This Row],[Product]],Rates[#All],2,FALSE)</f>
        <v>5.6</v>
      </c>
      <c r="I176" s="69">
        <f>Data[[#This Row],[Unit Cost ]]*Data[[#This Row],[Units]]</f>
        <v>50.4</v>
      </c>
    </row>
    <row r="177" spans="3:9" x14ac:dyDescent="0.35">
      <c r="C177" t="s">
        <v>12</v>
      </c>
      <c r="D177" t="s">
        <v>47</v>
      </c>
      <c r="E177" t="s">
        <v>29</v>
      </c>
      <c r="F177" s="77">
        <v>2009</v>
      </c>
      <c r="G177" s="78">
        <v>219</v>
      </c>
      <c r="H177" s="69">
        <f>VLOOKUP(Data[[#This Row],[Product]],Rates[#All],2,FALSE)</f>
        <v>8.7899999999999991</v>
      </c>
      <c r="I177" s="69">
        <f>Data[[#This Row],[Unit Cost ]]*Data[[#This Row],[Units]]</f>
        <v>1925.0099999999998</v>
      </c>
    </row>
    <row r="178" spans="3:9" x14ac:dyDescent="0.35">
      <c r="C178" t="s">
        <v>43</v>
      </c>
      <c r="D178" t="s">
        <v>26</v>
      </c>
      <c r="E178" t="s">
        <v>35</v>
      </c>
      <c r="F178" s="77">
        <v>1568</v>
      </c>
      <c r="G178" s="78">
        <v>141</v>
      </c>
      <c r="H178" s="69">
        <f>VLOOKUP(Data[[#This Row],[Product]],Rates[#All],2,FALSE)</f>
        <v>9.77</v>
      </c>
      <c r="I178" s="69">
        <f>Data[[#This Row],[Unit Cost ]]*Data[[#This Row],[Units]]</f>
        <v>1377.57</v>
      </c>
    </row>
    <row r="179" spans="3:9" x14ac:dyDescent="0.35">
      <c r="C179" t="s">
        <v>20</v>
      </c>
      <c r="D179" t="s">
        <v>8</v>
      </c>
      <c r="E179" t="s">
        <v>39</v>
      </c>
      <c r="F179" s="77">
        <v>3388</v>
      </c>
      <c r="G179" s="78">
        <v>123</v>
      </c>
      <c r="H179" s="69">
        <f>VLOOKUP(Data[[#This Row],[Product]],Rates[#All],2,FALSE)</f>
        <v>10.62</v>
      </c>
      <c r="I179" s="69">
        <f>Data[[#This Row],[Unit Cost ]]*Data[[#This Row],[Units]]</f>
        <v>1306.26</v>
      </c>
    </row>
    <row r="180" spans="3:9" x14ac:dyDescent="0.35">
      <c r="C180" t="s">
        <v>7</v>
      </c>
      <c r="D180" t="s">
        <v>32</v>
      </c>
      <c r="E180" t="s">
        <v>46</v>
      </c>
      <c r="F180" s="77">
        <v>623</v>
      </c>
      <c r="G180" s="78">
        <v>51</v>
      </c>
      <c r="H180" s="69">
        <f>VLOOKUP(Data[[#This Row],[Product]],Rates[#All],2,FALSE)</f>
        <v>4.97</v>
      </c>
      <c r="I180" s="69">
        <f>Data[[#This Row],[Unit Cost ]]*Data[[#This Row],[Units]]</f>
        <v>253.47</v>
      </c>
    </row>
    <row r="181" spans="3:9" x14ac:dyDescent="0.35">
      <c r="C181" t="s">
        <v>25</v>
      </c>
      <c r="D181" t="s">
        <v>21</v>
      </c>
      <c r="E181" t="s">
        <v>18</v>
      </c>
      <c r="F181" s="77">
        <v>10073</v>
      </c>
      <c r="G181" s="78">
        <v>120</v>
      </c>
      <c r="H181" s="69">
        <f>VLOOKUP(Data[[#This Row],[Product]],Rates[#All],2,FALSE)</f>
        <v>11.88</v>
      </c>
      <c r="I181" s="69">
        <f>Data[[#This Row],[Unit Cost ]]*Data[[#This Row],[Units]]</f>
        <v>1425.6000000000001</v>
      </c>
    </row>
    <row r="182" spans="3:9" x14ac:dyDescent="0.35">
      <c r="C182" t="s">
        <v>12</v>
      </c>
      <c r="D182" t="s">
        <v>26</v>
      </c>
      <c r="E182" t="s">
        <v>48</v>
      </c>
      <c r="F182" s="77">
        <v>1561</v>
      </c>
      <c r="G182" s="78">
        <v>27</v>
      </c>
      <c r="H182" s="69">
        <f>VLOOKUP(Data[[#This Row],[Product]],Rates[#All],2,FALSE)</f>
        <v>5.6</v>
      </c>
      <c r="I182" s="69">
        <f>Data[[#This Row],[Unit Cost ]]*Data[[#This Row],[Units]]</f>
        <v>151.19999999999999</v>
      </c>
    </row>
    <row r="183" spans="3:9" x14ac:dyDescent="0.35">
      <c r="C183" t="s">
        <v>17</v>
      </c>
      <c r="D183" t="s">
        <v>21</v>
      </c>
      <c r="E183" t="s">
        <v>50</v>
      </c>
      <c r="F183" s="77">
        <v>11522</v>
      </c>
      <c r="G183" s="78">
        <v>204</v>
      </c>
      <c r="H183" s="69">
        <f>VLOOKUP(Data[[#This Row],[Product]],Rates[#All],2,FALSE)</f>
        <v>16.73</v>
      </c>
      <c r="I183" s="69">
        <f>Data[[#This Row],[Unit Cost ]]*Data[[#This Row],[Units]]</f>
        <v>3412.92</v>
      </c>
    </row>
    <row r="184" spans="3:9" x14ac:dyDescent="0.35">
      <c r="C184" t="s">
        <v>25</v>
      </c>
      <c r="D184" t="s">
        <v>32</v>
      </c>
      <c r="E184" t="s">
        <v>11</v>
      </c>
      <c r="F184" s="77">
        <v>2317</v>
      </c>
      <c r="G184" s="78">
        <v>123</v>
      </c>
      <c r="H184" s="69">
        <f>VLOOKUP(Data[[#This Row],[Product]],Rates[#All],2,FALSE)</f>
        <v>9.33</v>
      </c>
      <c r="I184" s="69">
        <f>Data[[#This Row],[Unit Cost ]]*Data[[#This Row],[Units]]</f>
        <v>1147.5899999999999</v>
      </c>
    </row>
    <row r="185" spans="3:9" x14ac:dyDescent="0.35">
      <c r="C185" t="s">
        <v>52</v>
      </c>
      <c r="D185" t="s">
        <v>8</v>
      </c>
      <c r="E185" t="s">
        <v>51</v>
      </c>
      <c r="F185" s="77">
        <v>3059</v>
      </c>
      <c r="G185" s="78">
        <v>27</v>
      </c>
      <c r="H185" s="69">
        <f>VLOOKUP(Data[[#This Row],[Product]],Rates[#All],2,FALSE)</f>
        <v>10.38</v>
      </c>
      <c r="I185" s="69">
        <f>Data[[#This Row],[Unit Cost ]]*Data[[#This Row],[Units]]</f>
        <v>280.26000000000005</v>
      </c>
    </row>
    <row r="186" spans="3:9" x14ac:dyDescent="0.35">
      <c r="C186" t="s">
        <v>20</v>
      </c>
      <c r="D186" t="s">
        <v>8</v>
      </c>
      <c r="E186" t="s">
        <v>48</v>
      </c>
      <c r="F186" s="77">
        <v>2324</v>
      </c>
      <c r="G186" s="78">
        <v>177</v>
      </c>
      <c r="H186" s="69">
        <f>VLOOKUP(Data[[#This Row],[Product]],Rates[#All],2,FALSE)</f>
        <v>5.6</v>
      </c>
      <c r="I186" s="69">
        <f>Data[[#This Row],[Unit Cost ]]*Data[[#This Row],[Units]]</f>
        <v>991.19999999999993</v>
      </c>
    </row>
    <row r="187" spans="3:9" x14ac:dyDescent="0.35">
      <c r="C187" t="s">
        <v>44</v>
      </c>
      <c r="D187" t="s">
        <v>26</v>
      </c>
      <c r="E187" t="s">
        <v>48</v>
      </c>
      <c r="F187" s="77">
        <v>4956</v>
      </c>
      <c r="G187" s="78">
        <v>171</v>
      </c>
      <c r="H187" s="69">
        <f>VLOOKUP(Data[[#This Row],[Product]],Rates[#All],2,FALSE)</f>
        <v>5.6</v>
      </c>
      <c r="I187" s="69">
        <f>Data[[#This Row],[Unit Cost ]]*Data[[#This Row],[Units]]</f>
        <v>957.59999999999991</v>
      </c>
    </row>
    <row r="188" spans="3:9" x14ac:dyDescent="0.35">
      <c r="C188" t="s">
        <v>52</v>
      </c>
      <c r="D188" t="s">
        <v>47</v>
      </c>
      <c r="E188" t="s">
        <v>36</v>
      </c>
      <c r="F188" s="77">
        <v>5355</v>
      </c>
      <c r="G188" s="78">
        <v>204</v>
      </c>
      <c r="H188" s="69">
        <f>VLOOKUP(Data[[#This Row],[Product]],Rates[#All],2,FALSE)</f>
        <v>7.64</v>
      </c>
      <c r="I188" s="69">
        <f>Data[[#This Row],[Unit Cost ]]*Data[[#This Row],[Units]]</f>
        <v>1558.56</v>
      </c>
    </row>
    <row r="189" spans="3:9" x14ac:dyDescent="0.35">
      <c r="C189" t="s">
        <v>44</v>
      </c>
      <c r="D189" t="s">
        <v>47</v>
      </c>
      <c r="E189" t="s">
        <v>16</v>
      </c>
      <c r="F189" s="77">
        <v>7259</v>
      </c>
      <c r="G189" s="78">
        <v>276</v>
      </c>
      <c r="H189" s="69">
        <f>VLOOKUP(Data[[#This Row],[Product]],Rates[#All],2,FALSE)</f>
        <v>11.7</v>
      </c>
      <c r="I189" s="69">
        <f>Data[[#This Row],[Unit Cost ]]*Data[[#This Row],[Units]]</f>
        <v>3229.2</v>
      </c>
    </row>
    <row r="190" spans="3:9" x14ac:dyDescent="0.35">
      <c r="C190" t="s">
        <v>12</v>
      </c>
      <c r="D190" t="s">
        <v>8</v>
      </c>
      <c r="E190" t="s">
        <v>48</v>
      </c>
      <c r="F190" s="77">
        <v>6279</v>
      </c>
      <c r="G190" s="78">
        <v>45</v>
      </c>
      <c r="H190" s="69">
        <f>VLOOKUP(Data[[#This Row],[Product]],Rates[#All],2,FALSE)</f>
        <v>5.6</v>
      </c>
      <c r="I190" s="69">
        <f>Data[[#This Row],[Unit Cost ]]*Data[[#This Row],[Units]]</f>
        <v>251.99999999999997</v>
      </c>
    </row>
    <row r="191" spans="3:9" x14ac:dyDescent="0.35">
      <c r="C191" t="s">
        <v>7</v>
      </c>
      <c r="D191" t="s">
        <v>32</v>
      </c>
      <c r="E191" t="s">
        <v>49</v>
      </c>
      <c r="F191" s="77">
        <v>2541</v>
      </c>
      <c r="G191" s="78">
        <v>45</v>
      </c>
      <c r="H191" s="69">
        <f>VLOOKUP(Data[[#This Row],[Product]],Rates[#All],2,FALSE)</f>
        <v>7.16</v>
      </c>
      <c r="I191" s="69">
        <f>Data[[#This Row],[Unit Cost ]]*Data[[#This Row],[Units]]</f>
        <v>322.2</v>
      </c>
    </row>
    <row r="192" spans="3:9" x14ac:dyDescent="0.35">
      <c r="C192" t="s">
        <v>25</v>
      </c>
      <c r="D192" t="s">
        <v>13</v>
      </c>
      <c r="E192" t="s">
        <v>50</v>
      </c>
      <c r="F192" s="77">
        <v>3864</v>
      </c>
      <c r="G192" s="78">
        <v>177</v>
      </c>
      <c r="H192" s="69">
        <f>VLOOKUP(Data[[#This Row],[Product]],Rates[#All],2,FALSE)</f>
        <v>16.73</v>
      </c>
      <c r="I192" s="69">
        <f>Data[[#This Row],[Unit Cost ]]*Data[[#This Row],[Units]]</f>
        <v>2961.21</v>
      </c>
    </row>
    <row r="193" spans="3:9" x14ac:dyDescent="0.35">
      <c r="C193" t="s">
        <v>40</v>
      </c>
      <c r="D193" t="s">
        <v>21</v>
      </c>
      <c r="E193" t="s">
        <v>11</v>
      </c>
      <c r="F193" s="77">
        <v>6146</v>
      </c>
      <c r="G193" s="78">
        <v>63</v>
      </c>
      <c r="H193" s="69">
        <f>VLOOKUP(Data[[#This Row],[Product]],Rates[#All],2,FALSE)</f>
        <v>9.33</v>
      </c>
      <c r="I193" s="69">
        <f>Data[[#This Row],[Unit Cost ]]*Data[[#This Row],[Units]]</f>
        <v>587.79</v>
      </c>
    </row>
    <row r="194" spans="3:9" x14ac:dyDescent="0.35">
      <c r="C194" t="s">
        <v>17</v>
      </c>
      <c r="D194" t="s">
        <v>26</v>
      </c>
      <c r="E194" t="s">
        <v>22</v>
      </c>
      <c r="F194" s="77">
        <v>2639</v>
      </c>
      <c r="G194" s="78">
        <v>204</v>
      </c>
      <c r="H194" s="69">
        <f>VLOOKUP(Data[[#This Row],[Product]],Rates[#All],2,FALSE)</f>
        <v>6.47</v>
      </c>
      <c r="I194" s="69">
        <f>Data[[#This Row],[Unit Cost ]]*Data[[#This Row],[Units]]</f>
        <v>1319.8799999999999</v>
      </c>
    </row>
    <row r="195" spans="3:9" x14ac:dyDescent="0.35">
      <c r="C195" t="s">
        <v>12</v>
      </c>
      <c r="D195" t="s">
        <v>8</v>
      </c>
      <c r="E195" t="s">
        <v>35</v>
      </c>
      <c r="F195" s="77">
        <v>1890</v>
      </c>
      <c r="G195" s="78">
        <v>195</v>
      </c>
      <c r="H195" s="69">
        <f>VLOOKUP(Data[[#This Row],[Product]],Rates[#All],2,FALSE)</f>
        <v>9.77</v>
      </c>
      <c r="I195" s="69">
        <f>Data[[#This Row],[Unit Cost ]]*Data[[#This Row],[Units]]</f>
        <v>1905.1499999999999</v>
      </c>
    </row>
    <row r="196" spans="3:9" x14ac:dyDescent="0.35">
      <c r="C196" t="s">
        <v>37</v>
      </c>
      <c r="D196" t="s">
        <v>47</v>
      </c>
      <c r="E196" t="s">
        <v>16</v>
      </c>
      <c r="F196" s="77">
        <v>1932</v>
      </c>
      <c r="G196" s="78">
        <v>369</v>
      </c>
      <c r="H196" s="69">
        <f>VLOOKUP(Data[[#This Row],[Product]],Rates[#All],2,FALSE)</f>
        <v>11.7</v>
      </c>
      <c r="I196" s="69">
        <f>Data[[#This Row],[Unit Cost ]]*Data[[#This Row],[Units]]</f>
        <v>4317.3</v>
      </c>
    </row>
    <row r="197" spans="3:9" x14ac:dyDescent="0.35">
      <c r="C197" t="s">
        <v>44</v>
      </c>
      <c r="D197" t="s">
        <v>47</v>
      </c>
      <c r="E197" t="s">
        <v>27</v>
      </c>
      <c r="F197" s="77">
        <v>6300</v>
      </c>
      <c r="G197" s="78">
        <v>42</v>
      </c>
      <c r="H197" s="69">
        <f>VLOOKUP(Data[[#This Row],[Product]],Rates[#All],2,FALSE)</f>
        <v>13.15</v>
      </c>
      <c r="I197" s="69">
        <f>Data[[#This Row],[Unit Cost ]]*Data[[#This Row],[Units]]</f>
        <v>552.30000000000007</v>
      </c>
    </row>
    <row r="198" spans="3:9" x14ac:dyDescent="0.35">
      <c r="C198" t="s">
        <v>25</v>
      </c>
      <c r="D198" t="s">
        <v>8</v>
      </c>
      <c r="E198" t="s">
        <v>9</v>
      </c>
      <c r="F198" s="77">
        <v>560</v>
      </c>
      <c r="G198" s="78">
        <v>81</v>
      </c>
      <c r="H198" s="69">
        <f>VLOOKUP(Data[[#This Row],[Product]],Rates[#All],2,FALSE)</f>
        <v>14.49</v>
      </c>
      <c r="I198" s="69">
        <f>Data[[#This Row],[Unit Cost ]]*Data[[#This Row],[Units]]</f>
        <v>1173.69</v>
      </c>
    </row>
    <row r="199" spans="3:9" x14ac:dyDescent="0.35">
      <c r="C199" t="s">
        <v>17</v>
      </c>
      <c r="D199" t="s">
        <v>8</v>
      </c>
      <c r="E199" t="s">
        <v>48</v>
      </c>
      <c r="F199" s="77">
        <v>2856</v>
      </c>
      <c r="G199" s="78">
        <v>246</v>
      </c>
      <c r="H199" s="69">
        <f>VLOOKUP(Data[[#This Row],[Product]],Rates[#All],2,FALSE)</f>
        <v>5.6</v>
      </c>
      <c r="I199" s="69">
        <f>Data[[#This Row],[Unit Cost ]]*Data[[#This Row],[Units]]</f>
        <v>1377.6</v>
      </c>
    </row>
    <row r="200" spans="3:9" x14ac:dyDescent="0.35">
      <c r="C200" t="s">
        <v>17</v>
      </c>
      <c r="D200" t="s">
        <v>47</v>
      </c>
      <c r="E200" t="s">
        <v>31</v>
      </c>
      <c r="F200" s="77">
        <v>707</v>
      </c>
      <c r="G200" s="78">
        <v>174</v>
      </c>
      <c r="H200" s="69">
        <f>VLOOKUP(Data[[#This Row],[Product]],Rates[#All],2,FALSE)</f>
        <v>3.11</v>
      </c>
      <c r="I200" s="69">
        <f>Data[[#This Row],[Unit Cost ]]*Data[[#This Row],[Units]]</f>
        <v>541.14</v>
      </c>
    </row>
    <row r="201" spans="3:9" x14ac:dyDescent="0.35">
      <c r="C201" t="s">
        <v>12</v>
      </c>
      <c r="D201" t="s">
        <v>13</v>
      </c>
      <c r="E201" t="s">
        <v>9</v>
      </c>
      <c r="F201" s="77">
        <v>3598</v>
      </c>
      <c r="G201" s="78">
        <v>81</v>
      </c>
      <c r="H201" s="69">
        <f>VLOOKUP(Data[[#This Row],[Product]],Rates[#All],2,FALSE)</f>
        <v>14.49</v>
      </c>
      <c r="I201" s="69">
        <f>Data[[#This Row],[Unit Cost ]]*Data[[#This Row],[Units]]</f>
        <v>1173.69</v>
      </c>
    </row>
    <row r="202" spans="3:9" x14ac:dyDescent="0.35">
      <c r="C202" t="s">
        <v>7</v>
      </c>
      <c r="D202" t="s">
        <v>13</v>
      </c>
      <c r="E202" t="s">
        <v>35</v>
      </c>
      <c r="F202" s="77">
        <v>6853</v>
      </c>
      <c r="G202" s="78">
        <v>372</v>
      </c>
      <c r="H202" s="69">
        <f>VLOOKUP(Data[[#This Row],[Product]],Rates[#All],2,FALSE)</f>
        <v>9.77</v>
      </c>
      <c r="I202" s="69">
        <f>Data[[#This Row],[Unit Cost ]]*Data[[#This Row],[Units]]</f>
        <v>3634.44</v>
      </c>
    </row>
    <row r="203" spans="3:9" x14ac:dyDescent="0.35">
      <c r="C203" t="s">
        <v>7</v>
      </c>
      <c r="D203" t="s">
        <v>13</v>
      </c>
      <c r="E203" t="s">
        <v>29</v>
      </c>
      <c r="F203" s="77">
        <v>4725</v>
      </c>
      <c r="G203" s="78">
        <v>174</v>
      </c>
      <c r="H203" s="69">
        <f>VLOOKUP(Data[[#This Row],[Product]],Rates[#All],2,FALSE)</f>
        <v>8.7899999999999991</v>
      </c>
      <c r="I203" s="69">
        <f>Data[[#This Row],[Unit Cost ]]*Data[[#This Row],[Units]]</f>
        <v>1529.4599999999998</v>
      </c>
    </row>
    <row r="204" spans="3:9" x14ac:dyDescent="0.35">
      <c r="C204" t="s">
        <v>20</v>
      </c>
      <c r="D204" t="s">
        <v>21</v>
      </c>
      <c r="E204" t="s">
        <v>14</v>
      </c>
      <c r="F204" s="77">
        <v>10304</v>
      </c>
      <c r="G204" s="78">
        <v>84</v>
      </c>
      <c r="H204" s="69">
        <f>VLOOKUP(Data[[#This Row],[Product]],Rates[#All],2,FALSE)</f>
        <v>8.65</v>
      </c>
      <c r="I204" s="69">
        <f>Data[[#This Row],[Unit Cost ]]*Data[[#This Row],[Units]]</f>
        <v>726.6</v>
      </c>
    </row>
    <row r="205" spans="3:9" x14ac:dyDescent="0.35">
      <c r="C205" t="s">
        <v>20</v>
      </c>
      <c r="D205" t="s">
        <v>47</v>
      </c>
      <c r="E205" t="s">
        <v>29</v>
      </c>
      <c r="F205" s="77">
        <v>1274</v>
      </c>
      <c r="G205" s="78">
        <v>225</v>
      </c>
      <c r="H205" s="69">
        <f>VLOOKUP(Data[[#This Row],[Product]],Rates[#All],2,FALSE)</f>
        <v>8.7899999999999991</v>
      </c>
      <c r="I205" s="69">
        <f>Data[[#This Row],[Unit Cost ]]*Data[[#This Row],[Units]]</f>
        <v>1977.7499999999998</v>
      </c>
    </row>
    <row r="206" spans="3:9" x14ac:dyDescent="0.35">
      <c r="C206" t="s">
        <v>40</v>
      </c>
      <c r="D206" t="s">
        <v>21</v>
      </c>
      <c r="E206" t="s">
        <v>9</v>
      </c>
      <c r="F206" s="77">
        <v>1526</v>
      </c>
      <c r="G206" s="78">
        <v>105</v>
      </c>
      <c r="H206" s="69">
        <f>VLOOKUP(Data[[#This Row],[Product]],Rates[#All],2,FALSE)</f>
        <v>14.49</v>
      </c>
      <c r="I206" s="69">
        <f>Data[[#This Row],[Unit Cost ]]*Data[[#This Row],[Units]]</f>
        <v>1521.45</v>
      </c>
    </row>
    <row r="207" spans="3:9" x14ac:dyDescent="0.35">
      <c r="C207" t="s">
        <v>7</v>
      </c>
      <c r="D207" t="s">
        <v>26</v>
      </c>
      <c r="E207" t="s">
        <v>51</v>
      </c>
      <c r="F207" s="77">
        <v>3101</v>
      </c>
      <c r="G207" s="78">
        <v>225</v>
      </c>
      <c r="H207" s="69">
        <f>VLOOKUP(Data[[#This Row],[Product]],Rates[#All],2,FALSE)</f>
        <v>10.38</v>
      </c>
      <c r="I207" s="69">
        <f>Data[[#This Row],[Unit Cost ]]*Data[[#This Row],[Units]]</f>
        <v>2335.5</v>
      </c>
    </row>
    <row r="208" spans="3:9" x14ac:dyDescent="0.35">
      <c r="C208" t="s">
        <v>43</v>
      </c>
      <c r="D208" t="s">
        <v>8</v>
      </c>
      <c r="E208" t="s">
        <v>16</v>
      </c>
      <c r="F208" s="77">
        <v>1057</v>
      </c>
      <c r="G208" s="78">
        <v>54</v>
      </c>
      <c r="H208" s="69">
        <f>VLOOKUP(Data[[#This Row],[Product]],Rates[#All],2,FALSE)</f>
        <v>11.7</v>
      </c>
      <c r="I208" s="69">
        <f>Data[[#This Row],[Unit Cost ]]*Data[[#This Row],[Units]]</f>
        <v>631.79999999999995</v>
      </c>
    </row>
    <row r="209" spans="3:9" x14ac:dyDescent="0.35">
      <c r="C209" t="s">
        <v>37</v>
      </c>
      <c r="D209" t="s">
        <v>8</v>
      </c>
      <c r="E209" t="s">
        <v>48</v>
      </c>
      <c r="F209" s="77">
        <v>5306</v>
      </c>
      <c r="G209" s="78">
        <v>0</v>
      </c>
      <c r="H209" s="69">
        <f>VLOOKUP(Data[[#This Row],[Product]],Rates[#All],2,FALSE)</f>
        <v>5.6</v>
      </c>
      <c r="I209" s="69">
        <f>Data[[#This Row],[Unit Cost ]]*Data[[#This Row],[Units]]</f>
        <v>0</v>
      </c>
    </row>
    <row r="210" spans="3:9" x14ac:dyDescent="0.35">
      <c r="C210" t="s">
        <v>40</v>
      </c>
      <c r="D210" t="s">
        <v>26</v>
      </c>
      <c r="E210" t="s">
        <v>46</v>
      </c>
      <c r="F210" s="77">
        <v>4018</v>
      </c>
      <c r="G210" s="78">
        <v>171</v>
      </c>
      <c r="H210" s="69">
        <f>VLOOKUP(Data[[#This Row],[Product]],Rates[#All],2,FALSE)</f>
        <v>4.97</v>
      </c>
      <c r="I210" s="69">
        <f>Data[[#This Row],[Unit Cost ]]*Data[[#This Row],[Units]]</f>
        <v>849.87</v>
      </c>
    </row>
    <row r="211" spans="3:9" x14ac:dyDescent="0.35">
      <c r="C211" t="s">
        <v>17</v>
      </c>
      <c r="D211" t="s">
        <v>47</v>
      </c>
      <c r="E211" t="s">
        <v>29</v>
      </c>
      <c r="F211" s="77">
        <v>938</v>
      </c>
      <c r="G211" s="78">
        <v>189</v>
      </c>
      <c r="H211" s="69">
        <f>VLOOKUP(Data[[#This Row],[Product]],Rates[#All],2,FALSE)</f>
        <v>8.7899999999999991</v>
      </c>
      <c r="I211" s="69">
        <f>Data[[#This Row],[Unit Cost ]]*Data[[#This Row],[Units]]</f>
        <v>1661.31</v>
      </c>
    </row>
    <row r="212" spans="3:9" x14ac:dyDescent="0.35">
      <c r="C212" t="s">
        <v>37</v>
      </c>
      <c r="D212" t="s">
        <v>32</v>
      </c>
      <c r="E212" t="s">
        <v>22</v>
      </c>
      <c r="F212" s="77">
        <v>1778</v>
      </c>
      <c r="G212" s="78">
        <v>270</v>
      </c>
      <c r="H212" s="69">
        <f>VLOOKUP(Data[[#This Row],[Product]],Rates[#All],2,FALSE)</f>
        <v>6.47</v>
      </c>
      <c r="I212" s="69">
        <f>Data[[#This Row],[Unit Cost ]]*Data[[#This Row],[Units]]</f>
        <v>1746.8999999999999</v>
      </c>
    </row>
    <row r="213" spans="3:9" x14ac:dyDescent="0.35">
      <c r="C213" t="s">
        <v>25</v>
      </c>
      <c r="D213" t="s">
        <v>26</v>
      </c>
      <c r="E213" t="s">
        <v>9</v>
      </c>
      <c r="F213" s="77">
        <v>1638</v>
      </c>
      <c r="G213" s="78">
        <v>63</v>
      </c>
      <c r="H213" s="69">
        <f>VLOOKUP(Data[[#This Row],[Product]],Rates[#All],2,FALSE)</f>
        <v>14.49</v>
      </c>
      <c r="I213" s="69">
        <f>Data[[#This Row],[Unit Cost ]]*Data[[#This Row],[Units]]</f>
        <v>912.87</v>
      </c>
    </row>
    <row r="214" spans="3:9" x14ac:dyDescent="0.35">
      <c r="C214" t="s">
        <v>20</v>
      </c>
      <c r="D214" t="s">
        <v>32</v>
      </c>
      <c r="E214" t="s">
        <v>27</v>
      </c>
      <c r="F214" s="77">
        <v>154</v>
      </c>
      <c r="G214" s="78">
        <v>21</v>
      </c>
      <c r="H214" s="69">
        <f>VLOOKUP(Data[[#This Row],[Product]],Rates[#All],2,FALSE)</f>
        <v>13.15</v>
      </c>
      <c r="I214" s="69">
        <f>Data[[#This Row],[Unit Cost ]]*Data[[#This Row],[Units]]</f>
        <v>276.15000000000003</v>
      </c>
    </row>
    <row r="215" spans="3:9" x14ac:dyDescent="0.35">
      <c r="C215" t="s">
        <v>37</v>
      </c>
      <c r="D215" t="s">
        <v>8</v>
      </c>
      <c r="E215" t="s">
        <v>35</v>
      </c>
      <c r="F215" s="77">
        <v>9835</v>
      </c>
      <c r="G215" s="78">
        <v>207</v>
      </c>
      <c r="H215" s="69">
        <f>VLOOKUP(Data[[#This Row],[Product]],Rates[#All],2,FALSE)</f>
        <v>9.77</v>
      </c>
      <c r="I215" s="69">
        <f>Data[[#This Row],[Unit Cost ]]*Data[[#This Row],[Units]]</f>
        <v>2022.3899999999999</v>
      </c>
    </row>
    <row r="216" spans="3:9" x14ac:dyDescent="0.35">
      <c r="C216" t="s">
        <v>17</v>
      </c>
      <c r="D216" t="s">
        <v>8</v>
      </c>
      <c r="E216" t="s">
        <v>39</v>
      </c>
      <c r="F216" s="77">
        <v>7273</v>
      </c>
      <c r="G216" s="78">
        <v>96</v>
      </c>
      <c r="H216" s="69">
        <f>VLOOKUP(Data[[#This Row],[Product]],Rates[#All],2,FALSE)</f>
        <v>10.62</v>
      </c>
      <c r="I216" s="69">
        <f>Data[[#This Row],[Unit Cost ]]*Data[[#This Row],[Units]]</f>
        <v>1019.52</v>
      </c>
    </row>
    <row r="217" spans="3:9" x14ac:dyDescent="0.35">
      <c r="C217" t="s">
        <v>40</v>
      </c>
      <c r="D217" t="s">
        <v>26</v>
      </c>
      <c r="E217" t="s">
        <v>35</v>
      </c>
      <c r="F217" s="77">
        <v>6909</v>
      </c>
      <c r="G217" s="78">
        <v>81</v>
      </c>
      <c r="H217" s="69">
        <f>VLOOKUP(Data[[#This Row],[Product]],Rates[#All],2,FALSE)</f>
        <v>9.77</v>
      </c>
      <c r="I217" s="69">
        <f>Data[[#This Row],[Unit Cost ]]*Data[[#This Row],[Units]]</f>
        <v>791.37</v>
      </c>
    </row>
    <row r="218" spans="3:9" x14ac:dyDescent="0.35">
      <c r="C218" t="s">
        <v>17</v>
      </c>
      <c r="D218" t="s">
        <v>26</v>
      </c>
      <c r="E218" t="s">
        <v>46</v>
      </c>
      <c r="F218" s="77">
        <v>3920</v>
      </c>
      <c r="G218" s="78">
        <v>306</v>
      </c>
      <c r="H218" s="69">
        <f>VLOOKUP(Data[[#This Row],[Product]],Rates[#All],2,FALSE)</f>
        <v>4.97</v>
      </c>
      <c r="I218" s="69">
        <f>Data[[#This Row],[Unit Cost ]]*Data[[#This Row],[Units]]</f>
        <v>1520.82</v>
      </c>
    </row>
    <row r="219" spans="3:9" x14ac:dyDescent="0.35">
      <c r="C219" t="s">
        <v>52</v>
      </c>
      <c r="D219" t="s">
        <v>26</v>
      </c>
      <c r="E219" t="s">
        <v>42</v>
      </c>
      <c r="F219" s="77">
        <v>4858</v>
      </c>
      <c r="G219" s="78">
        <v>279</v>
      </c>
      <c r="H219" s="69">
        <f>VLOOKUP(Data[[#This Row],[Product]],Rates[#All],2,FALSE)</f>
        <v>9</v>
      </c>
      <c r="I219" s="69">
        <f>Data[[#This Row],[Unit Cost ]]*Data[[#This Row],[Units]]</f>
        <v>2511</v>
      </c>
    </row>
    <row r="220" spans="3:9" x14ac:dyDescent="0.35">
      <c r="C220" t="s">
        <v>43</v>
      </c>
      <c r="D220" t="s">
        <v>32</v>
      </c>
      <c r="E220" t="s">
        <v>18</v>
      </c>
      <c r="F220" s="77">
        <v>3549</v>
      </c>
      <c r="G220" s="78">
        <v>3</v>
      </c>
      <c r="H220" s="69">
        <f>VLOOKUP(Data[[#This Row],[Product]],Rates[#All],2,FALSE)</f>
        <v>11.88</v>
      </c>
      <c r="I220" s="69">
        <f>Data[[#This Row],[Unit Cost ]]*Data[[#This Row],[Units]]</f>
        <v>35.64</v>
      </c>
    </row>
    <row r="221" spans="3:9" x14ac:dyDescent="0.35">
      <c r="C221" t="s">
        <v>37</v>
      </c>
      <c r="D221" t="s">
        <v>26</v>
      </c>
      <c r="E221" t="s">
        <v>50</v>
      </c>
      <c r="F221" s="77">
        <v>966</v>
      </c>
      <c r="G221" s="78">
        <v>198</v>
      </c>
      <c r="H221" s="69">
        <f>VLOOKUP(Data[[#This Row],[Product]],Rates[#All],2,FALSE)</f>
        <v>16.73</v>
      </c>
      <c r="I221" s="69">
        <f>Data[[#This Row],[Unit Cost ]]*Data[[#This Row],[Units]]</f>
        <v>3312.54</v>
      </c>
    </row>
    <row r="222" spans="3:9" x14ac:dyDescent="0.35">
      <c r="C222" t="s">
        <v>40</v>
      </c>
      <c r="D222" t="s">
        <v>26</v>
      </c>
      <c r="E222" t="s">
        <v>22</v>
      </c>
      <c r="F222" s="77">
        <v>385</v>
      </c>
      <c r="G222" s="78">
        <v>249</v>
      </c>
      <c r="H222" s="69">
        <f>VLOOKUP(Data[[#This Row],[Product]],Rates[#All],2,FALSE)</f>
        <v>6.47</v>
      </c>
      <c r="I222" s="69">
        <f>Data[[#This Row],[Unit Cost ]]*Data[[#This Row],[Units]]</f>
        <v>1611.03</v>
      </c>
    </row>
    <row r="223" spans="3:9" x14ac:dyDescent="0.35">
      <c r="C223" t="s">
        <v>25</v>
      </c>
      <c r="D223" t="s">
        <v>47</v>
      </c>
      <c r="E223" t="s">
        <v>29</v>
      </c>
      <c r="F223" s="77">
        <v>2219</v>
      </c>
      <c r="G223" s="78">
        <v>75</v>
      </c>
      <c r="H223" s="69">
        <f>VLOOKUP(Data[[#This Row],[Product]],Rates[#All],2,FALSE)</f>
        <v>8.7899999999999991</v>
      </c>
      <c r="I223" s="69">
        <f>Data[[#This Row],[Unit Cost ]]*Data[[#This Row],[Units]]</f>
        <v>659.24999999999989</v>
      </c>
    </row>
    <row r="224" spans="3:9" x14ac:dyDescent="0.35">
      <c r="C224" t="s">
        <v>17</v>
      </c>
      <c r="D224" t="s">
        <v>21</v>
      </c>
      <c r="E224" t="s">
        <v>14</v>
      </c>
      <c r="F224" s="77">
        <v>2954</v>
      </c>
      <c r="G224" s="78">
        <v>189</v>
      </c>
      <c r="H224" s="69">
        <f>VLOOKUP(Data[[#This Row],[Product]],Rates[#All],2,FALSE)</f>
        <v>8.65</v>
      </c>
      <c r="I224" s="69">
        <f>Data[[#This Row],[Unit Cost ]]*Data[[#This Row],[Units]]</f>
        <v>1634.8500000000001</v>
      </c>
    </row>
    <row r="225" spans="3:9" x14ac:dyDescent="0.35">
      <c r="C225" t="s">
        <v>37</v>
      </c>
      <c r="D225" t="s">
        <v>21</v>
      </c>
      <c r="E225" t="s">
        <v>14</v>
      </c>
      <c r="F225" s="77">
        <v>280</v>
      </c>
      <c r="G225" s="78">
        <v>87</v>
      </c>
      <c r="H225" s="69">
        <f>VLOOKUP(Data[[#This Row],[Product]],Rates[#All],2,FALSE)</f>
        <v>8.65</v>
      </c>
      <c r="I225" s="69">
        <f>Data[[#This Row],[Unit Cost ]]*Data[[#This Row],[Units]]</f>
        <v>752.55000000000007</v>
      </c>
    </row>
    <row r="226" spans="3:9" x14ac:dyDescent="0.35">
      <c r="C226" t="s">
        <v>20</v>
      </c>
      <c r="D226" t="s">
        <v>21</v>
      </c>
      <c r="E226" t="s">
        <v>9</v>
      </c>
      <c r="F226" s="77">
        <v>6118</v>
      </c>
      <c r="G226" s="78">
        <v>174</v>
      </c>
      <c r="H226" s="69">
        <f>VLOOKUP(Data[[#This Row],[Product]],Rates[#All],2,FALSE)</f>
        <v>14.49</v>
      </c>
      <c r="I226" s="69">
        <f>Data[[#This Row],[Unit Cost ]]*Data[[#This Row],[Units]]</f>
        <v>2521.2600000000002</v>
      </c>
    </row>
    <row r="227" spans="3:9" x14ac:dyDescent="0.35">
      <c r="C227" t="s">
        <v>43</v>
      </c>
      <c r="D227" t="s">
        <v>26</v>
      </c>
      <c r="E227" t="s">
        <v>24</v>
      </c>
      <c r="F227" s="77">
        <v>4802</v>
      </c>
      <c r="G227" s="78">
        <v>36</v>
      </c>
      <c r="H227" s="69">
        <f>VLOOKUP(Data[[#This Row],[Product]],Rates[#All],2,FALSE)</f>
        <v>11.73</v>
      </c>
      <c r="I227" s="69">
        <f>Data[[#This Row],[Unit Cost ]]*Data[[#This Row],[Units]]</f>
        <v>422.28000000000003</v>
      </c>
    </row>
    <row r="228" spans="3:9" x14ac:dyDescent="0.35">
      <c r="C228" t="s">
        <v>17</v>
      </c>
      <c r="D228" t="s">
        <v>32</v>
      </c>
      <c r="E228" t="s">
        <v>46</v>
      </c>
      <c r="F228" s="77">
        <v>4137</v>
      </c>
      <c r="G228" s="78">
        <v>60</v>
      </c>
      <c r="H228" s="69">
        <f>VLOOKUP(Data[[#This Row],[Product]],Rates[#All],2,FALSE)</f>
        <v>4.97</v>
      </c>
      <c r="I228" s="69">
        <f>Data[[#This Row],[Unit Cost ]]*Data[[#This Row],[Units]]</f>
        <v>298.2</v>
      </c>
    </row>
    <row r="229" spans="3:9" x14ac:dyDescent="0.35">
      <c r="C229" t="s">
        <v>44</v>
      </c>
      <c r="D229" t="s">
        <v>13</v>
      </c>
      <c r="E229" t="s">
        <v>45</v>
      </c>
      <c r="F229" s="77">
        <v>2023</v>
      </c>
      <c r="G229" s="78">
        <v>78</v>
      </c>
      <c r="H229" s="69">
        <f>VLOOKUP(Data[[#This Row],[Product]],Rates[#All],2,FALSE)</f>
        <v>6.49</v>
      </c>
      <c r="I229" s="69">
        <f>Data[[#This Row],[Unit Cost ]]*Data[[#This Row],[Units]]</f>
        <v>506.22</v>
      </c>
    </row>
    <row r="230" spans="3:9" x14ac:dyDescent="0.35">
      <c r="C230" t="s">
        <v>17</v>
      </c>
      <c r="D230" t="s">
        <v>21</v>
      </c>
      <c r="E230" t="s">
        <v>9</v>
      </c>
      <c r="F230" s="77">
        <v>9051</v>
      </c>
      <c r="G230" s="78">
        <v>57</v>
      </c>
      <c r="H230" s="69">
        <f>VLOOKUP(Data[[#This Row],[Product]],Rates[#All],2,FALSE)</f>
        <v>14.49</v>
      </c>
      <c r="I230" s="69">
        <f>Data[[#This Row],[Unit Cost ]]*Data[[#This Row],[Units]]</f>
        <v>825.93000000000006</v>
      </c>
    </row>
    <row r="231" spans="3:9" x14ac:dyDescent="0.35">
      <c r="C231" t="s">
        <v>17</v>
      </c>
      <c r="D231" t="s">
        <v>8</v>
      </c>
      <c r="E231" t="s">
        <v>51</v>
      </c>
      <c r="F231" s="77">
        <v>2919</v>
      </c>
      <c r="G231" s="78">
        <v>45</v>
      </c>
      <c r="H231" s="69">
        <f>VLOOKUP(Data[[#This Row],[Product]],Rates[#All],2,FALSE)</f>
        <v>10.38</v>
      </c>
      <c r="I231" s="69">
        <f>Data[[#This Row],[Unit Cost ]]*Data[[#This Row],[Units]]</f>
        <v>467.1</v>
      </c>
    </row>
    <row r="232" spans="3:9" x14ac:dyDescent="0.35">
      <c r="C232" t="s">
        <v>20</v>
      </c>
      <c r="D232" t="s">
        <v>32</v>
      </c>
      <c r="E232" t="s">
        <v>35</v>
      </c>
      <c r="F232" s="77">
        <v>5915</v>
      </c>
      <c r="G232" s="78">
        <v>3</v>
      </c>
      <c r="H232" s="69">
        <f>VLOOKUP(Data[[#This Row],[Product]],Rates[#All],2,FALSE)</f>
        <v>9.77</v>
      </c>
      <c r="I232" s="69">
        <f>Data[[#This Row],[Unit Cost ]]*Data[[#This Row],[Units]]</f>
        <v>29.31</v>
      </c>
    </row>
    <row r="233" spans="3:9" x14ac:dyDescent="0.35">
      <c r="C233" t="s">
        <v>52</v>
      </c>
      <c r="D233" t="s">
        <v>13</v>
      </c>
      <c r="E233" t="s">
        <v>24</v>
      </c>
      <c r="F233" s="77">
        <v>2562</v>
      </c>
      <c r="G233" s="78">
        <v>6</v>
      </c>
      <c r="H233" s="69">
        <f>VLOOKUP(Data[[#This Row],[Product]],Rates[#All],2,FALSE)</f>
        <v>11.73</v>
      </c>
      <c r="I233" s="69">
        <f>Data[[#This Row],[Unit Cost ]]*Data[[#This Row],[Units]]</f>
        <v>70.38</v>
      </c>
    </row>
    <row r="234" spans="3:9" x14ac:dyDescent="0.35">
      <c r="C234" t="s">
        <v>40</v>
      </c>
      <c r="D234" t="s">
        <v>8</v>
      </c>
      <c r="E234" t="s">
        <v>27</v>
      </c>
      <c r="F234" s="77">
        <v>8813</v>
      </c>
      <c r="G234" s="78">
        <v>21</v>
      </c>
      <c r="H234" s="69">
        <f>VLOOKUP(Data[[#This Row],[Product]],Rates[#All],2,FALSE)</f>
        <v>13.15</v>
      </c>
      <c r="I234" s="69">
        <f>Data[[#This Row],[Unit Cost ]]*Data[[#This Row],[Units]]</f>
        <v>276.15000000000003</v>
      </c>
    </row>
    <row r="235" spans="3:9" x14ac:dyDescent="0.35">
      <c r="C235" t="s">
        <v>40</v>
      </c>
      <c r="D235" t="s">
        <v>21</v>
      </c>
      <c r="E235" t="s">
        <v>22</v>
      </c>
      <c r="F235" s="77">
        <v>6111</v>
      </c>
      <c r="G235" s="78">
        <v>3</v>
      </c>
      <c r="H235" s="69">
        <f>VLOOKUP(Data[[#This Row],[Product]],Rates[#All],2,FALSE)</f>
        <v>6.47</v>
      </c>
      <c r="I235" s="69">
        <f>Data[[#This Row],[Unit Cost ]]*Data[[#This Row],[Units]]</f>
        <v>19.41</v>
      </c>
    </row>
    <row r="236" spans="3:9" x14ac:dyDescent="0.35">
      <c r="C236" t="s">
        <v>12</v>
      </c>
      <c r="D236" t="s">
        <v>47</v>
      </c>
      <c r="E236" t="s">
        <v>33</v>
      </c>
      <c r="F236" s="77">
        <v>3507</v>
      </c>
      <c r="G236" s="78">
        <v>288</v>
      </c>
      <c r="H236" s="69">
        <f>VLOOKUP(Data[[#This Row],[Product]],Rates[#All],2,FALSE)</f>
        <v>5.79</v>
      </c>
      <c r="I236" s="69">
        <f>Data[[#This Row],[Unit Cost ]]*Data[[#This Row],[Units]]</f>
        <v>1667.52</v>
      </c>
    </row>
    <row r="237" spans="3:9" x14ac:dyDescent="0.35">
      <c r="C237" t="s">
        <v>25</v>
      </c>
      <c r="D237" t="s">
        <v>21</v>
      </c>
      <c r="E237" t="s">
        <v>11</v>
      </c>
      <c r="F237" s="77">
        <v>4319</v>
      </c>
      <c r="G237" s="78">
        <v>30</v>
      </c>
      <c r="H237" s="69">
        <f>VLOOKUP(Data[[#This Row],[Product]],Rates[#All],2,FALSE)</f>
        <v>9.33</v>
      </c>
      <c r="I237" s="69">
        <f>Data[[#This Row],[Unit Cost ]]*Data[[#This Row],[Units]]</f>
        <v>279.89999999999998</v>
      </c>
    </row>
    <row r="238" spans="3:9" x14ac:dyDescent="0.35">
      <c r="C238" t="s">
        <v>7</v>
      </c>
      <c r="D238" t="s">
        <v>32</v>
      </c>
      <c r="E238" t="s">
        <v>48</v>
      </c>
      <c r="F238" s="77">
        <v>609</v>
      </c>
      <c r="G238" s="78">
        <v>87</v>
      </c>
      <c r="H238" s="69">
        <f>VLOOKUP(Data[[#This Row],[Product]],Rates[#All],2,FALSE)</f>
        <v>5.6</v>
      </c>
      <c r="I238" s="69">
        <f>Data[[#This Row],[Unit Cost ]]*Data[[#This Row],[Units]]</f>
        <v>487.2</v>
      </c>
    </row>
    <row r="239" spans="3:9" x14ac:dyDescent="0.35">
      <c r="C239" t="s">
        <v>7</v>
      </c>
      <c r="D239" t="s">
        <v>26</v>
      </c>
      <c r="E239" t="s">
        <v>50</v>
      </c>
      <c r="F239" s="77">
        <v>6370</v>
      </c>
      <c r="G239" s="78">
        <v>30</v>
      </c>
      <c r="H239" s="69">
        <f>VLOOKUP(Data[[#This Row],[Product]],Rates[#All],2,FALSE)</f>
        <v>16.73</v>
      </c>
      <c r="I239" s="69">
        <f>Data[[#This Row],[Unit Cost ]]*Data[[#This Row],[Units]]</f>
        <v>501.90000000000003</v>
      </c>
    </row>
    <row r="240" spans="3:9" x14ac:dyDescent="0.35">
      <c r="C240" t="s">
        <v>40</v>
      </c>
      <c r="D240" t="s">
        <v>32</v>
      </c>
      <c r="E240" t="s">
        <v>36</v>
      </c>
      <c r="F240" s="77">
        <v>5474</v>
      </c>
      <c r="G240" s="78">
        <v>168</v>
      </c>
      <c r="H240" s="69">
        <f>VLOOKUP(Data[[#This Row],[Product]],Rates[#All],2,FALSE)</f>
        <v>7.64</v>
      </c>
      <c r="I240" s="69">
        <f>Data[[#This Row],[Unit Cost ]]*Data[[#This Row],[Units]]</f>
        <v>1283.52</v>
      </c>
    </row>
    <row r="241" spans="3:9" x14ac:dyDescent="0.35">
      <c r="C241" t="s">
        <v>7</v>
      </c>
      <c r="D241" t="s">
        <v>21</v>
      </c>
      <c r="E241" t="s">
        <v>50</v>
      </c>
      <c r="F241" s="77">
        <v>3164</v>
      </c>
      <c r="G241" s="78">
        <v>306</v>
      </c>
      <c r="H241" s="69">
        <f>VLOOKUP(Data[[#This Row],[Product]],Rates[#All],2,FALSE)</f>
        <v>16.73</v>
      </c>
      <c r="I241" s="69">
        <f>Data[[#This Row],[Unit Cost ]]*Data[[#This Row],[Units]]</f>
        <v>5119.38</v>
      </c>
    </row>
    <row r="242" spans="3:9" x14ac:dyDescent="0.35">
      <c r="C242" t="s">
        <v>25</v>
      </c>
      <c r="D242" t="s">
        <v>13</v>
      </c>
      <c r="E242" t="s">
        <v>18</v>
      </c>
      <c r="F242" s="77">
        <v>1302</v>
      </c>
      <c r="G242" s="78">
        <v>402</v>
      </c>
      <c r="H242" s="69">
        <f>VLOOKUP(Data[[#This Row],[Product]],Rates[#All],2,FALSE)</f>
        <v>11.88</v>
      </c>
      <c r="I242" s="69">
        <f>Data[[#This Row],[Unit Cost ]]*Data[[#This Row],[Units]]</f>
        <v>4775.76</v>
      </c>
    </row>
    <row r="243" spans="3:9" x14ac:dyDescent="0.35">
      <c r="C243" t="s">
        <v>44</v>
      </c>
      <c r="D243" t="s">
        <v>8</v>
      </c>
      <c r="E243" t="s">
        <v>51</v>
      </c>
      <c r="F243" s="77">
        <v>7308</v>
      </c>
      <c r="G243" s="78">
        <v>327</v>
      </c>
      <c r="H243" s="69">
        <f>VLOOKUP(Data[[#This Row],[Product]],Rates[#All],2,FALSE)</f>
        <v>10.38</v>
      </c>
      <c r="I243" s="69">
        <f>Data[[#This Row],[Unit Cost ]]*Data[[#This Row],[Units]]</f>
        <v>3394.26</v>
      </c>
    </row>
    <row r="244" spans="3:9" x14ac:dyDescent="0.35">
      <c r="C244" t="s">
        <v>7</v>
      </c>
      <c r="D244" t="s">
        <v>8</v>
      </c>
      <c r="E244" t="s">
        <v>50</v>
      </c>
      <c r="F244" s="77">
        <v>6132</v>
      </c>
      <c r="G244" s="78">
        <v>93</v>
      </c>
      <c r="H244" s="69">
        <f>VLOOKUP(Data[[#This Row],[Product]],Rates[#All],2,FALSE)</f>
        <v>16.73</v>
      </c>
      <c r="I244" s="69">
        <f>Data[[#This Row],[Unit Cost ]]*Data[[#This Row],[Units]]</f>
        <v>1555.89</v>
      </c>
    </row>
    <row r="245" spans="3:9" x14ac:dyDescent="0.35">
      <c r="C245" t="s">
        <v>52</v>
      </c>
      <c r="D245" t="s">
        <v>13</v>
      </c>
      <c r="E245" t="s">
        <v>16</v>
      </c>
      <c r="F245" s="77">
        <v>3472</v>
      </c>
      <c r="G245" s="78">
        <v>96</v>
      </c>
      <c r="H245" s="69">
        <f>VLOOKUP(Data[[#This Row],[Product]],Rates[#All],2,FALSE)</f>
        <v>11.7</v>
      </c>
      <c r="I245" s="69">
        <f>Data[[#This Row],[Unit Cost ]]*Data[[#This Row],[Units]]</f>
        <v>1123.1999999999998</v>
      </c>
    </row>
    <row r="246" spans="3:9" x14ac:dyDescent="0.35">
      <c r="C246" t="s">
        <v>12</v>
      </c>
      <c r="D246" t="s">
        <v>26</v>
      </c>
      <c r="E246" t="s">
        <v>22</v>
      </c>
      <c r="F246" s="77">
        <v>9660</v>
      </c>
      <c r="G246" s="78">
        <v>27</v>
      </c>
      <c r="H246" s="69">
        <f>VLOOKUP(Data[[#This Row],[Product]],Rates[#All],2,FALSE)</f>
        <v>6.47</v>
      </c>
      <c r="I246" s="69">
        <f>Data[[#This Row],[Unit Cost ]]*Data[[#This Row],[Units]]</f>
        <v>174.69</v>
      </c>
    </row>
    <row r="247" spans="3:9" x14ac:dyDescent="0.35">
      <c r="C247" t="s">
        <v>17</v>
      </c>
      <c r="D247" t="s">
        <v>32</v>
      </c>
      <c r="E247" t="s">
        <v>48</v>
      </c>
      <c r="F247" s="77">
        <v>2436</v>
      </c>
      <c r="G247" s="78">
        <v>99</v>
      </c>
      <c r="H247" s="69">
        <f>VLOOKUP(Data[[#This Row],[Product]],Rates[#All],2,FALSE)</f>
        <v>5.6</v>
      </c>
      <c r="I247" s="69">
        <f>Data[[#This Row],[Unit Cost ]]*Data[[#This Row],[Units]]</f>
        <v>554.4</v>
      </c>
    </row>
    <row r="248" spans="3:9" x14ac:dyDescent="0.35">
      <c r="C248" t="s">
        <v>17</v>
      </c>
      <c r="D248" t="s">
        <v>32</v>
      </c>
      <c r="E248" t="s">
        <v>30</v>
      </c>
      <c r="F248" s="77">
        <v>9506</v>
      </c>
      <c r="G248" s="78">
        <v>87</v>
      </c>
      <c r="H248" s="69">
        <f>VLOOKUP(Data[[#This Row],[Product]],Rates[#All],2,FALSE)</f>
        <v>12.37</v>
      </c>
      <c r="I248" s="69">
        <f>Data[[#This Row],[Unit Cost ]]*Data[[#This Row],[Units]]</f>
        <v>1076.1899999999998</v>
      </c>
    </row>
    <row r="249" spans="3:9" x14ac:dyDescent="0.35">
      <c r="C249" t="s">
        <v>52</v>
      </c>
      <c r="D249" t="s">
        <v>8</v>
      </c>
      <c r="E249" t="s">
        <v>42</v>
      </c>
      <c r="F249" s="77">
        <v>245</v>
      </c>
      <c r="G249" s="78">
        <v>288</v>
      </c>
      <c r="H249" s="69">
        <f>VLOOKUP(Data[[#This Row],[Product]],Rates[#All],2,FALSE)</f>
        <v>9</v>
      </c>
      <c r="I249" s="69">
        <f>Data[[#This Row],[Unit Cost ]]*Data[[#This Row],[Units]]</f>
        <v>2592</v>
      </c>
    </row>
    <row r="250" spans="3:9" x14ac:dyDescent="0.35">
      <c r="C250" t="s">
        <v>12</v>
      </c>
      <c r="D250" t="s">
        <v>13</v>
      </c>
      <c r="E250" t="s">
        <v>39</v>
      </c>
      <c r="F250" s="77">
        <v>2702</v>
      </c>
      <c r="G250" s="78">
        <v>363</v>
      </c>
      <c r="H250" s="69">
        <f>VLOOKUP(Data[[#This Row],[Product]],Rates[#All],2,FALSE)</f>
        <v>10.62</v>
      </c>
      <c r="I250" s="69">
        <f>Data[[#This Row],[Unit Cost ]]*Data[[#This Row],[Units]]</f>
        <v>3855.0599999999995</v>
      </c>
    </row>
    <row r="251" spans="3:9" x14ac:dyDescent="0.35">
      <c r="C251" t="s">
        <v>52</v>
      </c>
      <c r="D251" t="s">
        <v>47</v>
      </c>
      <c r="E251" t="s">
        <v>31</v>
      </c>
      <c r="F251" s="77">
        <v>700</v>
      </c>
      <c r="G251" s="78">
        <v>87</v>
      </c>
      <c r="H251" s="69">
        <f>VLOOKUP(Data[[#This Row],[Product]],Rates[#All],2,FALSE)</f>
        <v>3.11</v>
      </c>
      <c r="I251" s="69">
        <f>Data[[#This Row],[Unit Cost ]]*Data[[#This Row],[Units]]</f>
        <v>270.57</v>
      </c>
    </row>
    <row r="252" spans="3:9" x14ac:dyDescent="0.35">
      <c r="C252" t="s">
        <v>25</v>
      </c>
      <c r="D252" t="s">
        <v>47</v>
      </c>
      <c r="E252" t="s">
        <v>31</v>
      </c>
      <c r="F252" s="77">
        <v>3759</v>
      </c>
      <c r="G252" s="78">
        <v>150</v>
      </c>
      <c r="H252" s="69">
        <f>VLOOKUP(Data[[#This Row],[Product]],Rates[#All],2,FALSE)</f>
        <v>3.11</v>
      </c>
      <c r="I252" s="69">
        <f>Data[[#This Row],[Unit Cost ]]*Data[[#This Row],[Units]]</f>
        <v>466.5</v>
      </c>
    </row>
    <row r="253" spans="3:9" x14ac:dyDescent="0.35">
      <c r="C253" t="s">
        <v>43</v>
      </c>
      <c r="D253" t="s">
        <v>13</v>
      </c>
      <c r="E253" t="s">
        <v>31</v>
      </c>
      <c r="F253" s="77">
        <v>1589</v>
      </c>
      <c r="G253" s="78">
        <v>303</v>
      </c>
      <c r="H253" s="69">
        <f>VLOOKUP(Data[[#This Row],[Product]],Rates[#All],2,FALSE)</f>
        <v>3.11</v>
      </c>
      <c r="I253" s="69">
        <f>Data[[#This Row],[Unit Cost ]]*Data[[#This Row],[Units]]</f>
        <v>942.32999999999993</v>
      </c>
    </row>
    <row r="254" spans="3:9" x14ac:dyDescent="0.35">
      <c r="C254" t="s">
        <v>37</v>
      </c>
      <c r="D254" t="s">
        <v>13</v>
      </c>
      <c r="E254" t="s">
        <v>51</v>
      </c>
      <c r="F254" s="77">
        <v>5194</v>
      </c>
      <c r="G254" s="78">
        <v>288</v>
      </c>
      <c r="H254" s="69">
        <f>VLOOKUP(Data[[#This Row],[Product]],Rates[#All],2,FALSE)</f>
        <v>10.38</v>
      </c>
      <c r="I254" s="69">
        <f>Data[[#This Row],[Unit Cost ]]*Data[[#This Row],[Units]]</f>
        <v>2989.44</v>
      </c>
    </row>
    <row r="255" spans="3:9" x14ac:dyDescent="0.35">
      <c r="C255" t="s">
        <v>52</v>
      </c>
      <c r="D255" t="s">
        <v>21</v>
      </c>
      <c r="E255" t="s">
        <v>11</v>
      </c>
      <c r="F255" s="77">
        <v>945</v>
      </c>
      <c r="G255" s="78">
        <v>75</v>
      </c>
      <c r="H255" s="69">
        <f>VLOOKUP(Data[[#This Row],[Product]],Rates[#All],2,FALSE)</f>
        <v>9.33</v>
      </c>
      <c r="I255" s="69">
        <f>Data[[#This Row],[Unit Cost ]]*Data[[#This Row],[Units]]</f>
        <v>699.75</v>
      </c>
    </row>
    <row r="256" spans="3:9" x14ac:dyDescent="0.35">
      <c r="C256" t="s">
        <v>7</v>
      </c>
      <c r="D256" t="s">
        <v>32</v>
      </c>
      <c r="E256" t="s">
        <v>33</v>
      </c>
      <c r="F256" s="77">
        <v>1988</v>
      </c>
      <c r="G256" s="78">
        <v>39</v>
      </c>
      <c r="H256" s="69">
        <f>VLOOKUP(Data[[#This Row],[Product]],Rates[#All],2,FALSE)</f>
        <v>5.79</v>
      </c>
      <c r="I256" s="69">
        <f>Data[[#This Row],[Unit Cost ]]*Data[[#This Row],[Units]]</f>
        <v>225.81</v>
      </c>
    </row>
    <row r="257" spans="3:9" x14ac:dyDescent="0.35">
      <c r="C257" t="s">
        <v>25</v>
      </c>
      <c r="D257" t="s">
        <v>47</v>
      </c>
      <c r="E257" t="s">
        <v>14</v>
      </c>
      <c r="F257" s="77">
        <v>6734</v>
      </c>
      <c r="G257" s="78">
        <v>123</v>
      </c>
      <c r="H257" s="69">
        <f>VLOOKUP(Data[[#This Row],[Product]],Rates[#All],2,FALSE)</f>
        <v>8.65</v>
      </c>
      <c r="I257" s="69">
        <f>Data[[#This Row],[Unit Cost ]]*Data[[#This Row],[Units]]</f>
        <v>1063.95</v>
      </c>
    </row>
    <row r="258" spans="3:9" x14ac:dyDescent="0.35">
      <c r="C258" t="s">
        <v>7</v>
      </c>
      <c r="D258" t="s">
        <v>21</v>
      </c>
      <c r="E258" t="s">
        <v>18</v>
      </c>
      <c r="F258" s="77">
        <v>217</v>
      </c>
      <c r="G258" s="78">
        <v>36</v>
      </c>
      <c r="H258" s="69">
        <f>VLOOKUP(Data[[#This Row],[Product]],Rates[#All],2,FALSE)</f>
        <v>11.88</v>
      </c>
      <c r="I258" s="69">
        <f>Data[[#This Row],[Unit Cost ]]*Data[[#This Row],[Units]]</f>
        <v>427.68</v>
      </c>
    </row>
    <row r="259" spans="3:9" x14ac:dyDescent="0.35">
      <c r="C259" t="s">
        <v>40</v>
      </c>
      <c r="D259" t="s">
        <v>47</v>
      </c>
      <c r="E259" t="s">
        <v>35</v>
      </c>
      <c r="F259" s="77">
        <v>6279</v>
      </c>
      <c r="G259" s="78">
        <v>237</v>
      </c>
      <c r="H259" s="69">
        <f>VLOOKUP(Data[[#This Row],[Product]],Rates[#All],2,FALSE)</f>
        <v>9.77</v>
      </c>
      <c r="I259" s="69">
        <f>Data[[#This Row],[Unit Cost ]]*Data[[#This Row],[Units]]</f>
        <v>2315.4899999999998</v>
      </c>
    </row>
    <row r="260" spans="3:9" x14ac:dyDescent="0.35">
      <c r="C260" t="s">
        <v>7</v>
      </c>
      <c r="D260" t="s">
        <v>21</v>
      </c>
      <c r="E260" t="s">
        <v>11</v>
      </c>
      <c r="F260" s="77">
        <v>4424</v>
      </c>
      <c r="G260" s="78">
        <v>201</v>
      </c>
      <c r="H260" s="69">
        <f>VLOOKUP(Data[[#This Row],[Product]],Rates[#All],2,FALSE)</f>
        <v>9.33</v>
      </c>
      <c r="I260" s="69">
        <f>Data[[#This Row],[Unit Cost ]]*Data[[#This Row],[Units]]</f>
        <v>1875.33</v>
      </c>
    </row>
    <row r="261" spans="3:9" x14ac:dyDescent="0.35">
      <c r="C261" t="s">
        <v>43</v>
      </c>
      <c r="D261" t="s">
        <v>21</v>
      </c>
      <c r="E261" t="s">
        <v>31</v>
      </c>
      <c r="F261" s="77">
        <v>189</v>
      </c>
      <c r="G261" s="78">
        <v>48</v>
      </c>
      <c r="H261" s="69">
        <f>VLOOKUP(Data[[#This Row],[Product]],Rates[#All],2,FALSE)</f>
        <v>3.11</v>
      </c>
      <c r="I261" s="69">
        <f>Data[[#This Row],[Unit Cost ]]*Data[[#This Row],[Units]]</f>
        <v>149.28</v>
      </c>
    </row>
    <row r="262" spans="3:9" x14ac:dyDescent="0.35">
      <c r="C262" t="s">
        <v>40</v>
      </c>
      <c r="D262" t="s">
        <v>13</v>
      </c>
      <c r="E262" t="s">
        <v>35</v>
      </c>
      <c r="F262" s="77">
        <v>490</v>
      </c>
      <c r="G262" s="78">
        <v>84</v>
      </c>
      <c r="H262" s="69">
        <f>VLOOKUP(Data[[#This Row],[Product]],Rates[#All],2,FALSE)</f>
        <v>9.77</v>
      </c>
      <c r="I262" s="69">
        <f>Data[[#This Row],[Unit Cost ]]*Data[[#This Row],[Units]]</f>
        <v>820.68</v>
      </c>
    </row>
    <row r="263" spans="3:9" x14ac:dyDescent="0.35">
      <c r="C263" t="s">
        <v>12</v>
      </c>
      <c r="D263" t="s">
        <v>8</v>
      </c>
      <c r="E263" t="s">
        <v>42</v>
      </c>
      <c r="F263" s="77">
        <v>434</v>
      </c>
      <c r="G263" s="78">
        <v>87</v>
      </c>
      <c r="H263" s="69">
        <f>VLOOKUP(Data[[#This Row],[Product]],Rates[#All],2,FALSE)</f>
        <v>9</v>
      </c>
      <c r="I263" s="69">
        <f>Data[[#This Row],[Unit Cost ]]*Data[[#This Row],[Units]]</f>
        <v>783</v>
      </c>
    </row>
    <row r="264" spans="3:9" x14ac:dyDescent="0.35">
      <c r="C264" t="s">
        <v>37</v>
      </c>
      <c r="D264" t="s">
        <v>32</v>
      </c>
      <c r="E264" t="s">
        <v>9</v>
      </c>
      <c r="F264" s="77">
        <v>10129</v>
      </c>
      <c r="G264" s="78">
        <v>312</v>
      </c>
      <c r="H264" s="69">
        <f>VLOOKUP(Data[[#This Row],[Product]],Rates[#All],2,FALSE)</f>
        <v>14.49</v>
      </c>
      <c r="I264" s="69">
        <f>Data[[#This Row],[Unit Cost ]]*Data[[#This Row],[Units]]</f>
        <v>4520.88</v>
      </c>
    </row>
    <row r="265" spans="3:9" x14ac:dyDescent="0.35">
      <c r="C265" t="s">
        <v>44</v>
      </c>
      <c r="D265" t="s">
        <v>26</v>
      </c>
      <c r="E265" t="s">
        <v>51</v>
      </c>
      <c r="F265" s="77">
        <v>1652</v>
      </c>
      <c r="G265" s="78">
        <v>102</v>
      </c>
      <c r="H265" s="69">
        <f>VLOOKUP(Data[[#This Row],[Product]],Rates[#All],2,FALSE)</f>
        <v>10.38</v>
      </c>
      <c r="I265" s="69">
        <f>Data[[#This Row],[Unit Cost ]]*Data[[#This Row],[Units]]</f>
        <v>1058.76</v>
      </c>
    </row>
    <row r="266" spans="3:9" x14ac:dyDescent="0.35">
      <c r="C266" t="s">
        <v>12</v>
      </c>
      <c r="D266" t="s">
        <v>32</v>
      </c>
      <c r="E266" t="s">
        <v>42</v>
      </c>
      <c r="F266" s="77">
        <v>6433</v>
      </c>
      <c r="G266" s="78">
        <v>78</v>
      </c>
      <c r="H266" s="69">
        <f>VLOOKUP(Data[[#This Row],[Product]],Rates[#All],2,FALSE)</f>
        <v>9</v>
      </c>
      <c r="I266" s="69">
        <f>Data[[#This Row],[Unit Cost ]]*Data[[#This Row],[Units]]</f>
        <v>702</v>
      </c>
    </row>
    <row r="267" spans="3:9" x14ac:dyDescent="0.35">
      <c r="C267" t="s">
        <v>44</v>
      </c>
      <c r="D267" t="s">
        <v>47</v>
      </c>
      <c r="E267" t="s">
        <v>45</v>
      </c>
      <c r="F267" s="77">
        <v>2212</v>
      </c>
      <c r="G267" s="78">
        <v>117</v>
      </c>
      <c r="H267" s="69">
        <f>VLOOKUP(Data[[#This Row],[Product]],Rates[#All],2,FALSE)</f>
        <v>6.49</v>
      </c>
      <c r="I267" s="69">
        <f>Data[[#This Row],[Unit Cost ]]*Data[[#This Row],[Units]]</f>
        <v>759.33</v>
      </c>
    </row>
    <row r="268" spans="3:9" x14ac:dyDescent="0.35">
      <c r="C268" t="s">
        <v>20</v>
      </c>
      <c r="D268" t="s">
        <v>13</v>
      </c>
      <c r="E268" t="s">
        <v>36</v>
      </c>
      <c r="F268" s="77">
        <v>609</v>
      </c>
      <c r="G268" s="78">
        <v>99</v>
      </c>
      <c r="H268" s="69">
        <f>VLOOKUP(Data[[#This Row],[Product]],Rates[#All],2,FALSE)</f>
        <v>7.64</v>
      </c>
      <c r="I268" s="69">
        <f>Data[[#This Row],[Unit Cost ]]*Data[[#This Row],[Units]]</f>
        <v>756.36</v>
      </c>
    </row>
    <row r="269" spans="3:9" x14ac:dyDescent="0.35">
      <c r="C269" t="s">
        <v>7</v>
      </c>
      <c r="D269" t="s">
        <v>13</v>
      </c>
      <c r="E269" t="s">
        <v>46</v>
      </c>
      <c r="F269" s="77">
        <v>1638</v>
      </c>
      <c r="G269" s="78">
        <v>48</v>
      </c>
      <c r="H269" s="69">
        <f>VLOOKUP(Data[[#This Row],[Product]],Rates[#All],2,FALSE)</f>
        <v>4.97</v>
      </c>
      <c r="I269" s="69">
        <f>Data[[#This Row],[Unit Cost ]]*Data[[#This Row],[Units]]</f>
        <v>238.56</v>
      </c>
    </row>
    <row r="270" spans="3:9" x14ac:dyDescent="0.35">
      <c r="C270" t="s">
        <v>37</v>
      </c>
      <c r="D270" t="s">
        <v>47</v>
      </c>
      <c r="E270" t="s">
        <v>24</v>
      </c>
      <c r="F270" s="77">
        <v>3829</v>
      </c>
      <c r="G270" s="78">
        <v>24</v>
      </c>
      <c r="H270" s="69">
        <f>VLOOKUP(Data[[#This Row],[Product]],Rates[#All],2,FALSE)</f>
        <v>11.73</v>
      </c>
      <c r="I270" s="69">
        <f>Data[[#This Row],[Unit Cost ]]*Data[[#This Row],[Units]]</f>
        <v>281.52</v>
      </c>
    </row>
    <row r="271" spans="3:9" x14ac:dyDescent="0.35">
      <c r="C271" t="s">
        <v>7</v>
      </c>
      <c r="D271" t="s">
        <v>26</v>
      </c>
      <c r="E271" t="s">
        <v>24</v>
      </c>
      <c r="F271" s="77">
        <v>5775</v>
      </c>
      <c r="G271" s="78">
        <v>42</v>
      </c>
      <c r="H271" s="69">
        <f>VLOOKUP(Data[[#This Row],[Product]],Rates[#All],2,FALSE)</f>
        <v>11.73</v>
      </c>
      <c r="I271" s="69">
        <f>Data[[#This Row],[Unit Cost ]]*Data[[#This Row],[Units]]</f>
        <v>492.66</v>
      </c>
    </row>
    <row r="272" spans="3:9" x14ac:dyDescent="0.35">
      <c r="C272" t="s">
        <v>25</v>
      </c>
      <c r="D272" t="s">
        <v>13</v>
      </c>
      <c r="E272" t="s">
        <v>39</v>
      </c>
      <c r="F272" s="77">
        <v>1071</v>
      </c>
      <c r="G272" s="78">
        <v>270</v>
      </c>
      <c r="H272" s="69">
        <f>VLOOKUP(Data[[#This Row],[Product]],Rates[#All],2,FALSE)</f>
        <v>10.62</v>
      </c>
      <c r="I272" s="69">
        <f>Data[[#This Row],[Unit Cost ]]*Data[[#This Row],[Units]]</f>
        <v>2867.3999999999996</v>
      </c>
    </row>
    <row r="273" spans="3:9" x14ac:dyDescent="0.35">
      <c r="C273" t="s">
        <v>12</v>
      </c>
      <c r="D273" t="s">
        <v>21</v>
      </c>
      <c r="E273" t="s">
        <v>45</v>
      </c>
      <c r="F273" s="77">
        <v>5019</v>
      </c>
      <c r="G273" s="78">
        <v>150</v>
      </c>
      <c r="H273" s="69">
        <f>VLOOKUP(Data[[#This Row],[Product]],Rates[#All],2,FALSE)</f>
        <v>6.49</v>
      </c>
      <c r="I273" s="69">
        <f>Data[[#This Row],[Unit Cost ]]*Data[[#This Row],[Units]]</f>
        <v>973.5</v>
      </c>
    </row>
    <row r="274" spans="3:9" x14ac:dyDescent="0.35">
      <c r="C274" t="s">
        <v>43</v>
      </c>
      <c r="D274" t="s">
        <v>8</v>
      </c>
      <c r="E274" t="s">
        <v>24</v>
      </c>
      <c r="F274" s="77">
        <v>2863</v>
      </c>
      <c r="G274" s="78">
        <v>42</v>
      </c>
      <c r="H274" s="69">
        <f>VLOOKUP(Data[[#This Row],[Product]],Rates[#All],2,FALSE)</f>
        <v>11.73</v>
      </c>
      <c r="I274" s="69">
        <f>Data[[#This Row],[Unit Cost ]]*Data[[#This Row],[Units]]</f>
        <v>492.66</v>
      </c>
    </row>
    <row r="275" spans="3:9" x14ac:dyDescent="0.35">
      <c r="C275" t="s">
        <v>7</v>
      </c>
      <c r="D275" t="s">
        <v>13</v>
      </c>
      <c r="E275" t="s">
        <v>49</v>
      </c>
      <c r="F275" s="77">
        <v>1617</v>
      </c>
      <c r="G275" s="78">
        <v>126</v>
      </c>
      <c r="H275" s="69">
        <f>VLOOKUP(Data[[#This Row],[Product]],Rates[#All],2,FALSE)</f>
        <v>7.16</v>
      </c>
      <c r="I275" s="69">
        <f>Data[[#This Row],[Unit Cost ]]*Data[[#This Row],[Units]]</f>
        <v>902.16</v>
      </c>
    </row>
    <row r="276" spans="3:9" x14ac:dyDescent="0.35">
      <c r="C276" t="s">
        <v>25</v>
      </c>
      <c r="D276" t="s">
        <v>8</v>
      </c>
      <c r="E276" t="s">
        <v>48</v>
      </c>
      <c r="F276" s="77">
        <v>6818</v>
      </c>
      <c r="G276" s="78">
        <v>6</v>
      </c>
      <c r="H276" s="69">
        <f>VLOOKUP(Data[[#This Row],[Product]],Rates[#All],2,FALSE)</f>
        <v>5.6</v>
      </c>
      <c r="I276" s="69">
        <f>Data[[#This Row],[Unit Cost ]]*Data[[#This Row],[Units]]</f>
        <v>33.599999999999994</v>
      </c>
    </row>
    <row r="277" spans="3:9" x14ac:dyDescent="0.35">
      <c r="C277" t="s">
        <v>44</v>
      </c>
      <c r="D277" t="s">
        <v>13</v>
      </c>
      <c r="E277" t="s">
        <v>24</v>
      </c>
      <c r="F277" s="77">
        <v>6657</v>
      </c>
      <c r="G277" s="78">
        <v>276</v>
      </c>
      <c r="H277" s="69">
        <f>VLOOKUP(Data[[#This Row],[Product]],Rates[#All],2,FALSE)</f>
        <v>11.73</v>
      </c>
      <c r="I277" s="69">
        <f>Data[[#This Row],[Unit Cost ]]*Data[[#This Row],[Units]]</f>
        <v>3237.48</v>
      </c>
    </row>
    <row r="278" spans="3:9" x14ac:dyDescent="0.35">
      <c r="C278" t="s">
        <v>44</v>
      </c>
      <c r="D278" t="s">
        <v>47</v>
      </c>
      <c r="E278" t="s">
        <v>31</v>
      </c>
      <c r="F278" s="77">
        <v>2919</v>
      </c>
      <c r="G278" s="78">
        <v>93</v>
      </c>
      <c r="H278" s="69">
        <f>VLOOKUP(Data[[#This Row],[Product]],Rates[#All],2,FALSE)</f>
        <v>3.11</v>
      </c>
      <c r="I278" s="69">
        <f>Data[[#This Row],[Unit Cost ]]*Data[[#This Row],[Units]]</f>
        <v>289.22999999999996</v>
      </c>
    </row>
    <row r="279" spans="3:9" x14ac:dyDescent="0.35">
      <c r="C279" t="s">
        <v>43</v>
      </c>
      <c r="D279" t="s">
        <v>21</v>
      </c>
      <c r="E279" t="s">
        <v>33</v>
      </c>
      <c r="F279" s="77">
        <v>3094</v>
      </c>
      <c r="G279" s="78">
        <v>246</v>
      </c>
      <c r="H279" s="69">
        <f>VLOOKUP(Data[[#This Row],[Product]],Rates[#All],2,FALSE)</f>
        <v>5.79</v>
      </c>
      <c r="I279" s="69">
        <f>Data[[#This Row],[Unit Cost ]]*Data[[#This Row],[Units]]</f>
        <v>1424.34</v>
      </c>
    </row>
    <row r="280" spans="3:9" x14ac:dyDescent="0.35">
      <c r="C280" t="s">
        <v>25</v>
      </c>
      <c r="D280" t="s">
        <v>26</v>
      </c>
      <c r="E280" t="s">
        <v>46</v>
      </c>
      <c r="F280" s="77">
        <v>2989</v>
      </c>
      <c r="G280" s="78">
        <v>3</v>
      </c>
      <c r="H280" s="69">
        <f>VLOOKUP(Data[[#This Row],[Product]],Rates[#All],2,FALSE)</f>
        <v>4.97</v>
      </c>
      <c r="I280" s="69">
        <f>Data[[#This Row],[Unit Cost ]]*Data[[#This Row],[Units]]</f>
        <v>14.91</v>
      </c>
    </row>
    <row r="281" spans="3:9" x14ac:dyDescent="0.35">
      <c r="C281" t="s">
        <v>12</v>
      </c>
      <c r="D281" t="s">
        <v>32</v>
      </c>
      <c r="E281" t="s">
        <v>50</v>
      </c>
      <c r="F281" s="77">
        <v>2268</v>
      </c>
      <c r="G281" s="78">
        <v>63</v>
      </c>
      <c r="H281" s="69">
        <f>VLOOKUP(Data[[#This Row],[Product]],Rates[#All],2,FALSE)</f>
        <v>16.73</v>
      </c>
      <c r="I281" s="69">
        <f>Data[[#This Row],[Unit Cost ]]*Data[[#This Row],[Units]]</f>
        <v>1053.99</v>
      </c>
    </row>
    <row r="282" spans="3:9" x14ac:dyDescent="0.35">
      <c r="C282" t="s">
        <v>40</v>
      </c>
      <c r="D282" t="s">
        <v>13</v>
      </c>
      <c r="E282" t="s">
        <v>33</v>
      </c>
      <c r="F282" s="77">
        <v>4753</v>
      </c>
      <c r="G282" s="78">
        <v>246</v>
      </c>
      <c r="H282" s="69">
        <f>VLOOKUP(Data[[#This Row],[Product]],Rates[#All],2,FALSE)</f>
        <v>5.79</v>
      </c>
      <c r="I282" s="69">
        <f>Data[[#This Row],[Unit Cost ]]*Data[[#This Row],[Units]]</f>
        <v>1424.34</v>
      </c>
    </row>
    <row r="283" spans="3:9" x14ac:dyDescent="0.35">
      <c r="C283" t="s">
        <v>43</v>
      </c>
      <c r="D283" t="s">
        <v>47</v>
      </c>
      <c r="E283" t="s">
        <v>36</v>
      </c>
      <c r="F283" s="77">
        <v>7511</v>
      </c>
      <c r="G283" s="78">
        <v>120</v>
      </c>
      <c r="H283" s="69">
        <f>VLOOKUP(Data[[#This Row],[Product]],Rates[#All],2,FALSE)</f>
        <v>7.64</v>
      </c>
      <c r="I283" s="69">
        <f>Data[[#This Row],[Unit Cost ]]*Data[[#This Row],[Units]]</f>
        <v>916.8</v>
      </c>
    </row>
    <row r="284" spans="3:9" x14ac:dyDescent="0.35">
      <c r="C284" t="s">
        <v>43</v>
      </c>
      <c r="D284" t="s">
        <v>32</v>
      </c>
      <c r="E284" t="s">
        <v>33</v>
      </c>
      <c r="F284" s="77">
        <v>4326</v>
      </c>
      <c r="G284" s="78">
        <v>348</v>
      </c>
      <c r="H284" s="69">
        <f>VLOOKUP(Data[[#This Row],[Product]],Rates[#All],2,FALSE)</f>
        <v>5.79</v>
      </c>
      <c r="I284" s="69">
        <f>Data[[#This Row],[Unit Cost ]]*Data[[#This Row],[Units]]</f>
        <v>2014.92</v>
      </c>
    </row>
    <row r="285" spans="3:9" x14ac:dyDescent="0.35">
      <c r="C285" t="s">
        <v>20</v>
      </c>
      <c r="D285" t="s">
        <v>47</v>
      </c>
      <c r="E285" t="s">
        <v>45</v>
      </c>
      <c r="F285" s="77">
        <v>4935</v>
      </c>
      <c r="G285" s="78">
        <v>126</v>
      </c>
      <c r="H285" s="69">
        <f>VLOOKUP(Data[[#This Row],[Product]],Rates[#All],2,FALSE)</f>
        <v>6.49</v>
      </c>
      <c r="I285" s="69">
        <f>Data[[#This Row],[Unit Cost ]]*Data[[#This Row],[Units]]</f>
        <v>817.74</v>
      </c>
    </row>
    <row r="286" spans="3:9" x14ac:dyDescent="0.35">
      <c r="C286" t="s">
        <v>25</v>
      </c>
      <c r="D286" t="s">
        <v>13</v>
      </c>
      <c r="E286" t="s">
        <v>9</v>
      </c>
      <c r="F286" s="77">
        <v>4781</v>
      </c>
      <c r="G286" s="78">
        <v>123</v>
      </c>
      <c r="H286" s="69">
        <f>VLOOKUP(Data[[#This Row],[Product]],Rates[#All],2,FALSE)</f>
        <v>14.49</v>
      </c>
      <c r="I286" s="69">
        <f>Data[[#This Row],[Unit Cost ]]*Data[[#This Row],[Units]]</f>
        <v>1782.27</v>
      </c>
    </row>
    <row r="287" spans="3:9" x14ac:dyDescent="0.35">
      <c r="C287" t="s">
        <v>40</v>
      </c>
      <c r="D287" t="s">
        <v>32</v>
      </c>
      <c r="E287" t="s">
        <v>27</v>
      </c>
      <c r="F287" s="77">
        <v>7483</v>
      </c>
      <c r="G287" s="78">
        <v>45</v>
      </c>
      <c r="H287" s="69">
        <f>VLOOKUP(Data[[#This Row],[Product]],Rates[#All],2,FALSE)</f>
        <v>13.15</v>
      </c>
      <c r="I287" s="69">
        <f>Data[[#This Row],[Unit Cost ]]*Data[[#This Row],[Units]]</f>
        <v>591.75</v>
      </c>
    </row>
    <row r="288" spans="3:9" x14ac:dyDescent="0.35">
      <c r="C288" t="s">
        <v>52</v>
      </c>
      <c r="D288" t="s">
        <v>32</v>
      </c>
      <c r="E288" t="s">
        <v>18</v>
      </c>
      <c r="F288" s="77">
        <v>6860</v>
      </c>
      <c r="G288" s="78">
        <v>126</v>
      </c>
      <c r="H288" s="69">
        <f>VLOOKUP(Data[[#This Row],[Product]],Rates[#All],2,FALSE)</f>
        <v>11.88</v>
      </c>
      <c r="I288" s="69">
        <f>Data[[#This Row],[Unit Cost ]]*Data[[#This Row],[Units]]</f>
        <v>1496.88</v>
      </c>
    </row>
    <row r="289" spans="3:9" x14ac:dyDescent="0.35">
      <c r="C289" t="s">
        <v>7</v>
      </c>
      <c r="D289" t="s">
        <v>8</v>
      </c>
      <c r="E289" t="s">
        <v>49</v>
      </c>
      <c r="F289" s="77">
        <v>9002</v>
      </c>
      <c r="G289" s="78">
        <v>72</v>
      </c>
      <c r="H289" s="69">
        <f>VLOOKUP(Data[[#This Row],[Product]],Rates[#All],2,FALSE)</f>
        <v>7.16</v>
      </c>
      <c r="I289" s="69">
        <f>Data[[#This Row],[Unit Cost ]]*Data[[#This Row],[Units]]</f>
        <v>515.52</v>
      </c>
    </row>
    <row r="290" spans="3:9" x14ac:dyDescent="0.35">
      <c r="C290" t="s">
        <v>25</v>
      </c>
      <c r="D290" t="s">
        <v>21</v>
      </c>
      <c r="E290" t="s">
        <v>49</v>
      </c>
      <c r="F290" s="77">
        <v>1400</v>
      </c>
      <c r="G290" s="78">
        <v>135</v>
      </c>
      <c r="H290" s="69">
        <f>VLOOKUP(Data[[#This Row],[Product]],Rates[#All],2,FALSE)</f>
        <v>7.16</v>
      </c>
      <c r="I290" s="69">
        <f>Data[[#This Row],[Unit Cost ]]*Data[[#This Row],[Units]]</f>
        <v>966.6</v>
      </c>
    </row>
    <row r="291" spans="3:9" x14ac:dyDescent="0.35">
      <c r="C291" t="s">
        <v>52</v>
      </c>
      <c r="D291" t="s">
        <v>47</v>
      </c>
      <c r="E291" t="s">
        <v>35</v>
      </c>
      <c r="F291" s="77">
        <v>4053</v>
      </c>
      <c r="G291" s="78">
        <v>24</v>
      </c>
      <c r="H291" s="69">
        <f>VLOOKUP(Data[[#This Row],[Product]],Rates[#All],2,FALSE)</f>
        <v>9.77</v>
      </c>
      <c r="I291" s="69">
        <f>Data[[#This Row],[Unit Cost ]]*Data[[#This Row],[Units]]</f>
        <v>234.48</v>
      </c>
    </row>
    <row r="292" spans="3:9" x14ac:dyDescent="0.35">
      <c r="C292" t="s">
        <v>37</v>
      </c>
      <c r="D292" t="s">
        <v>21</v>
      </c>
      <c r="E292" t="s">
        <v>33</v>
      </c>
      <c r="F292" s="77">
        <v>2149</v>
      </c>
      <c r="G292" s="78">
        <v>117</v>
      </c>
      <c r="H292" s="69">
        <f>VLOOKUP(Data[[#This Row],[Product]],Rates[#All],2,FALSE)</f>
        <v>5.79</v>
      </c>
      <c r="I292" s="69">
        <f>Data[[#This Row],[Unit Cost ]]*Data[[#This Row],[Units]]</f>
        <v>677.43</v>
      </c>
    </row>
    <row r="293" spans="3:9" x14ac:dyDescent="0.35">
      <c r="C293" t="s">
        <v>44</v>
      </c>
      <c r="D293" t="s">
        <v>26</v>
      </c>
      <c r="E293" t="s">
        <v>49</v>
      </c>
      <c r="F293" s="77">
        <v>3640</v>
      </c>
      <c r="G293" s="78">
        <v>51</v>
      </c>
      <c r="H293" s="69">
        <f>VLOOKUP(Data[[#This Row],[Product]],Rates[#All],2,FALSE)</f>
        <v>7.16</v>
      </c>
      <c r="I293" s="69">
        <f>Data[[#This Row],[Unit Cost ]]*Data[[#This Row],[Units]]</f>
        <v>365.16</v>
      </c>
    </row>
    <row r="294" spans="3:9" x14ac:dyDescent="0.35">
      <c r="C294" t="s">
        <v>43</v>
      </c>
      <c r="D294" t="s">
        <v>26</v>
      </c>
      <c r="E294" t="s">
        <v>45</v>
      </c>
      <c r="F294" s="77">
        <v>630</v>
      </c>
      <c r="G294" s="78">
        <v>36</v>
      </c>
      <c r="H294" s="69">
        <f>VLOOKUP(Data[[#This Row],[Product]],Rates[#All],2,FALSE)</f>
        <v>6.49</v>
      </c>
      <c r="I294" s="69">
        <f>Data[[#This Row],[Unit Cost ]]*Data[[#This Row],[Units]]</f>
        <v>233.64000000000001</v>
      </c>
    </row>
    <row r="295" spans="3:9" x14ac:dyDescent="0.35">
      <c r="C295" t="s">
        <v>17</v>
      </c>
      <c r="D295" t="s">
        <v>13</v>
      </c>
      <c r="E295" t="s">
        <v>50</v>
      </c>
      <c r="F295" s="77">
        <v>2429</v>
      </c>
      <c r="G295" s="78">
        <v>144</v>
      </c>
      <c r="H295" s="69">
        <f>VLOOKUP(Data[[#This Row],[Product]],Rates[#All],2,FALSE)</f>
        <v>16.73</v>
      </c>
      <c r="I295" s="69">
        <f>Data[[#This Row],[Unit Cost ]]*Data[[#This Row],[Units]]</f>
        <v>2409.12</v>
      </c>
    </row>
    <row r="296" spans="3:9" x14ac:dyDescent="0.35">
      <c r="C296" t="s">
        <v>17</v>
      </c>
      <c r="D296" t="s">
        <v>21</v>
      </c>
      <c r="E296" t="s">
        <v>27</v>
      </c>
      <c r="F296" s="77">
        <v>2142</v>
      </c>
      <c r="G296" s="78">
        <v>114</v>
      </c>
      <c r="H296" s="69">
        <f>VLOOKUP(Data[[#This Row],[Product]],Rates[#All],2,FALSE)</f>
        <v>13.15</v>
      </c>
      <c r="I296" s="69">
        <f>Data[[#This Row],[Unit Cost ]]*Data[[#This Row],[Units]]</f>
        <v>1499.1000000000001</v>
      </c>
    </row>
    <row r="297" spans="3:9" x14ac:dyDescent="0.35">
      <c r="C297" t="s">
        <v>37</v>
      </c>
      <c r="D297" t="s">
        <v>8</v>
      </c>
      <c r="E297" t="s">
        <v>9</v>
      </c>
      <c r="F297" s="77">
        <v>6454</v>
      </c>
      <c r="G297" s="78">
        <v>54</v>
      </c>
      <c r="H297" s="69">
        <f>VLOOKUP(Data[[#This Row],[Product]],Rates[#All],2,FALSE)</f>
        <v>14.49</v>
      </c>
      <c r="I297" s="69">
        <f>Data[[#This Row],[Unit Cost ]]*Data[[#This Row],[Units]]</f>
        <v>782.46</v>
      </c>
    </row>
    <row r="298" spans="3:9" x14ac:dyDescent="0.35">
      <c r="C298" t="s">
        <v>37</v>
      </c>
      <c r="D298" t="s">
        <v>8</v>
      </c>
      <c r="E298" t="s">
        <v>29</v>
      </c>
      <c r="F298" s="77">
        <v>4487</v>
      </c>
      <c r="G298" s="78">
        <v>333</v>
      </c>
      <c r="H298" s="69">
        <f>VLOOKUP(Data[[#This Row],[Product]],Rates[#All],2,FALSE)</f>
        <v>8.7899999999999991</v>
      </c>
      <c r="I298" s="69">
        <f>Data[[#This Row],[Unit Cost ]]*Data[[#This Row],[Units]]</f>
        <v>2927.0699999999997</v>
      </c>
    </row>
    <row r="299" spans="3:9" x14ac:dyDescent="0.35">
      <c r="C299" t="s">
        <v>44</v>
      </c>
      <c r="D299" t="s">
        <v>8</v>
      </c>
      <c r="E299" t="s">
        <v>18</v>
      </c>
      <c r="F299" s="77">
        <v>938</v>
      </c>
      <c r="G299" s="78">
        <v>366</v>
      </c>
      <c r="H299" s="69">
        <f>VLOOKUP(Data[[#This Row],[Product]],Rates[#All],2,FALSE)</f>
        <v>11.88</v>
      </c>
      <c r="I299" s="69">
        <f>Data[[#This Row],[Unit Cost ]]*Data[[#This Row],[Units]]</f>
        <v>4348.08</v>
      </c>
    </row>
    <row r="300" spans="3:9" x14ac:dyDescent="0.35">
      <c r="C300" t="s">
        <v>44</v>
      </c>
      <c r="D300" t="s">
        <v>32</v>
      </c>
      <c r="E300" t="s">
        <v>48</v>
      </c>
      <c r="F300" s="77">
        <v>8841</v>
      </c>
      <c r="G300" s="78">
        <v>303</v>
      </c>
      <c r="H300" s="69">
        <f>VLOOKUP(Data[[#This Row],[Product]],Rates[#All],2,FALSE)</f>
        <v>5.6</v>
      </c>
      <c r="I300" s="69">
        <f>Data[[#This Row],[Unit Cost ]]*Data[[#This Row],[Units]]</f>
        <v>1696.8</v>
      </c>
    </row>
    <row r="301" spans="3:9" x14ac:dyDescent="0.35">
      <c r="C301" t="s">
        <v>43</v>
      </c>
      <c r="D301" t="s">
        <v>26</v>
      </c>
      <c r="E301" t="s">
        <v>30</v>
      </c>
      <c r="F301" s="77">
        <v>4018</v>
      </c>
      <c r="G301" s="78">
        <v>126</v>
      </c>
      <c r="H301" s="69">
        <f>VLOOKUP(Data[[#This Row],[Product]],Rates[#All],2,FALSE)</f>
        <v>12.37</v>
      </c>
      <c r="I301" s="69">
        <f>Data[[#This Row],[Unit Cost ]]*Data[[#This Row],[Units]]</f>
        <v>1558.62</v>
      </c>
    </row>
    <row r="302" spans="3:9" x14ac:dyDescent="0.35">
      <c r="C302" t="s">
        <v>20</v>
      </c>
      <c r="D302" t="s">
        <v>8</v>
      </c>
      <c r="E302" t="s">
        <v>24</v>
      </c>
      <c r="F302" s="77">
        <v>714</v>
      </c>
      <c r="G302" s="78">
        <v>231</v>
      </c>
      <c r="H302" s="69">
        <f>VLOOKUP(Data[[#This Row],[Product]],Rates[#All],2,FALSE)</f>
        <v>11.73</v>
      </c>
      <c r="I302" s="69">
        <f>Data[[#This Row],[Unit Cost ]]*Data[[#This Row],[Units]]</f>
        <v>2709.63</v>
      </c>
    </row>
    <row r="303" spans="3:9" x14ac:dyDescent="0.35">
      <c r="C303" t="s">
        <v>17</v>
      </c>
      <c r="D303" t="s">
        <v>32</v>
      </c>
      <c r="E303" t="s">
        <v>27</v>
      </c>
      <c r="F303" s="77">
        <v>3850</v>
      </c>
      <c r="G303" s="78">
        <v>102</v>
      </c>
      <c r="H303" s="69">
        <f>VLOOKUP(Data[[#This Row],[Product]],Rates[#All],2,FALSE)</f>
        <v>13.15</v>
      </c>
      <c r="I303" s="69">
        <f>Data[[#This Row],[Unit Cost ]]*Data[[#This Row],[Units]]</f>
        <v>1341.3</v>
      </c>
    </row>
    <row r="304" spans="3:9" x14ac:dyDescent="0.35">
      <c r="F304" s="77"/>
      <c r="G304" s="78"/>
    </row>
    <row r="305" spans="6:7" x14ac:dyDescent="0.35">
      <c r="F305" s="77"/>
      <c r="G305" s="78"/>
    </row>
    <row r="306" spans="6:7" x14ac:dyDescent="0.35">
      <c r="F306" s="77"/>
      <c r="G306" s="78"/>
    </row>
    <row r="307" spans="6:7" x14ac:dyDescent="0.35">
      <c r="F307" s="77"/>
      <c r="G307" s="78"/>
    </row>
    <row r="308" spans="6:7" x14ac:dyDescent="0.35">
      <c r="F308" s="77"/>
      <c r="G308" s="78"/>
    </row>
    <row r="309" spans="6:7" x14ac:dyDescent="0.35">
      <c r="F309" s="77"/>
      <c r="G309" s="78"/>
    </row>
    <row r="310" spans="6:7" x14ac:dyDescent="0.35">
      <c r="F310" s="77"/>
      <c r="G310" s="78"/>
    </row>
    <row r="311" spans="6:7" x14ac:dyDescent="0.35">
      <c r="F311" s="77"/>
      <c r="G311" s="78"/>
    </row>
    <row r="312" spans="6:7" x14ac:dyDescent="0.35">
      <c r="F312" s="77"/>
      <c r="G312" s="78"/>
    </row>
    <row r="313" spans="6:7" x14ac:dyDescent="0.35">
      <c r="F313" s="77"/>
      <c r="G313" s="78"/>
    </row>
    <row r="314" spans="6:7" x14ac:dyDescent="0.35">
      <c r="F314" s="77"/>
      <c r="G314" s="78"/>
    </row>
    <row r="315" spans="6:7" x14ac:dyDescent="0.35">
      <c r="F315" s="77"/>
      <c r="G315" s="78"/>
    </row>
    <row r="316" spans="6:7" x14ac:dyDescent="0.35">
      <c r="F316" s="77"/>
      <c r="G316" s="78"/>
    </row>
    <row r="317" spans="6:7" x14ac:dyDescent="0.35">
      <c r="F317" s="77"/>
      <c r="G317" s="78"/>
    </row>
    <row r="318" spans="6:7" x14ac:dyDescent="0.35">
      <c r="F318" s="77"/>
      <c r="G318" s="78"/>
    </row>
    <row r="319" spans="6:7" x14ac:dyDescent="0.35">
      <c r="F319" s="77"/>
      <c r="G319" s="78"/>
    </row>
    <row r="320" spans="6:7" x14ac:dyDescent="0.35">
      <c r="F320" s="77"/>
      <c r="G320" s="78"/>
    </row>
    <row r="321" spans="6:7" x14ac:dyDescent="0.35">
      <c r="F321" s="77"/>
      <c r="G321" s="78"/>
    </row>
    <row r="322" spans="6:7" x14ac:dyDescent="0.35">
      <c r="F322" s="77"/>
      <c r="G322" s="78"/>
    </row>
    <row r="323" spans="6:7" x14ac:dyDescent="0.35">
      <c r="F323" s="77"/>
      <c r="G323" s="78"/>
    </row>
    <row r="324" spans="6:7" x14ac:dyDescent="0.35">
      <c r="F324" s="77"/>
      <c r="G324" s="78"/>
    </row>
    <row r="325" spans="6:7" x14ac:dyDescent="0.35">
      <c r="F325" s="77"/>
      <c r="G325" s="78"/>
    </row>
    <row r="326" spans="6:7" x14ac:dyDescent="0.35">
      <c r="F326" s="77"/>
      <c r="G326" s="78"/>
    </row>
    <row r="327" spans="6:7" x14ac:dyDescent="0.35">
      <c r="F327" s="77"/>
      <c r="G327" s="78"/>
    </row>
    <row r="328" spans="6:7" x14ac:dyDescent="0.35">
      <c r="F328" s="77"/>
      <c r="G328" s="78"/>
    </row>
    <row r="329" spans="6:7" x14ac:dyDescent="0.35">
      <c r="F329" s="77"/>
      <c r="G329" s="78"/>
    </row>
    <row r="330" spans="6:7" x14ac:dyDescent="0.35">
      <c r="F330" s="77"/>
      <c r="G330" s="78"/>
    </row>
    <row r="331" spans="6:7" x14ac:dyDescent="0.35">
      <c r="F331" s="77"/>
      <c r="G331" s="78"/>
    </row>
    <row r="332" spans="6:7" x14ac:dyDescent="0.35">
      <c r="F332" s="77"/>
      <c r="G332" s="78"/>
    </row>
    <row r="333" spans="6:7" x14ac:dyDescent="0.35">
      <c r="F333" s="77"/>
      <c r="G333" s="78"/>
    </row>
    <row r="334" spans="6:7" x14ac:dyDescent="0.35">
      <c r="F334" s="77"/>
      <c r="G334" s="78"/>
    </row>
    <row r="335" spans="6:7" x14ac:dyDescent="0.35">
      <c r="F335" s="77"/>
      <c r="G335" s="78"/>
    </row>
    <row r="336" spans="6:7" x14ac:dyDescent="0.35">
      <c r="F336" s="77"/>
      <c r="G336" s="78"/>
    </row>
    <row r="337" spans="6:7" x14ac:dyDescent="0.35">
      <c r="F337" s="77"/>
      <c r="G337" s="78"/>
    </row>
    <row r="338" spans="6:7" x14ac:dyDescent="0.35">
      <c r="F338" s="77"/>
      <c r="G338" s="78"/>
    </row>
    <row r="339" spans="6:7" x14ac:dyDescent="0.35">
      <c r="F339" s="77"/>
      <c r="G339" s="78"/>
    </row>
    <row r="340" spans="6:7" x14ac:dyDescent="0.35">
      <c r="F340" s="77"/>
      <c r="G340" s="78"/>
    </row>
    <row r="341" spans="6:7" x14ac:dyDescent="0.35">
      <c r="F341" s="77"/>
      <c r="G341" s="78"/>
    </row>
    <row r="342" spans="6:7" x14ac:dyDescent="0.35">
      <c r="F342" s="77"/>
      <c r="G342" s="78"/>
    </row>
    <row r="343" spans="6:7" x14ac:dyDescent="0.35">
      <c r="F343" s="77"/>
      <c r="G343" s="78"/>
    </row>
    <row r="344" spans="6:7" x14ac:dyDescent="0.35">
      <c r="F344" s="77"/>
      <c r="G344" s="78"/>
    </row>
    <row r="345" spans="6:7" x14ac:dyDescent="0.35">
      <c r="F345" s="77"/>
      <c r="G345" s="78"/>
    </row>
    <row r="346" spans="6:7" x14ac:dyDescent="0.35">
      <c r="F346" s="77"/>
      <c r="G346" s="78"/>
    </row>
    <row r="347" spans="6:7" x14ac:dyDescent="0.35">
      <c r="F347" s="77"/>
      <c r="G347" s="78"/>
    </row>
    <row r="348" spans="6:7" x14ac:dyDescent="0.35">
      <c r="F348" s="77"/>
      <c r="G348" s="78"/>
    </row>
    <row r="349" spans="6:7" x14ac:dyDescent="0.35">
      <c r="F349" s="77"/>
      <c r="G349" s="78"/>
    </row>
    <row r="350" spans="6:7" x14ac:dyDescent="0.35">
      <c r="F350" s="77"/>
      <c r="G350" s="78"/>
    </row>
    <row r="351" spans="6:7" x14ac:dyDescent="0.35">
      <c r="F351" s="77"/>
      <c r="G351" s="78"/>
    </row>
    <row r="352" spans="6:7" x14ac:dyDescent="0.35">
      <c r="F352" s="77"/>
      <c r="G352" s="78"/>
    </row>
    <row r="353" spans="6:7" x14ac:dyDescent="0.35">
      <c r="F353" s="77"/>
      <c r="G353" s="78"/>
    </row>
    <row r="354" spans="6:7" x14ac:dyDescent="0.35">
      <c r="F354" s="77"/>
      <c r="G354" s="78"/>
    </row>
    <row r="355" spans="6:7" x14ac:dyDescent="0.35">
      <c r="F355" s="77"/>
      <c r="G355" s="78"/>
    </row>
    <row r="356" spans="6:7" x14ac:dyDescent="0.35">
      <c r="F356" s="77"/>
      <c r="G356" s="78"/>
    </row>
    <row r="357" spans="6:7" x14ac:dyDescent="0.35">
      <c r="F357" s="77"/>
      <c r="G357" s="78"/>
    </row>
    <row r="358" spans="6:7" x14ac:dyDescent="0.35">
      <c r="F358" s="77"/>
      <c r="G358" s="78"/>
    </row>
    <row r="359" spans="6:7" x14ac:dyDescent="0.35">
      <c r="F359" s="77"/>
      <c r="G359" s="78"/>
    </row>
    <row r="360" spans="6:7" x14ac:dyDescent="0.35">
      <c r="F360" s="77"/>
      <c r="G360" s="78"/>
    </row>
    <row r="361" spans="6:7" x14ac:dyDescent="0.35">
      <c r="F361" s="77"/>
      <c r="G361" s="78"/>
    </row>
    <row r="362" spans="6:7" x14ac:dyDescent="0.35">
      <c r="F362" s="77"/>
      <c r="G362" s="78"/>
    </row>
    <row r="363" spans="6:7" x14ac:dyDescent="0.35">
      <c r="F363" s="77"/>
      <c r="G363" s="78"/>
    </row>
    <row r="364" spans="6:7" x14ac:dyDescent="0.35">
      <c r="F364" s="77"/>
      <c r="G364" s="78"/>
    </row>
    <row r="365" spans="6:7" x14ac:dyDescent="0.35">
      <c r="F365" s="77"/>
      <c r="G365" s="78"/>
    </row>
    <row r="366" spans="6:7" x14ac:dyDescent="0.35">
      <c r="F366" s="77"/>
      <c r="G366" s="78"/>
    </row>
    <row r="367" spans="6:7" x14ac:dyDescent="0.35">
      <c r="F367" s="77"/>
      <c r="G367" s="78"/>
    </row>
    <row r="368" spans="6:7" x14ac:dyDescent="0.35">
      <c r="F368" s="77"/>
      <c r="G368" s="78"/>
    </row>
    <row r="369" spans="6:7" x14ac:dyDescent="0.35">
      <c r="F369" s="77"/>
      <c r="G369" s="78"/>
    </row>
    <row r="370" spans="6:7" x14ac:dyDescent="0.35">
      <c r="F370" s="77"/>
      <c r="G370" s="78"/>
    </row>
    <row r="371" spans="6:7" x14ac:dyDescent="0.35">
      <c r="F371" s="77"/>
      <c r="G371" s="78"/>
    </row>
    <row r="372" spans="6:7" x14ac:dyDescent="0.35">
      <c r="F372" s="77"/>
      <c r="G372" s="78"/>
    </row>
    <row r="373" spans="6:7" x14ac:dyDescent="0.35">
      <c r="F373" s="77"/>
      <c r="G373" s="78"/>
    </row>
    <row r="374" spans="6:7" x14ac:dyDescent="0.35">
      <c r="F374" s="77"/>
      <c r="G374" s="78"/>
    </row>
    <row r="375" spans="6:7" x14ac:dyDescent="0.35">
      <c r="F375" s="77"/>
      <c r="G375" s="78"/>
    </row>
    <row r="376" spans="6:7" x14ac:dyDescent="0.35">
      <c r="F376" s="77"/>
      <c r="G376" s="78"/>
    </row>
    <row r="377" spans="6:7" x14ac:dyDescent="0.35">
      <c r="F377" s="77"/>
      <c r="G377" s="78"/>
    </row>
    <row r="378" spans="6:7" x14ac:dyDescent="0.35">
      <c r="F378" s="77"/>
      <c r="G378" s="78"/>
    </row>
    <row r="379" spans="6:7" x14ac:dyDescent="0.35">
      <c r="F379" s="77"/>
      <c r="G379" s="78"/>
    </row>
    <row r="380" spans="6:7" x14ac:dyDescent="0.35">
      <c r="F380" s="77"/>
      <c r="G380" s="78"/>
    </row>
    <row r="381" spans="6:7" x14ac:dyDescent="0.35">
      <c r="F381" s="77"/>
      <c r="G381" s="78"/>
    </row>
    <row r="382" spans="6:7" x14ac:dyDescent="0.35">
      <c r="F382" s="77"/>
      <c r="G382" s="78"/>
    </row>
    <row r="383" spans="6:7" x14ac:dyDescent="0.35">
      <c r="F383" s="77"/>
      <c r="G383" s="78"/>
    </row>
    <row r="384" spans="6:7" x14ac:dyDescent="0.35">
      <c r="F384" s="77"/>
      <c r="G384" s="78"/>
    </row>
    <row r="385" spans="6:7" x14ac:dyDescent="0.35">
      <c r="F385" s="77"/>
      <c r="G385" s="78"/>
    </row>
    <row r="386" spans="6:7" x14ac:dyDescent="0.35">
      <c r="F386" s="77"/>
      <c r="G386" s="78"/>
    </row>
    <row r="387" spans="6:7" x14ac:dyDescent="0.35">
      <c r="F387" s="77"/>
      <c r="G387" s="78"/>
    </row>
    <row r="388" spans="6:7" x14ac:dyDescent="0.35">
      <c r="F388" s="77"/>
      <c r="G388" s="78"/>
    </row>
    <row r="389" spans="6:7" x14ac:dyDescent="0.35">
      <c r="F389" s="77"/>
      <c r="G389" s="78"/>
    </row>
    <row r="390" spans="6:7" x14ac:dyDescent="0.35">
      <c r="F390" s="77"/>
      <c r="G390" s="78"/>
    </row>
    <row r="391" spans="6:7" x14ac:dyDescent="0.35">
      <c r="F391" s="77"/>
      <c r="G391" s="78"/>
    </row>
    <row r="392" spans="6:7" x14ac:dyDescent="0.35">
      <c r="F392" s="77"/>
      <c r="G392" s="78"/>
    </row>
    <row r="393" spans="6:7" x14ac:dyDescent="0.35">
      <c r="F393" s="77"/>
      <c r="G393" s="78"/>
    </row>
    <row r="394" spans="6:7" x14ac:dyDescent="0.35">
      <c r="F394" s="77"/>
      <c r="G394" s="78"/>
    </row>
    <row r="395" spans="6:7" x14ac:dyDescent="0.35">
      <c r="F395" s="77"/>
      <c r="G395" s="78"/>
    </row>
    <row r="396" spans="6:7" x14ac:dyDescent="0.35">
      <c r="F396" s="77"/>
      <c r="G396" s="78"/>
    </row>
    <row r="397" spans="6:7" x14ac:dyDescent="0.35">
      <c r="F397" s="77"/>
      <c r="G397" s="78"/>
    </row>
    <row r="398" spans="6:7" x14ac:dyDescent="0.35">
      <c r="F398" s="77"/>
      <c r="G398" s="78"/>
    </row>
    <row r="399" spans="6:7" x14ac:dyDescent="0.35">
      <c r="F399" s="77"/>
      <c r="G399" s="78"/>
    </row>
    <row r="400" spans="6:7" x14ac:dyDescent="0.35">
      <c r="F400" s="77"/>
      <c r="G400" s="78"/>
    </row>
    <row r="401" spans="6:7" x14ac:dyDescent="0.35">
      <c r="F401" s="77"/>
      <c r="G401" s="78"/>
    </row>
    <row r="402" spans="6:7" x14ac:dyDescent="0.35">
      <c r="F402" s="77"/>
      <c r="G402" s="78"/>
    </row>
    <row r="403" spans="6:7" x14ac:dyDescent="0.35">
      <c r="F403" s="77"/>
      <c r="G403" s="78"/>
    </row>
    <row r="404" spans="6:7" x14ac:dyDescent="0.35">
      <c r="F404" s="77"/>
      <c r="G404" s="78"/>
    </row>
    <row r="405" spans="6:7" x14ac:dyDescent="0.35">
      <c r="F405" s="77"/>
      <c r="G405" s="78"/>
    </row>
    <row r="406" spans="6:7" x14ac:dyDescent="0.35">
      <c r="F406" s="77"/>
      <c r="G406" s="78"/>
    </row>
    <row r="407" spans="6:7" x14ac:dyDescent="0.35">
      <c r="F407" s="77"/>
      <c r="G407" s="78"/>
    </row>
    <row r="408" spans="6:7" x14ac:dyDescent="0.35">
      <c r="F408" s="77"/>
      <c r="G408" s="78"/>
    </row>
    <row r="409" spans="6:7" x14ac:dyDescent="0.35">
      <c r="F409" s="77"/>
      <c r="G409" s="78"/>
    </row>
    <row r="410" spans="6:7" x14ac:dyDescent="0.35">
      <c r="F410" s="77"/>
      <c r="G410" s="78"/>
    </row>
    <row r="411" spans="6:7" x14ac:dyDescent="0.35">
      <c r="F411" s="77"/>
      <c r="G411" s="78"/>
    </row>
    <row r="412" spans="6:7" x14ac:dyDescent="0.35">
      <c r="F412" s="77"/>
      <c r="G412" s="78"/>
    </row>
    <row r="413" spans="6:7" x14ac:dyDescent="0.35">
      <c r="F413" s="77"/>
      <c r="G413" s="78"/>
    </row>
    <row r="414" spans="6:7" x14ac:dyDescent="0.35">
      <c r="F414" s="77"/>
      <c r="G414" s="78"/>
    </row>
    <row r="415" spans="6:7" x14ac:dyDescent="0.35">
      <c r="F415" s="77"/>
      <c r="G415" s="78"/>
    </row>
    <row r="416" spans="6:7" x14ac:dyDescent="0.35">
      <c r="F416" s="77"/>
      <c r="G416" s="78"/>
    </row>
    <row r="417" spans="6:7" x14ac:dyDescent="0.35">
      <c r="F417" s="77"/>
      <c r="G417" s="78"/>
    </row>
    <row r="418" spans="6:7" x14ac:dyDescent="0.35">
      <c r="F418" s="77"/>
      <c r="G418" s="78"/>
    </row>
    <row r="419" spans="6:7" x14ac:dyDescent="0.35">
      <c r="F419" s="77"/>
      <c r="G419" s="78"/>
    </row>
    <row r="420" spans="6:7" x14ac:dyDescent="0.35">
      <c r="F420" s="77"/>
      <c r="G420" s="78"/>
    </row>
    <row r="421" spans="6:7" x14ac:dyDescent="0.35">
      <c r="F421" s="77"/>
      <c r="G421" s="78"/>
    </row>
    <row r="422" spans="6:7" x14ac:dyDescent="0.35">
      <c r="F422" s="77"/>
      <c r="G422" s="78"/>
    </row>
    <row r="423" spans="6:7" x14ac:dyDescent="0.35">
      <c r="F423" s="77"/>
      <c r="G423" s="78"/>
    </row>
    <row r="424" spans="6:7" x14ac:dyDescent="0.35">
      <c r="F424" s="77"/>
      <c r="G424" s="78"/>
    </row>
    <row r="425" spans="6:7" x14ac:dyDescent="0.35">
      <c r="F425" s="77"/>
      <c r="G425" s="78"/>
    </row>
    <row r="426" spans="6:7" x14ac:dyDescent="0.35">
      <c r="F426" s="77"/>
      <c r="G426" s="78"/>
    </row>
    <row r="427" spans="6:7" x14ac:dyDescent="0.35">
      <c r="F427" s="77"/>
      <c r="G427" s="78"/>
    </row>
    <row r="428" spans="6:7" x14ac:dyDescent="0.35">
      <c r="F428" s="77"/>
      <c r="G428" s="78"/>
    </row>
    <row r="429" spans="6:7" x14ac:dyDescent="0.35">
      <c r="F429" s="77"/>
      <c r="G429" s="78"/>
    </row>
    <row r="430" spans="6:7" x14ac:dyDescent="0.35">
      <c r="F430" s="77"/>
      <c r="G430" s="78"/>
    </row>
    <row r="431" spans="6:7" x14ac:dyDescent="0.35">
      <c r="F431" s="77"/>
      <c r="G431" s="78"/>
    </row>
    <row r="432" spans="6:7" x14ac:dyDescent="0.35">
      <c r="F432" s="77"/>
      <c r="G432" s="78"/>
    </row>
    <row r="433" spans="6:7" x14ac:dyDescent="0.35">
      <c r="F433" s="77"/>
      <c r="G433" s="78"/>
    </row>
    <row r="434" spans="6:7" x14ac:dyDescent="0.35">
      <c r="F434" s="77"/>
      <c r="G434" s="78"/>
    </row>
    <row r="435" spans="6:7" x14ac:dyDescent="0.35">
      <c r="F435" s="77"/>
      <c r="G435" s="78"/>
    </row>
    <row r="436" spans="6:7" x14ac:dyDescent="0.35">
      <c r="F436" s="77"/>
      <c r="G436" s="78"/>
    </row>
    <row r="437" spans="6:7" x14ac:dyDescent="0.35">
      <c r="F437" s="77"/>
      <c r="G437" s="78"/>
    </row>
    <row r="438" spans="6:7" x14ac:dyDescent="0.35">
      <c r="F438" s="77"/>
      <c r="G438" s="78"/>
    </row>
    <row r="439" spans="6:7" x14ac:dyDescent="0.35">
      <c r="F439" s="77"/>
      <c r="G439" s="78"/>
    </row>
    <row r="440" spans="6:7" x14ac:dyDescent="0.35">
      <c r="F440" s="77"/>
      <c r="G440" s="78"/>
    </row>
    <row r="441" spans="6:7" x14ac:dyDescent="0.35">
      <c r="F441" s="77"/>
      <c r="G441" s="78"/>
    </row>
    <row r="442" spans="6:7" x14ac:dyDescent="0.35">
      <c r="F442" s="77"/>
      <c r="G442" s="78"/>
    </row>
    <row r="443" spans="6:7" x14ac:dyDescent="0.35">
      <c r="F443" s="77"/>
      <c r="G443" s="78"/>
    </row>
    <row r="444" spans="6:7" x14ac:dyDescent="0.35">
      <c r="F444" s="77"/>
      <c r="G444" s="78"/>
    </row>
    <row r="445" spans="6:7" x14ac:dyDescent="0.35">
      <c r="F445" s="77"/>
      <c r="G445" s="78"/>
    </row>
    <row r="446" spans="6:7" x14ac:dyDescent="0.35">
      <c r="F446" s="77"/>
      <c r="G446" s="78"/>
    </row>
    <row r="447" spans="6:7" x14ac:dyDescent="0.35">
      <c r="F447" s="77"/>
      <c r="G447" s="78"/>
    </row>
    <row r="448" spans="6:7" x14ac:dyDescent="0.35">
      <c r="F448" s="77"/>
      <c r="G448" s="78"/>
    </row>
    <row r="449" spans="6:7" x14ac:dyDescent="0.35">
      <c r="F449" s="77"/>
      <c r="G449" s="78"/>
    </row>
    <row r="450" spans="6:7" x14ac:dyDescent="0.35">
      <c r="F450" s="77"/>
      <c r="G450" s="78"/>
    </row>
    <row r="451" spans="6:7" x14ac:dyDescent="0.35">
      <c r="F451" s="77"/>
      <c r="G451" s="78"/>
    </row>
    <row r="452" spans="6:7" x14ac:dyDescent="0.35">
      <c r="F452" s="77"/>
      <c r="G452" s="78"/>
    </row>
    <row r="453" spans="6:7" x14ac:dyDescent="0.35">
      <c r="F453" s="77"/>
      <c r="G453" s="78"/>
    </row>
    <row r="454" spans="6:7" x14ac:dyDescent="0.35">
      <c r="F454" s="77"/>
      <c r="G454" s="78"/>
    </row>
    <row r="455" spans="6:7" x14ac:dyDescent="0.35">
      <c r="F455" s="77"/>
      <c r="G455" s="78"/>
    </row>
    <row r="456" spans="6:7" x14ac:dyDescent="0.35">
      <c r="F456" s="77"/>
      <c r="G456" s="78"/>
    </row>
    <row r="457" spans="6:7" x14ac:dyDescent="0.35">
      <c r="F457" s="77"/>
      <c r="G457" s="78"/>
    </row>
    <row r="458" spans="6:7" x14ac:dyDescent="0.35">
      <c r="F458" s="77"/>
      <c r="G458" s="78"/>
    </row>
    <row r="459" spans="6:7" x14ac:dyDescent="0.35">
      <c r="F459" s="77"/>
      <c r="G459" s="78"/>
    </row>
    <row r="460" spans="6:7" x14ac:dyDescent="0.35">
      <c r="F460" s="77"/>
      <c r="G460" s="78"/>
    </row>
    <row r="461" spans="6:7" x14ac:dyDescent="0.35">
      <c r="F461" s="77"/>
      <c r="G461" s="78"/>
    </row>
    <row r="462" spans="6:7" x14ac:dyDescent="0.35">
      <c r="F462" s="77"/>
      <c r="G462" s="78"/>
    </row>
    <row r="463" spans="6:7" x14ac:dyDescent="0.35">
      <c r="F463" s="77"/>
      <c r="G463" s="78"/>
    </row>
    <row r="464" spans="6:7" x14ac:dyDescent="0.35">
      <c r="F464" s="77"/>
      <c r="G464" s="78"/>
    </row>
    <row r="465" spans="6:7" x14ac:dyDescent="0.35">
      <c r="F465" s="77"/>
      <c r="G465" s="78"/>
    </row>
    <row r="466" spans="6:7" x14ac:dyDescent="0.35">
      <c r="F466" s="77"/>
      <c r="G466" s="78"/>
    </row>
    <row r="467" spans="6:7" x14ac:dyDescent="0.35">
      <c r="F467" s="77"/>
      <c r="G467" s="78"/>
    </row>
    <row r="468" spans="6:7" x14ac:dyDescent="0.35">
      <c r="F468" s="77"/>
      <c r="G468" s="78"/>
    </row>
    <row r="469" spans="6:7" x14ac:dyDescent="0.35">
      <c r="F469" s="77"/>
      <c r="G469" s="78"/>
    </row>
    <row r="470" spans="6:7" x14ac:dyDescent="0.35">
      <c r="F470" s="77"/>
      <c r="G470" s="78"/>
    </row>
    <row r="471" spans="6:7" x14ac:dyDescent="0.35">
      <c r="F471" s="77"/>
      <c r="G471" s="78"/>
    </row>
    <row r="472" spans="6:7" x14ac:dyDescent="0.35">
      <c r="F472" s="77"/>
      <c r="G472" s="78"/>
    </row>
    <row r="473" spans="6:7" x14ac:dyDescent="0.35">
      <c r="F473" s="77"/>
      <c r="G473" s="78"/>
    </row>
    <row r="474" spans="6:7" x14ac:dyDescent="0.35">
      <c r="F474" s="77"/>
      <c r="G474" s="78"/>
    </row>
    <row r="475" spans="6:7" x14ac:dyDescent="0.35">
      <c r="F475" s="77"/>
      <c r="G475" s="78"/>
    </row>
    <row r="476" spans="6:7" x14ac:dyDescent="0.35">
      <c r="F476" s="77"/>
      <c r="G476" s="78"/>
    </row>
    <row r="477" spans="6:7" x14ac:dyDescent="0.35">
      <c r="F477" s="77"/>
      <c r="G477" s="78"/>
    </row>
    <row r="478" spans="6:7" x14ac:dyDescent="0.35">
      <c r="F478" s="77"/>
      <c r="G478" s="78"/>
    </row>
    <row r="479" spans="6:7" x14ac:dyDescent="0.35">
      <c r="F479" s="77"/>
      <c r="G479" s="78"/>
    </row>
    <row r="480" spans="6:7" x14ac:dyDescent="0.35">
      <c r="F480" s="77"/>
      <c r="G480" s="78"/>
    </row>
    <row r="481" spans="6:7" x14ac:dyDescent="0.35">
      <c r="F481" s="77"/>
      <c r="G481" s="78"/>
    </row>
    <row r="482" spans="6:7" x14ac:dyDescent="0.35">
      <c r="F482" s="77"/>
      <c r="G482" s="78"/>
    </row>
    <row r="483" spans="6:7" x14ac:dyDescent="0.35">
      <c r="F483" s="77"/>
      <c r="G483" s="78"/>
    </row>
    <row r="484" spans="6:7" x14ac:dyDescent="0.35">
      <c r="F484" s="77"/>
      <c r="G484" s="78"/>
    </row>
    <row r="485" spans="6:7" x14ac:dyDescent="0.35">
      <c r="F485" s="77"/>
      <c r="G485" s="78"/>
    </row>
    <row r="486" spans="6:7" x14ac:dyDescent="0.35">
      <c r="F486" s="77"/>
      <c r="G486" s="78"/>
    </row>
    <row r="487" spans="6:7" x14ac:dyDescent="0.35">
      <c r="F487" s="77"/>
      <c r="G487" s="78"/>
    </row>
    <row r="488" spans="6:7" x14ac:dyDescent="0.35">
      <c r="F488" s="77"/>
      <c r="G488" s="78"/>
    </row>
    <row r="489" spans="6:7" x14ac:dyDescent="0.35">
      <c r="F489" s="77"/>
      <c r="G489" s="78"/>
    </row>
    <row r="490" spans="6:7" x14ac:dyDescent="0.35">
      <c r="F490" s="77"/>
      <c r="G490" s="78"/>
    </row>
    <row r="491" spans="6:7" x14ac:dyDescent="0.35">
      <c r="F491" s="77"/>
      <c r="G491" s="78"/>
    </row>
    <row r="492" spans="6:7" x14ac:dyDescent="0.35">
      <c r="F492" s="77"/>
      <c r="G492" s="78"/>
    </row>
    <row r="493" spans="6:7" x14ac:dyDescent="0.35">
      <c r="F493" s="77"/>
      <c r="G493" s="78"/>
    </row>
    <row r="494" spans="6:7" x14ac:dyDescent="0.35">
      <c r="F494" s="77"/>
      <c r="G494" s="78"/>
    </row>
    <row r="495" spans="6:7" x14ac:dyDescent="0.35">
      <c r="F495" s="77"/>
      <c r="G495" s="78"/>
    </row>
    <row r="496" spans="6:7" x14ac:dyDescent="0.35">
      <c r="F496" s="77"/>
      <c r="G496" s="78"/>
    </row>
    <row r="497" spans="6:7" x14ac:dyDescent="0.35">
      <c r="F497" s="77"/>
      <c r="G497" s="78"/>
    </row>
    <row r="498" spans="6:7" x14ac:dyDescent="0.35">
      <c r="F498" s="77"/>
      <c r="G498" s="78"/>
    </row>
    <row r="499" spans="6:7" x14ac:dyDescent="0.35">
      <c r="F499" s="77"/>
      <c r="G499" s="78"/>
    </row>
    <row r="500" spans="6:7" x14ac:dyDescent="0.35">
      <c r="F500" s="77"/>
      <c r="G500" s="78"/>
    </row>
    <row r="501" spans="6:7" x14ac:dyDescent="0.35">
      <c r="F501" s="77"/>
      <c r="G501" s="78"/>
    </row>
    <row r="502" spans="6:7" x14ac:dyDescent="0.35">
      <c r="F502" s="77"/>
      <c r="G502" s="78"/>
    </row>
    <row r="503" spans="6:7" x14ac:dyDescent="0.35">
      <c r="F503" s="77"/>
      <c r="G503" s="78"/>
    </row>
    <row r="504" spans="6:7" x14ac:dyDescent="0.35">
      <c r="F504" s="77"/>
      <c r="G504" s="78"/>
    </row>
    <row r="505" spans="6:7" x14ac:dyDescent="0.35">
      <c r="F505" s="77"/>
      <c r="G505" s="78"/>
    </row>
    <row r="506" spans="6:7" x14ac:dyDescent="0.35">
      <c r="F506" s="77"/>
      <c r="G506" s="78"/>
    </row>
    <row r="507" spans="6:7" x14ac:dyDescent="0.35">
      <c r="F507" s="77"/>
      <c r="G507" s="78"/>
    </row>
    <row r="508" spans="6:7" x14ac:dyDescent="0.35">
      <c r="F508" s="77"/>
      <c r="G508" s="78"/>
    </row>
    <row r="509" spans="6:7" x14ac:dyDescent="0.35">
      <c r="F509" s="77"/>
      <c r="G509" s="78"/>
    </row>
    <row r="510" spans="6:7" x14ac:dyDescent="0.35">
      <c r="F510" s="77"/>
      <c r="G510" s="78"/>
    </row>
    <row r="511" spans="6:7" x14ac:dyDescent="0.35">
      <c r="F511" s="77"/>
      <c r="G511" s="78"/>
    </row>
    <row r="512" spans="6:7" x14ac:dyDescent="0.35">
      <c r="F512" s="77"/>
      <c r="G512" s="78"/>
    </row>
    <row r="513" spans="6:7" x14ac:dyDescent="0.35">
      <c r="F513" s="77"/>
      <c r="G513" s="78"/>
    </row>
    <row r="514" spans="6:7" x14ac:dyDescent="0.35">
      <c r="F514" s="77"/>
      <c r="G514" s="78"/>
    </row>
    <row r="515" spans="6:7" x14ac:dyDescent="0.35">
      <c r="F515" s="77"/>
      <c r="G515" s="78"/>
    </row>
    <row r="516" spans="6:7" x14ac:dyDescent="0.35">
      <c r="F516" s="77"/>
      <c r="G516" s="78"/>
    </row>
    <row r="517" spans="6:7" x14ac:dyDescent="0.35">
      <c r="F517" s="77"/>
      <c r="G517" s="78"/>
    </row>
    <row r="518" spans="6:7" x14ac:dyDescent="0.35">
      <c r="F518" s="77"/>
      <c r="G518" s="78"/>
    </row>
    <row r="519" spans="6:7" x14ac:dyDescent="0.35">
      <c r="F519" s="77"/>
      <c r="G519" s="78"/>
    </row>
    <row r="520" spans="6:7" x14ac:dyDescent="0.35">
      <c r="F520" s="77"/>
      <c r="G520" s="78"/>
    </row>
    <row r="521" spans="6:7" x14ac:dyDescent="0.35">
      <c r="F521" s="77"/>
      <c r="G521" s="78"/>
    </row>
    <row r="522" spans="6:7" x14ac:dyDescent="0.35">
      <c r="F522" s="77"/>
      <c r="G522" s="78"/>
    </row>
    <row r="523" spans="6:7" x14ac:dyDescent="0.35">
      <c r="F523" s="77"/>
      <c r="G523" s="78"/>
    </row>
    <row r="524" spans="6:7" x14ac:dyDescent="0.35">
      <c r="F524" s="77"/>
      <c r="G524" s="78"/>
    </row>
    <row r="525" spans="6:7" x14ac:dyDescent="0.35">
      <c r="F525" s="77"/>
      <c r="G525" s="78"/>
    </row>
    <row r="526" spans="6:7" x14ac:dyDescent="0.35">
      <c r="F526" s="77"/>
      <c r="G526" s="78"/>
    </row>
    <row r="527" spans="6:7" x14ac:dyDescent="0.35">
      <c r="F527" s="77"/>
      <c r="G527" s="78"/>
    </row>
    <row r="528" spans="6:7" x14ac:dyDescent="0.35">
      <c r="F528" s="77"/>
      <c r="G528" s="78"/>
    </row>
    <row r="529" spans="6:7" x14ac:dyDescent="0.35">
      <c r="F529" s="77"/>
      <c r="G529" s="78"/>
    </row>
    <row r="530" spans="6:7" x14ac:dyDescent="0.35">
      <c r="F530" s="77"/>
      <c r="G530" s="78"/>
    </row>
    <row r="531" spans="6:7" x14ac:dyDescent="0.35">
      <c r="F531" s="77"/>
      <c r="G531" s="78"/>
    </row>
    <row r="532" spans="6:7" x14ac:dyDescent="0.35">
      <c r="F532" s="77"/>
      <c r="G532" s="78"/>
    </row>
    <row r="533" spans="6:7" x14ac:dyDescent="0.35">
      <c r="F533" s="77"/>
      <c r="G533" s="78"/>
    </row>
    <row r="534" spans="6:7" x14ac:dyDescent="0.35">
      <c r="F534" s="77"/>
      <c r="G534" s="78"/>
    </row>
    <row r="535" spans="6:7" x14ac:dyDescent="0.35">
      <c r="F535" s="77"/>
      <c r="G535" s="78"/>
    </row>
    <row r="536" spans="6:7" x14ac:dyDescent="0.35">
      <c r="F536" s="77"/>
      <c r="G536" s="78"/>
    </row>
    <row r="537" spans="6:7" x14ac:dyDescent="0.35">
      <c r="F537" s="77"/>
      <c r="G537" s="78"/>
    </row>
    <row r="538" spans="6:7" x14ac:dyDescent="0.35">
      <c r="F538" s="77"/>
      <c r="G538" s="78"/>
    </row>
    <row r="539" spans="6:7" x14ac:dyDescent="0.35">
      <c r="F539" s="77"/>
      <c r="G539" s="78"/>
    </row>
    <row r="540" spans="6:7" x14ac:dyDescent="0.35">
      <c r="F540" s="77"/>
      <c r="G540" s="78"/>
    </row>
    <row r="541" spans="6:7" x14ac:dyDescent="0.35">
      <c r="F541" s="77"/>
      <c r="G541" s="78"/>
    </row>
    <row r="542" spans="6:7" x14ac:dyDescent="0.35">
      <c r="F542" s="77"/>
      <c r="G542" s="78"/>
    </row>
    <row r="543" spans="6:7" x14ac:dyDescent="0.35">
      <c r="F543" s="77"/>
      <c r="G543" s="78"/>
    </row>
    <row r="544" spans="6:7" x14ac:dyDescent="0.35">
      <c r="F544" s="77"/>
      <c r="G544" s="78"/>
    </row>
    <row r="545" spans="6:7" x14ac:dyDescent="0.35">
      <c r="F545" s="77"/>
      <c r="G545" s="78"/>
    </row>
    <row r="546" spans="6:7" x14ac:dyDescent="0.35">
      <c r="F546" s="77"/>
      <c r="G546" s="78"/>
    </row>
    <row r="547" spans="6:7" x14ac:dyDescent="0.35">
      <c r="F547" s="77"/>
      <c r="G547" s="78"/>
    </row>
    <row r="548" spans="6:7" x14ac:dyDescent="0.35">
      <c r="F548" s="77"/>
      <c r="G548" s="78"/>
    </row>
    <row r="549" spans="6:7" x14ac:dyDescent="0.35">
      <c r="F549" s="77"/>
      <c r="G549" s="78"/>
    </row>
    <row r="550" spans="6:7" x14ac:dyDescent="0.35">
      <c r="F550" s="77"/>
      <c r="G550" s="78"/>
    </row>
    <row r="551" spans="6:7" x14ac:dyDescent="0.35">
      <c r="F551" s="77"/>
      <c r="G551" s="78"/>
    </row>
    <row r="552" spans="6:7" x14ac:dyDescent="0.35">
      <c r="F552" s="77"/>
      <c r="G552" s="78"/>
    </row>
    <row r="553" spans="6:7" x14ac:dyDescent="0.35">
      <c r="F553" s="77"/>
      <c r="G553" s="78"/>
    </row>
    <row r="554" spans="6:7" x14ac:dyDescent="0.35">
      <c r="F554" s="77"/>
      <c r="G554" s="78"/>
    </row>
    <row r="555" spans="6:7" x14ac:dyDescent="0.35">
      <c r="F555" s="77"/>
      <c r="G555" s="78"/>
    </row>
    <row r="556" spans="6:7" x14ac:dyDescent="0.35">
      <c r="F556" s="77"/>
      <c r="G556" s="78"/>
    </row>
    <row r="557" spans="6:7" x14ac:dyDescent="0.35">
      <c r="F557" s="77"/>
      <c r="G557" s="78"/>
    </row>
    <row r="558" spans="6:7" x14ac:dyDescent="0.35">
      <c r="F558" s="77"/>
      <c r="G558" s="78"/>
    </row>
    <row r="559" spans="6:7" x14ac:dyDescent="0.35">
      <c r="F559" s="77"/>
      <c r="G559" s="78"/>
    </row>
    <row r="560" spans="6:7" x14ac:dyDescent="0.35">
      <c r="F560" s="77"/>
      <c r="G560" s="78"/>
    </row>
    <row r="561" spans="6:7" x14ac:dyDescent="0.35">
      <c r="F561" s="77"/>
      <c r="G561" s="78"/>
    </row>
    <row r="562" spans="6:7" x14ac:dyDescent="0.35">
      <c r="F562" s="77"/>
      <c r="G562" s="78"/>
    </row>
    <row r="563" spans="6:7" x14ac:dyDescent="0.35">
      <c r="F563" s="77"/>
      <c r="G563" s="78"/>
    </row>
    <row r="564" spans="6:7" x14ac:dyDescent="0.35">
      <c r="F564" s="77"/>
      <c r="G564" s="78"/>
    </row>
    <row r="565" spans="6:7" x14ac:dyDescent="0.35">
      <c r="F565" s="77"/>
      <c r="G565" s="78"/>
    </row>
    <row r="566" spans="6:7" x14ac:dyDescent="0.35">
      <c r="F566" s="77"/>
      <c r="G566" s="78"/>
    </row>
    <row r="567" spans="6:7" x14ac:dyDescent="0.35">
      <c r="F567" s="77"/>
      <c r="G567" s="78"/>
    </row>
    <row r="568" spans="6:7" x14ac:dyDescent="0.35">
      <c r="F568" s="77"/>
      <c r="G568" s="78"/>
    </row>
    <row r="569" spans="6:7" x14ac:dyDescent="0.35">
      <c r="F569" s="77"/>
      <c r="G569" s="78"/>
    </row>
    <row r="570" spans="6:7" x14ac:dyDescent="0.35">
      <c r="F570" s="77"/>
      <c r="G570" s="78"/>
    </row>
    <row r="571" spans="6:7" x14ac:dyDescent="0.35">
      <c r="F571" s="77"/>
      <c r="G571" s="78"/>
    </row>
    <row r="572" spans="6:7" x14ac:dyDescent="0.35">
      <c r="F572" s="77"/>
      <c r="G572" s="78"/>
    </row>
    <row r="573" spans="6:7" x14ac:dyDescent="0.35">
      <c r="F573" s="77"/>
      <c r="G573" s="78"/>
    </row>
    <row r="574" spans="6:7" x14ac:dyDescent="0.35">
      <c r="F574" s="77"/>
      <c r="G574" s="78"/>
    </row>
    <row r="575" spans="6:7" x14ac:dyDescent="0.35">
      <c r="F575" s="77"/>
      <c r="G575" s="78"/>
    </row>
    <row r="576" spans="6:7" x14ac:dyDescent="0.35">
      <c r="F576" s="77"/>
      <c r="G576" s="78"/>
    </row>
    <row r="577" spans="6:7" x14ac:dyDescent="0.35">
      <c r="F577" s="77"/>
      <c r="G577" s="78"/>
    </row>
    <row r="578" spans="6:7" x14ac:dyDescent="0.35">
      <c r="F578" s="77"/>
      <c r="G578" s="78"/>
    </row>
    <row r="579" spans="6:7" x14ac:dyDescent="0.35">
      <c r="F579" s="77"/>
      <c r="G579" s="78"/>
    </row>
    <row r="580" spans="6:7" x14ac:dyDescent="0.35">
      <c r="F580" s="77"/>
      <c r="G580" s="78"/>
    </row>
    <row r="581" spans="6:7" x14ac:dyDescent="0.35">
      <c r="F581" s="77"/>
      <c r="G581" s="78"/>
    </row>
    <row r="582" spans="6:7" x14ac:dyDescent="0.35">
      <c r="F582" s="77"/>
      <c r="G582" s="78"/>
    </row>
    <row r="583" spans="6:7" x14ac:dyDescent="0.35">
      <c r="F583" s="77"/>
      <c r="G583" s="78"/>
    </row>
    <row r="584" spans="6:7" x14ac:dyDescent="0.35">
      <c r="F584" s="77"/>
      <c r="G584" s="78"/>
    </row>
    <row r="585" spans="6:7" x14ac:dyDescent="0.35">
      <c r="F585" s="77"/>
      <c r="G585" s="78"/>
    </row>
    <row r="586" spans="6:7" x14ac:dyDescent="0.35">
      <c r="F586" s="77"/>
      <c r="G586" s="78"/>
    </row>
    <row r="587" spans="6:7" x14ac:dyDescent="0.35">
      <c r="F587" s="77"/>
      <c r="G587" s="78"/>
    </row>
    <row r="588" spans="6:7" x14ac:dyDescent="0.35">
      <c r="F588" s="77"/>
      <c r="G588" s="78"/>
    </row>
    <row r="589" spans="6:7" x14ac:dyDescent="0.35">
      <c r="F589" s="77"/>
      <c r="G589" s="78"/>
    </row>
    <row r="590" spans="6:7" x14ac:dyDescent="0.35">
      <c r="F590" s="77"/>
      <c r="G590" s="78"/>
    </row>
    <row r="591" spans="6:7" x14ac:dyDescent="0.35">
      <c r="F591" s="77"/>
      <c r="G591" s="78"/>
    </row>
    <row r="592" spans="6:7" x14ac:dyDescent="0.35">
      <c r="F592" s="77"/>
      <c r="G592" s="78"/>
    </row>
    <row r="593" spans="6:7" x14ac:dyDescent="0.35">
      <c r="F593" s="77"/>
      <c r="G593" s="78"/>
    </row>
    <row r="594" spans="6:7" x14ac:dyDescent="0.35">
      <c r="F594" s="77"/>
      <c r="G594" s="78"/>
    </row>
    <row r="595" spans="6:7" x14ac:dyDescent="0.35">
      <c r="F595" s="77"/>
      <c r="G595" s="78"/>
    </row>
    <row r="596" spans="6:7" x14ac:dyDescent="0.35">
      <c r="F596" s="77"/>
      <c r="G596" s="78"/>
    </row>
    <row r="597" spans="6:7" x14ac:dyDescent="0.35">
      <c r="F597" s="77"/>
      <c r="G597" s="78"/>
    </row>
    <row r="598" spans="6:7" x14ac:dyDescent="0.35">
      <c r="F598" s="77"/>
      <c r="G598" s="78"/>
    </row>
    <row r="599" spans="6:7" x14ac:dyDescent="0.35">
      <c r="F599" s="77"/>
      <c r="G599" s="78"/>
    </row>
    <row r="600" spans="6:7" x14ac:dyDescent="0.35">
      <c r="F600" s="77"/>
      <c r="G600" s="78"/>
    </row>
    <row r="601" spans="6:7" x14ac:dyDescent="0.35">
      <c r="F601" s="77"/>
      <c r="G601" s="78"/>
    </row>
    <row r="602" spans="6:7" x14ac:dyDescent="0.35">
      <c r="F602" s="77"/>
      <c r="G602" s="78"/>
    </row>
    <row r="603" spans="6:7" x14ac:dyDescent="0.35">
      <c r="F603" s="77"/>
      <c r="G603" s="78"/>
    </row>
    <row r="604" spans="6:7" x14ac:dyDescent="0.35">
      <c r="F604" s="77"/>
      <c r="G604" s="78"/>
    </row>
    <row r="605" spans="6:7" x14ac:dyDescent="0.35">
      <c r="F605" s="77"/>
      <c r="G605" s="78"/>
    </row>
    <row r="606" spans="6:7" x14ac:dyDescent="0.35">
      <c r="F606" s="77"/>
      <c r="G606" s="78"/>
    </row>
    <row r="607" spans="6:7" x14ac:dyDescent="0.35">
      <c r="F607" s="77"/>
      <c r="G607" s="78"/>
    </row>
    <row r="608" spans="6:7" x14ac:dyDescent="0.35">
      <c r="F608" s="77"/>
      <c r="G608" s="78"/>
    </row>
    <row r="609" spans="6:7" x14ac:dyDescent="0.35">
      <c r="F609" s="77"/>
      <c r="G609" s="78"/>
    </row>
    <row r="610" spans="6:7" x14ac:dyDescent="0.35">
      <c r="F610" s="77"/>
      <c r="G610" s="78"/>
    </row>
    <row r="611" spans="6:7" x14ac:dyDescent="0.35">
      <c r="F611" s="77"/>
      <c r="G611" s="78"/>
    </row>
    <row r="612" spans="6:7" x14ac:dyDescent="0.35">
      <c r="F612" s="77"/>
      <c r="G612" s="78"/>
    </row>
    <row r="613" spans="6:7" x14ac:dyDescent="0.35">
      <c r="F613" s="77"/>
      <c r="G613" s="78"/>
    </row>
    <row r="614" spans="6:7" x14ac:dyDescent="0.35">
      <c r="F614" s="77"/>
      <c r="G614" s="78"/>
    </row>
    <row r="615" spans="6:7" x14ac:dyDescent="0.35">
      <c r="F615" s="77"/>
      <c r="G615" s="78"/>
    </row>
    <row r="616" spans="6:7" x14ac:dyDescent="0.35">
      <c r="F616" s="77"/>
      <c r="G616" s="78"/>
    </row>
    <row r="617" spans="6:7" x14ac:dyDescent="0.35">
      <c r="F617" s="77"/>
      <c r="G617" s="78"/>
    </row>
    <row r="618" spans="6:7" x14ac:dyDescent="0.35">
      <c r="F618" s="77"/>
      <c r="G618" s="78"/>
    </row>
    <row r="619" spans="6:7" x14ac:dyDescent="0.35">
      <c r="F619" s="77"/>
      <c r="G619" s="78"/>
    </row>
    <row r="620" spans="6:7" x14ac:dyDescent="0.35">
      <c r="F620" s="77"/>
      <c r="G620" s="78"/>
    </row>
    <row r="621" spans="6:7" x14ac:dyDescent="0.35">
      <c r="F621" s="77"/>
      <c r="G621" s="78"/>
    </row>
    <row r="622" spans="6:7" x14ac:dyDescent="0.35">
      <c r="F622" s="77"/>
      <c r="G622" s="78"/>
    </row>
    <row r="623" spans="6:7" x14ac:dyDescent="0.35">
      <c r="F623" s="77"/>
      <c r="G623" s="78"/>
    </row>
    <row r="624" spans="6:7" x14ac:dyDescent="0.35">
      <c r="F624" s="77"/>
      <c r="G624" s="78"/>
    </row>
    <row r="625" spans="6:7" x14ac:dyDescent="0.35">
      <c r="F625" s="77"/>
      <c r="G625" s="78"/>
    </row>
    <row r="626" spans="6:7" x14ac:dyDescent="0.35">
      <c r="F626" s="77"/>
      <c r="G626" s="78"/>
    </row>
    <row r="627" spans="6:7" x14ac:dyDescent="0.35">
      <c r="F627" s="77"/>
      <c r="G627" s="78"/>
    </row>
    <row r="628" spans="6:7" x14ac:dyDescent="0.35">
      <c r="F628" s="77"/>
      <c r="G628" s="78"/>
    </row>
    <row r="629" spans="6:7" x14ac:dyDescent="0.35">
      <c r="F629" s="77"/>
      <c r="G629" s="78"/>
    </row>
    <row r="630" spans="6:7" x14ac:dyDescent="0.35">
      <c r="F630" s="77"/>
      <c r="G630" s="78"/>
    </row>
    <row r="631" spans="6:7" x14ac:dyDescent="0.35">
      <c r="F631" s="77"/>
      <c r="G631" s="78"/>
    </row>
    <row r="632" spans="6:7" x14ac:dyDescent="0.35">
      <c r="F632" s="77"/>
      <c r="G632" s="78"/>
    </row>
    <row r="633" spans="6:7" x14ac:dyDescent="0.35">
      <c r="F633" s="77"/>
      <c r="G633" s="78"/>
    </row>
    <row r="634" spans="6:7" x14ac:dyDescent="0.35">
      <c r="F634" s="77"/>
      <c r="G634" s="78"/>
    </row>
    <row r="635" spans="6:7" x14ac:dyDescent="0.35">
      <c r="F635" s="77"/>
      <c r="G635" s="78"/>
    </row>
    <row r="636" spans="6:7" x14ac:dyDescent="0.35">
      <c r="F636" s="77"/>
      <c r="G636" s="78"/>
    </row>
    <row r="637" spans="6:7" x14ac:dyDescent="0.35">
      <c r="F637" s="77"/>
      <c r="G637" s="78"/>
    </row>
    <row r="638" spans="6:7" x14ac:dyDescent="0.35">
      <c r="F638" s="77"/>
      <c r="G638" s="78"/>
    </row>
    <row r="639" spans="6:7" x14ac:dyDescent="0.35">
      <c r="F639" s="77"/>
      <c r="G639" s="78"/>
    </row>
    <row r="640" spans="6:7" x14ac:dyDescent="0.35">
      <c r="F640" s="77"/>
      <c r="G640" s="78"/>
    </row>
    <row r="641" spans="6:7" x14ac:dyDescent="0.35">
      <c r="F641" s="77"/>
      <c r="G641" s="78"/>
    </row>
    <row r="642" spans="6:7" x14ac:dyDescent="0.35">
      <c r="F642" s="77"/>
      <c r="G642" s="78"/>
    </row>
    <row r="643" spans="6:7" x14ac:dyDescent="0.35">
      <c r="F643" s="77"/>
      <c r="G643" s="78"/>
    </row>
    <row r="644" spans="6:7" x14ac:dyDescent="0.35">
      <c r="F644" s="77"/>
      <c r="G644" s="78"/>
    </row>
    <row r="645" spans="6:7" x14ac:dyDescent="0.35">
      <c r="F645" s="77"/>
      <c r="G645" s="78"/>
    </row>
    <row r="646" spans="6:7" x14ac:dyDescent="0.35">
      <c r="F646" s="77"/>
      <c r="G646" s="78"/>
    </row>
    <row r="647" spans="6:7" x14ac:dyDescent="0.35">
      <c r="F647" s="77"/>
      <c r="G647" s="78"/>
    </row>
    <row r="648" spans="6:7" x14ac:dyDescent="0.35">
      <c r="F648" s="77"/>
      <c r="G648" s="78"/>
    </row>
    <row r="649" spans="6:7" x14ac:dyDescent="0.35">
      <c r="F649" s="77"/>
      <c r="G649" s="78"/>
    </row>
    <row r="650" spans="6:7" x14ac:dyDescent="0.35">
      <c r="F650" s="77"/>
      <c r="G650" s="78"/>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D943-258B-4786-9DD9-1CEE60C874F0}">
  <dimension ref="B1:J14"/>
  <sheetViews>
    <sheetView workbookViewId="0">
      <selection activeCell="E11" sqref="E11"/>
    </sheetView>
  </sheetViews>
  <sheetFormatPr defaultRowHeight="14.5" x14ac:dyDescent="0.35"/>
  <cols>
    <col min="1" max="1" width="2.36328125" style="16" customWidth="1"/>
    <col min="2" max="2" width="2.90625" style="16" customWidth="1"/>
    <col min="3" max="3" width="8.7265625" style="16"/>
    <col min="4" max="4" width="12.453125" style="16" bestFit="1" customWidth="1"/>
    <col min="5" max="5" width="10.36328125" style="16" bestFit="1" customWidth="1"/>
    <col min="6" max="6" width="10.7265625" style="16" customWidth="1"/>
    <col min="7" max="16384" width="8.7265625" style="16"/>
  </cols>
  <sheetData>
    <row r="1" spans="2:10" ht="36" customHeight="1" x14ac:dyDescent="0.65">
      <c r="B1" s="17"/>
      <c r="C1" s="18" t="s">
        <v>56</v>
      </c>
      <c r="D1" s="17"/>
      <c r="E1" s="17"/>
    </row>
    <row r="3" spans="2:10" x14ac:dyDescent="0.35">
      <c r="C3" s="33" t="s">
        <v>85</v>
      </c>
      <c r="D3" s="33" t="s">
        <v>84</v>
      </c>
      <c r="E3" s="33" t="s">
        <v>3</v>
      </c>
      <c r="F3" s="33" t="s">
        <v>4</v>
      </c>
      <c r="J3" s="19" t="s">
        <v>66</v>
      </c>
    </row>
    <row r="4" spans="2:10" x14ac:dyDescent="0.35">
      <c r="C4" s="34">
        <v>1</v>
      </c>
      <c r="D4" s="35" t="s">
        <v>57</v>
      </c>
      <c r="E4" s="36">
        <f>AVERAGE(Data[Amount])</f>
        <v>4136.2299999999996</v>
      </c>
      <c r="F4" s="37">
        <f>AVERAGE(Data[Units])</f>
        <v>152.19999999999999</v>
      </c>
    </row>
    <row r="5" spans="2:10" x14ac:dyDescent="0.35">
      <c r="C5" s="34">
        <v>2</v>
      </c>
      <c r="D5" s="35" t="s">
        <v>58</v>
      </c>
      <c r="E5" s="38">
        <f>MEDIAN(Data[Amount])</f>
        <v>3437</v>
      </c>
      <c r="F5" s="39">
        <f>MEDIAN(Data[Units])</f>
        <v>124.5</v>
      </c>
    </row>
    <row r="6" spans="2:10" x14ac:dyDescent="0.35">
      <c r="C6" s="34">
        <v>3</v>
      </c>
      <c r="D6" s="35" t="s">
        <v>59</v>
      </c>
      <c r="E6" s="40">
        <f>MODE(Data[Amount])</f>
        <v>3339</v>
      </c>
      <c r="F6" s="39">
        <f>MODE(Data[Units])</f>
        <v>75</v>
      </c>
    </row>
    <row r="7" spans="2:10" x14ac:dyDescent="0.35">
      <c r="C7" s="34">
        <v>4</v>
      </c>
      <c r="D7" s="35" t="s">
        <v>60</v>
      </c>
      <c r="E7" s="41">
        <f>MIN(Data[Amount])</f>
        <v>0</v>
      </c>
      <c r="F7" s="37">
        <f>MIN(Data[Units])</f>
        <v>0</v>
      </c>
    </row>
    <row r="8" spans="2:10" x14ac:dyDescent="0.35">
      <c r="C8" s="34">
        <v>5</v>
      </c>
      <c r="D8" s="35" t="s">
        <v>61</v>
      </c>
      <c r="E8" s="36">
        <f>MAX(Data[Amount])</f>
        <v>16184</v>
      </c>
      <c r="F8" s="37">
        <f>MAX(Data[Units])</f>
        <v>525</v>
      </c>
    </row>
    <row r="9" spans="2:10" x14ac:dyDescent="0.35">
      <c r="C9" s="34"/>
      <c r="D9" s="35"/>
      <c r="E9" s="36"/>
      <c r="F9" s="34"/>
    </row>
    <row r="10" spans="2:10" x14ac:dyDescent="0.35">
      <c r="C10" s="34">
        <v>6</v>
      </c>
      <c r="D10" s="35" t="s">
        <v>62</v>
      </c>
      <c r="E10" s="38">
        <f>QUARTILE(Data[Amount],1)</f>
        <v>1652</v>
      </c>
      <c r="F10" s="39">
        <f>QUARTILE(Data[Units],1)</f>
        <v>54</v>
      </c>
    </row>
    <row r="11" spans="2:10" x14ac:dyDescent="0.35">
      <c r="C11" s="34">
        <v>7</v>
      </c>
      <c r="D11" s="35" t="s">
        <v>83</v>
      </c>
      <c r="E11" s="38">
        <f>QUARTILE(Data[Amount],2)</f>
        <v>3437</v>
      </c>
      <c r="F11" s="39">
        <f>QUARTILE(Data[Units],2)</f>
        <v>124.5</v>
      </c>
    </row>
    <row r="12" spans="2:10" x14ac:dyDescent="0.35">
      <c r="C12" s="34">
        <v>8</v>
      </c>
      <c r="D12" s="35" t="s">
        <v>63</v>
      </c>
      <c r="E12" s="38">
        <f>QUARTILE(Data[Amount],3)</f>
        <v>6179.25</v>
      </c>
      <c r="F12" s="39">
        <f>QUARTILE(Data[Units],3)</f>
        <v>220.5</v>
      </c>
    </row>
    <row r="13" spans="2:10" x14ac:dyDescent="0.35">
      <c r="C13" s="34">
        <v>9</v>
      </c>
      <c r="D13" s="35" t="s">
        <v>64</v>
      </c>
      <c r="E13" s="42">
        <f>COUNTA(_xlfn.UNIQUE(Data[Amount],FALSE))</f>
        <v>268</v>
      </c>
      <c r="F13" s="34">
        <f>COUNTA(_xlfn.UNIQUE(Data[Units],FALSE))</f>
        <v>120</v>
      </c>
    </row>
    <row r="14" spans="2:10" x14ac:dyDescent="0.35">
      <c r="C14" s="34">
        <v>10</v>
      </c>
      <c r="D14" s="35" t="s">
        <v>65</v>
      </c>
      <c r="E14" s="43">
        <f>SUM(Data[Amount])</f>
        <v>1240869</v>
      </c>
      <c r="F14" s="44">
        <f>SUM(Data[Units])</f>
        <v>45660</v>
      </c>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41B0-D280-41BF-AC91-318891CBAD58}">
  <dimension ref="A1:Z303"/>
  <sheetViews>
    <sheetView workbookViewId="0">
      <selection activeCell="F7" sqref="F7"/>
    </sheetView>
  </sheetViews>
  <sheetFormatPr defaultRowHeight="14.5" x14ac:dyDescent="0.35"/>
  <cols>
    <col min="1" max="1" width="3.453125" customWidth="1"/>
    <col min="2" max="2" width="3.6328125" customWidth="1"/>
    <col min="3" max="3" width="17.1796875" customWidth="1"/>
    <col min="4" max="4" width="11.54296875" bestFit="1" customWidth="1"/>
    <col min="5" max="5" width="20.36328125" bestFit="1" customWidth="1"/>
    <col min="6" max="6" width="10.1796875" customWidth="1"/>
    <col min="7" max="7" width="9.1796875" customWidth="1"/>
  </cols>
  <sheetData>
    <row r="1" spans="1:26" ht="36" customHeight="1" x14ac:dyDescent="0.65">
      <c r="A1" s="12"/>
      <c r="B1" s="13"/>
      <c r="C1" s="10" t="s">
        <v>67</v>
      </c>
      <c r="D1" s="14"/>
      <c r="E1" s="14"/>
      <c r="F1" s="15"/>
      <c r="G1" s="15"/>
      <c r="H1" s="15"/>
      <c r="I1" s="15"/>
      <c r="J1" s="15"/>
      <c r="K1" s="15"/>
      <c r="L1" s="16"/>
      <c r="M1" s="16"/>
      <c r="N1" s="16"/>
      <c r="O1" s="16"/>
      <c r="P1" s="16"/>
      <c r="Q1" s="16"/>
      <c r="R1" s="16"/>
      <c r="S1" s="16"/>
      <c r="T1" s="16"/>
      <c r="U1" s="16"/>
      <c r="V1" s="16"/>
      <c r="W1" s="16"/>
      <c r="X1" s="16"/>
      <c r="Y1" s="16"/>
      <c r="Z1" s="16"/>
    </row>
    <row r="2" spans="1:26" ht="16" customHeight="1" x14ac:dyDescent="0.65">
      <c r="A2" s="16"/>
      <c r="B2" s="17"/>
      <c r="C2" s="18"/>
      <c r="D2" s="17"/>
      <c r="E2" s="17"/>
      <c r="F2" s="16"/>
      <c r="G2" s="16"/>
      <c r="H2" s="16"/>
      <c r="I2" s="16"/>
      <c r="J2" s="16"/>
      <c r="K2" s="16"/>
      <c r="L2" s="16"/>
      <c r="M2" s="16"/>
      <c r="N2" s="16"/>
      <c r="O2" s="16"/>
      <c r="P2" s="16"/>
      <c r="Q2" s="16"/>
      <c r="R2" s="16"/>
      <c r="S2" s="16"/>
      <c r="T2" s="16"/>
      <c r="U2" s="16"/>
      <c r="V2" s="16"/>
      <c r="W2" s="16"/>
      <c r="X2" s="16"/>
      <c r="Y2" s="16"/>
      <c r="Z2" s="16"/>
    </row>
    <row r="3" spans="1:26" s="16" customFormat="1" x14ac:dyDescent="0.35">
      <c r="C3" s="3" t="s">
        <v>0</v>
      </c>
      <c r="D3" s="3" t="s">
        <v>1</v>
      </c>
      <c r="E3" s="3" t="s">
        <v>2</v>
      </c>
      <c r="F3" s="4" t="s">
        <v>3</v>
      </c>
      <c r="G3" s="4" t="s">
        <v>4</v>
      </c>
      <c r="I3" s="16" t="s">
        <v>68</v>
      </c>
    </row>
    <row r="4" spans="1:26" s="16" customFormat="1" x14ac:dyDescent="0.35">
      <c r="C4" t="s">
        <v>7</v>
      </c>
      <c r="D4" t="s">
        <v>8</v>
      </c>
      <c r="E4" t="s">
        <v>9</v>
      </c>
      <c r="F4" s="5">
        <v>1624</v>
      </c>
      <c r="G4" s="6">
        <v>114</v>
      </c>
      <c r="I4" s="16" t="s">
        <v>69</v>
      </c>
    </row>
    <row r="5" spans="1:26" s="16" customFormat="1" x14ac:dyDescent="0.35">
      <c r="C5" t="s">
        <v>12</v>
      </c>
      <c r="D5" t="s">
        <v>13</v>
      </c>
      <c r="E5" t="s">
        <v>14</v>
      </c>
      <c r="F5" s="5">
        <v>6706</v>
      </c>
      <c r="G5" s="6">
        <v>459</v>
      </c>
      <c r="I5" s="16" t="s">
        <v>70</v>
      </c>
    </row>
    <row r="6" spans="1:26" s="16" customFormat="1" x14ac:dyDescent="0.35">
      <c r="C6" t="s">
        <v>17</v>
      </c>
      <c r="D6" t="s">
        <v>13</v>
      </c>
      <c r="E6" t="s">
        <v>18</v>
      </c>
      <c r="F6" s="5">
        <v>959</v>
      </c>
      <c r="G6" s="6">
        <v>147</v>
      </c>
      <c r="I6" s="16" t="s">
        <v>71</v>
      </c>
    </row>
    <row r="7" spans="1:26" s="16" customFormat="1" x14ac:dyDescent="0.35">
      <c r="C7" t="s">
        <v>20</v>
      </c>
      <c r="D7" t="s">
        <v>21</v>
      </c>
      <c r="E7" t="s">
        <v>22</v>
      </c>
      <c r="F7" s="5">
        <v>9632</v>
      </c>
      <c r="G7" s="6">
        <v>288</v>
      </c>
      <c r="I7" s="16" t="s">
        <v>72</v>
      </c>
    </row>
    <row r="8" spans="1:26" s="16" customFormat="1" x14ac:dyDescent="0.35">
      <c r="C8" t="s">
        <v>25</v>
      </c>
      <c r="D8" t="s">
        <v>26</v>
      </c>
      <c r="E8" t="s">
        <v>27</v>
      </c>
      <c r="F8" s="5">
        <v>2100</v>
      </c>
      <c r="G8" s="6">
        <v>414</v>
      </c>
      <c r="I8" s="16" t="s">
        <v>73</v>
      </c>
    </row>
    <row r="9" spans="1:26" s="16" customFormat="1" x14ac:dyDescent="0.35">
      <c r="C9" t="s">
        <v>7</v>
      </c>
      <c r="D9" t="s">
        <v>13</v>
      </c>
      <c r="E9" t="s">
        <v>30</v>
      </c>
      <c r="F9" s="5">
        <v>8869</v>
      </c>
      <c r="G9" s="6">
        <v>432</v>
      </c>
      <c r="I9" s="16" t="s">
        <v>72</v>
      </c>
    </row>
    <row r="10" spans="1:26" s="16" customFormat="1" x14ac:dyDescent="0.35">
      <c r="C10" t="s">
        <v>25</v>
      </c>
      <c r="D10" t="s">
        <v>32</v>
      </c>
      <c r="E10" t="s">
        <v>33</v>
      </c>
      <c r="F10" s="5">
        <v>2681</v>
      </c>
      <c r="G10" s="6">
        <v>54</v>
      </c>
      <c r="I10" s="16" t="s">
        <v>74</v>
      </c>
    </row>
    <row r="11" spans="1:26" s="16" customFormat="1" x14ac:dyDescent="0.35">
      <c r="C11" t="s">
        <v>12</v>
      </c>
      <c r="D11" t="s">
        <v>13</v>
      </c>
      <c r="E11" t="s">
        <v>35</v>
      </c>
      <c r="F11" s="5">
        <v>5012</v>
      </c>
      <c r="G11" s="6">
        <v>210</v>
      </c>
      <c r="I11" s="16" t="s">
        <v>75</v>
      </c>
    </row>
    <row r="12" spans="1:26" s="16" customFormat="1" x14ac:dyDescent="0.35">
      <c r="C12" t="s">
        <v>37</v>
      </c>
      <c r="D12" t="s">
        <v>32</v>
      </c>
      <c r="E12" t="s">
        <v>16</v>
      </c>
      <c r="F12" s="5">
        <v>1281</v>
      </c>
      <c r="G12" s="6">
        <v>75</v>
      </c>
    </row>
    <row r="13" spans="1:26" s="16" customFormat="1" x14ac:dyDescent="0.35">
      <c r="C13" t="s">
        <v>40</v>
      </c>
      <c r="D13" t="s">
        <v>8</v>
      </c>
      <c r="E13" t="s">
        <v>16</v>
      </c>
      <c r="F13" s="5">
        <v>4991</v>
      </c>
      <c r="G13" s="6">
        <v>12</v>
      </c>
    </row>
    <row r="14" spans="1:26" s="16" customFormat="1" x14ac:dyDescent="0.35">
      <c r="C14" t="s">
        <v>43</v>
      </c>
      <c r="D14" t="s">
        <v>26</v>
      </c>
      <c r="E14" t="s">
        <v>27</v>
      </c>
      <c r="F14" s="5">
        <v>1785</v>
      </c>
      <c r="G14" s="6">
        <v>462</v>
      </c>
    </row>
    <row r="15" spans="1:26" s="16" customFormat="1" x14ac:dyDescent="0.35">
      <c r="C15" t="s">
        <v>44</v>
      </c>
      <c r="D15" t="s">
        <v>8</v>
      </c>
      <c r="E15" t="s">
        <v>31</v>
      </c>
      <c r="F15" s="5">
        <v>3983</v>
      </c>
      <c r="G15" s="6">
        <v>144</v>
      </c>
    </row>
    <row r="16" spans="1:26" s="16" customFormat="1" x14ac:dyDescent="0.35">
      <c r="C16" t="s">
        <v>17</v>
      </c>
      <c r="D16" t="s">
        <v>32</v>
      </c>
      <c r="E16" t="s">
        <v>29</v>
      </c>
      <c r="F16" s="5">
        <v>2646</v>
      </c>
      <c r="G16" s="6">
        <v>120</v>
      </c>
    </row>
    <row r="17" spans="3:7" s="16" customFormat="1" x14ac:dyDescent="0.35">
      <c r="C17" t="s">
        <v>43</v>
      </c>
      <c r="D17" t="s">
        <v>47</v>
      </c>
      <c r="E17" t="s">
        <v>11</v>
      </c>
      <c r="F17" s="5">
        <v>252</v>
      </c>
      <c r="G17" s="6">
        <v>54</v>
      </c>
    </row>
    <row r="18" spans="3:7" s="16" customFormat="1" x14ac:dyDescent="0.35">
      <c r="C18" t="s">
        <v>44</v>
      </c>
      <c r="D18" t="s">
        <v>13</v>
      </c>
      <c r="E18" t="s">
        <v>27</v>
      </c>
      <c r="F18" s="5">
        <v>2464</v>
      </c>
      <c r="G18" s="6">
        <v>234</v>
      </c>
    </row>
    <row r="19" spans="3:7" s="16" customFormat="1" x14ac:dyDescent="0.35">
      <c r="C19" t="s">
        <v>44</v>
      </c>
      <c r="D19" t="s">
        <v>13</v>
      </c>
      <c r="E19" t="s">
        <v>49</v>
      </c>
      <c r="F19" s="5">
        <v>2114</v>
      </c>
      <c r="G19" s="6">
        <v>66</v>
      </c>
    </row>
    <row r="20" spans="3:7" s="16" customFormat="1" x14ac:dyDescent="0.35">
      <c r="C20" t="s">
        <v>25</v>
      </c>
      <c r="D20" t="s">
        <v>8</v>
      </c>
      <c r="E20" t="s">
        <v>33</v>
      </c>
      <c r="F20" s="5">
        <v>7693</v>
      </c>
      <c r="G20" s="6">
        <v>87</v>
      </c>
    </row>
    <row r="21" spans="3:7" s="16" customFormat="1" x14ac:dyDescent="0.35">
      <c r="C21" t="s">
        <v>40</v>
      </c>
      <c r="D21" t="s">
        <v>47</v>
      </c>
      <c r="E21" t="s">
        <v>39</v>
      </c>
      <c r="F21" s="5">
        <v>15610</v>
      </c>
      <c r="G21" s="6">
        <v>339</v>
      </c>
    </row>
    <row r="22" spans="3:7" s="16" customFormat="1" x14ac:dyDescent="0.35">
      <c r="C22" t="s">
        <v>20</v>
      </c>
      <c r="D22" t="s">
        <v>47</v>
      </c>
      <c r="E22" t="s">
        <v>35</v>
      </c>
      <c r="F22" s="5">
        <v>336</v>
      </c>
      <c r="G22" s="6">
        <v>144</v>
      </c>
    </row>
    <row r="23" spans="3:7" s="16" customFormat="1" x14ac:dyDescent="0.35">
      <c r="C23" t="s">
        <v>43</v>
      </c>
      <c r="D23" t="s">
        <v>26</v>
      </c>
      <c r="E23" t="s">
        <v>39</v>
      </c>
      <c r="F23" s="5">
        <v>9443</v>
      </c>
      <c r="G23" s="6">
        <v>162</v>
      </c>
    </row>
    <row r="24" spans="3:7" s="16" customFormat="1" x14ac:dyDescent="0.35">
      <c r="C24" t="s">
        <v>17</v>
      </c>
      <c r="D24" t="s">
        <v>47</v>
      </c>
      <c r="E24" t="s">
        <v>45</v>
      </c>
      <c r="F24" s="5">
        <v>8155</v>
      </c>
      <c r="G24" s="6">
        <v>90</v>
      </c>
    </row>
    <row r="25" spans="3:7" s="16" customFormat="1" x14ac:dyDescent="0.35">
      <c r="C25" t="s">
        <v>12</v>
      </c>
      <c r="D25" t="s">
        <v>32</v>
      </c>
      <c r="E25" t="s">
        <v>45</v>
      </c>
      <c r="F25" s="5">
        <v>1701</v>
      </c>
      <c r="G25" s="6">
        <v>234</v>
      </c>
    </row>
    <row r="26" spans="3:7" s="16" customFormat="1" x14ac:dyDescent="0.35">
      <c r="C26" t="s">
        <v>52</v>
      </c>
      <c r="D26" t="s">
        <v>32</v>
      </c>
      <c r="E26" t="s">
        <v>35</v>
      </c>
      <c r="F26" s="5">
        <v>2205</v>
      </c>
      <c r="G26" s="6">
        <v>141</v>
      </c>
    </row>
    <row r="27" spans="3:7" s="16" customFormat="1" x14ac:dyDescent="0.35">
      <c r="C27" t="s">
        <v>12</v>
      </c>
      <c r="D27" t="s">
        <v>8</v>
      </c>
      <c r="E27" t="s">
        <v>36</v>
      </c>
      <c r="F27" s="5">
        <v>1771</v>
      </c>
      <c r="G27" s="6">
        <v>204</v>
      </c>
    </row>
    <row r="28" spans="3:7" s="16" customFormat="1" x14ac:dyDescent="0.35">
      <c r="C28" t="s">
        <v>20</v>
      </c>
      <c r="D28" t="s">
        <v>13</v>
      </c>
      <c r="E28" t="s">
        <v>24</v>
      </c>
      <c r="F28" s="5">
        <v>2114</v>
      </c>
      <c r="G28" s="6">
        <v>186</v>
      </c>
    </row>
    <row r="29" spans="3:7" s="16" customFormat="1" x14ac:dyDescent="0.35">
      <c r="C29" t="s">
        <v>20</v>
      </c>
      <c r="D29" t="s">
        <v>21</v>
      </c>
      <c r="E29" t="s">
        <v>11</v>
      </c>
      <c r="F29" s="5">
        <v>10311</v>
      </c>
      <c r="G29" s="6">
        <v>231</v>
      </c>
    </row>
    <row r="30" spans="3:7" s="16" customFormat="1" x14ac:dyDescent="0.35">
      <c r="C30" t="s">
        <v>44</v>
      </c>
      <c r="D30" t="s">
        <v>26</v>
      </c>
      <c r="E30" t="s">
        <v>29</v>
      </c>
      <c r="F30" s="5">
        <v>21</v>
      </c>
      <c r="G30" s="6">
        <v>168</v>
      </c>
    </row>
    <row r="31" spans="3:7" s="16" customFormat="1" x14ac:dyDescent="0.35">
      <c r="C31" t="s">
        <v>52</v>
      </c>
      <c r="D31" t="s">
        <v>13</v>
      </c>
      <c r="E31" t="s">
        <v>39</v>
      </c>
      <c r="F31" s="5">
        <v>1974</v>
      </c>
      <c r="G31" s="6">
        <v>195</v>
      </c>
    </row>
    <row r="32" spans="3:7" s="16" customFormat="1" x14ac:dyDescent="0.35">
      <c r="C32" t="s">
        <v>40</v>
      </c>
      <c r="D32" t="s">
        <v>21</v>
      </c>
      <c r="E32" t="s">
        <v>45</v>
      </c>
      <c r="F32" s="5">
        <v>6314</v>
      </c>
      <c r="G32" s="6">
        <v>15</v>
      </c>
    </row>
    <row r="33" spans="3:7" s="16" customFormat="1" x14ac:dyDescent="0.35">
      <c r="C33" t="s">
        <v>52</v>
      </c>
      <c r="D33" t="s">
        <v>8</v>
      </c>
      <c r="E33" t="s">
        <v>45</v>
      </c>
      <c r="F33" s="5">
        <v>4683</v>
      </c>
      <c r="G33" s="6">
        <v>30</v>
      </c>
    </row>
    <row r="34" spans="3:7" s="16" customFormat="1" x14ac:dyDescent="0.35">
      <c r="C34" t="s">
        <v>20</v>
      </c>
      <c r="D34" t="s">
        <v>8</v>
      </c>
      <c r="E34" t="s">
        <v>46</v>
      </c>
      <c r="F34" s="5">
        <v>6398</v>
      </c>
      <c r="G34" s="6">
        <v>102</v>
      </c>
    </row>
    <row r="35" spans="3:7" s="16" customFormat="1" x14ac:dyDescent="0.35">
      <c r="C35" t="s">
        <v>43</v>
      </c>
      <c r="D35" t="s">
        <v>13</v>
      </c>
      <c r="E35" t="s">
        <v>36</v>
      </c>
      <c r="F35" s="5">
        <v>553</v>
      </c>
      <c r="G35" s="6">
        <v>15</v>
      </c>
    </row>
    <row r="36" spans="3:7" s="16" customFormat="1" x14ac:dyDescent="0.35">
      <c r="C36" t="s">
        <v>12</v>
      </c>
      <c r="D36" t="s">
        <v>26</v>
      </c>
      <c r="E36" t="s">
        <v>9</v>
      </c>
      <c r="F36" s="5">
        <v>7021</v>
      </c>
      <c r="G36" s="6">
        <v>183</v>
      </c>
    </row>
    <row r="37" spans="3:7" s="16" customFormat="1" x14ac:dyDescent="0.35">
      <c r="C37" t="s">
        <v>7</v>
      </c>
      <c r="D37" t="s">
        <v>26</v>
      </c>
      <c r="E37" t="s">
        <v>35</v>
      </c>
      <c r="F37" s="5">
        <v>5817</v>
      </c>
      <c r="G37" s="6">
        <v>12</v>
      </c>
    </row>
    <row r="38" spans="3:7" s="16" customFormat="1" x14ac:dyDescent="0.35">
      <c r="C38" t="s">
        <v>20</v>
      </c>
      <c r="D38" t="s">
        <v>26</v>
      </c>
      <c r="E38" t="s">
        <v>16</v>
      </c>
      <c r="F38" s="5">
        <v>3976</v>
      </c>
      <c r="G38" s="6">
        <v>72</v>
      </c>
    </row>
    <row r="39" spans="3:7" s="16" customFormat="1" x14ac:dyDescent="0.35">
      <c r="C39" t="s">
        <v>25</v>
      </c>
      <c r="D39" t="s">
        <v>32</v>
      </c>
      <c r="E39" t="s">
        <v>50</v>
      </c>
      <c r="F39" s="5">
        <v>1134</v>
      </c>
      <c r="G39" s="6">
        <v>282</v>
      </c>
    </row>
    <row r="40" spans="3:7" s="16" customFormat="1" x14ac:dyDescent="0.35">
      <c r="C40" t="s">
        <v>43</v>
      </c>
      <c r="D40" t="s">
        <v>26</v>
      </c>
      <c r="E40" t="s">
        <v>51</v>
      </c>
      <c r="F40" s="5">
        <v>6027</v>
      </c>
      <c r="G40" s="6">
        <v>144</v>
      </c>
    </row>
    <row r="41" spans="3:7" s="16" customFormat="1" x14ac:dyDescent="0.35">
      <c r="C41" t="s">
        <v>25</v>
      </c>
      <c r="D41" t="s">
        <v>8</v>
      </c>
      <c r="E41" t="s">
        <v>29</v>
      </c>
      <c r="F41" s="5">
        <v>1904</v>
      </c>
      <c r="G41" s="6">
        <v>405</v>
      </c>
    </row>
    <row r="42" spans="3:7" s="16" customFormat="1" x14ac:dyDescent="0.35">
      <c r="C42" t="s">
        <v>37</v>
      </c>
      <c r="D42" t="s">
        <v>47</v>
      </c>
      <c r="E42" t="s">
        <v>14</v>
      </c>
      <c r="F42" s="5">
        <v>3262</v>
      </c>
      <c r="G42" s="6">
        <v>75</v>
      </c>
    </row>
    <row r="43" spans="3:7" s="16" customFormat="1" x14ac:dyDescent="0.35">
      <c r="C43" t="s">
        <v>7</v>
      </c>
      <c r="D43" t="s">
        <v>47</v>
      </c>
      <c r="E43" t="s">
        <v>50</v>
      </c>
      <c r="F43" s="5">
        <v>2289</v>
      </c>
      <c r="G43" s="6">
        <v>135</v>
      </c>
    </row>
    <row r="44" spans="3:7" s="16" customFormat="1" x14ac:dyDescent="0.35">
      <c r="C44" t="s">
        <v>40</v>
      </c>
      <c r="D44" t="s">
        <v>47</v>
      </c>
      <c r="E44" t="s">
        <v>50</v>
      </c>
      <c r="F44" s="5">
        <v>6986</v>
      </c>
      <c r="G44" s="6">
        <v>21</v>
      </c>
    </row>
    <row r="45" spans="3:7" s="16" customFormat="1" x14ac:dyDescent="0.35">
      <c r="C45" t="s">
        <v>43</v>
      </c>
      <c r="D45" t="s">
        <v>32</v>
      </c>
      <c r="E45" t="s">
        <v>45</v>
      </c>
      <c r="F45" s="5">
        <v>4417</v>
      </c>
      <c r="G45" s="6">
        <v>153</v>
      </c>
    </row>
    <row r="46" spans="3:7" s="16" customFormat="1" x14ac:dyDescent="0.35">
      <c r="C46" t="s">
        <v>25</v>
      </c>
      <c r="D46" t="s">
        <v>47</v>
      </c>
      <c r="E46" t="s">
        <v>24</v>
      </c>
      <c r="F46" s="5">
        <v>1442</v>
      </c>
      <c r="G46" s="6">
        <v>15</v>
      </c>
    </row>
    <row r="47" spans="3:7" s="16" customFormat="1" x14ac:dyDescent="0.35">
      <c r="C47" t="s">
        <v>44</v>
      </c>
      <c r="D47" t="s">
        <v>13</v>
      </c>
      <c r="E47" t="s">
        <v>16</v>
      </c>
      <c r="F47" s="5">
        <v>2415</v>
      </c>
      <c r="G47" s="6">
        <v>255</v>
      </c>
    </row>
    <row r="48" spans="3:7" s="16" customFormat="1" x14ac:dyDescent="0.35">
      <c r="C48" t="s">
        <v>43</v>
      </c>
      <c r="D48" t="s">
        <v>8</v>
      </c>
      <c r="E48" t="s">
        <v>36</v>
      </c>
      <c r="F48" s="5">
        <v>238</v>
      </c>
      <c r="G48" s="6">
        <v>18</v>
      </c>
    </row>
    <row r="49" spans="3:7" s="16" customFormat="1" x14ac:dyDescent="0.35">
      <c r="C49" t="s">
        <v>25</v>
      </c>
      <c r="D49" t="s">
        <v>8</v>
      </c>
      <c r="E49" t="s">
        <v>45</v>
      </c>
      <c r="F49" s="5">
        <v>4949</v>
      </c>
      <c r="G49" s="6">
        <v>189</v>
      </c>
    </row>
    <row r="50" spans="3:7" s="16" customFormat="1" x14ac:dyDescent="0.35">
      <c r="C50" t="s">
        <v>40</v>
      </c>
      <c r="D50" t="s">
        <v>32</v>
      </c>
      <c r="E50" t="s">
        <v>14</v>
      </c>
      <c r="F50" s="5">
        <v>5075</v>
      </c>
      <c r="G50" s="6">
        <v>21</v>
      </c>
    </row>
    <row r="51" spans="3:7" s="16" customFormat="1" x14ac:dyDescent="0.35">
      <c r="C51" t="s">
        <v>44</v>
      </c>
      <c r="D51" t="s">
        <v>21</v>
      </c>
      <c r="E51" t="s">
        <v>29</v>
      </c>
      <c r="F51" s="5">
        <v>9198</v>
      </c>
      <c r="G51" s="6">
        <v>36</v>
      </c>
    </row>
    <row r="52" spans="3:7" s="16" customFormat="1" x14ac:dyDescent="0.35">
      <c r="C52" t="s">
        <v>25</v>
      </c>
      <c r="D52" t="s">
        <v>47</v>
      </c>
      <c r="E52" t="s">
        <v>49</v>
      </c>
      <c r="F52" s="5">
        <v>3339</v>
      </c>
      <c r="G52" s="6">
        <v>75</v>
      </c>
    </row>
    <row r="53" spans="3:7" s="16" customFormat="1" x14ac:dyDescent="0.35">
      <c r="C53" t="s">
        <v>7</v>
      </c>
      <c r="D53" t="s">
        <v>47</v>
      </c>
      <c r="E53" t="s">
        <v>31</v>
      </c>
      <c r="F53" s="5">
        <v>5019</v>
      </c>
      <c r="G53" s="6">
        <v>156</v>
      </c>
    </row>
    <row r="54" spans="3:7" s="16" customFormat="1" x14ac:dyDescent="0.35">
      <c r="C54" t="s">
        <v>40</v>
      </c>
      <c r="D54" t="s">
        <v>21</v>
      </c>
      <c r="E54" t="s">
        <v>29</v>
      </c>
      <c r="F54" s="5">
        <v>16184</v>
      </c>
      <c r="G54" s="6">
        <v>39</v>
      </c>
    </row>
    <row r="55" spans="3:7" s="16" customFormat="1" x14ac:dyDescent="0.35">
      <c r="C55" t="s">
        <v>25</v>
      </c>
      <c r="D55" t="s">
        <v>21</v>
      </c>
      <c r="E55" t="s">
        <v>42</v>
      </c>
      <c r="F55" s="5">
        <v>497</v>
      </c>
      <c r="G55" s="6">
        <v>63</v>
      </c>
    </row>
    <row r="56" spans="3:7" s="16" customFormat="1" x14ac:dyDescent="0.35">
      <c r="C56" t="s">
        <v>43</v>
      </c>
      <c r="D56" t="s">
        <v>21</v>
      </c>
      <c r="E56" t="s">
        <v>49</v>
      </c>
      <c r="F56" s="5">
        <v>8211</v>
      </c>
      <c r="G56" s="6">
        <v>75</v>
      </c>
    </row>
    <row r="57" spans="3:7" s="16" customFormat="1" x14ac:dyDescent="0.35">
      <c r="C57" t="s">
        <v>43</v>
      </c>
      <c r="D57" t="s">
        <v>32</v>
      </c>
      <c r="E57" t="s">
        <v>51</v>
      </c>
      <c r="F57" s="5">
        <v>6580</v>
      </c>
      <c r="G57" s="6">
        <v>183</v>
      </c>
    </row>
    <row r="58" spans="3:7" s="16" customFormat="1" x14ac:dyDescent="0.35">
      <c r="C58" t="s">
        <v>20</v>
      </c>
      <c r="D58" t="s">
        <v>13</v>
      </c>
      <c r="E58" t="s">
        <v>11</v>
      </c>
      <c r="F58" s="5">
        <v>4760</v>
      </c>
      <c r="G58" s="6">
        <v>69</v>
      </c>
    </row>
    <row r="59" spans="3:7" s="16" customFormat="1" x14ac:dyDescent="0.35">
      <c r="C59" t="s">
        <v>7</v>
      </c>
      <c r="D59" t="s">
        <v>21</v>
      </c>
      <c r="E59" t="s">
        <v>27</v>
      </c>
      <c r="F59" s="5">
        <v>5439</v>
      </c>
      <c r="G59" s="6">
        <v>30</v>
      </c>
    </row>
    <row r="60" spans="3:7" s="16" customFormat="1" x14ac:dyDescent="0.35">
      <c r="C60" t="s">
        <v>20</v>
      </c>
      <c r="D60" t="s">
        <v>47</v>
      </c>
      <c r="E60" t="s">
        <v>31</v>
      </c>
      <c r="F60" s="5">
        <v>1463</v>
      </c>
      <c r="G60" s="6">
        <v>39</v>
      </c>
    </row>
    <row r="61" spans="3:7" s="16" customFormat="1" x14ac:dyDescent="0.35">
      <c r="C61" t="s">
        <v>44</v>
      </c>
      <c r="D61" t="s">
        <v>47</v>
      </c>
      <c r="E61" t="s">
        <v>14</v>
      </c>
      <c r="F61" s="5">
        <v>7777</v>
      </c>
      <c r="G61" s="6">
        <v>504</v>
      </c>
    </row>
    <row r="62" spans="3:7" s="16" customFormat="1" x14ac:dyDescent="0.35">
      <c r="C62" t="s">
        <v>17</v>
      </c>
      <c r="D62" t="s">
        <v>8</v>
      </c>
      <c r="E62" t="s">
        <v>49</v>
      </c>
      <c r="F62" s="5">
        <v>1085</v>
      </c>
      <c r="G62" s="6">
        <v>273</v>
      </c>
    </row>
    <row r="63" spans="3:7" s="16" customFormat="1" x14ac:dyDescent="0.35">
      <c r="C63" t="s">
        <v>40</v>
      </c>
      <c r="D63" t="s">
        <v>8</v>
      </c>
      <c r="E63" t="s">
        <v>33</v>
      </c>
      <c r="F63" s="5">
        <v>182</v>
      </c>
      <c r="G63" s="6">
        <v>48</v>
      </c>
    </row>
    <row r="64" spans="3:7" s="16" customFormat="1" x14ac:dyDescent="0.35">
      <c r="C64" t="s">
        <v>25</v>
      </c>
      <c r="D64" t="s">
        <v>47</v>
      </c>
      <c r="E64" t="s">
        <v>50</v>
      </c>
      <c r="F64" s="5">
        <v>4242</v>
      </c>
      <c r="G64" s="6">
        <v>207</v>
      </c>
    </row>
    <row r="65" spans="3:7" s="16" customFormat="1" x14ac:dyDescent="0.35">
      <c r="C65" t="s">
        <v>25</v>
      </c>
      <c r="D65" t="s">
        <v>21</v>
      </c>
      <c r="E65" t="s">
        <v>14</v>
      </c>
      <c r="F65" s="5">
        <v>6118</v>
      </c>
      <c r="G65" s="6">
        <v>9</v>
      </c>
    </row>
    <row r="66" spans="3:7" s="16" customFormat="1" x14ac:dyDescent="0.35">
      <c r="C66" t="s">
        <v>52</v>
      </c>
      <c r="D66" t="s">
        <v>21</v>
      </c>
      <c r="E66" t="s">
        <v>45</v>
      </c>
      <c r="F66" s="5">
        <v>2317</v>
      </c>
      <c r="G66" s="6">
        <v>261</v>
      </c>
    </row>
    <row r="67" spans="3:7" s="16" customFormat="1" x14ac:dyDescent="0.35">
      <c r="C67" t="s">
        <v>25</v>
      </c>
      <c r="D67" t="s">
        <v>32</v>
      </c>
      <c r="E67" t="s">
        <v>29</v>
      </c>
      <c r="F67" s="5">
        <v>938</v>
      </c>
      <c r="G67" s="6">
        <v>6</v>
      </c>
    </row>
    <row r="68" spans="3:7" s="16" customFormat="1" x14ac:dyDescent="0.35">
      <c r="C68" t="s">
        <v>12</v>
      </c>
      <c r="D68" t="s">
        <v>8</v>
      </c>
      <c r="E68" t="s">
        <v>24</v>
      </c>
      <c r="F68" s="5">
        <v>9709</v>
      </c>
      <c r="G68" s="6">
        <v>30</v>
      </c>
    </row>
    <row r="69" spans="3:7" s="16" customFormat="1" x14ac:dyDescent="0.35">
      <c r="C69" t="s">
        <v>37</v>
      </c>
      <c r="D69" t="s">
        <v>47</v>
      </c>
      <c r="E69" t="s">
        <v>39</v>
      </c>
      <c r="F69" s="5">
        <v>2205</v>
      </c>
      <c r="G69" s="6">
        <v>138</v>
      </c>
    </row>
    <row r="70" spans="3:7" s="16" customFormat="1" x14ac:dyDescent="0.35">
      <c r="C70" t="s">
        <v>37</v>
      </c>
      <c r="D70" t="s">
        <v>8</v>
      </c>
      <c r="E70" t="s">
        <v>31</v>
      </c>
      <c r="F70" s="5">
        <v>4487</v>
      </c>
      <c r="G70" s="6">
        <v>111</v>
      </c>
    </row>
    <row r="71" spans="3:7" s="16" customFormat="1" x14ac:dyDescent="0.35">
      <c r="C71" t="s">
        <v>40</v>
      </c>
      <c r="D71" t="s">
        <v>13</v>
      </c>
      <c r="E71" t="s">
        <v>22</v>
      </c>
      <c r="F71" s="5">
        <v>2415</v>
      </c>
      <c r="G71" s="6">
        <v>15</v>
      </c>
    </row>
    <row r="72" spans="3:7" s="16" customFormat="1" x14ac:dyDescent="0.35">
      <c r="C72" t="s">
        <v>7</v>
      </c>
      <c r="D72" t="s">
        <v>47</v>
      </c>
      <c r="E72" t="s">
        <v>36</v>
      </c>
      <c r="F72" s="5">
        <v>4018</v>
      </c>
      <c r="G72" s="6">
        <v>162</v>
      </c>
    </row>
    <row r="73" spans="3:7" s="16" customFormat="1" x14ac:dyDescent="0.35">
      <c r="C73" t="s">
        <v>40</v>
      </c>
      <c r="D73" t="s">
        <v>47</v>
      </c>
      <c r="E73" t="s">
        <v>36</v>
      </c>
      <c r="F73" s="5">
        <v>861</v>
      </c>
      <c r="G73" s="6">
        <v>195</v>
      </c>
    </row>
    <row r="74" spans="3:7" s="16" customFormat="1" x14ac:dyDescent="0.35">
      <c r="C74" t="s">
        <v>52</v>
      </c>
      <c r="D74" t="s">
        <v>32</v>
      </c>
      <c r="E74" t="s">
        <v>16</v>
      </c>
      <c r="F74" s="5">
        <v>5586</v>
      </c>
      <c r="G74" s="6">
        <v>525</v>
      </c>
    </row>
    <row r="75" spans="3:7" s="16" customFormat="1" x14ac:dyDescent="0.35">
      <c r="C75" t="s">
        <v>37</v>
      </c>
      <c r="D75" t="s">
        <v>47</v>
      </c>
      <c r="E75" t="s">
        <v>30</v>
      </c>
      <c r="F75" s="5">
        <v>2226</v>
      </c>
      <c r="G75" s="6">
        <v>48</v>
      </c>
    </row>
    <row r="76" spans="3:7" s="16" customFormat="1" x14ac:dyDescent="0.35">
      <c r="C76" t="s">
        <v>17</v>
      </c>
      <c r="D76" t="s">
        <v>47</v>
      </c>
      <c r="E76" t="s">
        <v>51</v>
      </c>
      <c r="F76" s="5">
        <v>14329</v>
      </c>
      <c r="G76" s="6">
        <v>150</v>
      </c>
    </row>
    <row r="77" spans="3:7" s="16" customFormat="1" x14ac:dyDescent="0.35">
      <c r="C77" t="s">
        <v>17</v>
      </c>
      <c r="D77" t="s">
        <v>47</v>
      </c>
      <c r="E77" t="s">
        <v>39</v>
      </c>
      <c r="F77" s="5">
        <v>8463</v>
      </c>
      <c r="G77" s="6">
        <v>492</v>
      </c>
    </row>
    <row r="78" spans="3:7" s="16" customFormat="1" x14ac:dyDescent="0.35">
      <c r="C78" t="s">
        <v>40</v>
      </c>
      <c r="D78" t="s">
        <v>47</v>
      </c>
      <c r="E78" t="s">
        <v>49</v>
      </c>
      <c r="F78" s="5">
        <v>2891</v>
      </c>
      <c r="G78" s="6">
        <v>102</v>
      </c>
    </row>
    <row r="79" spans="3:7" s="16" customFormat="1" x14ac:dyDescent="0.35">
      <c r="C79" t="s">
        <v>44</v>
      </c>
      <c r="D79" t="s">
        <v>21</v>
      </c>
      <c r="E79" t="s">
        <v>45</v>
      </c>
      <c r="F79" s="5">
        <v>3773</v>
      </c>
      <c r="G79" s="6">
        <v>165</v>
      </c>
    </row>
    <row r="80" spans="3:7" s="16" customFormat="1" x14ac:dyDescent="0.35">
      <c r="C80" t="s">
        <v>20</v>
      </c>
      <c r="D80" t="s">
        <v>21</v>
      </c>
      <c r="E80" t="s">
        <v>51</v>
      </c>
      <c r="F80" s="5">
        <v>854</v>
      </c>
      <c r="G80" s="6">
        <v>309</v>
      </c>
    </row>
    <row r="81" spans="3:7" s="16" customFormat="1" x14ac:dyDescent="0.35">
      <c r="C81" t="s">
        <v>25</v>
      </c>
      <c r="D81" t="s">
        <v>21</v>
      </c>
      <c r="E81" t="s">
        <v>31</v>
      </c>
      <c r="F81" s="5">
        <v>4970</v>
      </c>
      <c r="G81" s="6">
        <v>156</v>
      </c>
    </row>
    <row r="82" spans="3:7" s="16" customFormat="1" x14ac:dyDescent="0.35">
      <c r="C82" t="s">
        <v>17</v>
      </c>
      <c r="D82" t="s">
        <v>13</v>
      </c>
      <c r="E82" t="s">
        <v>48</v>
      </c>
      <c r="F82" s="5">
        <v>98</v>
      </c>
      <c r="G82" s="6">
        <v>159</v>
      </c>
    </row>
    <row r="83" spans="3:7" s="16" customFormat="1" x14ac:dyDescent="0.35">
      <c r="C83" t="s">
        <v>40</v>
      </c>
      <c r="D83" t="s">
        <v>13</v>
      </c>
      <c r="E83" t="s">
        <v>24</v>
      </c>
      <c r="F83" s="5">
        <v>13391</v>
      </c>
      <c r="G83" s="6">
        <v>201</v>
      </c>
    </row>
    <row r="84" spans="3:7" s="16" customFormat="1" x14ac:dyDescent="0.35">
      <c r="C84" t="s">
        <v>12</v>
      </c>
      <c r="D84" t="s">
        <v>26</v>
      </c>
      <c r="E84" t="s">
        <v>33</v>
      </c>
      <c r="F84" s="5">
        <v>8890</v>
      </c>
      <c r="G84" s="6">
        <v>210</v>
      </c>
    </row>
    <row r="85" spans="3:7" s="16" customFormat="1" x14ac:dyDescent="0.35">
      <c r="C85" t="s">
        <v>43</v>
      </c>
      <c r="D85" t="s">
        <v>32</v>
      </c>
      <c r="E85" t="s">
        <v>11</v>
      </c>
      <c r="F85" s="5">
        <v>56</v>
      </c>
      <c r="G85" s="6">
        <v>51</v>
      </c>
    </row>
    <row r="86" spans="3:7" s="16" customFormat="1" x14ac:dyDescent="0.35">
      <c r="C86" t="s">
        <v>44</v>
      </c>
      <c r="D86" t="s">
        <v>21</v>
      </c>
      <c r="E86" t="s">
        <v>27</v>
      </c>
      <c r="F86" s="5">
        <v>3339</v>
      </c>
      <c r="G86" s="6">
        <v>39</v>
      </c>
    </row>
    <row r="87" spans="3:7" s="16" customFormat="1" x14ac:dyDescent="0.35">
      <c r="C87" t="s">
        <v>52</v>
      </c>
      <c r="D87" t="s">
        <v>13</v>
      </c>
      <c r="E87" t="s">
        <v>22</v>
      </c>
      <c r="F87" s="5">
        <v>3808</v>
      </c>
      <c r="G87" s="6">
        <v>279</v>
      </c>
    </row>
    <row r="88" spans="3:7" s="16" customFormat="1" x14ac:dyDescent="0.35">
      <c r="C88" t="s">
        <v>52</v>
      </c>
      <c r="D88" t="s">
        <v>32</v>
      </c>
      <c r="E88" t="s">
        <v>11</v>
      </c>
      <c r="F88" s="5">
        <v>63</v>
      </c>
      <c r="G88" s="6">
        <v>123</v>
      </c>
    </row>
    <row r="89" spans="3:7" s="16" customFormat="1" x14ac:dyDescent="0.35">
      <c r="C89" t="s">
        <v>43</v>
      </c>
      <c r="D89" t="s">
        <v>26</v>
      </c>
      <c r="E89" t="s">
        <v>50</v>
      </c>
      <c r="F89" s="5">
        <v>7812</v>
      </c>
      <c r="G89" s="6">
        <v>81</v>
      </c>
    </row>
    <row r="90" spans="3:7" s="16" customFormat="1" x14ac:dyDescent="0.35">
      <c r="C90" t="s">
        <v>7</v>
      </c>
      <c r="D90" t="s">
        <v>8</v>
      </c>
      <c r="E90" t="s">
        <v>36</v>
      </c>
      <c r="F90" s="5">
        <v>7693</v>
      </c>
      <c r="G90" s="6">
        <v>21</v>
      </c>
    </row>
    <row r="91" spans="3:7" s="16" customFormat="1" x14ac:dyDescent="0.35">
      <c r="C91" t="s">
        <v>44</v>
      </c>
      <c r="D91" t="s">
        <v>21</v>
      </c>
      <c r="E91" t="s">
        <v>51</v>
      </c>
      <c r="F91" s="5">
        <v>973</v>
      </c>
      <c r="G91" s="6">
        <v>162</v>
      </c>
    </row>
    <row r="92" spans="3:7" s="16" customFormat="1" x14ac:dyDescent="0.35">
      <c r="C92" t="s">
        <v>52</v>
      </c>
      <c r="D92" t="s">
        <v>13</v>
      </c>
      <c r="E92" t="s">
        <v>42</v>
      </c>
      <c r="F92" s="5">
        <v>567</v>
      </c>
      <c r="G92" s="6">
        <v>228</v>
      </c>
    </row>
    <row r="93" spans="3:7" s="16" customFormat="1" x14ac:dyDescent="0.35">
      <c r="C93" t="s">
        <v>52</v>
      </c>
      <c r="D93" t="s">
        <v>21</v>
      </c>
      <c r="E93" t="s">
        <v>49</v>
      </c>
      <c r="F93" s="5">
        <v>2471</v>
      </c>
      <c r="G93" s="6">
        <v>342</v>
      </c>
    </row>
    <row r="94" spans="3:7" s="16" customFormat="1" x14ac:dyDescent="0.35">
      <c r="C94" t="s">
        <v>40</v>
      </c>
      <c r="D94" t="s">
        <v>32</v>
      </c>
      <c r="E94" t="s">
        <v>11</v>
      </c>
      <c r="F94" s="5">
        <v>7189</v>
      </c>
      <c r="G94" s="6">
        <v>54</v>
      </c>
    </row>
    <row r="95" spans="3:7" s="16" customFormat="1" x14ac:dyDescent="0.35">
      <c r="C95" t="s">
        <v>20</v>
      </c>
      <c r="D95" t="s">
        <v>13</v>
      </c>
      <c r="E95" t="s">
        <v>51</v>
      </c>
      <c r="F95" s="5">
        <v>7455</v>
      </c>
      <c r="G95" s="6">
        <v>216</v>
      </c>
    </row>
    <row r="96" spans="3:7" s="16" customFormat="1" x14ac:dyDescent="0.35">
      <c r="C96" t="s">
        <v>44</v>
      </c>
      <c r="D96" t="s">
        <v>47</v>
      </c>
      <c r="E96" t="s">
        <v>48</v>
      </c>
      <c r="F96" s="5">
        <v>3108</v>
      </c>
      <c r="G96" s="6">
        <v>54</v>
      </c>
    </row>
    <row r="97" spans="3:7" s="16" customFormat="1" x14ac:dyDescent="0.35">
      <c r="C97" t="s">
        <v>25</v>
      </c>
      <c r="D97" t="s">
        <v>32</v>
      </c>
      <c r="E97" t="s">
        <v>27</v>
      </c>
      <c r="F97" s="5">
        <v>469</v>
      </c>
      <c r="G97" s="6">
        <v>75</v>
      </c>
    </row>
    <row r="98" spans="3:7" s="16" customFormat="1" x14ac:dyDescent="0.35">
      <c r="C98" t="s">
        <v>17</v>
      </c>
      <c r="D98" t="s">
        <v>8</v>
      </c>
      <c r="E98" t="s">
        <v>45</v>
      </c>
      <c r="F98" s="5">
        <v>2737</v>
      </c>
      <c r="G98" s="6">
        <v>93</v>
      </c>
    </row>
    <row r="99" spans="3:7" s="16" customFormat="1" x14ac:dyDescent="0.35">
      <c r="C99" t="s">
        <v>17</v>
      </c>
      <c r="D99" t="s">
        <v>8</v>
      </c>
      <c r="E99" t="s">
        <v>27</v>
      </c>
      <c r="F99" s="5">
        <v>4305</v>
      </c>
      <c r="G99" s="6">
        <v>156</v>
      </c>
    </row>
    <row r="100" spans="3:7" s="16" customFormat="1" x14ac:dyDescent="0.35">
      <c r="C100" t="s">
        <v>17</v>
      </c>
      <c r="D100" t="s">
        <v>32</v>
      </c>
      <c r="E100" t="s">
        <v>31</v>
      </c>
      <c r="F100" s="5">
        <v>2408</v>
      </c>
      <c r="G100" s="6">
        <v>9</v>
      </c>
    </row>
    <row r="101" spans="3:7" s="16" customFormat="1" x14ac:dyDescent="0.35">
      <c r="C101" t="s">
        <v>44</v>
      </c>
      <c r="D101" t="s">
        <v>21</v>
      </c>
      <c r="E101" t="s">
        <v>36</v>
      </c>
      <c r="F101" s="5">
        <v>1281</v>
      </c>
      <c r="G101" s="6">
        <v>18</v>
      </c>
    </row>
    <row r="102" spans="3:7" s="16" customFormat="1" x14ac:dyDescent="0.35">
      <c r="C102" t="s">
        <v>7</v>
      </c>
      <c r="D102" t="s">
        <v>13</v>
      </c>
      <c r="E102" t="s">
        <v>14</v>
      </c>
      <c r="F102" s="5">
        <v>12348</v>
      </c>
      <c r="G102" s="6">
        <v>234</v>
      </c>
    </row>
    <row r="103" spans="3:7" s="16" customFormat="1" x14ac:dyDescent="0.35">
      <c r="C103" t="s">
        <v>44</v>
      </c>
      <c r="D103" t="s">
        <v>47</v>
      </c>
      <c r="E103" t="s">
        <v>51</v>
      </c>
      <c r="F103" s="5">
        <v>3689</v>
      </c>
      <c r="G103" s="6">
        <v>312</v>
      </c>
    </row>
    <row r="104" spans="3:7" s="16" customFormat="1" x14ac:dyDescent="0.35">
      <c r="C104" t="s">
        <v>37</v>
      </c>
      <c r="D104" t="s">
        <v>21</v>
      </c>
      <c r="E104" t="s">
        <v>36</v>
      </c>
      <c r="F104" s="5">
        <v>2870</v>
      </c>
      <c r="G104" s="6">
        <v>300</v>
      </c>
    </row>
    <row r="105" spans="3:7" s="16" customFormat="1" x14ac:dyDescent="0.35">
      <c r="C105" t="s">
        <v>43</v>
      </c>
      <c r="D105" t="s">
        <v>21</v>
      </c>
      <c r="E105" t="s">
        <v>50</v>
      </c>
      <c r="F105" s="5">
        <v>798</v>
      </c>
      <c r="G105" s="6">
        <v>519</v>
      </c>
    </row>
    <row r="106" spans="3:7" s="16" customFormat="1" x14ac:dyDescent="0.35">
      <c r="C106" t="s">
        <v>20</v>
      </c>
      <c r="D106" t="s">
        <v>8</v>
      </c>
      <c r="E106" t="s">
        <v>42</v>
      </c>
      <c r="F106" s="5">
        <v>2933</v>
      </c>
      <c r="G106" s="6">
        <v>9</v>
      </c>
    </row>
    <row r="107" spans="3:7" s="16" customFormat="1" x14ac:dyDescent="0.35">
      <c r="C107" t="s">
        <v>40</v>
      </c>
      <c r="D107" t="s">
        <v>13</v>
      </c>
      <c r="E107" t="s">
        <v>18</v>
      </c>
      <c r="F107" s="5">
        <v>2744</v>
      </c>
      <c r="G107" s="6">
        <v>9</v>
      </c>
    </row>
    <row r="108" spans="3:7" s="16" customFormat="1" x14ac:dyDescent="0.35">
      <c r="C108" t="s">
        <v>7</v>
      </c>
      <c r="D108" t="s">
        <v>21</v>
      </c>
      <c r="E108" t="s">
        <v>30</v>
      </c>
      <c r="F108" s="5">
        <v>9772</v>
      </c>
      <c r="G108" s="6">
        <v>90</v>
      </c>
    </row>
    <row r="109" spans="3:7" s="16" customFormat="1" x14ac:dyDescent="0.35">
      <c r="C109" t="s">
        <v>37</v>
      </c>
      <c r="D109" t="s">
        <v>47</v>
      </c>
      <c r="E109" t="s">
        <v>27</v>
      </c>
      <c r="F109" s="5">
        <v>1568</v>
      </c>
      <c r="G109" s="6">
        <v>96</v>
      </c>
    </row>
    <row r="110" spans="3:7" s="16" customFormat="1" x14ac:dyDescent="0.35">
      <c r="C110" t="s">
        <v>43</v>
      </c>
      <c r="D110" t="s">
        <v>21</v>
      </c>
      <c r="E110" t="s">
        <v>29</v>
      </c>
      <c r="F110" s="5">
        <v>11417</v>
      </c>
      <c r="G110" s="6">
        <v>21</v>
      </c>
    </row>
    <row r="111" spans="3:7" s="16" customFormat="1" x14ac:dyDescent="0.35">
      <c r="C111" t="s">
        <v>7</v>
      </c>
      <c r="D111" t="s">
        <v>47</v>
      </c>
      <c r="E111" t="s">
        <v>48</v>
      </c>
      <c r="F111" s="5">
        <v>6748</v>
      </c>
      <c r="G111" s="6">
        <v>48</v>
      </c>
    </row>
    <row r="112" spans="3:7" s="16" customFormat="1" x14ac:dyDescent="0.35">
      <c r="C112" t="s">
        <v>52</v>
      </c>
      <c r="D112" t="s">
        <v>21</v>
      </c>
      <c r="E112" t="s">
        <v>50</v>
      </c>
      <c r="F112" s="5">
        <v>1407</v>
      </c>
      <c r="G112" s="6">
        <v>72</v>
      </c>
    </row>
    <row r="113" spans="3:7" s="16" customFormat="1" x14ac:dyDescent="0.35">
      <c r="C113" t="s">
        <v>12</v>
      </c>
      <c r="D113" t="s">
        <v>13</v>
      </c>
      <c r="E113" t="s">
        <v>49</v>
      </c>
      <c r="F113" s="5">
        <v>2023</v>
      </c>
      <c r="G113" s="6">
        <v>168</v>
      </c>
    </row>
    <row r="114" spans="3:7" s="16" customFormat="1" x14ac:dyDescent="0.35">
      <c r="C114" t="s">
        <v>40</v>
      </c>
      <c r="D114" t="s">
        <v>26</v>
      </c>
      <c r="E114" t="s">
        <v>48</v>
      </c>
      <c r="F114" s="5">
        <v>5236</v>
      </c>
      <c r="G114" s="6">
        <v>51</v>
      </c>
    </row>
    <row r="115" spans="3:7" s="16" customFormat="1" x14ac:dyDescent="0.35">
      <c r="C115" t="s">
        <v>20</v>
      </c>
      <c r="D115" t="s">
        <v>21</v>
      </c>
      <c r="E115" t="s">
        <v>36</v>
      </c>
      <c r="F115" s="5">
        <v>1925</v>
      </c>
      <c r="G115" s="6">
        <v>192</v>
      </c>
    </row>
    <row r="116" spans="3:7" s="16" customFormat="1" x14ac:dyDescent="0.35">
      <c r="C116" t="s">
        <v>37</v>
      </c>
      <c r="D116" t="s">
        <v>8</v>
      </c>
      <c r="E116" t="s">
        <v>16</v>
      </c>
      <c r="F116" s="5">
        <v>6608</v>
      </c>
      <c r="G116" s="6">
        <v>225</v>
      </c>
    </row>
    <row r="117" spans="3:7" s="16" customFormat="1" x14ac:dyDescent="0.35">
      <c r="C117" t="s">
        <v>25</v>
      </c>
      <c r="D117" t="s">
        <v>47</v>
      </c>
      <c r="E117" t="s">
        <v>48</v>
      </c>
      <c r="F117" s="5">
        <v>8008</v>
      </c>
      <c r="G117" s="6">
        <v>456</v>
      </c>
    </row>
    <row r="118" spans="3:7" s="16" customFormat="1" x14ac:dyDescent="0.35">
      <c r="C118" t="s">
        <v>52</v>
      </c>
      <c r="D118" t="s">
        <v>47</v>
      </c>
      <c r="E118" t="s">
        <v>27</v>
      </c>
      <c r="F118" s="5">
        <v>1428</v>
      </c>
      <c r="G118" s="6">
        <v>93</v>
      </c>
    </row>
    <row r="119" spans="3:7" s="16" customFormat="1" x14ac:dyDescent="0.35">
      <c r="C119" t="s">
        <v>25</v>
      </c>
      <c r="D119" t="s">
        <v>47</v>
      </c>
      <c r="E119" t="s">
        <v>18</v>
      </c>
      <c r="F119" s="5">
        <v>525</v>
      </c>
      <c r="G119" s="6">
        <v>48</v>
      </c>
    </row>
    <row r="120" spans="3:7" s="16" customFormat="1" x14ac:dyDescent="0.35">
      <c r="C120" t="s">
        <v>25</v>
      </c>
      <c r="D120" t="s">
        <v>8</v>
      </c>
      <c r="E120" t="s">
        <v>22</v>
      </c>
      <c r="F120" s="5">
        <v>1505</v>
      </c>
      <c r="G120" s="6">
        <v>102</v>
      </c>
    </row>
    <row r="121" spans="3:7" s="16" customFormat="1" x14ac:dyDescent="0.35">
      <c r="C121" t="s">
        <v>37</v>
      </c>
      <c r="D121" t="s">
        <v>13</v>
      </c>
      <c r="E121" t="s">
        <v>9</v>
      </c>
      <c r="F121" s="5">
        <v>6755</v>
      </c>
      <c r="G121" s="6">
        <v>252</v>
      </c>
    </row>
    <row r="122" spans="3:7" s="16" customFormat="1" x14ac:dyDescent="0.35">
      <c r="C122" t="s">
        <v>43</v>
      </c>
      <c r="D122" t="s">
        <v>8</v>
      </c>
      <c r="E122" t="s">
        <v>22</v>
      </c>
      <c r="F122" s="5">
        <v>11571</v>
      </c>
      <c r="G122" s="6">
        <v>138</v>
      </c>
    </row>
    <row r="123" spans="3:7" s="16" customFormat="1" x14ac:dyDescent="0.35">
      <c r="C123" t="s">
        <v>7</v>
      </c>
      <c r="D123" t="s">
        <v>32</v>
      </c>
      <c r="E123" t="s">
        <v>27</v>
      </c>
      <c r="F123" s="5">
        <v>2541</v>
      </c>
      <c r="G123" s="6">
        <v>90</v>
      </c>
    </row>
    <row r="124" spans="3:7" s="16" customFormat="1" x14ac:dyDescent="0.35">
      <c r="C124" t="s">
        <v>20</v>
      </c>
      <c r="D124" t="s">
        <v>8</v>
      </c>
      <c r="E124" t="s">
        <v>9</v>
      </c>
      <c r="F124" s="5">
        <v>1526</v>
      </c>
      <c r="G124" s="6">
        <v>240</v>
      </c>
    </row>
    <row r="125" spans="3:7" s="16" customFormat="1" x14ac:dyDescent="0.35">
      <c r="C125" t="s">
        <v>7</v>
      </c>
      <c r="D125" t="s">
        <v>32</v>
      </c>
      <c r="E125" t="s">
        <v>18</v>
      </c>
      <c r="F125" s="5">
        <v>6125</v>
      </c>
      <c r="G125" s="6">
        <v>102</v>
      </c>
    </row>
    <row r="126" spans="3:7" s="16" customFormat="1" x14ac:dyDescent="0.35">
      <c r="C126" t="s">
        <v>20</v>
      </c>
      <c r="D126" t="s">
        <v>13</v>
      </c>
      <c r="E126" t="s">
        <v>50</v>
      </c>
      <c r="F126" s="5">
        <v>847</v>
      </c>
      <c r="G126" s="6">
        <v>129</v>
      </c>
    </row>
    <row r="127" spans="3:7" s="16" customFormat="1" x14ac:dyDescent="0.35">
      <c r="C127" t="s">
        <v>12</v>
      </c>
      <c r="D127" t="s">
        <v>13</v>
      </c>
      <c r="E127" t="s">
        <v>50</v>
      </c>
      <c r="F127" s="5">
        <v>4753</v>
      </c>
      <c r="G127" s="6">
        <v>300</v>
      </c>
    </row>
    <row r="128" spans="3:7" s="16" customFormat="1" x14ac:dyDescent="0.35">
      <c r="C128" t="s">
        <v>25</v>
      </c>
      <c r="D128" t="s">
        <v>32</v>
      </c>
      <c r="E128" t="s">
        <v>30</v>
      </c>
      <c r="F128" s="5">
        <v>959</v>
      </c>
      <c r="G128" s="6">
        <v>135</v>
      </c>
    </row>
    <row r="129" spans="3:7" s="16" customFormat="1" x14ac:dyDescent="0.35">
      <c r="C129" t="s">
        <v>37</v>
      </c>
      <c r="D129" t="s">
        <v>13</v>
      </c>
      <c r="E129" t="s">
        <v>46</v>
      </c>
      <c r="F129" s="5">
        <v>2793</v>
      </c>
      <c r="G129" s="6">
        <v>114</v>
      </c>
    </row>
    <row r="130" spans="3:7" s="16" customFormat="1" x14ac:dyDescent="0.35">
      <c r="C130" t="s">
        <v>37</v>
      </c>
      <c r="D130" t="s">
        <v>13</v>
      </c>
      <c r="E130" t="s">
        <v>16</v>
      </c>
      <c r="F130" s="5">
        <v>4606</v>
      </c>
      <c r="G130" s="6">
        <v>63</v>
      </c>
    </row>
    <row r="131" spans="3:7" s="16" customFormat="1" x14ac:dyDescent="0.35">
      <c r="C131" t="s">
        <v>37</v>
      </c>
      <c r="D131" t="s">
        <v>21</v>
      </c>
      <c r="E131" t="s">
        <v>49</v>
      </c>
      <c r="F131" s="5">
        <v>5551</v>
      </c>
      <c r="G131" s="6">
        <v>252</v>
      </c>
    </row>
    <row r="132" spans="3:7" s="16" customFormat="1" x14ac:dyDescent="0.35">
      <c r="C132" t="s">
        <v>52</v>
      </c>
      <c r="D132" t="s">
        <v>21</v>
      </c>
      <c r="E132" t="s">
        <v>14</v>
      </c>
      <c r="F132" s="5">
        <v>6657</v>
      </c>
      <c r="G132" s="6">
        <v>303</v>
      </c>
    </row>
    <row r="133" spans="3:7" s="16" customFormat="1" x14ac:dyDescent="0.35">
      <c r="C133" t="s">
        <v>37</v>
      </c>
      <c r="D133" t="s">
        <v>26</v>
      </c>
      <c r="E133" t="s">
        <v>31</v>
      </c>
      <c r="F133" s="5">
        <v>4438</v>
      </c>
      <c r="G133" s="6">
        <v>246</v>
      </c>
    </row>
    <row r="134" spans="3:7" s="16" customFormat="1" x14ac:dyDescent="0.35">
      <c r="C134" t="s">
        <v>12</v>
      </c>
      <c r="D134" t="s">
        <v>32</v>
      </c>
      <c r="E134" t="s">
        <v>35</v>
      </c>
      <c r="F134" s="5">
        <v>168</v>
      </c>
      <c r="G134" s="6">
        <v>84</v>
      </c>
    </row>
    <row r="135" spans="3:7" s="16" customFormat="1" x14ac:dyDescent="0.35">
      <c r="C135" t="s">
        <v>37</v>
      </c>
      <c r="D135" t="s">
        <v>47</v>
      </c>
      <c r="E135" t="s">
        <v>31</v>
      </c>
      <c r="F135" s="5">
        <v>7777</v>
      </c>
      <c r="G135" s="6">
        <v>39</v>
      </c>
    </row>
    <row r="136" spans="3:7" s="16" customFormat="1" x14ac:dyDescent="0.35">
      <c r="C136" t="s">
        <v>40</v>
      </c>
      <c r="D136" t="s">
        <v>21</v>
      </c>
      <c r="E136" t="s">
        <v>31</v>
      </c>
      <c r="F136" s="5">
        <v>3339</v>
      </c>
      <c r="G136" s="6">
        <v>348</v>
      </c>
    </row>
    <row r="137" spans="3:7" s="16" customFormat="1" x14ac:dyDescent="0.35">
      <c r="C137" t="s">
        <v>37</v>
      </c>
      <c r="D137" t="s">
        <v>8</v>
      </c>
      <c r="E137" t="s">
        <v>30</v>
      </c>
      <c r="F137" s="5">
        <v>6391</v>
      </c>
      <c r="G137" s="6">
        <v>48</v>
      </c>
    </row>
    <row r="138" spans="3:7" s="16" customFormat="1" x14ac:dyDescent="0.35">
      <c r="C138" t="s">
        <v>40</v>
      </c>
      <c r="D138" t="s">
        <v>8</v>
      </c>
      <c r="E138" t="s">
        <v>35</v>
      </c>
      <c r="F138" s="5">
        <v>518</v>
      </c>
      <c r="G138" s="6">
        <v>75</v>
      </c>
    </row>
    <row r="139" spans="3:7" s="16" customFormat="1" x14ac:dyDescent="0.35">
      <c r="C139" t="s">
        <v>37</v>
      </c>
      <c r="D139" t="s">
        <v>32</v>
      </c>
      <c r="E139" t="s">
        <v>51</v>
      </c>
      <c r="F139" s="5">
        <v>5677</v>
      </c>
      <c r="G139" s="6">
        <v>258</v>
      </c>
    </row>
    <row r="140" spans="3:7" s="16" customFormat="1" x14ac:dyDescent="0.35">
      <c r="C140" t="s">
        <v>25</v>
      </c>
      <c r="D140" t="s">
        <v>26</v>
      </c>
      <c r="E140" t="s">
        <v>31</v>
      </c>
      <c r="F140" s="5">
        <v>6048</v>
      </c>
      <c r="G140" s="6">
        <v>27</v>
      </c>
    </row>
    <row r="141" spans="3:7" s="16" customFormat="1" x14ac:dyDescent="0.35">
      <c r="C141" t="s">
        <v>12</v>
      </c>
      <c r="D141" t="s">
        <v>32</v>
      </c>
      <c r="E141" t="s">
        <v>14</v>
      </c>
      <c r="F141" s="5">
        <v>3752</v>
      </c>
      <c r="G141" s="6">
        <v>213</v>
      </c>
    </row>
    <row r="142" spans="3:7" s="16" customFormat="1" x14ac:dyDescent="0.35">
      <c r="C142" t="s">
        <v>40</v>
      </c>
      <c r="D142" t="s">
        <v>13</v>
      </c>
      <c r="E142" t="s">
        <v>49</v>
      </c>
      <c r="F142" s="5">
        <v>4480</v>
      </c>
      <c r="G142" s="6">
        <v>357</v>
      </c>
    </row>
    <row r="143" spans="3:7" s="16" customFormat="1" x14ac:dyDescent="0.35">
      <c r="C143" t="s">
        <v>17</v>
      </c>
      <c r="D143" t="s">
        <v>8</v>
      </c>
      <c r="E143" t="s">
        <v>18</v>
      </c>
      <c r="F143" s="5">
        <v>259</v>
      </c>
      <c r="G143" s="6">
        <v>207</v>
      </c>
    </row>
    <row r="144" spans="3:7" s="16" customFormat="1" x14ac:dyDescent="0.35">
      <c r="C144" t="s">
        <v>12</v>
      </c>
      <c r="D144" t="s">
        <v>8</v>
      </c>
      <c r="E144" t="s">
        <v>9</v>
      </c>
      <c r="F144" s="5">
        <v>42</v>
      </c>
      <c r="G144" s="6">
        <v>150</v>
      </c>
    </row>
    <row r="145" spans="3:7" s="16" customFormat="1" x14ac:dyDescent="0.35">
      <c r="C145" t="s">
        <v>20</v>
      </c>
      <c r="D145" t="s">
        <v>21</v>
      </c>
      <c r="E145" t="s">
        <v>48</v>
      </c>
      <c r="F145" s="5">
        <v>98</v>
      </c>
      <c r="G145" s="6">
        <v>204</v>
      </c>
    </row>
    <row r="146" spans="3:7" s="16" customFormat="1" x14ac:dyDescent="0.35">
      <c r="C146" t="s">
        <v>37</v>
      </c>
      <c r="D146" t="s">
        <v>13</v>
      </c>
      <c r="E146" t="s">
        <v>50</v>
      </c>
      <c r="F146" s="5">
        <v>2478</v>
      </c>
      <c r="G146" s="6">
        <v>21</v>
      </c>
    </row>
    <row r="147" spans="3:7" s="16" customFormat="1" x14ac:dyDescent="0.35">
      <c r="C147" t="s">
        <v>20</v>
      </c>
      <c r="D147" t="s">
        <v>47</v>
      </c>
      <c r="E147" t="s">
        <v>30</v>
      </c>
      <c r="F147" s="5">
        <v>7847</v>
      </c>
      <c r="G147" s="6">
        <v>174</v>
      </c>
    </row>
    <row r="148" spans="3:7" s="16" customFormat="1" x14ac:dyDescent="0.35">
      <c r="C148" t="s">
        <v>43</v>
      </c>
      <c r="D148" t="s">
        <v>8</v>
      </c>
      <c r="E148" t="s">
        <v>31</v>
      </c>
      <c r="F148" s="5">
        <v>9926</v>
      </c>
      <c r="G148" s="6">
        <v>201</v>
      </c>
    </row>
    <row r="149" spans="3:7" s="16" customFormat="1" x14ac:dyDescent="0.35">
      <c r="C149" t="s">
        <v>12</v>
      </c>
      <c r="D149" t="s">
        <v>32</v>
      </c>
      <c r="E149" t="s">
        <v>11</v>
      </c>
      <c r="F149" s="5">
        <v>819</v>
      </c>
      <c r="G149" s="6">
        <v>510</v>
      </c>
    </row>
    <row r="150" spans="3:7" s="16" customFormat="1" x14ac:dyDescent="0.35">
      <c r="C150" t="s">
        <v>25</v>
      </c>
      <c r="D150" t="s">
        <v>26</v>
      </c>
      <c r="E150" t="s">
        <v>49</v>
      </c>
      <c r="F150" s="5">
        <v>3052</v>
      </c>
      <c r="G150" s="6">
        <v>378</v>
      </c>
    </row>
    <row r="151" spans="3:7" s="16" customFormat="1" x14ac:dyDescent="0.35">
      <c r="C151" t="s">
        <v>17</v>
      </c>
      <c r="D151" t="s">
        <v>47</v>
      </c>
      <c r="E151" t="s">
        <v>42</v>
      </c>
      <c r="F151" s="5">
        <v>6832</v>
      </c>
      <c r="G151" s="6">
        <v>27</v>
      </c>
    </row>
    <row r="152" spans="3:7" s="16" customFormat="1" x14ac:dyDescent="0.35">
      <c r="C152" t="s">
        <v>43</v>
      </c>
      <c r="D152" t="s">
        <v>26</v>
      </c>
      <c r="E152" t="s">
        <v>29</v>
      </c>
      <c r="F152" s="5">
        <v>2016</v>
      </c>
      <c r="G152" s="6">
        <v>117</v>
      </c>
    </row>
    <row r="153" spans="3:7" s="16" customFormat="1" x14ac:dyDescent="0.35">
      <c r="C153" t="s">
        <v>25</v>
      </c>
      <c r="D153" t="s">
        <v>32</v>
      </c>
      <c r="E153" t="s">
        <v>42</v>
      </c>
      <c r="F153" s="5">
        <v>7322</v>
      </c>
      <c r="G153" s="6">
        <v>36</v>
      </c>
    </row>
    <row r="154" spans="3:7" s="16" customFormat="1" x14ac:dyDescent="0.35">
      <c r="C154" t="s">
        <v>12</v>
      </c>
      <c r="D154" t="s">
        <v>13</v>
      </c>
      <c r="E154" t="s">
        <v>30</v>
      </c>
      <c r="F154" s="5">
        <v>357</v>
      </c>
      <c r="G154" s="6">
        <v>126</v>
      </c>
    </row>
    <row r="155" spans="3:7" s="16" customFormat="1" x14ac:dyDescent="0.35">
      <c r="C155" t="s">
        <v>17</v>
      </c>
      <c r="D155" t="s">
        <v>26</v>
      </c>
      <c r="E155" t="s">
        <v>27</v>
      </c>
      <c r="F155" s="5">
        <v>3192</v>
      </c>
      <c r="G155" s="6">
        <v>72</v>
      </c>
    </row>
    <row r="156" spans="3:7" s="16" customFormat="1" x14ac:dyDescent="0.35">
      <c r="C156" t="s">
        <v>37</v>
      </c>
      <c r="D156" t="s">
        <v>21</v>
      </c>
      <c r="E156" t="s">
        <v>35</v>
      </c>
      <c r="F156" s="5">
        <v>8435</v>
      </c>
      <c r="G156" s="6">
        <v>42</v>
      </c>
    </row>
    <row r="157" spans="3:7" s="16" customFormat="1" x14ac:dyDescent="0.35">
      <c r="C157" t="s">
        <v>7</v>
      </c>
      <c r="D157" t="s">
        <v>26</v>
      </c>
      <c r="E157" t="s">
        <v>49</v>
      </c>
      <c r="F157" s="5">
        <v>0</v>
      </c>
      <c r="G157" s="6">
        <v>135</v>
      </c>
    </row>
    <row r="158" spans="3:7" s="16" customFormat="1" x14ac:dyDescent="0.35">
      <c r="C158" t="s">
        <v>37</v>
      </c>
      <c r="D158" t="s">
        <v>47</v>
      </c>
      <c r="E158" t="s">
        <v>46</v>
      </c>
      <c r="F158" s="5">
        <v>8862</v>
      </c>
      <c r="G158" s="6">
        <v>189</v>
      </c>
    </row>
    <row r="159" spans="3:7" s="16" customFormat="1" x14ac:dyDescent="0.35">
      <c r="C159" t="s">
        <v>25</v>
      </c>
      <c r="D159" t="s">
        <v>8</v>
      </c>
      <c r="E159" t="s">
        <v>51</v>
      </c>
      <c r="F159" s="5">
        <v>3556</v>
      </c>
      <c r="G159" s="6">
        <v>459</v>
      </c>
    </row>
    <row r="160" spans="3:7" s="16" customFormat="1" x14ac:dyDescent="0.35">
      <c r="C160" t="s">
        <v>40</v>
      </c>
      <c r="D160" t="s">
        <v>47</v>
      </c>
      <c r="E160" t="s">
        <v>24</v>
      </c>
      <c r="F160" s="5">
        <v>7280</v>
      </c>
      <c r="G160" s="6">
        <v>201</v>
      </c>
    </row>
    <row r="161" spans="3:7" s="16" customFormat="1" x14ac:dyDescent="0.35">
      <c r="C161" t="s">
        <v>25</v>
      </c>
      <c r="D161" t="s">
        <v>47</v>
      </c>
      <c r="E161" t="s">
        <v>9</v>
      </c>
      <c r="F161" s="5">
        <v>3402</v>
      </c>
      <c r="G161" s="6">
        <v>366</v>
      </c>
    </row>
    <row r="162" spans="3:7" s="16" customFormat="1" x14ac:dyDescent="0.35">
      <c r="C162" t="s">
        <v>44</v>
      </c>
      <c r="D162" t="s">
        <v>8</v>
      </c>
      <c r="E162" t="s">
        <v>49</v>
      </c>
      <c r="F162" s="5">
        <v>4592</v>
      </c>
      <c r="G162" s="6">
        <v>324</v>
      </c>
    </row>
    <row r="163" spans="3:7" s="16" customFormat="1" x14ac:dyDescent="0.35">
      <c r="C163" t="s">
        <v>17</v>
      </c>
      <c r="D163" t="s">
        <v>13</v>
      </c>
      <c r="E163" t="s">
        <v>24</v>
      </c>
      <c r="F163" s="5">
        <v>7833</v>
      </c>
      <c r="G163" s="6">
        <v>243</v>
      </c>
    </row>
    <row r="164" spans="3:7" s="16" customFormat="1" x14ac:dyDescent="0.35">
      <c r="C164" t="s">
        <v>43</v>
      </c>
      <c r="D164" t="s">
        <v>26</v>
      </c>
      <c r="E164" t="s">
        <v>42</v>
      </c>
      <c r="F164" s="5">
        <v>7651</v>
      </c>
      <c r="G164" s="6">
        <v>213</v>
      </c>
    </row>
    <row r="165" spans="3:7" s="16" customFormat="1" x14ac:dyDescent="0.35">
      <c r="C165" t="s">
        <v>7</v>
      </c>
      <c r="D165" t="s">
        <v>13</v>
      </c>
      <c r="E165" t="s">
        <v>9</v>
      </c>
      <c r="F165" s="5">
        <v>2275</v>
      </c>
      <c r="G165" s="6">
        <v>447</v>
      </c>
    </row>
    <row r="166" spans="3:7" s="16" customFormat="1" x14ac:dyDescent="0.35">
      <c r="C166" t="s">
        <v>7</v>
      </c>
      <c r="D166" t="s">
        <v>32</v>
      </c>
      <c r="E166" t="s">
        <v>11</v>
      </c>
      <c r="F166" s="5">
        <v>5670</v>
      </c>
      <c r="G166" s="6">
        <v>297</v>
      </c>
    </row>
    <row r="167" spans="3:7" s="16" customFormat="1" x14ac:dyDescent="0.35">
      <c r="C167" t="s">
        <v>37</v>
      </c>
      <c r="D167" t="s">
        <v>13</v>
      </c>
      <c r="E167" t="s">
        <v>29</v>
      </c>
      <c r="F167" s="5">
        <v>2135</v>
      </c>
      <c r="G167" s="6">
        <v>27</v>
      </c>
    </row>
    <row r="168" spans="3:7" s="16" customFormat="1" x14ac:dyDescent="0.35">
      <c r="C168" t="s">
        <v>7</v>
      </c>
      <c r="D168" t="s">
        <v>47</v>
      </c>
      <c r="E168" t="s">
        <v>45</v>
      </c>
      <c r="F168" s="5">
        <v>2779</v>
      </c>
      <c r="G168" s="6">
        <v>75</v>
      </c>
    </row>
    <row r="169" spans="3:7" s="16" customFormat="1" x14ac:dyDescent="0.35">
      <c r="C169" t="s">
        <v>52</v>
      </c>
      <c r="D169" t="s">
        <v>26</v>
      </c>
      <c r="E169" t="s">
        <v>30</v>
      </c>
      <c r="F169" s="5">
        <v>12950</v>
      </c>
      <c r="G169" s="6">
        <v>30</v>
      </c>
    </row>
    <row r="170" spans="3:7" s="16" customFormat="1" x14ac:dyDescent="0.35">
      <c r="C170" t="s">
        <v>37</v>
      </c>
      <c r="D170" t="s">
        <v>21</v>
      </c>
      <c r="E170" t="s">
        <v>22</v>
      </c>
      <c r="F170" s="5">
        <v>2646</v>
      </c>
      <c r="G170" s="6">
        <v>177</v>
      </c>
    </row>
    <row r="171" spans="3:7" s="16" customFormat="1" x14ac:dyDescent="0.35">
      <c r="C171" t="s">
        <v>7</v>
      </c>
      <c r="D171" t="s">
        <v>47</v>
      </c>
      <c r="E171" t="s">
        <v>30</v>
      </c>
      <c r="F171" s="5">
        <v>3794</v>
      </c>
      <c r="G171" s="6">
        <v>159</v>
      </c>
    </row>
    <row r="172" spans="3:7" s="16" customFormat="1" x14ac:dyDescent="0.35">
      <c r="C172" t="s">
        <v>44</v>
      </c>
      <c r="D172" t="s">
        <v>13</v>
      </c>
      <c r="E172" t="s">
        <v>30</v>
      </c>
      <c r="F172" s="5">
        <v>819</v>
      </c>
      <c r="G172" s="6">
        <v>306</v>
      </c>
    </row>
    <row r="173" spans="3:7" s="16" customFormat="1" x14ac:dyDescent="0.35">
      <c r="C173" t="s">
        <v>44</v>
      </c>
      <c r="D173" t="s">
        <v>47</v>
      </c>
      <c r="E173" t="s">
        <v>39</v>
      </c>
      <c r="F173" s="5">
        <v>2583</v>
      </c>
      <c r="G173" s="6">
        <v>18</v>
      </c>
    </row>
    <row r="174" spans="3:7" s="16" customFormat="1" x14ac:dyDescent="0.35">
      <c r="C174" t="s">
        <v>37</v>
      </c>
      <c r="D174" t="s">
        <v>13</v>
      </c>
      <c r="E174" t="s">
        <v>36</v>
      </c>
      <c r="F174" s="5">
        <v>4585</v>
      </c>
      <c r="G174" s="6">
        <v>240</v>
      </c>
    </row>
    <row r="175" spans="3:7" s="16" customFormat="1" x14ac:dyDescent="0.35">
      <c r="C175" t="s">
        <v>40</v>
      </c>
      <c r="D175" t="s">
        <v>47</v>
      </c>
      <c r="E175" t="s">
        <v>30</v>
      </c>
      <c r="F175" s="5">
        <v>1652</v>
      </c>
      <c r="G175" s="6">
        <v>93</v>
      </c>
    </row>
    <row r="176" spans="3:7" s="16" customFormat="1" x14ac:dyDescent="0.35">
      <c r="C176" t="s">
        <v>52</v>
      </c>
      <c r="D176" t="s">
        <v>47</v>
      </c>
      <c r="E176" t="s">
        <v>48</v>
      </c>
      <c r="F176" s="5">
        <v>4991</v>
      </c>
      <c r="G176" s="6">
        <v>9</v>
      </c>
    </row>
    <row r="177" spans="3:7" s="16" customFormat="1" x14ac:dyDescent="0.35">
      <c r="C177" t="s">
        <v>12</v>
      </c>
      <c r="D177" t="s">
        <v>47</v>
      </c>
      <c r="E177" t="s">
        <v>29</v>
      </c>
      <c r="F177" s="5">
        <v>2009</v>
      </c>
      <c r="G177" s="6">
        <v>219</v>
      </c>
    </row>
    <row r="178" spans="3:7" s="16" customFormat="1" x14ac:dyDescent="0.35">
      <c r="C178" t="s">
        <v>43</v>
      </c>
      <c r="D178" t="s">
        <v>26</v>
      </c>
      <c r="E178" t="s">
        <v>35</v>
      </c>
      <c r="F178" s="5">
        <v>1568</v>
      </c>
      <c r="G178" s="6">
        <v>141</v>
      </c>
    </row>
    <row r="179" spans="3:7" s="16" customFormat="1" x14ac:dyDescent="0.35">
      <c r="C179" t="s">
        <v>20</v>
      </c>
      <c r="D179" t="s">
        <v>8</v>
      </c>
      <c r="E179" t="s">
        <v>39</v>
      </c>
      <c r="F179" s="5">
        <v>3388</v>
      </c>
      <c r="G179" s="6">
        <v>123</v>
      </c>
    </row>
    <row r="180" spans="3:7" s="16" customFormat="1" x14ac:dyDescent="0.35">
      <c r="C180" t="s">
        <v>7</v>
      </c>
      <c r="D180" t="s">
        <v>32</v>
      </c>
      <c r="E180" t="s">
        <v>46</v>
      </c>
      <c r="F180" s="5">
        <v>623</v>
      </c>
      <c r="G180" s="6">
        <v>51</v>
      </c>
    </row>
    <row r="181" spans="3:7" s="16" customFormat="1" x14ac:dyDescent="0.35">
      <c r="C181" t="s">
        <v>25</v>
      </c>
      <c r="D181" t="s">
        <v>21</v>
      </c>
      <c r="E181" t="s">
        <v>18</v>
      </c>
      <c r="F181" s="5">
        <v>10073</v>
      </c>
      <c r="G181" s="6">
        <v>120</v>
      </c>
    </row>
    <row r="182" spans="3:7" s="16" customFormat="1" x14ac:dyDescent="0.35">
      <c r="C182" t="s">
        <v>12</v>
      </c>
      <c r="D182" t="s">
        <v>26</v>
      </c>
      <c r="E182" t="s">
        <v>48</v>
      </c>
      <c r="F182" s="5">
        <v>1561</v>
      </c>
      <c r="G182" s="6">
        <v>27</v>
      </c>
    </row>
    <row r="183" spans="3:7" s="16" customFormat="1" x14ac:dyDescent="0.35">
      <c r="C183" t="s">
        <v>17</v>
      </c>
      <c r="D183" t="s">
        <v>21</v>
      </c>
      <c r="E183" t="s">
        <v>50</v>
      </c>
      <c r="F183" s="5">
        <v>11522</v>
      </c>
      <c r="G183" s="6">
        <v>204</v>
      </c>
    </row>
    <row r="184" spans="3:7" s="16" customFormat="1" x14ac:dyDescent="0.35">
      <c r="C184" t="s">
        <v>25</v>
      </c>
      <c r="D184" t="s">
        <v>32</v>
      </c>
      <c r="E184" t="s">
        <v>11</v>
      </c>
      <c r="F184" s="5">
        <v>2317</v>
      </c>
      <c r="G184" s="6">
        <v>123</v>
      </c>
    </row>
    <row r="185" spans="3:7" s="16" customFormat="1" x14ac:dyDescent="0.35">
      <c r="C185" t="s">
        <v>52</v>
      </c>
      <c r="D185" t="s">
        <v>8</v>
      </c>
      <c r="E185" t="s">
        <v>51</v>
      </c>
      <c r="F185" s="5">
        <v>3059</v>
      </c>
      <c r="G185" s="6">
        <v>27</v>
      </c>
    </row>
    <row r="186" spans="3:7" s="16" customFormat="1" x14ac:dyDescent="0.35">
      <c r="C186" t="s">
        <v>20</v>
      </c>
      <c r="D186" t="s">
        <v>8</v>
      </c>
      <c r="E186" t="s">
        <v>48</v>
      </c>
      <c r="F186" s="5">
        <v>2324</v>
      </c>
      <c r="G186" s="6">
        <v>177</v>
      </c>
    </row>
    <row r="187" spans="3:7" s="16" customFormat="1" x14ac:dyDescent="0.35">
      <c r="C187" t="s">
        <v>44</v>
      </c>
      <c r="D187" t="s">
        <v>26</v>
      </c>
      <c r="E187" t="s">
        <v>48</v>
      </c>
      <c r="F187" s="5">
        <v>4956</v>
      </c>
      <c r="G187" s="6">
        <v>171</v>
      </c>
    </row>
    <row r="188" spans="3:7" s="16" customFormat="1" x14ac:dyDescent="0.35">
      <c r="C188" t="s">
        <v>52</v>
      </c>
      <c r="D188" t="s">
        <v>47</v>
      </c>
      <c r="E188" t="s">
        <v>36</v>
      </c>
      <c r="F188" s="5">
        <v>5355</v>
      </c>
      <c r="G188" s="6">
        <v>204</v>
      </c>
    </row>
    <row r="189" spans="3:7" s="16" customFormat="1" x14ac:dyDescent="0.35">
      <c r="C189" t="s">
        <v>44</v>
      </c>
      <c r="D189" t="s">
        <v>47</v>
      </c>
      <c r="E189" t="s">
        <v>16</v>
      </c>
      <c r="F189" s="5">
        <v>7259</v>
      </c>
      <c r="G189" s="6">
        <v>276</v>
      </c>
    </row>
    <row r="190" spans="3:7" s="16" customFormat="1" x14ac:dyDescent="0.35">
      <c r="C190" t="s">
        <v>12</v>
      </c>
      <c r="D190" t="s">
        <v>8</v>
      </c>
      <c r="E190" t="s">
        <v>48</v>
      </c>
      <c r="F190" s="5">
        <v>6279</v>
      </c>
      <c r="G190" s="6">
        <v>45</v>
      </c>
    </row>
    <row r="191" spans="3:7" s="16" customFormat="1" x14ac:dyDescent="0.35">
      <c r="C191" t="s">
        <v>7</v>
      </c>
      <c r="D191" t="s">
        <v>32</v>
      </c>
      <c r="E191" t="s">
        <v>49</v>
      </c>
      <c r="F191" s="5">
        <v>2541</v>
      </c>
      <c r="G191" s="6">
        <v>45</v>
      </c>
    </row>
    <row r="192" spans="3:7" s="16" customFormat="1" x14ac:dyDescent="0.35">
      <c r="C192" t="s">
        <v>25</v>
      </c>
      <c r="D192" t="s">
        <v>13</v>
      </c>
      <c r="E192" t="s">
        <v>50</v>
      </c>
      <c r="F192" s="5">
        <v>3864</v>
      </c>
      <c r="G192" s="6">
        <v>177</v>
      </c>
    </row>
    <row r="193" spans="3:7" s="16" customFormat="1" x14ac:dyDescent="0.35">
      <c r="C193" t="s">
        <v>40</v>
      </c>
      <c r="D193" t="s">
        <v>21</v>
      </c>
      <c r="E193" t="s">
        <v>11</v>
      </c>
      <c r="F193" s="5">
        <v>6146</v>
      </c>
      <c r="G193" s="6">
        <v>63</v>
      </c>
    </row>
    <row r="194" spans="3:7" s="16" customFormat="1" x14ac:dyDescent="0.35">
      <c r="C194" t="s">
        <v>17</v>
      </c>
      <c r="D194" t="s">
        <v>26</v>
      </c>
      <c r="E194" t="s">
        <v>22</v>
      </c>
      <c r="F194" s="5">
        <v>2639</v>
      </c>
      <c r="G194" s="6">
        <v>204</v>
      </c>
    </row>
    <row r="195" spans="3:7" s="16" customFormat="1" x14ac:dyDescent="0.35">
      <c r="C195" t="s">
        <v>12</v>
      </c>
      <c r="D195" t="s">
        <v>8</v>
      </c>
      <c r="E195" t="s">
        <v>35</v>
      </c>
      <c r="F195" s="5">
        <v>1890</v>
      </c>
      <c r="G195" s="6">
        <v>195</v>
      </c>
    </row>
    <row r="196" spans="3:7" s="16" customFormat="1" x14ac:dyDescent="0.35">
      <c r="C196" t="s">
        <v>37</v>
      </c>
      <c r="D196" t="s">
        <v>47</v>
      </c>
      <c r="E196" t="s">
        <v>16</v>
      </c>
      <c r="F196" s="5">
        <v>1932</v>
      </c>
      <c r="G196" s="6">
        <v>369</v>
      </c>
    </row>
    <row r="197" spans="3:7" s="16" customFormat="1" x14ac:dyDescent="0.35">
      <c r="C197" t="s">
        <v>44</v>
      </c>
      <c r="D197" t="s">
        <v>47</v>
      </c>
      <c r="E197" t="s">
        <v>27</v>
      </c>
      <c r="F197" s="5">
        <v>6300</v>
      </c>
      <c r="G197" s="6">
        <v>42</v>
      </c>
    </row>
    <row r="198" spans="3:7" s="16" customFormat="1" x14ac:dyDescent="0.35">
      <c r="C198" t="s">
        <v>25</v>
      </c>
      <c r="D198" t="s">
        <v>8</v>
      </c>
      <c r="E198" t="s">
        <v>9</v>
      </c>
      <c r="F198" s="5">
        <v>560</v>
      </c>
      <c r="G198" s="6">
        <v>81</v>
      </c>
    </row>
    <row r="199" spans="3:7" s="16" customFormat="1" x14ac:dyDescent="0.35">
      <c r="C199" t="s">
        <v>17</v>
      </c>
      <c r="D199" t="s">
        <v>8</v>
      </c>
      <c r="E199" t="s">
        <v>48</v>
      </c>
      <c r="F199" s="5">
        <v>2856</v>
      </c>
      <c r="G199" s="6">
        <v>246</v>
      </c>
    </row>
    <row r="200" spans="3:7" s="16" customFormat="1" x14ac:dyDescent="0.35">
      <c r="C200" t="s">
        <v>17</v>
      </c>
      <c r="D200" t="s">
        <v>47</v>
      </c>
      <c r="E200" t="s">
        <v>31</v>
      </c>
      <c r="F200" s="5">
        <v>707</v>
      </c>
      <c r="G200" s="6">
        <v>174</v>
      </c>
    </row>
    <row r="201" spans="3:7" s="16" customFormat="1" x14ac:dyDescent="0.35">
      <c r="C201" t="s">
        <v>12</v>
      </c>
      <c r="D201" t="s">
        <v>13</v>
      </c>
      <c r="E201" t="s">
        <v>9</v>
      </c>
      <c r="F201" s="5">
        <v>3598</v>
      </c>
      <c r="G201" s="6">
        <v>81</v>
      </c>
    </row>
    <row r="202" spans="3:7" s="16" customFormat="1" x14ac:dyDescent="0.35">
      <c r="C202" t="s">
        <v>7</v>
      </c>
      <c r="D202" t="s">
        <v>13</v>
      </c>
      <c r="E202" t="s">
        <v>35</v>
      </c>
      <c r="F202" s="5">
        <v>6853</v>
      </c>
      <c r="G202" s="6">
        <v>372</v>
      </c>
    </row>
    <row r="203" spans="3:7" s="16" customFormat="1" x14ac:dyDescent="0.35">
      <c r="C203" t="s">
        <v>7</v>
      </c>
      <c r="D203" t="s">
        <v>13</v>
      </c>
      <c r="E203" t="s">
        <v>29</v>
      </c>
      <c r="F203" s="5">
        <v>4725</v>
      </c>
      <c r="G203" s="6">
        <v>174</v>
      </c>
    </row>
    <row r="204" spans="3:7" s="16" customFormat="1" x14ac:dyDescent="0.35">
      <c r="C204" t="s">
        <v>20</v>
      </c>
      <c r="D204" t="s">
        <v>21</v>
      </c>
      <c r="E204" t="s">
        <v>14</v>
      </c>
      <c r="F204" s="5">
        <v>10304</v>
      </c>
      <c r="G204" s="6">
        <v>84</v>
      </c>
    </row>
    <row r="205" spans="3:7" s="16" customFormat="1" x14ac:dyDescent="0.35">
      <c r="C205" t="s">
        <v>20</v>
      </c>
      <c r="D205" t="s">
        <v>47</v>
      </c>
      <c r="E205" t="s">
        <v>29</v>
      </c>
      <c r="F205" s="5">
        <v>1274</v>
      </c>
      <c r="G205" s="6">
        <v>225</v>
      </c>
    </row>
    <row r="206" spans="3:7" s="16" customFormat="1" x14ac:dyDescent="0.35">
      <c r="C206" t="s">
        <v>40</v>
      </c>
      <c r="D206" t="s">
        <v>21</v>
      </c>
      <c r="E206" t="s">
        <v>9</v>
      </c>
      <c r="F206" s="5">
        <v>1526</v>
      </c>
      <c r="G206" s="6">
        <v>105</v>
      </c>
    </row>
    <row r="207" spans="3:7" s="16" customFormat="1" x14ac:dyDescent="0.35">
      <c r="C207" t="s">
        <v>7</v>
      </c>
      <c r="D207" t="s">
        <v>26</v>
      </c>
      <c r="E207" t="s">
        <v>51</v>
      </c>
      <c r="F207" s="5">
        <v>3101</v>
      </c>
      <c r="G207" s="6">
        <v>225</v>
      </c>
    </row>
    <row r="208" spans="3:7" s="16" customFormat="1" x14ac:dyDescent="0.35">
      <c r="C208" t="s">
        <v>43</v>
      </c>
      <c r="D208" t="s">
        <v>8</v>
      </c>
      <c r="E208" t="s">
        <v>16</v>
      </c>
      <c r="F208" s="5">
        <v>1057</v>
      </c>
      <c r="G208" s="6">
        <v>54</v>
      </c>
    </row>
    <row r="209" spans="3:7" s="16" customFormat="1" x14ac:dyDescent="0.35">
      <c r="C209" t="s">
        <v>37</v>
      </c>
      <c r="D209" t="s">
        <v>8</v>
      </c>
      <c r="E209" t="s">
        <v>48</v>
      </c>
      <c r="F209" s="5">
        <v>5306</v>
      </c>
      <c r="G209" s="6">
        <v>0</v>
      </c>
    </row>
    <row r="210" spans="3:7" s="16" customFormat="1" x14ac:dyDescent="0.35">
      <c r="C210" t="s">
        <v>40</v>
      </c>
      <c r="D210" t="s">
        <v>26</v>
      </c>
      <c r="E210" t="s">
        <v>46</v>
      </c>
      <c r="F210" s="5">
        <v>4018</v>
      </c>
      <c r="G210" s="6">
        <v>171</v>
      </c>
    </row>
    <row r="211" spans="3:7" s="16" customFormat="1" x14ac:dyDescent="0.35">
      <c r="C211" t="s">
        <v>17</v>
      </c>
      <c r="D211" t="s">
        <v>47</v>
      </c>
      <c r="E211" t="s">
        <v>29</v>
      </c>
      <c r="F211" s="5">
        <v>938</v>
      </c>
      <c r="G211" s="6">
        <v>189</v>
      </c>
    </row>
    <row r="212" spans="3:7" s="16" customFormat="1" x14ac:dyDescent="0.35">
      <c r="C212" t="s">
        <v>37</v>
      </c>
      <c r="D212" t="s">
        <v>32</v>
      </c>
      <c r="E212" t="s">
        <v>22</v>
      </c>
      <c r="F212" s="5">
        <v>1778</v>
      </c>
      <c r="G212" s="6">
        <v>270</v>
      </c>
    </row>
    <row r="213" spans="3:7" s="16" customFormat="1" x14ac:dyDescent="0.35">
      <c r="C213" t="s">
        <v>25</v>
      </c>
      <c r="D213" t="s">
        <v>26</v>
      </c>
      <c r="E213" t="s">
        <v>9</v>
      </c>
      <c r="F213" s="5">
        <v>1638</v>
      </c>
      <c r="G213" s="6">
        <v>63</v>
      </c>
    </row>
    <row r="214" spans="3:7" s="16" customFormat="1" x14ac:dyDescent="0.35">
      <c r="C214" t="s">
        <v>20</v>
      </c>
      <c r="D214" t="s">
        <v>32</v>
      </c>
      <c r="E214" t="s">
        <v>27</v>
      </c>
      <c r="F214" s="5">
        <v>154</v>
      </c>
      <c r="G214" s="6">
        <v>21</v>
      </c>
    </row>
    <row r="215" spans="3:7" s="16" customFormat="1" x14ac:dyDescent="0.35">
      <c r="C215" t="s">
        <v>37</v>
      </c>
      <c r="D215" t="s">
        <v>8</v>
      </c>
      <c r="E215" t="s">
        <v>35</v>
      </c>
      <c r="F215" s="5">
        <v>9835</v>
      </c>
      <c r="G215" s="6">
        <v>207</v>
      </c>
    </row>
    <row r="216" spans="3:7" s="16" customFormat="1" x14ac:dyDescent="0.35">
      <c r="C216" t="s">
        <v>17</v>
      </c>
      <c r="D216" t="s">
        <v>8</v>
      </c>
      <c r="E216" t="s">
        <v>39</v>
      </c>
      <c r="F216" s="5">
        <v>7273</v>
      </c>
      <c r="G216" s="6">
        <v>96</v>
      </c>
    </row>
    <row r="217" spans="3:7" s="16" customFormat="1" x14ac:dyDescent="0.35">
      <c r="C217" t="s">
        <v>40</v>
      </c>
      <c r="D217" t="s">
        <v>26</v>
      </c>
      <c r="E217" t="s">
        <v>35</v>
      </c>
      <c r="F217" s="5">
        <v>6909</v>
      </c>
      <c r="G217" s="6">
        <v>81</v>
      </c>
    </row>
    <row r="218" spans="3:7" s="16" customFormat="1" x14ac:dyDescent="0.35">
      <c r="C218" t="s">
        <v>17</v>
      </c>
      <c r="D218" t="s">
        <v>26</v>
      </c>
      <c r="E218" t="s">
        <v>46</v>
      </c>
      <c r="F218" s="5">
        <v>3920</v>
      </c>
      <c r="G218" s="6">
        <v>306</v>
      </c>
    </row>
    <row r="219" spans="3:7" s="16" customFormat="1" x14ac:dyDescent="0.35">
      <c r="C219" t="s">
        <v>52</v>
      </c>
      <c r="D219" t="s">
        <v>26</v>
      </c>
      <c r="E219" t="s">
        <v>42</v>
      </c>
      <c r="F219" s="5">
        <v>4858</v>
      </c>
      <c r="G219" s="6">
        <v>279</v>
      </c>
    </row>
    <row r="220" spans="3:7" s="16" customFormat="1" x14ac:dyDescent="0.35">
      <c r="C220" t="s">
        <v>43</v>
      </c>
      <c r="D220" t="s">
        <v>32</v>
      </c>
      <c r="E220" t="s">
        <v>18</v>
      </c>
      <c r="F220" s="5">
        <v>3549</v>
      </c>
      <c r="G220" s="6">
        <v>3</v>
      </c>
    </row>
    <row r="221" spans="3:7" s="16" customFormat="1" x14ac:dyDescent="0.35">
      <c r="C221" t="s">
        <v>37</v>
      </c>
      <c r="D221" t="s">
        <v>26</v>
      </c>
      <c r="E221" t="s">
        <v>50</v>
      </c>
      <c r="F221" s="5">
        <v>966</v>
      </c>
      <c r="G221" s="6">
        <v>198</v>
      </c>
    </row>
    <row r="222" spans="3:7" s="16" customFormat="1" x14ac:dyDescent="0.35">
      <c r="C222" t="s">
        <v>40</v>
      </c>
      <c r="D222" t="s">
        <v>26</v>
      </c>
      <c r="E222" t="s">
        <v>22</v>
      </c>
      <c r="F222" s="5">
        <v>385</v>
      </c>
      <c r="G222" s="6">
        <v>249</v>
      </c>
    </row>
    <row r="223" spans="3:7" s="16" customFormat="1" x14ac:dyDescent="0.35">
      <c r="C223" t="s">
        <v>25</v>
      </c>
      <c r="D223" t="s">
        <v>47</v>
      </c>
      <c r="E223" t="s">
        <v>29</v>
      </c>
      <c r="F223" s="5">
        <v>2219</v>
      </c>
      <c r="G223" s="6">
        <v>75</v>
      </c>
    </row>
    <row r="224" spans="3:7" s="16" customFormat="1" x14ac:dyDescent="0.35">
      <c r="C224" t="s">
        <v>17</v>
      </c>
      <c r="D224" t="s">
        <v>21</v>
      </c>
      <c r="E224" t="s">
        <v>14</v>
      </c>
      <c r="F224" s="5">
        <v>2954</v>
      </c>
      <c r="G224" s="6">
        <v>189</v>
      </c>
    </row>
    <row r="225" spans="3:7" s="16" customFormat="1" x14ac:dyDescent="0.35">
      <c r="C225" t="s">
        <v>37</v>
      </c>
      <c r="D225" t="s">
        <v>21</v>
      </c>
      <c r="E225" t="s">
        <v>14</v>
      </c>
      <c r="F225" s="5">
        <v>280</v>
      </c>
      <c r="G225" s="6">
        <v>87</v>
      </c>
    </row>
    <row r="226" spans="3:7" s="16" customFormat="1" x14ac:dyDescent="0.35">
      <c r="C226" t="s">
        <v>20</v>
      </c>
      <c r="D226" t="s">
        <v>21</v>
      </c>
      <c r="E226" t="s">
        <v>9</v>
      </c>
      <c r="F226" s="5">
        <v>6118</v>
      </c>
      <c r="G226" s="6">
        <v>174</v>
      </c>
    </row>
    <row r="227" spans="3:7" x14ac:dyDescent="0.35">
      <c r="C227" t="s">
        <v>43</v>
      </c>
      <c r="D227" t="s">
        <v>26</v>
      </c>
      <c r="E227" t="s">
        <v>24</v>
      </c>
      <c r="F227" s="5">
        <v>4802</v>
      </c>
      <c r="G227" s="6">
        <v>36</v>
      </c>
    </row>
    <row r="228" spans="3:7" x14ac:dyDescent="0.35">
      <c r="C228" t="s">
        <v>17</v>
      </c>
      <c r="D228" t="s">
        <v>32</v>
      </c>
      <c r="E228" t="s">
        <v>46</v>
      </c>
      <c r="F228" s="5">
        <v>4137</v>
      </c>
      <c r="G228" s="6">
        <v>60</v>
      </c>
    </row>
    <row r="229" spans="3:7" x14ac:dyDescent="0.35">
      <c r="C229" t="s">
        <v>44</v>
      </c>
      <c r="D229" t="s">
        <v>13</v>
      </c>
      <c r="E229" t="s">
        <v>45</v>
      </c>
      <c r="F229" s="5">
        <v>2023</v>
      </c>
      <c r="G229" s="6">
        <v>78</v>
      </c>
    </row>
    <row r="230" spans="3:7" x14ac:dyDescent="0.35">
      <c r="C230" t="s">
        <v>17</v>
      </c>
      <c r="D230" t="s">
        <v>21</v>
      </c>
      <c r="E230" t="s">
        <v>9</v>
      </c>
      <c r="F230" s="5">
        <v>9051</v>
      </c>
      <c r="G230" s="6">
        <v>57</v>
      </c>
    </row>
    <row r="231" spans="3:7" x14ac:dyDescent="0.35">
      <c r="C231" t="s">
        <v>17</v>
      </c>
      <c r="D231" t="s">
        <v>8</v>
      </c>
      <c r="E231" t="s">
        <v>51</v>
      </c>
      <c r="F231" s="5">
        <v>2919</v>
      </c>
      <c r="G231" s="6">
        <v>45</v>
      </c>
    </row>
    <row r="232" spans="3:7" x14ac:dyDescent="0.35">
      <c r="C232" t="s">
        <v>20</v>
      </c>
      <c r="D232" t="s">
        <v>32</v>
      </c>
      <c r="E232" t="s">
        <v>35</v>
      </c>
      <c r="F232" s="5">
        <v>5915</v>
      </c>
      <c r="G232" s="6">
        <v>3</v>
      </c>
    </row>
    <row r="233" spans="3:7" x14ac:dyDescent="0.35">
      <c r="C233" t="s">
        <v>52</v>
      </c>
      <c r="D233" t="s">
        <v>13</v>
      </c>
      <c r="E233" t="s">
        <v>24</v>
      </c>
      <c r="F233" s="5">
        <v>2562</v>
      </c>
      <c r="G233" s="6">
        <v>6</v>
      </c>
    </row>
    <row r="234" spans="3:7" x14ac:dyDescent="0.35">
      <c r="C234" t="s">
        <v>40</v>
      </c>
      <c r="D234" t="s">
        <v>8</v>
      </c>
      <c r="E234" t="s">
        <v>27</v>
      </c>
      <c r="F234" s="5">
        <v>8813</v>
      </c>
      <c r="G234" s="6">
        <v>21</v>
      </c>
    </row>
    <row r="235" spans="3:7" x14ac:dyDescent="0.35">
      <c r="C235" t="s">
        <v>40</v>
      </c>
      <c r="D235" t="s">
        <v>21</v>
      </c>
      <c r="E235" t="s">
        <v>22</v>
      </c>
      <c r="F235" s="5">
        <v>6111</v>
      </c>
      <c r="G235" s="6">
        <v>3</v>
      </c>
    </row>
    <row r="236" spans="3:7" x14ac:dyDescent="0.35">
      <c r="C236" t="s">
        <v>12</v>
      </c>
      <c r="D236" t="s">
        <v>47</v>
      </c>
      <c r="E236" t="s">
        <v>33</v>
      </c>
      <c r="F236" s="5">
        <v>3507</v>
      </c>
      <c r="G236" s="6">
        <v>288</v>
      </c>
    </row>
    <row r="237" spans="3:7" x14ac:dyDescent="0.35">
      <c r="C237" t="s">
        <v>25</v>
      </c>
      <c r="D237" t="s">
        <v>21</v>
      </c>
      <c r="E237" t="s">
        <v>11</v>
      </c>
      <c r="F237" s="5">
        <v>4319</v>
      </c>
      <c r="G237" s="6">
        <v>30</v>
      </c>
    </row>
    <row r="238" spans="3:7" x14ac:dyDescent="0.35">
      <c r="C238" t="s">
        <v>7</v>
      </c>
      <c r="D238" t="s">
        <v>32</v>
      </c>
      <c r="E238" t="s">
        <v>48</v>
      </c>
      <c r="F238" s="5">
        <v>609</v>
      </c>
      <c r="G238" s="6">
        <v>87</v>
      </c>
    </row>
    <row r="239" spans="3:7" x14ac:dyDescent="0.35">
      <c r="C239" t="s">
        <v>7</v>
      </c>
      <c r="D239" t="s">
        <v>26</v>
      </c>
      <c r="E239" t="s">
        <v>50</v>
      </c>
      <c r="F239" s="5">
        <v>6370</v>
      </c>
      <c r="G239" s="6">
        <v>30</v>
      </c>
    </row>
    <row r="240" spans="3:7" x14ac:dyDescent="0.35">
      <c r="C240" t="s">
        <v>40</v>
      </c>
      <c r="D240" t="s">
        <v>32</v>
      </c>
      <c r="E240" t="s">
        <v>36</v>
      </c>
      <c r="F240" s="5">
        <v>5474</v>
      </c>
      <c r="G240" s="6">
        <v>168</v>
      </c>
    </row>
    <row r="241" spans="3:7" x14ac:dyDescent="0.35">
      <c r="C241" t="s">
        <v>7</v>
      </c>
      <c r="D241" t="s">
        <v>21</v>
      </c>
      <c r="E241" t="s">
        <v>50</v>
      </c>
      <c r="F241" s="5">
        <v>3164</v>
      </c>
      <c r="G241" s="6">
        <v>306</v>
      </c>
    </row>
    <row r="242" spans="3:7" x14ac:dyDescent="0.35">
      <c r="C242" t="s">
        <v>25</v>
      </c>
      <c r="D242" t="s">
        <v>13</v>
      </c>
      <c r="E242" t="s">
        <v>18</v>
      </c>
      <c r="F242" s="5">
        <v>1302</v>
      </c>
      <c r="G242" s="6">
        <v>402</v>
      </c>
    </row>
    <row r="243" spans="3:7" x14ac:dyDescent="0.35">
      <c r="C243" t="s">
        <v>44</v>
      </c>
      <c r="D243" t="s">
        <v>8</v>
      </c>
      <c r="E243" t="s">
        <v>51</v>
      </c>
      <c r="F243" s="5">
        <v>7308</v>
      </c>
      <c r="G243" s="6">
        <v>327</v>
      </c>
    </row>
    <row r="244" spans="3:7" x14ac:dyDescent="0.35">
      <c r="C244" t="s">
        <v>7</v>
      </c>
      <c r="D244" t="s">
        <v>8</v>
      </c>
      <c r="E244" t="s">
        <v>50</v>
      </c>
      <c r="F244" s="5">
        <v>6132</v>
      </c>
      <c r="G244" s="6">
        <v>93</v>
      </c>
    </row>
    <row r="245" spans="3:7" x14ac:dyDescent="0.35">
      <c r="C245" t="s">
        <v>52</v>
      </c>
      <c r="D245" t="s">
        <v>13</v>
      </c>
      <c r="E245" t="s">
        <v>16</v>
      </c>
      <c r="F245" s="5">
        <v>3472</v>
      </c>
      <c r="G245" s="6">
        <v>96</v>
      </c>
    </row>
    <row r="246" spans="3:7" x14ac:dyDescent="0.35">
      <c r="C246" t="s">
        <v>12</v>
      </c>
      <c r="D246" t="s">
        <v>26</v>
      </c>
      <c r="E246" t="s">
        <v>22</v>
      </c>
      <c r="F246" s="5">
        <v>9660</v>
      </c>
      <c r="G246" s="6">
        <v>27</v>
      </c>
    </row>
    <row r="247" spans="3:7" x14ac:dyDescent="0.35">
      <c r="C247" t="s">
        <v>17</v>
      </c>
      <c r="D247" t="s">
        <v>32</v>
      </c>
      <c r="E247" t="s">
        <v>48</v>
      </c>
      <c r="F247" s="5">
        <v>2436</v>
      </c>
      <c r="G247" s="6">
        <v>99</v>
      </c>
    </row>
    <row r="248" spans="3:7" x14ac:dyDescent="0.35">
      <c r="C248" t="s">
        <v>17</v>
      </c>
      <c r="D248" t="s">
        <v>32</v>
      </c>
      <c r="E248" t="s">
        <v>30</v>
      </c>
      <c r="F248" s="5">
        <v>9506</v>
      </c>
      <c r="G248" s="6">
        <v>87</v>
      </c>
    </row>
    <row r="249" spans="3:7" x14ac:dyDescent="0.35">
      <c r="C249" t="s">
        <v>52</v>
      </c>
      <c r="D249" t="s">
        <v>8</v>
      </c>
      <c r="E249" t="s">
        <v>42</v>
      </c>
      <c r="F249" s="5">
        <v>245</v>
      </c>
      <c r="G249" s="6">
        <v>288</v>
      </c>
    </row>
    <row r="250" spans="3:7" x14ac:dyDescent="0.35">
      <c r="C250" t="s">
        <v>12</v>
      </c>
      <c r="D250" t="s">
        <v>13</v>
      </c>
      <c r="E250" t="s">
        <v>39</v>
      </c>
      <c r="F250" s="5">
        <v>2702</v>
      </c>
      <c r="G250" s="6">
        <v>363</v>
      </c>
    </row>
    <row r="251" spans="3:7" x14ac:dyDescent="0.35">
      <c r="C251" t="s">
        <v>52</v>
      </c>
      <c r="D251" t="s">
        <v>47</v>
      </c>
      <c r="E251" t="s">
        <v>31</v>
      </c>
      <c r="F251" s="5">
        <v>700</v>
      </c>
      <c r="G251" s="6">
        <v>87</v>
      </c>
    </row>
    <row r="252" spans="3:7" x14ac:dyDescent="0.35">
      <c r="C252" t="s">
        <v>25</v>
      </c>
      <c r="D252" t="s">
        <v>47</v>
      </c>
      <c r="E252" t="s">
        <v>31</v>
      </c>
      <c r="F252" s="5">
        <v>3759</v>
      </c>
      <c r="G252" s="6">
        <v>150</v>
      </c>
    </row>
    <row r="253" spans="3:7" x14ac:dyDescent="0.35">
      <c r="C253" t="s">
        <v>43</v>
      </c>
      <c r="D253" t="s">
        <v>13</v>
      </c>
      <c r="E253" t="s">
        <v>31</v>
      </c>
      <c r="F253" s="5">
        <v>1589</v>
      </c>
      <c r="G253" s="6">
        <v>303</v>
      </c>
    </row>
    <row r="254" spans="3:7" x14ac:dyDescent="0.35">
      <c r="C254" t="s">
        <v>37</v>
      </c>
      <c r="D254" t="s">
        <v>13</v>
      </c>
      <c r="E254" t="s">
        <v>51</v>
      </c>
      <c r="F254" s="5">
        <v>5194</v>
      </c>
      <c r="G254" s="6">
        <v>288</v>
      </c>
    </row>
    <row r="255" spans="3:7" x14ac:dyDescent="0.35">
      <c r="C255" t="s">
        <v>52</v>
      </c>
      <c r="D255" t="s">
        <v>21</v>
      </c>
      <c r="E255" t="s">
        <v>11</v>
      </c>
      <c r="F255" s="5">
        <v>945</v>
      </c>
      <c r="G255" s="6">
        <v>75</v>
      </c>
    </row>
    <row r="256" spans="3:7" x14ac:dyDescent="0.35">
      <c r="C256" t="s">
        <v>7</v>
      </c>
      <c r="D256" t="s">
        <v>32</v>
      </c>
      <c r="E256" t="s">
        <v>33</v>
      </c>
      <c r="F256" s="5">
        <v>1988</v>
      </c>
      <c r="G256" s="6">
        <v>39</v>
      </c>
    </row>
    <row r="257" spans="3:7" x14ac:dyDescent="0.35">
      <c r="C257" t="s">
        <v>25</v>
      </c>
      <c r="D257" t="s">
        <v>47</v>
      </c>
      <c r="E257" t="s">
        <v>14</v>
      </c>
      <c r="F257" s="5">
        <v>6734</v>
      </c>
      <c r="G257" s="6">
        <v>123</v>
      </c>
    </row>
    <row r="258" spans="3:7" x14ac:dyDescent="0.35">
      <c r="C258" t="s">
        <v>7</v>
      </c>
      <c r="D258" t="s">
        <v>21</v>
      </c>
      <c r="E258" t="s">
        <v>18</v>
      </c>
      <c r="F258" s="5">
        <v>217</v>
      </c>
      <c r="G258" s="6">
        <v>36</v>
      </c>
    </row>
    <row r="259" spans="3:7" x14ac:dyDescent="0.35">
      <c r="C259" t="s">
        <v>40</v>
      </c>
      <c r="D259" t="s">
        <v>47</v>
      </c>
      <c r="E259" t="s">
        <v>35</v>
      </c>
      <c r="F259" s="5">
        <v>6279</v>
      </c>
      <c r="G259" s="6">
        <v>237</v>
      </c>
    </row>
    <row r="260" spans="3:7" x14ac:dyDescent="0.35">
      <c r="C260" t="s">
        <v>7</v>
      </c>
      <c r="D260" t="s">
        <v>21</v>
      </c>
      <c r="E260" t="s">
        <v>11</v>
      </c>
      <c r="F260" s="5">
        <v>4424</v>
      </c>
      <c r="G260" s="6">
        <v>201</v>
      </c>
    </row>
    <row r="261" spans="3:7" x14ac:dyDescent="0.35">
      <c r="C261" t="s">
        <v>43</v>
      </c>
      <c r="D261" t="s">
        <v>21</v>
      </c>
      <c r="E261" t="s">
        <v>31</v>
      </c>
      <c r="F261" s="5">
        <v>189</v>
      </c>
      <c r="G261" s="6">
        <v>48</v>
      </c>
    </row>
    <row r="262" spans="3:7" x14ac:dyDescent="0.35">
      <c r="C262" t="s">
        <v>40</v>
      </c>
      <c r="D262" t="s">
        <v>13</v>
      </c>
      <c r="E262" t="s">
        <v>35</v>
      </c>
      <c r="F262" s="5">
        <v>490</v>
      </c>
      <c r="G262" s="6">
        <v>84</v>
      </c>
    </row>
    <row r="263" spans="3:7" x14ac:dyDescent="0.35">
      <c r="C263" t="s">
        <v>12</v>
      </c>
      <c r="D263" t="s">
        <v>8</v>
      </c>
      <c r="E263" t="s">
        <v>42</v>
      </c>
      <c r="F263" s="5">
        <v>434</v>
      </c>
      <c r="G263" s="6">
        <v>87</v>
      </c>
    </row>
    <row r="264" spans="3:7" x14ac:dyDescent="0.35">
      <c r="C264" t="s">
        <v>37</v>
      </c>
      <c r="D264" t="s">
        <v>32</v>
      </c>
      <c r="E264" t="s">
        <v>9</v>
      </c>
      <c r="F264" s="5">
        <v>10129</v>
      </c>
      <c r="G264" s="6">
        <v>312</v>
      </c>
    </row>
    <row r="265" spans="3:7" x14ac:dyDescent="0.35">
      <c r="C265" t="s">
        <v>44</v>
      </c>
      <c r="D265" t="s">
        <v>26</v>
      </c>
      <c r="E265" t="s">
        <v>51</v>
      </c>
      <c r="F265" s="5">
        <v>1652</v>
      </c>
      <c r="G265" s="6">
        <v>102</v>
      </c>
    </row>
    <row r="266" spans="3:7" x14ac:dyDescent="0.35">
      <c r="C266" t="s">
        <v>12</v>
      </c>
      <c r="D266" t="s">
        <v>32</v>
      </c>
      <c r="E266" t="s">
        <v>42</v>
      </c>
      <c r="F266" s="5">
        <v>6433</v>
      </c>
      <c r="G266" s="6">
        <v>78</v>
      </c>
    </row>
    <row r="267" spans="3:7" x14ac:dyDescent="0.35">
      <c r="C267" t="s">
        <v>44</v>
      </c>
      <c r="D267" t="s">
        <v>47</v>
      </c>
      <c r="E267" t="s">
        <v>45</v>
      </c>
      <c r="F267" s="5">
        <v>2212</v>
      </c>
      <c r="G267" s="6">
        <v>117</v>
      </c>
    </row>
    <row r="268" spans="3:7" x14ac:dyDescent="0.35">
      <c r="C268" t="s">
        <v>20</v>
      </c>
      <c r="D268" t="s">
        <v>13</v>
      </c>
      <c r="E268" t="s">
        <v>36</v>
      </c>
      <c r="F268" s="5">
        <v>609</v>
      </c>
      <c r="G268" s="6">
        <v>99</v>
      </c>
    </row>
    <row r="269" spans="3:7" x14ac:dyDescent="0.35">
      <c r="C269" t="s">
        <v>7</v>
      </c>
      <c r="D269" t="s">
        <v>13</v>
      </c>
      <c r="E269" t="s">
        <v>46</v>
      </c>
      <c r="F269" s="5">
        <v>1638</v>
      </c>
      <c r="G269" s="6">
        <v>48</v>
      </c>
    </row>
    <row r="270" spans="3:7" x14ac:dyDescent="0.35">
      <c r="C270" t="s">
        <v>37</v>
      </c>
      <c r="D270" t="s">
        <v>47</v>
      </c>
      <c r="E270" t="s">
        <v>24</v>
      </c>
      <c r="F270" s="5">
        <v>3829</v>
      </c>
      <c r="G270" s="6">
        <v>24</v>
      </c>
    </row>
    <row r="271" spans="3:7" x14ac:dyDescent="0.35">
      <c r="C271" t="s">
        <v>7</v>
      </c>
      <c r="D271" t="s">
        <v>26</v>
      </c>
      <c r="E271" t="s">
        <v>24</v>
      </c>
      <c r="F271" s="5">
        <v>5775</v>
      </c>
      <c r="G271" s="6">
        <v>42</v>
      </c>
    </row>
    <row r="272" spans="3:7" x14ac:dyDescent="0.35">
      <c r="C272" t="s">
        <v>25</v>
      </c>
      <c r="D272" t="s">
        <v>13</v>
      </c>
      <c r="E272" t="s">
        <v>39</v>
      </c>
      <c r="F272" s="5">
        <v>1071</v>
      </c>
      <c r="G272" s="6">
        <v>270</v>
      </c>
    </row>
    <row r="273" spans="3:7" x14ac:dyDescent="0.35">
      <c r="C273" t="s">
        <v>12</v>
      </c>
      <c r="D273" t="s">
        <v>21</v>
      </c>
      <c r="E273" t="s">
        <v>45</v>
      </c>
      <c r="F273" s="5">
        <v>5019</v>
      </c>
      <c r="G273" s="6">
        <v>150</v>
      </c>
    </row>
    <row r="274" spans="3:7" x14ac:dyDescent="0.35">
      <c r="C274" t="s">
        <v>43</v>
      </c>
      <c r="D274" t="s">
        <v>8</v>
      </c>
      <c r="E274" t="s">
        <v>24</v>
      </c>
      <c r="F274" s="5">
        <v>2863</v>
      </c>
      <c r="G274" s="6">
        <v>42</v>
      </c>
    </row>
    <row r="275" spans="3:7" x14ac:dyDescent="0.35">
      <c r="C275" t="s">
        <v>7</v>
      </c>
      <c r="D275" t="s">
        <v>13</v>
      </c>
      <c r="E275" t="s">
        <v>49</v>
      </c>
      <c r="F275" s="5">
        <v>1617</v>
      </c>
      <c r="G275" s="6">
        <v>126</v>
      </c>
    </row>
    <row r="276" spans="3:7" x14ac:dyDescent="0.35">
      <c r="C276" t="s">
        <v>25</v>
      </c>
      <c r="D276" t="s">
        <v>8</v>
      </c>
      <c r="E276" t="s">
        <v>48</v>
      </c>
      <c r="F276" s="5">
        <v>6818</v>
      </c>
      <c r="G276" s="6">
        <v>6</v>
      </c>
    </row>
    <row r="277" spans="3:7" x14ac:dyDescent="0.35">
      <c r="C277" t="s">
        <v>44</v>
      </c>
      <c r="D277" t="s">
        <v>13</v>
      </c>
      <c r="E277" t="s">
        <v>24</v>
      </c>
      <c r="F277" s="5">
        <v>6657</v>
      </c>
      <c r="G277" s="6">
        <v>276</v>
      </c>
    </row>
    <row r="278" spans="3:7" x14ac:dyDescent="0.35">
      <c r="C278" t="s">
        <v>44</v>
      </c>
      <c r="D278" t="s">
        <v>47</v>
      </c>
      <c r="E278" t="s">
        <v>31</v>
      </c>
      <c r="F278" s="5">
        <v>2919</v>
      </c>
      <c r="G278" s="6">
        <v>93</v>
      </c>
    </row>
    <row r="279" spans="3:7" x14ac:dyDescent="0.35">
      <c r="C279" t="s">
        <v>43</v>
      </c>
      <c r="D279" t="s">
        <v>21</v>
      </c>
      <c r="E279" t="s">
        <v>33</v>
      </c>
      <c r="F279" s="5">
        <v>3094</v>
      </c>
      <c r="G279" s="6">
        <v>246</v>
      </c>
    </row>
    <row r="280" spans="3:7" x14ac:dyDescent="0.35">
      <c r="C280" t="s">
        <v>25</v>
      </c>
      <c r="D280" t="s">
        <v>26</v>
      </c>
      <c r="E280" t="s">
        <v>46</v>
      </c>
      <c r="F280" s="5">
        <v>2989</v>
      </c>
      <c r="G280" s="6">
        <v>3</v>
      </c>
    </row>
    <row r="281" spans="3:7" x14ac:dyDescent="0.35">
      <c r="C281" t="s">
        <v>12</v>
      </c>
      <c r="D281" t="s">
        <v>32</v>
      </c>
      <c r="E281" t="s">
        <v>50</v>
      </c>
      <c r="F281" s="5">
        <v>2268</v>
      </c>
      <c r="G281" s="6">
        <v>63</v>
      </c>
    </row>
    <row r="282" spans="3:7" x14ac:dyDescent="0.35">
      <c r="C282" t="s">
        <v>40</v>
      </c>
      <c r="D282" t="s">
        <v>13</v>
      </c>
      <c r="E282" t="s">
        <v>33</v>
      </c>
      <c r="F282" s="5">
        <v>4753</v>
      </c>
      <c r="G282" s="6">
        <v>246</v>
      </c>
    </row>
    <row r="283" spans="3:7" x14ac:dyDescent="0.35">
      <c r="C283" t="s">
        <v>43</v>
      </c>
      <c r="D283" t="s">
        <v>47</v>
      </c>
      <c r="E283" t="s">
        <v>36</v>
      </c>
      <c r="F283" s="5">
        <v>7511</v>
      </c>
      <c r="G283" s="6">
        <v>120</v>
      </c>
    </row>
    <row r="284" spans="3:7" x14ac:dyDescent="0.35">
      <c r="C284" t="s">
        <v>43</v>
      </c>
      <c r="D284" t="s">
        <v>32</v>
      </c>
      <c r="E284" t="s">
        <v>33</v>
      </c>
      <c r="F284" s="5">
        <v>4326</v>
      </c>
      <c r="G284" s="6">
        <v>348</v>
      </c>
    </row>
    <row r="285" spans="3:7" x14ac:dyDescent="0.35">
      <c r="C285" t="s">
        <v>20</v>
      </c>
      <c r="D285" t="s">
        <v>47</v>
      </c>
      <c r="E285" t="s">
        <v>45</v>
      </c>
      <c r="F285" s="5">
        <v>4935</v>
      </c>
      <c r="G285" s="6">
        <v>126</v>
      </c>
    </row>
    <row r="286" spans="3:7" x14ac:dyDescent="0.35">
      <c r="C286" t="s">
        <v>25</v>
      </c>
      <c r="D286" t="s">
        <v>13</v>
      </c>
      <c r="E286" t="s">
        <v>9</v>
      </c>
      <c r="F286" s="5">
        <v>4781</v>
      </c>
      <c r="G286" s="6">
        <v>123</v>
      </c>
    </row>
    <row r="287" spans="3:7" x14ac:dyDescent="0.35">
      <c r="C287" t="s">
        <v>40</v>
      </c>
      <c r="D287" t="s">
        <v>32</v>
      </c>
      <c r="E287" t="s">
        <v>27</v>
      </c>
      <c r="F287" s="5">
        <v>7483</v>
      </c>
      <c r="G287" s="6">
        <v>45</v>
      </c>
    </row>
    <row r="288" spans="3:7" x14ac:dyDescent="0.35">
      <c r="C288" t="s">
        <v>52</v>
      </c>
      <c r="D288" t="s">
        <v>32</v>
      </c>
      <c r="E288" t="s">
        <v>18</v>
      </c>
      <c r="F288" s="5">
        <v>6860</v>
      </c>
      <c r="G288" s="6">
        <v>126</v>
      </c>
    </row>
    <row r="289" spans="3:7" x14ac:dyDescent="0.35">
      <c r="C289" t="s">
        <v>7</v>
      </c>
      <c r="D289" t="s">
        <v>8</v>
      </c>
      <c r="E289" t="s">
        <v>49</v>
      </c>
      <c r="F289" s="5">
        <v>9002</v>
      </c>
      <c r="G289" s="6">
        <v>72</v>
      </c>
    </row>
    <row r="290" spans="3:7" x14ac:dyDescent="0.35">
      <c r="C290" t="s">
        <v>25</v>
      </c>
      <c r="D290" t="s">
        <v>21</v>
      </c>
      <c r="E290" t="s">
        <v>49</v>
      </c>
      <c r="F290" s="5">
        <v>1400</v>
      </c>
      <c r="G290" s="6">
        <v>135</v>
      </c>
    </row>
    <row r="291" spans="3:7" x14ac:dyDescent="0.35">
      <c r="C291" t="s">
        <v>52</v>
      </c>
      <c r="D291" t="s">
        <v>47</v>
      </c>
      <c r="E291" t="s">
        <v>35</v>
      </c>
      <c r="F291" s="5">
        <v>4053</v>
      </c>
      <c r="G291" s="6">
        <v>24</v>
      </c>
    </row>
    <row r="292" spans="3:7" x14ac:dyDescent="0.35">
      <c r="C292" t="s">
        <v>37</v>
      </c>
      <c r="D292" t="s">
        <v>21</v>
      </c>
      <c r="E292" t="s">
        <v>33</v>
      </c>
      <c r="F292" s="5">
        <v>2149</v>
      </c>
      <c r="G292" s="6">
        <v>117</v>
      </c>
    </row>
    <row r="293" spans="3:7" x14ac:dyDescent="0.35">
      <c r="C293" t="s">
        <v>44</v>
      </c>
      <c r="D293" t="s">
        <v>26</v>
      </c>
      <c r="E293" t="s">
        <v>49</v>
      </c>
      <c r="F293" s="5">
        <v>3640</v>
      </c>
      <c r="G293" s="6">
        <v>51</v>
      </c>
    </row>
    <row r="294" spans="3:7" x14ac:dyDescent="0.35">
      <c r="C294" t="s">
        <v>43</v>
      </c>
      <c r="D294" t="s">
        <v>26</v>
      </c>
      <c r="E294" t="s">
        <v>45</v>
      </c>
      <c r="F294" s="5">
        <v>630</v>
      </c>
      <c r="G294" s="6">
        <v>36</v>
      </c>
    </row>
    <row r="295" spans="3:7" x14ac:dyDescent="0.35">
      <c r="C295" t="s">
        <v>17</v>
      </c>
      <c r="D295" t="s">
        <v>13</v>
      </c>
      <c r="E295" t="s">
        <v>50</v>
      </c>
      <c r="F295" s="5">
        <v>2429</v>
      </c>
      <c r="G295" s="6">
        <v>144</v>
      </c>
    </row>
    <row r="296" spans="3:7" x14ac:dyDescent="0.35">
      <c r="C296" t="s">
        <v>17</v>
      </c>
      <c r="D296" t="s">
        <v>21</v>
      </c>
      <c r="E296" t="s">
        <v>27</v>
      </c>
      <c r="F296" s="5">
        <v>2142</v>
      </c>
      <c r="G296" s="6">
        <v>114</v>
      </c>
    </row>
    <row r="297" spans="3:7" x14ac:dyDescent="0.35">
      <c r="C297" t="s">
        <v>37</v>
      </c>
      <c r="D297" t="s">
        <v>8</v>
      </c>
      <c r="E297" t="s">
        <v>9</v>
      </c>
      <c r="F297" s="5">
        <v>6454</v>
      </c>
      <c r="G297" s="6">
        <v>54</v>
      </c>
    </row>
    <row r="298" spans="3:7" x14ac:dyDescent="0.35">
      <c r="C298" t="s">
        <v>37</v>
      </c>
      <c r="D298" t="s">
        <v>8</v>
      </c>
      <c r="E298" t="s">
        <v>29</v>
      </c>
      <c r="F298" s="5">
        <v>4487</v>
      </c>
      <c r="G298" s="6">
        <v>333</v>
      </c>
    </row>
    <row r="299" spans="3:7" x14ac:dyDescent="0.35">
      <c r="C299" t="s">
        <v>44</v>
      </c>
      <c r="D299" t="s">
        <v>8</v>
      </c>
      <c r="E299" t="s">
        <v>18</v>
      </c>
      <c r="F299" s="5">
        <v>938</v>
      </c>
      <c r="G299" s="6">
        <v>366</v>
      </c>
    </row>
    <row r="300" spans="3:7" x14ac:dyDescent="0.35">
      <c r="C300" t="s">
        <v>44</v>
      </c>
      <c r="D300" t="s">
        <v>32</v>
      </c>
      <c r="E300" t="s">
        <v>48</v>
      </c>
      <c r="F300" s="5">
        <v>8841</v>
      </c>
      <c r="G300" s="6">
        <v>303</v>
      </c>
    </row>
    <row r="301" spans="3:7" x14ac:dyDescent="0.35">
      <c r="C301" t="s">
        <v>43</v>
      </c>
      <c r="D301" t="s">
        <v>26</v>
      </c>
      <c r="E301" t="s">
        <v>30</v>
      </c>
      <c r="F301" s="5">
        <v>4018</v>
      </c>
      <c r="G301" s="6">
        <v>126</v>
      </c>
    </row>
    <row r="302" spans="3:7" x14ac:dyDescent="0.35">
      <c r="C302" t="s">
        <v>20</v>
      </c>
      <c r="D302" t="s">
        <v>8</v>
      </c>
      <c r="E302" t="s">
        <v>24</v>
      </c>
      <c r="F302" s="5">
        <v>714</v>
      </c>
      <c r="G302" s="6">
        <v>231</v>
      </c>
    </row>
    <row r="303" spans="3:7" x14ac:dyDescent="0.35">
      <c r="C303" t="s">
        <v>17</v>
      </c>
      <c r="D303" t="s">
        <v>32</v>
      </c>
      <c r="E303" t="s">
        <v>27</v>
      </c>
      <c r="F303" s="5">
        <v>3850</v>
      </c>
      <c r="G303" s="6">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93C7-D4CA-4441-AA93-ABBBE59AF567}">
  <dimension ref="A1:N10"/>
  <sheetViews>
    <sheetView workbookViewId="0">
      <selection activeCell="F5" sqref="F5"/>
    </sheetView>
  </sheetViews>
  <sheetFormatPr defaultRowHeight="14.5" x14ac:dyDescent="0.35"/>
  <cols>
    <col min="1" max="1" width="5.54296875" style="16" customWidth="1"/>
    <col min="2" max="2" width="11.81640625" style="16" customWidth="1"/>
    <col min="3" max="3" width="13.6328125" style="17" customWidth="1"/>
    <col min="4" max="4" width="12.08984375" style="17" bestFit="1" customWidth="1"/>
    <col min="5" max="5" width="5.90625" style="17" customWidth="1"/>
    <col min="6" max="6" width="8.7265625" style="17"/>
    <col min="7" max="7" width="8.7265625" style="16"/>
    <col min="8" max="8" width="12.08984375" style="16" bestFit="1" customWidth="1"/>
    <col min="9" max="16384" width="8.7265625" style="16"/>
  </cols>
  <sheetData>
    <row r="1" spans="1:14" ht="36" customHeight="1" x14ac:dyDescent="0.65">
      <c r="A1" s="20"/>
      <c r="B1" s="21"/>
      <c r="C1" s="49" t="s">
        <v>86</v>
      </c>
      <c r="D1" s="14"/>
      <c r="E1" s="14"/>
      <c r="F1" s="14"/>
      <c r="G1" s="15"/>
      <c r="H1" s="15"/>
      <c r="I1" s="15"/>
      <c r="J1" s="15"/>
      <c r="K1" s="15"/>
      <c r="L1" s="15"/>
      <c r="M1" s="14"/>
      <c r="N1" s="14"/>
    </row>
    <row r="4" spans="1:14" x14ac:dyDescent="0.35">
      <c r="C4" s="52" t="s">
        <v>1</v>
      </c>
      <c r="D4" s="52" t="s">
        <v>87</v>
      </c>
      <c r="E4" s="52"/>
      <c r="F4" s="52" t="s">
        <v>4</v>
      </c>
    </row>
    <row r="5" spans="1:14" x14ac:dyDescent="0.35">
      <c r="C5" s="51" t="str" cm="1">
        <f t="array" ref="C5:C10">_xlfn.UNIQUE(Data[Geography])</f>
        <v>New Zealand</v>
      </c>
      <c r="D5" s="50">
        <f>SUMIF(Data[Geography],C5,Data[Amount])</f>
        <v>218813</v>
      </c>
      <c r="E5" s="50">
        <f>SUMIF(Data[Geography],C5,Data[Amount])</f>
        <v>218813</v>
      </c>
      <c r="F5" s="48">
        <f>SUMIF(Data[Geography],C5,Data[Units])</f>
        <v>7431</v>
      </c>
      <c r="H5" s="53"/>
    </row>
    <row r="6" spans="1:14" x14ac:dyDescent="0.35">
      <c r="C6" s="51" t="str">
        <v>USA</v>
      </c>
      <c r="D6" s="50">
        <f>SUMIF(Data[Geography],C6,Data[Amount])</f>
        <v>189434</v>
      </c>
      <c r="E6" s="50">
        <f>SUMIF(Data[Geography],C6,Data[Amount])</f>
        <v>189434</v>
      </c>
      <c r="F6" s="48">
        <f>SUMIF(Data[Geography],C6,Data[Units])</f>
        <v>10158</v>
      </c>
    </row>
    <row r="7" spans="1:14" x14ac:dyDescent="0.35">
      <c r="C7" s="51" t="str">
        <v>Canada</v>
      </c>
      <c r="D7" s="50">
        <f>SUMIF(Data[Geography],C7,Data[Amount])</f>
        <v>237944</v>
      </c>
      <c r="E7" s="50">
        <f>SUMIF(Data[Geography],C7,Data[Amount])</f>
        <v>237944</v>
      </c>
      <c r="F7" s="48">
        <f>SUMIF(Data[Geography],C7,Data[Units])</f>
        <v>7302</v>
      </c>
    </row>
    <row r="8" spans="1:14" x14ac:dyDescent="0.35">
      <c r="C8" s="51" t="str">
        <v>UK</v>
      </c>
      <c r="D8" s="50">
        <f>SUMIF(Data[Geography],C8,Data[Amount])</f>
        <v>173530</v>
      </c>
      <c r="E8" s="50">
        <f>SUMIF(Data[Geography],C8,Data[Amount])</f>
        <v>173530</v>
      </c>
      <c r="F8" s="48">
        <f>SUMIF(Data[Geography],C8,Data[Units])</f>
        <v>5745</v>
      </c>
    </row>
    <row r="9" spans="1:14" x14ac:dyDescent="0.35">
      <c r="C9" s="51" t="str">
        <v>Australia</v>
      </c>
      <c r="D9" s="50">
        <f>SUMIF(Data[Geography],C9,Data[Amount])</f>
        <v>168679</v>
      </c>
      <c r="E9" s="50">
        <f>SUMIF(Data[Geography],C9,Data[Amount])</f>
        <v>168679</v>
      </c>
      <c r="F9" s="48">
        <f>SUMIF(Data[Geography],C9,Data[Units])</f>
        <v>6264</v>
      </c>
    </row>
    <row r="10" spans="1:14" x14ac:dyDescent="0.35">
      <c r="C10" s="51" t="str">
        <v>India</v>
      </c>
      <c r="D10" s="50">
        <f>SUMIF(Data[Geography],C10,Data[Amount])</f>
        <v>252469</v>
      </c>
      <c r="E10" s="50">
        <f>SUMIF(Data[Geography],C10,Data[Amount])</f>
        <v>252469</v>
      </c>
      <c r="F10" s="48">
        <f>SUMIF(Data[Geography],C10,Data[Units])</f>
        <v>8760</v>
      </c>
    </row>
  </sheetData>
  <conditionalFormatting sqref="E5:E10">
    <cfRule type="dataBar" priority="1">
      <dataBar showValue="0">
        <cfvo type="min"/>
        <cfvo type="max"/>
        <color rgb="FF638EC6"/>
      </dataBar>
      <extLst>
        <ext xmlns:x14="http://schemas.microsoft.com/office/spreadsheetml/2009/9/main" uri="{B025F937-C7B1-47D3-B67F-A62EFF666E3E}">
          <x14:id>{17EE508C-B990-446B-B581-0F8F3F276B60}</x14:id>
        </ext>
      </extLst>
    </cfRule>
  </conditionalFormatting>
  <pageMargins left="0.7" right="0.7" top="0.75" bottom="0.75" header="0.3" footer="0.3"/>
  <pageSetup orientation="portrait" verticalDpi="300" r:id="rId1"/>
  <extLst>
    <ext xmlns:x14="http://schemas.microsoft.com/office/spreadsheetml/2009/9/main" uri="{78C0D931-6437-407d-A8EE-F0AAD7539E65}">
      <x14:conditionalFormattings>
        <x14:conditionalFormatting xmlns:xm="http://schemas.microsoft.com/office/excel/2006/main">
          <x14:cfRule type="dataBar" id="{17EE508C-B990-446B-B581-0F8F3F276B60}">
            <x14:dataBar minLength="0" maxLength="100" gradient="0">
              <x14:cfvo type="autoMin"/>
              <x14:cfvo type="autoMax"/>
              <x14:negativeFillColor rgb="FFFF0000"/>
              <x14:axisColor rgb="FF000000"/>
            </x14:dataBar>
          </x14:cfRule>
          <xm:sqref>E5:E10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F4E0E-23FA-4F20-A054-EA9C51F6361A}">
  <dimension ref="B1:N11"/>
  <sheetViews>
    <sheetView workbookViewId="0">
      <selection activeCell="J21" sqref="J21"/>
    </sheetView>
  </sheetViews>
  <sheetFormatPr defaultRowHeight="14.5" x14ac:dyDescent="0.35"/>
  <cols>
    <col min="1" max="1" width="4" style="16" customWidth="1"/>
    <col min="2" max="2" width="4.36328125" style="16" customWidth="1"/>
    <col min="3" max="3" width="11.90625" style="16" customWidth="1"/>
    <col min="4" max="4" width="14" style="17" bestFit="1" customWidth="1"/>
    <col min="5" max="5" width="6.90625" style="17" customWidth="1"/>
    <col min="6" max="6" width="11.453125" style="17" bestFit="1" customWidth="1"/>
    <col min="7" max="16384" width="8.7265625" style="16"/>
  </cols>
  <sheetData>
    <row r="1" spans="2:14" ht="36" customHeight="1" x14ac:dyDescent="0.65">
      <c r="B1" s="17"/>
      <c r="C1" s="18" t="s">
        <v>76</v>
      </c>
      <c r="M1" s="17"/>
      <c r="N1" s="17"/>
    </row>
    <row r="5" spans="2:14" x14ac:dyDescent="0.35">
      <c r="C5" s="57" t="s">
        <v>1</v>
      </c>
      <c r="D5" s="58" t="s">
        <v>88</v>
      </c>
      <c r="E5" s="58" t="s">
        <v>90</v>
      </c>
      <c r="F5" s="58" t="s">
        <v>89</v>
      </c>
    </row>
    <row r="6" spans="2:14" x14ac:dyDescent="0.35">
      <c r="C6" s="51" t="s">
        <v>32</v>
      </c>
      <c r="D6" s="59">
        <v>168679</v>
      </c>
      <c r="E6" s="56">
        <v>168679</v>
      </c>
      <c r="F6" s="60">
        <v>6264</v>
      </c>
    </row>
    <row r="7" spans="2:14" x14ac:dyDescent="0.35">
      <c r="C7" s="51" t="s">
        <v>21</v>
      </c>
      <c r="D7" s="59">
        <v>237944</v>
      </c>
      <c r="E7" s="56">
        <v>237944</v>
      </c>
      <c r="F7" s="60">
        <v>7302</v>
      </c>
    </row>
    <row r="8" spans="2:14" x14ac:dyDescent="0.35">
      <c r="C8" s="51" t="s">
        <v>47</v>
      </c>
      <c r="D8" s="59">
        <v>252469</v>
      </c>
      <c r="E8" s="56">
        <v>252469</v>
      </c>
      <c r="F8" s="60">
        <v>8760</v>
      </c>
    </row>
    <row r="9" spans="2:14" x14ac:dyDescent="0.35">
      <c r="C9" s="51" t="s">
        <v>8</v>
      </c>
      <c r="D9" s="59">
        <v>218813</v>
      </c>
      <c r="E9" s="56">
        <v>218813</v>
      </c>
      <c r="F9" s="60">
        <v>7431</v>
      </c>
    </row>
    <row r="10" spans="2:14" x14ac:dyDescent="0.35">
      <c r="C10" s="51" t="s">
        <v>26</v>
      </c>
      <c r="D10" s="59">
        <v>173530</v>
      </c>
      <c r="E10" s="56">
        <v>173530</v>
      </c>
      <c r="F10" s="60">
        <v>5745</v>
      </c>
    </row>
    <row r="11" spans="2:14" x14ac:dyDescent="0.35">
      <c r="C11" s="51" t="s">
        <v>13</v>
      </c>
      <c r="D11" s="59">
        <v>189434</v>
      </c>
      <c r="E11" s="56">
        <v>189434</v>
      </c>
      <c r="F11" s="60">
        <v>10158</v>
      </c>
    </row>
  </sheetData>
  <conditionalFormatting pivot="1" sqref="E6:E11">
    <cfRule type="dataBar" priority="1">
      <dataBar showValue="0">
        <cfvo type="min"/>
        <cfvo type="max"/>
        <color rgb="FF638EC6"/>
      </dataBar>
      <extLst>
        <ext xmlns:x14="http://schemas.microsoft.com/office/spreadsheetml/2009/9/main" uri="{B025F937-C7B1-47D3-B67F-A62EFF666E3E}">
          <x14:id>{E4B1C8F3-42BB-4D43-886B-9AFC8F573E84}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B1C8F3-42BB-4D43-886B-9AFC8F573E84}">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1725-6437-4FA7-A108-8E89E7C197D2}">
  <dimension ref="A1:N27"/>
  <sheetViews>
    <sheetView workbookViewId="0">
      <selection activeCell="D6" sqref="D6"/>
    </sheetView>
  </sheetViews>
  <sheetFormatPr defaultRowHeight="14.5" x14ac:dyDescent="0.35"/>
  <cols>
    <col min="1" max="1" width="2.81640625" style="16" customWidth="1"/>
    <col min="2" max="2" width="4.1796875" style="16" customWidth="1"/>
    <col min="3" max="3" width="22.81640625" style="16" customWidth="1"/>
    <col min="4" max="4" width="14.453125" style="17" customWidth="1"/>
    <col min="5" max="5" width="12.6328125" style="16" customWidth="1"/>
    <col min="6" max="16384" width="8.7265625" style="16"/>
  </cols>
  <sheetData>
    <row r="1" spans="1:14" ht="36" customHeight="1" x14ac:dyDescent="0.65">
      <c r="A1" s="20"/>
      <c r="B1" s="21"/>
      <c r="C1" s="10" t="s">
        <v>77</v>
      </c>
      <c r="D1" s="22"/>
      <c r="E1" s="23"/>
      <c r="F1" s="15"/>
      <c r="G1" s="15"/>
      <c r="H1" s="15"/>
      <c r="I1" s="15"/>
      <c r="J1" s="15"/>
      <c r="K1" s="15"/>
      <c r="L1" s="15"/>
      <c r="M1" s="14"/>
      <c r="N1" s="14"/>
    </row>
    <row r="4" spans="1:14" x14ac:dyDescent="0.35">
      <c r="C4" s="62" t="s">
        <v>92</v>
      </c>
      <c r="D4" s="47" t="s">
        <v>91</v>
      </c>
    </row>
    <row r="5" spans="1:14" x14ac:dyDescent="0.35">
      <c r="C5" s="63" t="s">
        <v>24</v>
      </c>
      <c r="D5" s="64">
        <v>44.990867579908674</v>
      </c>
    </row>
    <row r="6" spans="1:14" x14ac:dyDescent="0.35">
      <c r="C6" s="63" t="s">
        <v>30</v>
      </c>
      <c r="D6" s="64">
        <v>37.303128371089535</v>
      </c>
    </row>
    <row r="7" spans="1:14" x14ac:dyDescent="0.35">
      <c r="C7" s="63" t="s">
        <v>46</v>
      </c>
      <c r="D7" s="64">
        <v>33.88697318007663</v>
      </c>
    </row>
    <row r="8" spans="1:14" x14ac:dyDescent="0.35">
      <c r="C8" s="63" t="s">
        <v>48</v>
      </c>
      <c r="D8" s="64">
        <v>32.807189542483663</v>
      </c>
    </row>
    <row r="9" spans="1:14" x14ac:dyDescent="0.35">
      <c r="C9" s="63" t="s">
        <v>35</v>
      </c>
      <c r="D9" s="64">
        <v>32.301656920077974</v>
      </c>
    </row>
    <row r="10" spans="1:14" x14ac:dyDescent="0.35">
      <c r="D10" s="16"/>
    </row>
    <row r="11" spans="1:14" x14ac:dyDescent="0.35">
      <c r="D11" s="16"/>
    </row>
    <row r="12" spans="1:14" x14ac:dyDescent="0.35">
      <c r="D12" s="16"/>
    </row>
    <row r="13" spans="1:14" x14ac:dyDescent="0.35">
      <c r="D13" s="16"/>
    </row>
    <row r="14" spans="1:14" x14ac:dyDescent="0.35">
      <c r="D14" s="16"/>
    </row>
    <row r="15" spans="1:14" x14ac:dyDescent="0.35">
      <c r="D15" s="16"/>
    </row>
    <row r="16" spans="1:14" x14ac:dyDescent="0.35">
      <c r="D16" s="16"/>
    </row>
    <row r="17" spans="4:4" x14ac:dyDescent="0.35">
      <c r="D17" s="16"/>
    </row>
    <row r="18" spans="4:4" x14ac:dyDescent="0.35">
      <c r="D18" s="16"/>
    </row>
    <row r="19" spans="4:4" x14ac:dyDescent="0.35">
      <c r="D19" s="16"/>
    </row>
    <row r="20" spans="4:4" x14ac:dyDescent="0.35">
      <c r="D20" s="16"/>
    </row>
    <row r="21" spans="4:4" x14ac:dyDescent="0.35">
      <c r="D21" s="16"/>
    </row>
    <row r="22" spans="4:4" x14ac:dyDescent="0.35">
      <c r="D22" s="16"/>
    </row>
    <row r="23" spans="4:4" x14ac:dyDescent="0.35">
      <c r="D23" s="16"/>
    </row>
    <row r="24" spans="4:4" x14ac:dyDescent="0.35">
      <c r="D24" s="16"/>
    </row>
    <row r="25" spans="4:4" x14ac:dyDescent="0.35">
      <c r="D25" s="16"/>
    </row>
    <row r="26" spans="4:4" x14ac:dyDescent="0.35">
      <c r="D26" s="16"/>
    </row>
    <row r="27" spans="4:4" x14ac:dyDescent="0.35">
      <c r="D27"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5EBC-ABF9-4E3A-A8E7-06BD433631B8}">
  <dimension ref="A1:P303"/>
  <sheetViews>
    <sheetView tabSelected="1" workbookViewId="0">
      <selection activeCell="F3" activeCellId="1" sqref="D3:D303 F3:F303"/>
    </sheetView>
  </sheetViews>
  <sheetFormatPr defaultRowHeight="14.5" x14ac:dyDescent="0.35"/>
  <cols>
    <col min="1" max="1" width="2.81640625" style="16" customWidth="1"/>
    <col min="2" max="2" width="3.7265625" style="16" customWidth="1"/>
    <col min="3" max="3" width="17.08984375" style="16" customWidth="1"/>
    <col min="4" max="4" width="17.90625" style="16" customWidth="1"/>
    <col min="5" max="5" width="21.81640625" style="16" customWidth="1"/>
    <col min="6" max="6" width="9.81640625" style="16" customWidth="1"/>
    <col min="7" max="16384" width="8.7265625" style="16"/>
  </cols>
  <sheetData>
    <row r="1" spans="1:16" ht="36" customHeight="1" x14ac:dyDescent="0.65">
      <c r="A1" s="20"/>
      <c r="B1" s="21"/>
      <c r="C1" s="10" t="s">
        <v>78</v>
      </c>
      <c r="D1" s="22"/>
      <c r="E1" s="23"/>
      <c r="F1" s="15"/>
      <c r="G1" s="15"/>
      <c r="H1" s="15"/>
      <c r="I1" s="15"/>
      <c r="J1" s="15"/>
      <c r="K1" s="15"/>
      <c r="L1" s="15"/>
      <c r="M1" s="14"/>
      <c r="N1" s="14"/>
    </row>
    <row r="2" spans="1:16" x14ac:dyDescent="0.35">
      <c r="P2" s="16" t="s">
        <v>101</v>
      </c>
    </row>
    <row r="3" spans="1:16" x14ac:dyDescent="0.35">
      <c r="C3" s="97" t="s">
        <v>0</v>
      </c>
      <c r="D3" s="98" t="s">
        <v>1</v>
      </c>
      <c r="E3" s="98" t="s">
        <v>2</v>
      </c>
      <c r="F3" s="98" t="s">
        <v>3</v>
      </c>
      <c r="G3" s="98" t="s">
        <v>4</v>
      </c>
      <c r="P3" s="16" t="s">
        <v>102</v>
      </c>
    </row>
    <row r="4" spans="1:16" x14ac:dyDescent="0.35">
      <c r="C4" s="25" t="s">
        <v>7</v>
      </c>
      <c r="D4" s="31" t="s">
        <v>8</v>
      </c>
      <c r="E4" s="31" t="s">
        <v>9</v>
      </c>
      <c r="F4" s="99">
        <v>1624</v>
      </c>
      <c r="G4" s="100">
        <v>114</v>
      </c>
      <c r="P4" s="16" t="s">
        <v>103</v>
      </c>
    </row>
    <row r="5" spans="1:16" x14ac:dyDescent="0.35">
      <c r="C5" s="26" t="s">
        <v>12</v>
      </c>
      <c r="D5" s="32" t="s">
        <v>13</v>
      </c>
      <c r="E5" s="32" t="s">
        <v>14</v>
      </c>
      <c r="F5" s="101">
        <v>6706</v>
      </c>
      <c r="G5" s="102">
        <v>459</v>
      </c>
    </row>
    <row r="6" spans="1:16" x14ac:dyDescent="0.35">
      <c r="C6" s="25" t="s">
        <v>17</v>
      </c>
      <c r="D6" s="31" t="s">
        <v>13</v>
      </c>
      <c r="E6" s="31" t="s">
        <v>18</v>
      </c>
      <c r="F6" s="99">
        <v>959</v>
      </c>
      <c r="G6" s="100">
        <v>147</v>
      </c>
    </row>
    <row r="7" spans="1:16" x14ac:dyDescent="0.35">
      <c r="C7" s="26" t="s">
        <v>20</v>
      </c>
      <c r="D7" s="32" t="s">
        <v>21</v>
      </c>
      <c r="E7" s="32" t="s">
        <v>22</v>
      </c>
      <c r="F7" s="101">
        <v>9632</v>
      </c>
      <c r="G7" s="102">
        <v>288</v>
      </c>
    </row>
    <row r="8" spans="1:16" x14ac:dyDescent="0.35">
      <c r="C8" s="25" t="s">
        <v>25</v>
      </c>
      <c r="D8" s="31" t="s">
        <v>26</v>
      </c>
      <c r="E8" s="31" t="s">
        <v>27</v>
      </c>
      <c r="F8" s="99">
        <v>2100</v>
      </c>
      <c r="G8" s="100">
        <v>414</v>
      </c>
    </row>
    <row r="9" spans="1:16" x14ac:dyDescent="0.35">
      <c r="C9" s="26" t="s">
        <v>7</v>
      </c>
      <c r="D9" s="32" t="s">
        <v>13</v>
      </c>
      <c r="E9" s="32" t="s">
        <v>30</v>
      </c>
      <c r="F9" s="101">
        <v>8869</v>
      </c>
      <c r="G9" s="102">
        <v>432</v>
      </c>
    </row>
    <row r="10" spans="1:16" x14ac:dyDescent="0.35">
      <c r="C10" s="25" t="s">
        <v>25</v>
      </c>
      <c r="D10" s="31" t="s">
        <v>32</v>
      </c>
      <c r="E10" s="31" t="s">
        <v>33</v>
      </c>
      <c r="F10" s="99">
        <v>2681</v>
      </c>
      <c r="G10" s="100">
        <v>54</v>
      </c>
    </row>
    <row r="11" spans="1:16" x14ac:dyDescent="0.35">
      <c r="C11" s="26" t="s">
        <v>12</v>
      </c>
      <c r="D11" s="32" t="s">
        <v>13</v>
      </c>
      <c r="E11" s="32" t="s">
        <v>35</v>
      </c>
      <c r="F11" s="101">
        <v>5012</v>
      </c>
      <c r="G11" s="102">
        <v>210</v>
      </c>
    </row>
    <row r="12" spans="1:16" x14ac:dyDescent="0.35">
      <c r="C12" s="25" t="s">
        <v>37</v>
      </c>
      <c r="D12" s="31" t="s">
        <v>32</v>
      </c>
      <c r="E12" s="31" t="s">
        <v>16</v>
      </c>
      <c r="F12" s="99">
        <v>1281</v>
      </c>
      <c r="G12" s="100">
        <v>75</v>
      </c>
    </row>
    <row r="13" spans="1:16" x14ac:dyDescent="0.35">
      <c r="C13" s="26" t="s">
        <v>40</v>
      </c>
      <c r="D13" s="32" t="s">
        <v>8</v>
      </c>
      <c r="E13" s="32" t="s">
        <v>16</v>
      </c>
      <c r="F13" s="101">
        <v>4991</v>
      </c>
      <c r="G13" s="102">
        <v>12</v>
      </c>
    </row>
    <row r="14" spans="1:16" x14ac:dyDescent="0.35">
      <c r="C14" s="25" t="s">
        <v>43</v>
      </c>
      <c r="D14" s="31" t="s">
        <v>26</v>
      </c>
      <c r="E14" s="31" t="s">
        <v>27</v>
      </c>
      <c r="F14" s="99">
        <v>1785</v>
      </c>
      <c r="G14" s="100">
        <v>462</v>
      </c>
    </row>
    <row r="15" spans="1:16" x14ac:dyDescent="0.35">
      <c r="C15" s="26" t="s">
        <v>44</v>
      </c>
      <c r="D15" s="32" t="s">
        <v>8</v>
      </c>
      <c r="E15" s="32" t="s">
        <v>31</v>
      </c>
      <c r="F15" s="101">
        <v>3983</v>
      </c>
      <c r="G15" s="102">
        <v>144</v>
      </c>
    </row>
    <row r="16" spans="1:16" x14ac:dyDescent="0.35">
      <c r="C16" s="25" t="s">
        <v>17</v>
      </c>
      <c r="D16" s="31" t="s">
        <v>32</v>
      </c>
      <c r="E16" s="31" t="s">
        <v>29</v>
      </c>
      <c r="F16" s="99">
        <v>2646</v>
      </c>
      <c r="G16" s="100">
        <v>120</v>
      </c>
    </row>
    <row r="17" spans="3:7" x14ac:dyDescent="0.35">
      <c r="C17" s="26" t="s">
        <v>43</v>
      </c>
      <c r="D17" s="32" t="s">
        <v>47</v>
      </c>
      <c r="E17" s="32" t="s">
        <v>11</v>
      </c>
      <c r="F17" s="101">
        <v>252</v>
      </c>
      <c r="G17" s="102">
        <v>54</v>
      </c>
    </row>
    <row r="18" spans="3:7" x14ac:dyDescent="0.35">
      <c r="C18" s="25" t="s">
        <v>44</v>
      </c>
      <c r="D18" s="31" t="s">
        <v>13</v>
      </c>
      <c r="E18" s="31" t="s">
        <v>27</v>
      </c>
      <c r="F18" s="99">
        <v>2464</v>
      </c>
      <c r="G18" s="100">
        <v>234</v>
      </c>
    </row>
    <row r="19" spans="3:7" x14ac:dyDescent="0.35">
      <c r="C19" s="26" t="s">
        <v>44</v>
      </c>
      <c r="D19" s="32" t="s">
        <v>13</v>
      </c>
      <c r="E19" s="32" t="s">
        <v>49</v>
      </c>
      <c r="F19" s="101">
        <v>2114</v>
      </c>
      <c r="G19" s="102">
        <v>66</v>
      </c>
    </row>
    <row r="20" spans="3:7" x14ac:dyDescent="0.35">
      <c r="C20" s="25" t="s">
        <v>25</v>
      </c>
      <c r="D20" s="31" t="s">
        <v>8</v>
      </c>
      <c r="E20" s="31" t="s">
        <v>33</v>
      </c>
      <c r="F20" s="99">
        <v>7693</v>
      </c>
      <c r="G20" s="100">
        <v>87</v>
      </c>
    </row>
    <row r="21" spans="3:7" x14ac:dyDescent="0.35">
      <c r="C21" s="26" t="s">
        <v>40</v>
      </c>
      <c r="D21" s="32" t="s">
        <v>47</v>
      </c>
      <c r="E21" s="32" t="s">
        <v>39</v>
      </c>
      <c r="F21" s="101">
        <v>15610</v>
      </c>
      <c r="G21" s="102">
        <v>339</v>
      </c>
    </row>
    <row r="22" spans="3:7" x14ac:dyDescent="0.35">
      <c r="C22" s="25" t="s">
        <v>20</v>
      </c>
      <c r="D22" s="31" t="s">
        <v>47</v>
      </c>
      <c r="E22" s="31" t="s">
        <v>35</v>
      </c>
      <c r="F22" s="99">
        <v>336</v>
      </c>
      <c r="G22" s="100">
        <v>144</v>
      </c>
    </row>
    <row r="23" spans="3:7" x14ac:dyDescent="0.35">
      <c r="C23" s="26" t="s">
        <v>43</v>
      </c>
      <c r="D23" s="32" t="s">
        <v>26</v>
      </c>
      <c r="E23" s="32" t="s">
        <v>39</v>
      </c>
      <c r="F23" s="101">
        <v>9443</v>
      </c>
      <c r="G23" s="102">
        <v>162</v>
      </c>
    </row>
    <row r="24" spans="3:7" x14ac:dyDescent="0.35">
      <c r="C24" s="25" t="s">
        <v>17</v>
      </c>
      <c r="D24" s="31" t="s">
        <v>47</v>
      </c>
      <c r="E24" s="31" t="s">
        <v>45</v>
      </c>
      <c r="F24" s="99">
        <v>8155</v>
      </c>
      <c r="G24" s="100">
        <v>90</v>
      </c>
    </row>
    <row r="25" spans="3:7" x14ac:dyDescent="0.35">
      <c r="C25" s="26" t="s">
        <v>12</v>
      </c>
      <c r="D25" s="32" t="s">
        <v>32</v>
      </c>
      <c r="E25" s="32" t="s">
        <v>45</v>
      </c>
      <c r="F25" s="101">
        <v>1701</v>
      </c>
      <c r="G25" s="102">
        <v>234</v>
      </c>
    </row>
    <row r="26" spans="3:7" x14ac:dyDescent="0.35">
      <c r="C26" s="25" t="s">
        <v>52</v>
      </c>
      <c r="D26" s="31" t="s">
        <v>32</v>
      </c>
      <c r="E26" s="31" t="s">
        <v>35</v>
      </c>
      <c r="F26" s="99">
        <v>2205</v>
      </c>
      <c r="G26" s="100">
        <v>141</v>
      </c>
    </row>
    <row r="27" spans="3:7" x14ac:dyDescent="0.35">
      <c r="C27" s="26" t="s">
        <v>12</v>
      </c>
      <c r="D27" s="32" t="s">
        <v>8</v>
      </c>
      <c r="E27" s="32" t="s">
        <v>36</v>
      </c>
      <c r="F27" s="101">
        <v>1771</v>
      </c>
      <c r="G27" s="102">
        <v>204</v>
      </c>
    </row>
    <row r="28" spans="3:7" x14ac:dyDescent="0.35">
      <c r="C28" s="25" t="s">
        <v>20</v>
      </c>
      <c r="D28" s="31" t="s">
        <v>13</v>
      </c>
      <c r="E28" s="31" t="s">
        <v>24</v>
      </c>
      <c r="F28" s="99">
        <v>2114</v>
      </c>
      <c r="G28" s="100">
        <v>186</v>
      </c>
    </row>
    <row r="29" spans="3:7" x14ac:dyDescent="0.35">
      <c r="C29" s="26" t="s">
        <v>20</v>
      </c>
      <c r="D29" s="32" t="s">
        <v>21</v>
      </c>
      <c r="E29" s="32" t="s">
        <v>11</v>
      </c>
      <c r="F29" s="101">
        <v>10311</v>
      </c>
      <c r="G29" s="102">
        <v>231</v>
      </c>
    </row>
    <row r="30" spans="3:7" x14ac:dyDescent="0.35">
      <c r="C30" s="25" t="s">
        <v>44</v>
      </c>
      <c r="D30" s="31" t="s">
        <v>26</v>
      </c>
      <c r="E30" s="31" t="s">
        <v>29</v>
      </c>
      <c r="F30" s="99">
        <v>21</v>
      </c>
      <c r="G30" s="100">
        <v>168</v>
      </c>
    </row>
    <row r="31" spans="3:7" x14ac:dyDescent="0.35">
      <c r="C31" s="26" t="s">
        <v>52</v>
      </c>
      <c r="D31" s="32" t="s">
        <v>13</v>
      </c>
      <c r="E31" s="32" t="s">
        <v>39</v>
      </c>
      <c r="F31" s="101">
        <v>1974</v>
      </c>
      <c r="G31" s="102">
        <v>195</v>
      </c>
    </row>
    <row r="32" spans="3:7" x14ac:dyDescent="0.35">
      <c r="C32" s="25" t="s">
        <v>40</v>
      </c>
      <c r="D32" s="31" t="s">
        <v>21</v>
      </c>
      <c r="E32" s="31" t="s">
        <v>45</v>
      </c>
      <c r="F32" s="99">
        <v>6314</v>
      </c>
      <c r="G32" s="100">
        <v>15</v>
      </c>
    </row>
    <row r="33" spans="3:7" x14ac:dyDescent="0.35">
      <c r="C33" s="26" t="s">
        <v>52</v>
      </c>
      <c r="D33" s="32" t="s">
        <v>8</v>
      </c>
      <c r="E33" s="32" t="s">
        <v>45</v>
      </c>
      <c r="F33" s="101">
        <v>4683</v>
      </c>
      <c r="G33" s="102">
        <v>30</v>
      </c>
    </row>
    <row r="34" spans="3:7" x14ac:dyDescent="0.35">
      <c r="C34" s="25" t="s">
        <v>20</v>
      </c>
      <c r="D34" s="31" t="s">
        <v>8</v>
      </c>
      <c r="E34" s="31" t="s">
        <v>46</v>
      </c>
      <c r="F34" s="99">
        <v>6398</v>
      </c>
      <c r="G34" s="100">
        <v>102</v>
      </c>
    </row>
    <row r="35" spans="3:7" x14ac:dyDescent="0.35">
      <c r="C35" s="26" t="s">
        <v>43</v>
      </c>
      <c r="D35" s="32" t="s">
        <v>13</v>
      </c>
      <c r="E35" s="32" t="s">
        <v>36</v>
      </c>
      <c r="F35" s="101">
        <v>553</v>
      </c>
      <c r="G35" s="102">
        <v>15</v>
      </c>
    </row>
    <row r="36" spans="3:7" x14ac:dyDescent="0.35">
      <c r="C36" s="25" t="s">
        <v>12</v>
      </c>
      <c r="D36" s="31" t="s">
        <v>26</v>
      </c>
      <c r="E36" s="31" t="s">
        <v>9</v>
      </c>
      <c r="F36" s="99">
        <v>7021</v>
      </c>
      <c r="G36" s="100">
        <v>183</v>
      </c>
    </row>
    <row r="37" spans="3:7" x14ac:dyDescent="0.35">
      <c r="C37" s="26" t="s">
        <v>7</v>
      </c>
      <c r="D37" s="32" t="s">
        <v>26</v>
      </c>
      <c r="E37" s="32" t="s">
        <v>35</v>
      </c>
      <c r="F37" s="101">
        <v>5817</v>
      </c>
      <c r="G37" s="102">
        <v>12</v>
      </c>
    </row>
    <row r="38" spans="3:7" x14ac:dyDescent="0.35">
      <c r="C38" s="25" t="s">
        <v>20</v>
      </c>
      <c r="D38" s="31" t="s">
        <v>26</v>
      </c>
      <c r="E38" s="31" t="s">
        <v>16</v>
      </c>
      <c r="F38" s="99">
        <v>3976</v>
      </c>
      <c r="G38" s="100">
        <v>72</v>
      </c>
    </row>
    <row r="39" spans="3:7" x14ac:dyDescent="0.35">
      <c r="C39" s="26" t="s">
        <v>25</v>
      </c>
      <c r="D39" s="32" t="s">
        <v>32</v>
      </c>
      <c r="E39" s="32" t="s">
        <v>50</v>
      </c>
      <c r="F39" s="101">
        <v>1134</v>
      </c>
      <c r="G39" s="102">
        <v>282</v>
      </c>
    </row>
    <row r="40" spans="3:7" x14ac:dyDescent="0.35">
      <c r="C40" s="25" t="s">
        <v>43</v>
      </c>
      <c r="D40" s="31" t="s">
        <v>26</v>
      </c>
      <c r="E40" s="31" t="s">
        <v>51</v>
      </c>
      <c r="F40" s="99">
        <v>6027</v>
      </c>
      <c r="G40" s="100">
        <v>144</v>
      </c>
    </row>
    <row r="41" spans="3:7" x14ac:dyDescent="0.35">
      <c r="C41" s="26" t="s">
        <v>25</v>
      </c>
      <c r="D41" s="32" t="s">
        <v>8</v>
      </c>
      <c r="E41" s="32" t="s">
        <v>29</v>
      </c>
      <c r="F41" s="101">
        <v>1904</v>
      </c>
      <c r="G41" s="102">
        <v>405</v>
      </c>
    </row>
    <row r="42" spans="3:7" x14ac:dyDescent="0.35">
      <c r="C42" s="25" t="s">
        <v>37</v>
      </c>
      <c r="D42" s="31" t="s">
        <v>47</v>
      </c>
      <c r="E42" s="31" t="s">
        <v>14</v>
      </c>
      <c r="F42" s="99">
        <v>3262</v>
      </c>
      <c r="G42" s="100">
        <v>75</v>
      </c>
    </row>
    <row r="43" spans="3:7" x14ac:dyDescent="0.35">
      <c r="C43" s="26" t="s">
        <v>7</v>
      </c>
      <c r="D43" s="32" t="s">
        <v>47</v>
      </c>
      <c r="E43" s="32" t="s">
        <v>50</v>
      </c>
      <c r="F43" s="101">
        <v>2289</v>
      </c>
      <c r="G43" s="102">
        <v>135</v>
      </c>
    </row>
    <row r="44" spans="3:7" x14ac:dyDescent="0.35">
      <c r="C44" s="25" t="s">
        <v>40</v>
      </c>
      <c r="D44" s="31" t="s">
        <v>47</v>
      </c>
      <c r="E44" s="31" t="s">
        <v>50</v>
      </c>
      <c r="F44" s="99">
        <v>6986</v>
      </c>
      <c r="G44" s="100">
        <v>21</v>
      </c>
    </row>
    <row r="45" spans="3:7" x14ac:dyDescent="0.35">
      <c r="C45" s="26" t="s">
        <v>43</v>
      </c>
      <c r="D45" s="32" t="s">
        <v>32</v>
      </c>
      <c r="E45" s="32" t="s">
        <v>45</v>
      </c>
      <c r="F45" s="101">
        <v>4417</v>
      </c>
      <c r="G45" s="102">
        <v>153</v>
      </c>
    </row>
    <row r="46" spans="3:7" x14ac:dyDescent="0.35">
      <c r="C46" s="25" t="s">
        <v>25</v>
      </c>
      <c r="D46" s="31" t="s">
        <v>47</v>
      </c>
      <c r="E46" s="31" t="s">
        <v>24</v>
      </c>
      <c r="F46" s="99">
        <v>1442</v>
      </c>
      <c r="G46" s="100">
        <v>15</v>
      </c>
    </row>
    <row r="47" spans="3:7" x14ac:dyDescent="0.35">
      <c r="C47" s="26" t="s">
        <v>44</v>
      </c>
      <c r="D47" s="32" t="s">
        <v>13</v>
      </c>
      <c r="E47" s="32" t="s">
        <v>16</v>
      </c>
      <c r="F47" s="101">
        <v>2415</v>
      </c>
      <c r="G47" s="102">
        <v>255</v>
      </c>
    </row>
    <row r="48" spans="3:7" x14ac:dyDescent="0.35">
      <c r="C48" s="25" t="s">
        <v>43</v>
      </c>
      <c r="D48" s="31" t="s">
        <v>8</v>
      </c>
      <c r="E48" s="31" t="s">
        <v>36</v>
      </c>
      <c r="F48" s="99">
        <v>238</v>
      </c>
      <c r="G48" s="100">
        <v>18</v>
      </c>
    </row>
    <row r="49" spans="3:7" x14ac:dyDescent="0.35">
      <c r="C49" s="26" t="s">
        <v>25</v>
      </c>
      <c r="D49" s="32" t="s">
        <v>8</v>
      </c>
      <c r="E49" s="32" t="s">
        <v>45</v>
      </c>
      <c r="F49" s="101">
        <v>4949</v>
      </c>
      <c r="G49" s="102">
        <v>189</v>
      </c>
    </row>
    <row r="50" spans="3:7" x14ac:dyDescent="0.35">
      <c r="C50" s="25" t="s">
        <v>40</v>
      </c>
      <c r="D50" s="31" t="s">
        <v>32</v>
      </c>
      <c r="E50" s="31" t="s">
        <v>14</v>
      </c>
      <c r="F50" s="99">
        <v>5075</v>
      </c>
      <c r="G50" s="100">
        <v>21</v>
      </c>
    </row>
    <row r="51" spans="3:7" x14ac:dyDescent="0.35">
      <c r="C51" s="26" t="s">
        <v>44</v>
      </c>
      <c r="D51" s="32" t="s">
        <v>21</v>
      </c>
      <c r="E51" s="32" t="s">
        <v>29</v>
      </c>
      <c r="F51" s="101">
        <v>9198</v>
      </c>
      <c r="G51" s="102">
        <v>36</v>
      </c>
    </row>
    <row r="52" spans="3:7" x14ac:dyDescent="0.35">
      <c r="C52" s="25" t="s">
        <v>25</v>
      </c>
      <c r="D52" s="31" t="s">
        <v>47</v>
      </c>
      <c r="E52" s="31" t="s">
        <v>49</v>
      </c>
      <c r="F52" s="99">
        <v>3339</v>
      </c>
      <c r="G52" s="100">
        <v>75</v>
      </c>
    </row>
    <row r="53" spans="3:7" x14ac:dyDescent="0.35">
      <c r="C53" s="26" t="s">
        <v>7</v>
      </c>
      <c r="D53" s="32" t="s">
        <v>47</v>
      </c>
      <c r="E53" s="32" t="s">
        <v>31</v>
      </c>
      <c r="F53" s="101">
        <v>5019</v>
      </c>
      <c r="G53" s="102">
        <v>156</v>
      </c>
    </row>
    <row r="54" spans="3:7" x14ac:dyDescent="0.35">
      <c r="C54" s="25" t="s">
        <v>40</v>
      </c>
      <c r="D54" s="31" t="s">
        <v>21</v>
      </c>
      <c r="E54" s="31" t="s">
        <v>29</v>
      </c>
      <c r="F54" s="99">
        <v>16184</v>
      </c>
      <c r="G54" s="100">
        <v>39</v>
      </c>
    </row>
    <row r="55" spans="3:7" x14ac:dyDescent="0.35">
      <c r="C55" s="26" t="s">
        <v>25</v>
      </c>
      <c r="D55" s="32" t="s">
        <v>21</v>
      </c>
      <c r="E55" s="32" t="s">
        <v>42</v>
      </c>
      <c r="F55" s="101">
        <v>497</v>
      </c>
      <c r="G55" s="102">
        <v>63</v>
      </c>
    </row>
    <row r="56" spans="3:7" x14ac:dyDescent="0.35">
      <c r="C56" s="25" t="s">
        <v>43</v>
      </c>
      <c r="D56" s="31" t="s">
        <v>21</v>
      </c>
      <c r="E56" s="31" t="s">
        <v>49</v>
      </c>
      <c r="F56" s="99">
        <v>8211</v>
      </c>
      <c r="G56" s="100">
        <v>75</v>
      </c>
    </row>
    <row r="57" spans="3:7" x14ac:dyDescent="0.35">
      <c r="C57" s="26" t="s">
        <v>43</v>
      </c>
      <c r="D57" s="32" t="s">
        <v>32</v>
      </c>
      <c r="E57" s="32" t="s">
        <v>51</v>
      </c>
      <c r="F57" s="101">
        <v>6580</v>
      </c>
      <c r="G57" s="102">
        <v>183</v>
      </c>
    </row>
    <row r="58" spans="3:7" x14ac:dyDescent="0.35">
      <c r="C58" s="25" t="s">
        <v>20</v>
      </c>
      <c r="D58" s="31" t="s">
        <v>13</v>
      </c>
      <c r="E58" s="31" t="s">
        <v>11</v>
      </c>
      <c r="F58" s="99">
        <v>4760</v>
      </c>
      <c r="G58" s="100">
        <v>69</v>
      </c>
    </row>
    <row r="59" spans="3:7" x14ac:dyDescent="0.35">
      <c r="C59" s="26" t="s">
        <v>7</v>
      </c>
      <c r="D59" s="32" t="s">
        <v>21</v>
      </c>
      <c r="E59" s="32" t="s">
        <v>27</v>
      </c>
      <c r="F59" s="101">
        <v>5439</v>
      </c>
      <c r="G59" s="102">
        <v>30</v>
      </c>
    </row>
    <row r="60" spans="3:7" x14ac:dyDescent="0.35">
      <c r="C60" s="25" t="s">
        <v>20</v>
      </c>
      <c r="D60" s="31" t="s">
        <v>47</v>
      </c>
      <c r="E60" s="31" t="s">
        <v>31</v>
      </c>
      <c r="F60" s="99">
        <v>1463</v>
      </c>
      <c r="G60" s="100">
        <v>39</v>
      </c>
    </row>
    <row r="61" spans="3:7" x14ac:dyDescent="0.35">
      <c r="C61" s="26" t="s">
        <v>44</v>
      </c>
      <c r="D61" s="32" t="s">
        <v>47</v>
      </c>
      <c r="E61" s="32" t="s">
        <v>14</v>
      </c>
      <c r="F61" s="101">
        <v>7777</v>
      </c>
      <c r="G61" s="102">
        <v>504</v>
      </c>
    </row>
    <row r="62" spans="3:7" x14ac:dyDescent="0.35">
      <c r="C62" s="25" t="s">
        <v>17</v>
      </c>
      <c r="D62" s="31" t="s">
        <v>8</v>
      </c>
      <c r="E62" s="31" t="s">
        <v>49</v>
      </c>
      <c r="F62" s="99">
        <v>1085</v>
      </c>
      <c r="G62" s="100">
        <v>273</v>
      </c>
    </row>
    <row r="63" spans="3:7" x14ac:dyDescent="0.35">
      <c r="C63" s="26" t="s">
        <v>40</v>
      </c>
      <c r="D63" s="32" t="s">
        <v>8</v>
      </c>
      <c r="E63" s="32" t="s">
        <v>33</v>
      </c>
      <c r="F63" s="101">
        <v>182</v>
      </c>
      <c r="G63" s="102">
        <v>48</v>
      </c>
    </row>
    <row r="64" spans="3:7" x14ac:dyDescent="0.35">
      <c r="C64" s="25" t="s">
        <v>25</v>
      </c>
      <c r="D64" s="31" t="s">
        <v>47</v>
      </c>
      <c r="E64" s="31" t="s">
        <v>50</v>
      </c>
      <c r="F64" s="99">
        <v>4242</v>
      </c>
      <c r="G64" s="100">
        <v>207</v>
      </c>
    </row>
    <row r="65" spans="3:7" x14ac:dyDescent="0.35">
      <c r="C65" s="26" t="s">
        <v>25</v>
      </c>
      <c r="D65" s="32" t="s">
        <v>21</v>
      </c>
      <c r="E65" s="32" t="s">
        <v>14</v>
      </c>
      <c r="F65" s="101">
        <v>6118</v>
      </c>
      <c r="G65" s="102">
        <v>9</v>
      </c>
    </row>
    <row r="66" spans="3:7" x14ac:dyDescent="0.35">
      <c r="C66" s="25" t="s">
        <v>52</v>
      </c>
      <c r="D66" s="31" t="s">
        <v>21</v>
      </c>
      <c r="E66" s="31" t="s">
        <v>45</v>
      </c>
      <c r="F66" s="99">
        <v>2317</v>
      </c>
      <c r="G66" s="100">
        <v>261</v>
      </c>
    </row>
    <row r="67" spans="3:7" x14ac:dyDescent="0.35">
      <c r="C67" s="26" t="s">
        <v>25</v>
      </c>
      <c r="D67" s="32" t="s">
        <v>32</v>
      </c>
      <c r="E67" s="32" t="s">
        <v>29</v>
      </c>
      <c r="F67" s="101">
        <v>938</v>
      </c>
      <c r="G67" s="102">
        <v>6</v>
      </c>
    </row>
    <row r="68" spans="3:7" x14ac:dyDescent="0.35">
      <c r="C68" s="25" t="s">
        <v>12</v>
      </c>
      <c r="D68" s="31" t="s">
        <v>8</v>
      </c>
      <c r="E68" s="31" t="s">
        <v>24</v>
      </c>
      <c r="F68" s="99">
        <v>9709</v>
      </c>
      <c r="G68" s="100">
        <v>30</v>
      </c>
    </row>
    <row r="69" spans="3:7" x14ac:dyDescent="0.35">
      <c r="C69" s="26" t="s">
        <v>37</v>
      </c>
      <c r="D69" s="32" t="s">
        <v>47</v>
      </c>
      <c r="E69" s="32" t="s">
        <v>39</v>
      </c>
      <c r="F69" s="101">
        <v>2205</v>
      </c>
      <c r="G69" s="102">
        <v>138</v>
      </c>
    </row>
    <row r="70" spans="3:7" x14ac:dyDescent="0.35">
      <c r="C70" s="25" t="s">
        <v>37</v>
      </c>
      <c r="D70" s="31" t="s">
        <v>8</v>
      </c>
      <c r="E70" s="31" t="s">
        <v>31</v>
      </c>
      <c r="F70" s="99">
        <v>4487</v>
      </c>
      <c r="G70" s="100">
        <v>111</v>
      </c>
    </row>
    <row r="71" spans="3:7" x14ac:dyDescent="0.35">
      <c r="C71" s="26" t="s">
        <v>40</v>
      </c>
      <c r="D71" s="32" t="s">
        <v>13</v>
      </c>
      <c r="E71" s="32" t="s">
        <v>22</v>
      </c>
      <c r="F71" s="101">
        <v>2415</v>
      </c>
      <c r="G71" s="102">
        <v>15</v>
      </c>
    </row>
    <row r="72" spans="3:7" x14ac:dyDescent="0.35">
      <c r="C72" s="25" t="s">
        <v>7</v>
      </c>
      <c r="D72" s="31" t="s">
        <v>47</v>
      </c>
      <c r="E72" s="31" t="s">
        <v>36</v>
      </c>
      <c r="F72" s="99">
        <v>4018</v>
      </c>
      <c r="G72" s="100">
        <v>162</v>
      </c>
    </row>
    <row r="73" spans="3:7" x14ac:dyDescent="0.35">
      <c r="C73" s="26" t="s">
        <v>40</v>
      </c>
      <c r="D73" s="32" t="s">
        <v>47</v>
      </c>
      <c r="E73" s="32" t="s">
        <v>36</v>
      </c>
      <c r="F73" s="101">
        <v>861</v>
      </c>
      <c r="G73" s="102">
        <v>195</v>
      </c>
    </row>
    <row r="74" spans="3:7" x14ac:dyDescent="0.35">
      <c r="C74" s="25" t="s">
        <v>52</v>
      </c>
      <c r="D74" s="31" t="s">
        <v>32</v>
      </c>
      <c r="E74" s="31" t="s">
        <v>16</v>
      </c>
      <c r="F74" s="99">
        <v>5586</v>
      </c>
      <c r="G74" s="100">
        <v>525</v>
      </c>
    </row>
    <row r="75" spans="3:7" x14ac:dyDescent="0.35">
      <c r="C75" s="26" t="s">
        <v>37</v>
      </c>
      <c r="D75" s="32" t="s">
        <v>47</v>
      </c>
      <c r="E75" s="32" t="s">
        <v>30</v>
      </c>
      <c r="F75" s="101">
        <v>2226</v>
      </c>
      <c r="G75" s="102">
        <v>48</v>
      </c>
    </row>
    <row r="76" spans="3:7" x14ac:dyDescent="0.35">
      <c r="C76" s="25" t="s">
        <v>17</v>
      </c>
      <c r="D76" s="31" t="s">
        <v>47</v>
      </c>
      <c r="E76" s="31" t="s">
        <v>51</v>
      </c>
      <c r="F76" s="99">
        <v>14329</v>
      </c>
      <c r="G76" s="100">
        <v>150</v>
      </c>
    </row>
    <row r="77" spans="3:7" x14ac:dyDescent="0.35">
      <c r="C77" s="26" t="s">
        <v>17</v>
      </c>
      <c r="D77" s="32" t="s">
        <v>47</v>
      </c>
      <c r="E77" s="32" t="s">
        <v>39</v>
      </c>
      <c r="F77" s="101">
        <v>8463</v>
      </c>
      <c r="G77" s="102">
        <v>492</v>
      </c>
    </row>
    <row r="78" spans="3:7" x14ac:dyDescent="0.35">
      <c r="C78" s="25" t="s">
        <v>40</v>
      </c>
      <c r="D78" s="31" t="s">
        <v>47</v>
      </c>
      <c r="E78" s="31" t="s">
        <v>49</v>
      </c>
      <c r="F78" s="99">
        <v>2891</v>
      </c>
      <c r="G78" s="100">
        <v>102</v>
      </c>
    </row>
    <row r="79" spans="3:7" x14ac:dyDescent="0.35">
      <c r="C79" s="26" t="s">
        <v>44</v>
      </c>
      <c r="D79" s="32" t="s">
        <v>21</v>
      </c>
      <c r="E79" s="32" t="s">
        <v>45</v>
      </c>
      <c r="F79" s="101">
        <v>3773</v>
      </c>
      <c r="G79" s="102">
        <v>165</v>
      </c>
    </row>
    <row r="80" spans="3:7" x14ac:dyDescent="0.35">
      <c r="C80" s="25" t="s">
        <v>20</v>
      </c>
      <c r="D80" s="31" t="s">
        <v>21</v>
      </c>
      <c r="E80" s="31" t="s">
        <v>51</v>
      </c>
      <c r="F80" s="99">
        <v>854</v>
      </c>
      <c r="G80" s="100">
        <v>309</v>
      </c>
    </row>
    <row r="81" spans="3:7" x14ac:dyDescent="0.35">
      <c r="C81" s="26" t="s">
        <v>25</v>
      </c>
      <c r="D81" s="32" t="s">
        <v>21</v>
      </c>
      <c r="E81" s="32" t="s">
        <v>31</v>
      </c>
      <c r="F81" s="101">
        <v>4970</v>
      </c>
      <c r="G81" s="102">
        <v>156</v>
      </c>
    </row>
    <row r="82" spans="3:7" x14ac:dyDescent="0.35">
      <c r="C82" s="25" t="s">
        <v>17</v>
      </c>
      <c r="D82" s="31" t="s">
        <v>13</v>
      </c>
      <c r="E82" s="31" t="s">
        <v>48</v>
      </c>
      <c r="F82" s="99">
        <v>98</v>
      </c>
      <c r="G82" s="100">
        <v>159</v>
      </c>
    </row>
    <row r="83" spans="3:7" x14ac:dyDescent="0.35">
      <c r="C83" s="26" t="s">
        <v>40</v>
      </c>
      <c r="D83" s="32" t="s">
        <v>13</v>
      </c>
      <c r="E83" s="32" t="s">
        <v>24</v>
      </c>
      <c r="F83" s="101">
        <v>13391</v>
      </c>
      <c r="G83" s="102">
        <v>201</v>
      </c>
    </row>
    <row r="84" spans="3:7" x14ac:dyDescent="0.35">
      <c r="C84" s="25" t="s">
        <v>12</v>
      </c>
      <c r="D84" s="31" t="s">
        <v>26</v>
      </c>
      <c r="E84" s="31" t="s">
        <v>33</v>
      </c>
      <c r="F84" s="99">
        <v>8890</v>
      </c>
      <c r="G84" s="100">
        <v>210</v>
      </c>
    </row>
    <row r="85" spans="3:7" x14ac:dyDescent="0.35">
      <c r="C85" s="26" t="s">
        <v>43</v>
      </c>
      <c r="D85" s="32" t="s">
        <v>32</v>
      </c>
      <c r="E85" s="32" t="s">
        <v>11</v>
      </c>
      <c r="F85" s="101">
        <v>56</v>
      </c>
      <c r="G85" s="102">
        <v>51</v>
      </c>
    </row>
    <row r="86" spans="3:7" x14ac:dyDescent="0.35">
      <c r="C86" s="25" t="s">
        <v>44</v>
      </c>
      <c r="D86" s="31" t="s">
        <v>21</v>
      </c>
      <c r="E86" s="31" t="s">
        <v>27</v>
      </c>
      <c r="F86" s="99">
        <v>3339</v>
      </c>
      <c r="G86" s="100">
        <v>39</v>
      </c>
    </row>
    <row r="87" spans="3:7" x14ac:dyDescent="0.35">
      <c r="C87" s="26" t="s">
        <v>52</v>
      </c>
      <c r="D87" s="32" t="s">
        <v>13</v>
      </c>
      <c r="E87" s="32" t="s">
        <v>22</v>
      </c>
      <c r="F87" s="101">
        <v>3808</v>
      </c>
      <c r="G87" s="102">
        <v>279</v>
      </c>
    </row>
    <row r="88" spans="3:7" x14ac:dyDescent="0.35">
      <c r="C88" s="25" t="s">
        <v>52</v>
      </c>
      <c r="D88" s="31" t="s">
        <v>32</v>
      </c>
      <c r="E88" s="31" t="s">
        <v>11</v>
      </c>
      <c r="F88" s="99">
        <v>63</v>
      </c>
      <c r="G88" s="100">
        <v>123</v>
      </c>
    </row>
    <row r="89" spans="3:7" x14ac:dyDescent="0.35">
      <c r="C89" s="26" t="s">
        <v>43</v>
      </c>
      <c r="D89" s="32" t="s">
        <v>26</v>
      </c>
      <c r="E89" s="32" t="s">
        <v>50</v>
      </c>
      <c r="F89" s="101">
        <v>7812</v>
      </c>
      <c r="G89" s="102">
        <v>81</v>
      </c>
    </row>
    <row r="90" spans="3:7" x14ac:dyDescent="0.35">
      <c r="C90" s="25" t="s">
        <v>7</v>
      </c>
      <c r="D90" s="31" t="s">
        <v>8</v>
      </c>
      <c r="E90" s="31" t="s">
        <v>36</v>
      </c>
      <c r="F90" s="99">
        <v>7693</v>
      </c>
      <c r="G90" s="100">
        <v>21</v>
      </c>
    </row>
    <row r="91" spans="3:7" x14ac:dyDescent="0.35">
      <c r="C91" s="26" t="s">
        <v>44</v>
      </c>
      <c r="D91" s="32" t="s">
        <v>21</v>
      </c>
      <c r="E91" s="32" t="s">
        <v>51</v>
      </c>
      <c r="F91" s="101">
        <v>973</v>
      </c>
      <c r="G91" s="102">
        <v>162</v>
      </c>
    </row>
    <row r="92" spans="3:7" x14ac:dyDescent="0.35">
      <c r="C92" s="25" t="s">
        <v>52</v>
      </c>
      <c r="D92" s="31" t="s">
        <v>13</v>
      </c>
      <c r="E92" s="31" t="s">
        <v>42</v>
      </c>
      <c r="F92" s="99">
        <v>567</v>
      </c>
      <c r="G92" s="100">
        <v>228</v>
      </c>
    </row>
    <row r="93" spans="3:7" x14ac:dyDescent="0.35">
      <c r="C93" s="26" t="s">
        <v>52</v>
      </c>
      <c r="D93" s="32" t="s">
        <v>21</v>
      </c>
      <c r="E93" s="32" t="s">
        <v>49</v>
      </c>
      <c r="F93" s="101">
        <v>2471</v>
      </c>
      <c r="G93" s="102">
        <v>342</v>
      </c>
    </row>
    <row r="94" spans="3:7" x14ac:dyDescent="0.35">
      <c r="C94" s="25" t="s">
        <v>40</v>
      </c>
      <c r="D94" s="31" t="s">
        <v>32</v>
      </c>
      <c r="E94" s="31" t="s">
        <v>11</v>
      </c>
      <c r="F94" s="99">
        <v>7189</v>
      </c>
      <c r="G94" s="100">
        <v>54</v>
      </c>
    </row>
    <row r="95" spans="3:7" x14ac:dyDescent="0.35">
      <c r="C95" s="26" t="s">
        <v>20</v>
      </c>
      <c r="D95" s="32" t="s">
        <v>13</v>
      </c>
      <c r="E95" s="32" t="s">
        <v>51</v>
      </c>
      <c r="F95" s="101">
        <v>7455</v>
      </c>
      <c r="G95" s="102">
        <v>216</v>
      </c>
    </row>
    <row r="96" spans="3:7" x14ac:dyDescent="0.35">
      <c r="C96" s="25" t="s">
        <v>44</v>
      </c>
      <c r="D96" s="31" t="s">
        <v>47</v>
      </c>
      <c r="E96" s="31" t="s">
        <v>48</v>
      </c>
      <c r="F96" s="99">
        <v>3108</v>
      </c>
      <c r="G96" s="100">
        <v>54</v>
      </c>
    </row>
    <row r="97" spans="3:7" x14ac:dyDescent="0.35">
      <c r="C97" s="26" t="s">
        <v>25</v>
      </c>
      <c r="D97" s="32" t="s">
        <v>32</v>
      </c>
      <c r="E97" s="32" t="s">
        <v>27</v>
      </c>
      <c r="F97" s="101">
        <v>469</v>
      </c>
      <c r="G97" s="102">
        <v>75</v>
      </c>
    </row>
    <row r="98" spans="3:7" x14ac:dyDescent="0.35">
      <c r="C98" s="25" t="s">
        <v>17</v>
      </c>
      <c r="D98" s="31" t="s">
        <v>8</v>
      </c>
      <c r="E98" s="31" t="s">
        <v>45</v>
      </c>
      <c r="F98" s="99">
        <v>2737</v>
      </c>
      <c r="G98" s="100">
        <v>93</v>
      </c>
    </row>
    <row r="99" spans="3:7" x14ac:dyDescent="0.35">
      <c r="C99" s="26" t="s">
        <v>17</v>
      </c>
      <c r="D99" s="32" t="s">
        <v>8</v>
      </c>
      <c r="E99" s="32" t="s">
        <v>27</v>
      </c>
      <c r="F99" s="101">
        <v>4305</v>
      </c>
      <c r="G99" s="102">
        <v>156</v>
      </c>
    </row>
    <row r="100" spans="3:7" x14ac:dyDescent="0.35">
      <c r="C100" s="25" t="s">
        <v>17</v>
      </c>
      <c r="D100" s="31" t="s">
        <v>32</v>
      </c>
      <c r="E100" s="31" t="s">
        <v>31</v>
      </c>
      <c r="F100" s="99">
        <v>2408</v>
      </c>
      <c r="G100" s="100">
        <v>9</v>
      </c>
    </row>
    <row r="101" spans="3:7" x14ac:dyDescent="0.35">
      <c r="C101" s="26" t="s">
        <v>44</v>
      </c>
      <c r="D101" s="32" t="s">
        <v>21</v>
      </c>
      <c r="E101" s="32" t="s">
        <v>36</v>
      </c>
      <c r="F101" s="101">
        <v>1281</v>
      </c>
      <c r="G101" s="102">
        <v>18</v>
      </c>
    </row>
    <row r="102" spans="3:7" x14ac:dyDescent="0.35">
      <c r="C102" s="25" t="s">
        <v>7</v>
      </c>
      <c r="D102" s="31" t="s">
        <v>13</v>
      </c>
      <c r="E102" s="31" t="s">
        <v>14</v>
      </c>
      <c r="F102" s="99">
        <v>12348</v>
      </c>
      <c r="G102" s="100">
        <v>234</v>
      </c>
    </row>
    <row r="103" spans="3:7" x14ac:dyDescent="0.35">
      <c r="C103" s="26" t="s">
        <v>44</v>
      </c>
      <c r="D103" s="32" t="s">
        <v>47</v>
      </c>
      <c r="E103" s="32" t="s">
        <v>51</v>
      </c>
      <c r="F103" s="101">
        <v>3689</v>
      </c>
      <c r="G103" s="102">
        <v>312</v>
      </c>
    </row>
    <row r="104" spans="3:7" x14ac:dyDescent="0.35">
      <c r="C104" s="25" t="s">
        <v>37</v>
      </c>
      <c r="D104" s="31" t="s">
        <v>21</v>
      </c>
      <c r="E104" s="31" t="s">
        <v>36</v>
      </c>
      <c r="F104" s="99">
        <v>2870</v>
      </c>
      <c r="G104" s="100">
        <v>300</v>
      </c>
    </row>
    <row r="105" spans="3:7" x14ac:dyDescent="0.35">
      <c r="C105" s="26" t="s">
        <v>43</v>
      </c>
      <c r="D105" s="32" t="s">
        <v>21</v>
      </c>
      <c r="E105" s="32" t="s">
        <v>50</v>
      </c>
      <c r="F105" s="101">
        <v>798</v>
      </c>
      <c r="G105" s="102">
        <v>519</v>
      </c>
    </row>
    <row r="106" spans="3:7" x14ac:dyDescent="0.35">
      <c r="C106" s="25" t="s">
        <v>20</v>
      </c>
      <c r="D106" s="31" t="s">
        <v>8</v>
      </c>
      <c r="E106" s="31" t="s">
        <v>42</v>
      </c>
      <c r="F106" s="99">
        <v>2933</v>
      </c>
      <c r="G106" s="100">
        <v>9</v>
      </c>
    </row>
    <row r="107" spans="3:7" x14ac:dyDescent="0.35">
      <c r="C107" s="26" t="s">
        <v>40</v>
      </c>
      <c r="D107" s="32" t="s">
        <v>13</v>
      </c>
      <c r="E107" s="32" t="s">
        <v>18</v>
      </c>
      <c r="F107" s="101">
        <v>2744</v>
      </c>
      <c r="G107" s="102">
        <v>9</v>
      </c>
    </row>
    <row r="108" spans="3:7" x14ac:dyDescent="0.35">
      <c r="C108" s="25" t="s">
        <v>7</v>
      </c>
      <c r="D108" s="31" t="s">
        <v>21</v>
      </c>
      <c r="E108" s="31" t="s">
        <v>30</v>
      </c>
      <c r="F108" s="99">
        <v>9772</v>
      </c>
      <c r="G108" s="100">
        <v>90</v>
      </c>
    </row>
    <row r="109" spans="3:7" x14ac:dyDescent="0.35">
      <c r="C109" s="26" t="s">
        <v>37</v>
      </c>
      <c r="D109" s="32" t="s">
        <v>47</v>
      </c>
      <c r="E109" s="32" t="s">
        <v>27</v>
      </c>
      <c r="F109" s="101">
        <v>1568</v>
      </c>
      <c r="G109" s="102">
        <v>96</v>
      </c>
    </row>
    <row r="110" spans="3:7" x14ac:dyDescent="0.35">
      <c r="C110" s="25" t="s">
        <v>43</v>
      </c>
      <c r="D110" s="31" t="s">
        <v>21</v>
      </c>
      <c r="E110" s="31" t="s">
        <v>29</v>
      </c>
      <c r="F110" s="99">
        <v>11417</v>
      </c>
      <c r="G110" s="100">
        <v>21</v>
      </c>
    </row>
    <row r="111" spans="3:7" x14ac:dyDescent="0.35">
      <c r="C111" s="26" t="s">
        <v>7</v>
      </c>
      <c r="D111" s="32" t="s">
        <v>47</v>
      </c>
      <c r="E111" s="32" t="s">
        <v>48</v>
      </c>
      <c r="F111" s="101">
        <v>6748</v>
      </c>
      <c r="G111" s="102">
        <v>48</v>
      </c>
    </row>
    <row r="112" spans="3:7" x14ac:dyDescent="0.35">
      <c r="C112" s="25" t="s">
        <v>52</v>
      </c>
      <c r="D112" s="31" t="s">
        <v>21</v>
      </c>
      <c r="E112" s="31" t="s">
        <v>50</v>
      </c>
      <c r="F112" s="99">
        <v>1407</v>
      </c>
      <c r="G112" s="100">
        <v>72</v>
      </c>
    </row>
    <row r="113" spans="3:7" x14ac:dyDescent="0.35">
      <c r="C113" s="26" t="s">
        <v>12</v>
      </c>
      <c r="D113" s="32" t="s">
        <v>13</v>
      </c>
      <c r="E113" s="32" t="s">
        <v>49</v>
      </c>
      <c r="F113" s="101">
        <v>2023</v>
      </c>
      <c r="G113" s="102">
        <v>168</v>
      </c>
    </row>
    <row r="114" spans="3:7" x14ac:dyDescent="0.35">
      <c r="C114" s="25" t="s">
        <v>40</v>
      </c>
      <c r="D114" s="31" t="s">
        <v>26</v>
      </c>
      <c r="E114" s="31" t="s">
        <v>48</v>
      </c>
      <c r="F114" s="99">
        <v>5236</v>
      </c>
      <c r="G114" s="100">
        <v>51</v>
      </c>
    </row>
    <row r="115" spans="3:7" x14ac:dyDescent="0.35">
      <c r="C115" s="26" t="s">
        <v>20</v>
      </c>
      <c r="D115" s="32" t="s">
        <v>21</v>
      </c>
      <c r="E115" s="32" t="s">
        <v>36</v>
      </c>
      <c r="F115" s="101">
        <v>1925</v>
      </c>
      <c r="G115" s="102">
        <v>192</v>
      </c>
    </row>
    <row r="116" spans="3:7" x14ac:dyDescent="0.35">
      <c r="C116" s="25" t="s">
        <v>37</v>
      </c>
      <c r="D116" s="31" t="s">
        <v>8</v>
      </c>
      <c r="E116" s="31" t="s">
        <v>16</v>
      </c>
      <c r="F116" s="99">
        <v>6608</v>
      </c>
      <c r="G116" s="100">
        <v>225</v>
      </c>
    </row>
    <row r="117" spans="3:7" x14ac:dyDescent="0.35">
      <c r="C117" s="26" t="s">
        <v>25</v>
      </c>
      <c r="D117" s="32" t="s">
        <v>47</v>
      </c>
      <c r="E117" s="32" t="s">
        <v>48</v>
      </c>
      <c r="F117" s="101">
        <v>8008</v>
      </c>
      <c r="G117" s="102">
        <v>456</v>
      </c>
    </row>
    <row r="118" spans="3:7" x14ac:dyDescent="0.35">
      <c r="C118" s="25" t="s">
        <v>52</v>
      </c>
      <c r="D118" s="31" t="s">
        <v>47</v>
      </c>
      <c r="E118" s="31" t="s">
        <v>27</v>
      </c>
      <c r="F118" s="99">
        <v>1428</v>
      </c>
      <c r="G118" s="100">
        <v>93</v>
      </c>
    </row>
    <row r="119" spans="3:7" x14ac:dyDescent="0.35">
      <c r="C119" s="26" t="s">
        <v>25</v>
      </c>
      <c r="D119" s="32" t="s">
        <v>47</v>
      </c>
      <c r="E119" s="32" t="s">
        <v>18</v>
      </c>
      <c r="F119" s="101">
        <v>525</v>
      </c>
      <c r="G119" s="102">
        <v>48</v>
      </c>
    </row>
    <row r="120" spans="3:7" x14ac:dyDescent="0.35">
      <c r="C120" s="25" t="s">
        <v>25</v>
      </c>
      <c r="D120" s="31" t="s">
        <v>8</v>
      </c>
      <c r="E120" s="31" t="s">
        <v>22</v>
      </c>
      <c r="F120" s="99">
        <v>1505</v>
      </c>
      <c r="G120" s="100">
        <v>102</v>
      </c>
    </row>
    <row r="121" spans="3:7" x14ac:dyDescent="0.35">
      <c r="C121" s="26" t="s">
        <v>37</v>
      </c>
      <c r="D121" s="32" t="s">
        <v>13</v>
      </c>
      <c r="E121" s="32" t="s">
        <v>9</v>
      </c>
      <c r="F121" s="101">
        <v>6755</v>
      </c>
      <c r="G121" s="102">
        <v>252</v>
      </c>
    </row>
    <row r="122" spans="3:7" x14ac:dyDescent="0.35">
      <c r="C122" s="25" t="s">
        <v>43</v>
      </c>
      <c r="D122" s="31" t="s">
        <v>8</v>
      </c>
      <c r="E122" s="31" t="s">
        <v>22</v>
      </c>
      <c r="F122" s="99">
        <v>11571</v>
      </c>
      <c r="G122" s="100">
        <v>138</v>
      </c>
    </row>
    <row r="123" spans="3:7" x14ac:dyDescent="0.35">
      <c r="C123" s="26" t="s">
        <v>7</v>
      </c>
      <c r="D123" s="32" t="s">
        <v>32</v>
      </c>
      <c r="E123" s="32" t="s">
        <v>27</v>
      </c>
      <c r="F123" s="101">
        <v>2541</v>
      </c>
      <c r="G123" s="102">
        <v>90</v>
      </c>
    </row>
    <row r="124" spans="3:7" x14ac:dyDescent="0.35">
      <c r="C124" s="25" t="s">
        <v>20</v>
      </c>
      <c r="D124" s="31" t="s">
        <v>8</v>
      </c>
      <c r="E124" s="31" t="s">
        <v>9</v>
      </c>
      <c r="F124" s="99">
        <v>1526</v>
      </c>
      <c r="G124" s="100">
        <v>240</v>
      </c>
    </row>
    <row r="125" spans="3:7" x14ac:dyDescent="0.35">
      <c r="C125" s="26" t="s">
        <v>7</v>
      </c>
      <c r="D125" s="32" t="s">
        <v>32</v>
      </c>
      <c r="E125" s="32" t="s">
        <v>18</v>
      </c>
      <c r="F125" s="101">
        <v>6125</v>
      </c>
      <c r="G125" s="102">
        <v>102</v>
      </c>
    </row>
    <row r="126" spans="3:7" x14ac:dyDescent="0.35">
      <c r="C126" s="25" t="s">
        <v>20</v>
      </c>
      <c r="D126" s="31" t="s">
        <v>13</v>
      </c>
      <c r="E126" s="31" t="s">
        <v>50</v>
      </c>
      <c r="F126" s="99">
        <v>847</v>
      </c>
      <c r="G126" s="100">
        <v>129</v>
      </c>
    </row>
    <row r="127" spans="3:7" x14ac:dyDescent="0.35">
      <c r="C127" s="26" t="s">
        <v>12</v>
      </c>
      <c r="D127" s="32" t="s">
        <v>13</v>
      </c>
      <c r="E127" s="32" t="s">
        <v>50</v>
      </c>
      <c r="F127" s="101">
        <v>4753</v>
      </c>
      <c r="G127" s="102">
        <v>300</v>
      </c>
    </row>
    <row r="128" spans="3:7" x14ac:dyDescent="0.35">
      <c r="C128" s="25" t="s">
        <v>25</v>
      </c>
      <c r="D128" s="31" t="s">
        <v>32</v>
      </c>
      <c r="E128" s="31" t="s">
        <v>30</v>
      </c>
      <c r="F128" s="99">
        <v>959</v>
      </c>
      <c r="G128" s="100">
        <v>135</v>
      </c>
    </row>
    <row r="129" spans="3:7" x14ac:dyDescent="0.35">
      <c r="C129" s="26" t="s">
        <v>37</v>
      </c>
      <c r="D129" s="32" t="s">
        <v>13</v>
      </c>
      <c r="E129" s="32" t="s">
        <v>46</v>
      </c>
      <c r="F129" s="101">
        <v>2793</v>
      </c>
      <c r="G129" s="102">
        <v>114</v>
      </c>
    </row>
    <row r="130" spans="3:7" x14ac:dyDescent="0.35">
      <c r="C130" s="25" t="s">
        <v>37</v>
      </c>
      <c r="D130" s="31" t="s">
        <v>13</v>
      </c>
      <c r="E130" s="31" t="s">
        <v>16</v>
      </c>
      <c r="F130" s="99">
        <v>4606</v>
      </c>
      <c r="G130" s="100">
        <v>63</v>
      </c>
    </row>
    <row r="131" spans="3:7" x14ac:dyDescent="0.35">
      <c r="C131" s="26" t="s">
        <v>37</v>
      </c>
      <c r="D131" s="32" t="s">
        <v>21</v>
      </c>
      <c r="E131" s="32" t="s">
        <v>49</v>
      </c>
      <c r="F131" s="101">
        <v>5551</v>
      </c>
      <c r="G131" s="102">
        <v>252</v>
      </c>
    </row>
    <row r="132" spans="3:7" x14ac:dyDescent="0.35">
      <c r="C132" s="25" t="s">
        <v>52</v>
      </c>
      <c r="D132" s="31" t="s">
        <v>21</v>
      </c>
      <c r="E132" s="31" t="s">
        <v>14</v>
      </c>
      <c r="F132" s="99">
        <v>6657</v>
      </c>
      <c r="G132" s="100">
        <v>303</v>
      </c>
    </row>
    <row r="133" spans="3:7" x14ac:dyDescent="0.35">
      <c r="C133" s="26" t="s">
        <v>37</v>
      </c>
      <c r="D133" s="32" t="s">
        <v>26</v>
      </c>
      <c r="E133" s="32" t="s">
        <v>31</v>
      </c>
      <c r="F133" s="101">
        <v>4438</v>
      </c>
      <c r="G133" s="102">
        <v>246</v>
      </c>
    </row>
    <row r="134" spans="3:7" x14ac:dyDescent="0.35">
      <c r="C134" s="25" t="s">
        <v>12</v>
      </c>
      <c r="D134" s="31" t="s">
        <v>32</v>
      </c>
      <c r="E134" s="31" t="s">
        <v>35</v>
      </c>
      <c r="F134" s="99">
        <v>168</v>
      </c>
      <c r="G134" s="100">
        <v>84</v>
      </c>
    </row>
    <row r="135" spans="3:7" x14ac:dyDescent="0.35">
      <c r="C135" s="26" t="s">
        <v>37</v>
      </c>
      <c r="D135" s="32" t="s">
        <v>47</v>
      </c>
      <c r="E135" s="32" t="s">
        <v>31</v>
      </c>
      <c r="F135" s="101">
        <v>7777</v>
      </c>
      <c r="G135" s="102">
        <v>39</v>
      </c>
    </row>
    <row r="136" spans="3:7" x14ac:dyDescent="0.35">
      <c r="C136" s="25" t="s">
        <v>40</v>
      </c>
      <c r="D136" s="31" t="s">
        <v>21</v>
      </c>
      <c r="E136" s="31" t="s">
        <v>31</v>
      </c>
      <c r="F136" s="99">
        <v>3339</v>
      </c>
      <c r="G136" s="100">
        <v>348</v>
      </c>
    </row>
    <row r="137" spans="3:7" x14ac:dyDescent="0.35">
      <c r="C137" s="26" t="s">
        <v>37</v>
      </c>
      <c r="D137" s="32" t="s">
        <v>8</v>
      </c>
      <c r="E137" s="32" t="s">
        <v>30</v>
      </c>
      <c r="F137" s="101">
        <v>6391</v>
      </c>
      <c r="G137" s="102">
        <v>48</v>
      </c>
    </row>
    <row r="138" spans="3:7" x14ac:dyDescent="0.35">
      <c r="C138" s="25" t="s">
        <v>40</v>
      </c>
      <c r="D138" s="31" t="s">
        <v>8</v>
      </c>
      <c r="E138" s="31" t="s">
        <v>35</v>
      </c>
      <c r="F138" s="99">
        <v>518</v>
      </c>
      <c r="G138" s="100">
        <v>75</v>
      </c>
    </row>
    <row r="139" spans="3:7" x14ac:dyDescent="0.35">
      <c r="C139" s="26" t="s">
        <v>37</v>
      </c>
      <c r="D139" s="32" t="s">
        <v>32</v>
      </c>
      <c r="E139" s="32" t="s">
        <v>51</v>
      </c>
      <c r="F139" s="101">
        <v>5677</v>
      </c>
      <c r="G139" s="102">
        <v>258</v>
      </c>
    </row>
    <row r="140" spans="3:7" x14ac:dyDescent="0.35">
      <c r="C140" s="25" t="s">
        <v>25</v>
      </c>
      <c r="D140" s="31" t="s">
        <v>26</v>
      </c>
      <c r="E140" s="31" t="s">
        <v>31</v>
      </c>
      <c r="F140" s="99">
        <v>6048</v>
      </c>
      <c r="G140" s="100">
        <v>27</v>
      </c>
    </row>
    <row r="141" spans="3:7" x14ac:dyDescent="0.35">
      <c r="C141" s="26" t="s">
        <v>12</v>
      </c>
      <c r="D141" s="32" t="s">
        <v>32</v>
      </c>
      <c r="E141" s="32" t="s">
        <v>14</v>
      </c>
      <c r="F141" s="101">
        <v>3752</v>
      </c>
      <c r="G141" s="102">
        <v>213</v>
      </c>
    </row>
    <row r="142" spans="3:7" x14ac:dyDescent="0.35">
      <c r="C142" s="25" t="s">
        <v>40</v>
      </c>
      <c r="D142" s="31" t="s">
        <v>13</v>
      </c>
      <c r="E142" s="31" t="s">
        <v>49</v>
      </c>
      <c r="F142" s="99">
        <v>4480</v>
      </c>
      <c r="G142" s="100">
        <v>357</v>
      </c>
    </row>
    <row r="143" spans="3:7" x14ac:dyDescent="0.35">
      <c r="C143" s="26" t="s">
        <v>17</v>
      </c>
      <c r="D143" s="32" t="s">
        <v>8</v>
      </c>
      <c r="E143" s="32" t="s">
        <v>18</v>
      </c>
      <c r="F143" s="101">
        <v>259</v>
      </c>
      <c r="G143" s="102">
        <v>207</v>
      </c>
    </row>
    <row r="144" spans="3:7" x14ac:dyDescent="0.35">
      <c r="C144" s="25" t="s">
        <v>12</v>
      </c>
      <c r="D144" s="31" t="s">
        <v>8</v>
      </c>
      <c r="E144" s="31" t="s">
        <v>9</v>
      </c>
      <c r="F144" s="99">
        <v>42</v>
      </c>
      <c r="G144" s="100">
        <v>150</v>
      </c>
    </row>
    <row r="145" spans="3:7" x14ac:dyDescent="0.35">
      <c r="C145" s="26" t="s">
        <v>20</v>
      </c>
      <c r="D145" s="32" t="s">
        <v>21</v>
      </c>
      <c r="E145" s="32" t="s">
        <v>48</v>
      </c>
      <c r="F145" s="101">
        <v>98</v>
      </c>
      <c r="G145" s="102">
        <v>204</v>
      </c>
    </row>
    <row r="146" spans="3:7" x14ac:dyDescent="0.35">
      <c r="C146" s="25" t="s">
        <v>37</v>
      </c>
      <c r="D146" s="31" t="s">
        <v>13</v>
      </c>
      <c r="E146" s="31" t="s">
        <v>50</v>
      </c>
      <c r="F146" s="99">
        <v>2478</v>
      </c>
      <c r="G146" s="100">
        <v>21</v>
      </c>
    </row>
    <row r="147" spans="3:7" x14ac:dyDescent="0.35">
      <c r="C147" s="26" t="s">
        <v>20</v>
      </c>
      <c r="D147" s="32" t="s">
        <v>47</v>
      </c>
      <c r="E147" s="32" t="s">
        <v>30</v>
      </c>
      <c r="F147" s="101">
        <v>7847</v>
      </c>
      <c r="G147" s="102">
        <v>174</v>
      </c>
    </row>
    <row r="148" spans="3:7" x14ac:dyDescent="0.35">
      <c r="C148" s="25" t="s">
        <v>43</v>
      </c>
      <c r="D148" s="31" t="s">
        <v>8</v>
      </c>
      <c r="E148" s="31" t="s">
        <v>31</v>
      </c>
      <c r="F148" s="99">
        <v>9926</v>
      </c>
      <c r="G148" s="100">
        <v>201</v>
      </c>
    </row>
    <row r="149" spans="3:7" x14ac:dyDescent="0.35">
      <c r="C149" s="26" t="s">
        <v>12</v>
      </c>
      <c r="D149" s="32" t="s">
        <v>32</v>
      </c>
      <c r="E149" s="32" t="s">
        <v>11</v>
      </c>
      <c r="F149" s="101">
        <v>819</v>
      </c>
      <c r="G149" s="102">
        <v>510</v>
      </c>
    </row>
    <row r="150" spans="3:7" x14ac:dyDescent="0.35">
      <c r="C150" s="25" t="s">
        <v>25</v>
      </c>
      <c r="D150" s="31" t="s">
        <v>26</v>
      </c>
      <c r="E150" s="31" t="s">
        <v>49</v>
      </c>
      <c r="F150" s="99">
        <v>3052</v>
      </c>
      <c r="G150" s="100">
        <v>378</v>
      </c>
    </row>
    <row r="151" spans="3:7" x14ac:dyDescent="0.35">
      <c r="C151" s="26" t="s">
        <v>17</v>
      </c>
      <c r="D151" s="32" t="s">
        <v>47</v>
      </c>
      <c r="E151" s="32" t="s">
        <v>42</v>
      </c>
      <c r="F151" s="101">
        <v>6832</v>
      </c>
      <c r="G151" s="102">
        <v>27</v>
      </c>
    </row>
    <row r="152" spans="3:7" x14ac:dyDescent="0.35">
      <c r="C152" s="25" t="s">
        <v>43</v>
      </c>
      <c r="D152" s="31" t="s">
        <v>26</v>
      </c>
      <c r="E152" s="31" t="s">
        <v>29</v>
      </c>
      <c r="F152" s="99">
        <v>2016</v>
      </c>
      <c r="G152" s="100">
        <v>117</v>
      </c>
    </row>
    <row r="153" spans="3:7" x14ac:dyDescent="0.35">
      <c r="C153" s="26" t="s">
        <v>25</v>
      </c>
      <c r="D153" s="32" t="s">
        <v>32</v>
      </c>
      <c r="E153" s="32" t="s">
        <v>42</v>
      </c>
      <c r="F153" s="101">
        <v>7322</v>
      </c>
      <c r="G153" s="102">
        <v>36</v>
      </c>
    </row>
    <row r="154" spans="3:7" x14ac:dyDescent="0.35">
      <c r="C154" s="25" t="s">
        <v>12</v>
      </c>
      <c r="D154" s="31" t="s">
        <v>13</v>
      </c>
      <c r="E154" s="31" t="s">
        <v>30</v>
      </c>
      <c r="F154" s="99">
        <v>357</v>
      </c>
      <c r="G154" s="100">
        <v>126</v>
      </c>
    </row>
    <row r="155" spans="3:7" x14ac:dyDescent="0.35">
      <c r="C155" s="26" t="s">
        <v>17</v>
      </c>
      <c r="D155" s="32" t="s">
        <v>26</v>
      </c>
      <c r="E155" s="32" t="s">
        <v>27</v>
      </c>
      <c r="F155" s="101">
        <v>3192</v>
      </c>
      <c r="G155" s="102">
        <v>72</v>
      </c>
    </row>
    <row r="156" spans="3:7" x14ac:dyDescent="0.35">
      <c r="C156" s="25" t="s">
        <v>37</v>
      </c>
      <c r="D156" s="31" t="s">
        <v>21</v>
      </c>
      <c r="E156" s="31" t="s">
        <v>35</v>
      </c>
      <c r="F156" s="99">
        <v>8435</v>
      </c>
      <c r="G156" s="100">
        <v>42</v>
      </c>
    </row>
    <row r="157" spans="3:7" x14ac:dyDescent="0.35">
      <c r="C157" s="26" t="s">
        <v>7</v>
      </c>
      <c r="D157" s="32" t="s">
        <v>26</v>
      </c>
      <c r="E157" s="32" t="s">
        <v>49</v>
      </c>
      <c r="F157" s="101">
        <v>0</v>
      </c>
      <c r="G157" s="102">
        <v>135</v>
      </c>
    </row>
    <row r="158" spans="3:7" x14ac:dyDescent="0.35">
      <c r="C158" s="25" t="s">
        <v>37</v>
      </c>
      <c r="D158" s="31" t="s">
        <v>47</v>
      </c>
      <c r="E158" s="31" t="s">
        <v>46</v>
      </c>
      <c r="F158" s="99">
        <v>8862</v>
      </c>
      <c r="G158" s="100">
        <v>189</v>
      </c>
    </row>
    <row r="159" spans="3:7" x14ac:dyDescent="0.35">
      <c r="C159" s="26" t="s">
        <v>25</v>
      </c>
      <c r="D159" s="32" t="s">
        <v>8</v>
      </c>
      <c r="E159" s="32" t="s">
        <v>51</v>
      </c>
      <c r="F159" s="101">
        <v>3556</v>
      </c>
      <c r="G159" s="102">
        <v>459</v>
      </c>
    </row>
    <row r="160" spans="3:7" x14ac:dyDescent="0.35">
      <c r="C160" s="25" t="s">
        <v>40</v>
      </c>
      <c r="D160" s="31" t="s">
        <v>47</v>
      </c>
      <c r="E160" s="31" t="s">
        <v>24</v>
      </c>
      <c r="F160" s="99">
        <v>7280</v>
      </c>
      <c r="G160" s="100">
        <v>201</v>
      </c>
    </row>
    <row r="161" spans="3:7" x14ac:dyDescent="0.35">
      <c r="C161" s="26" t="s">
        <v>25</v>
      </c>
      <c r="D161" s="32" t="s">
        <v>47</v>
      </c>
      <c r="E161" s="32" t="s">
        <v>9</v>
      </c>
      <c r="F161" s="101">
        <v>3402</v>
      </c>
      <c r="G161" s="102">
        <v>366</v>
      </c>
    </row>
    <row r="162" spans="3:7" x14ac:dyDescent="0.35">
      <c r="C162" s="25" t="s">
        <v>44</v>
      </c>
      <c r="D162" s="31" t="s">
        <v>8</v>
      </c>
      <c r="E162" s="31" t="s">
        <v>49</v>
      </c>
      <c r="F162" s="99">
        <v>4592</v>
      </c>
      <c r="G162" s="100">
        <v>324</v>
      </c>
    </row>
    <row r="163" spans="3:7" x14ac:dyDescent="0.35">
      <c r="C163" s="26" t="s">
        <v>17</v>
      </c>
      <c r="D163" s="32" t="s">
        <v>13</v>
      </c>
      <c r="E163" s="32" t="s">
        <v>24</v>
      </c>
      <c r="F163" s="101">
        <v>7833</v>
      </c>
      <c r="G163" s="102">
        <v>243</v>
      </c>
    </row>
    <row r="164" spans="3:7" x14ac:dyDescent="0.35">
      <c r="C164" s="25" t="s">
        <v>43</v>
      </c>
      <c r="D164" s="31" t="s">
        <v>26</v>
      </c>
      <c r="E164" s="31" t="s">
        <v>42</v>
      </c>
      <c r="F164" s="99">
        <v>7651</v>
      </c>
      <c r="G164" s="100">
        <v>213</v>
      </c>
    </row>
    <row r="165" spans="3:7" x14ac:dyDescent="0.35">
      <c r="C165" s="26" t="s">
        <v>7</v>
      </c>
      <c r="D165" s="32" t="s">
        <v>13</v>
      </c>
      <c r="E165" s="32" t="s">
        <v>9</v>
      </c>
      <c r="F165" s="101">
        <v>2275</v>
      </c>
      <c r="G165" s="102">
        <v>447</v>
      </c>
    </row>
    <row r="166" spans="3:7" x14ac:dyDescent="0.35">
      <c r="C166" s="25" t="s">
        <v>7</v>
      </c>
      <c r="D166" s="31" t="s">
        <v>32</v>
      </c>
      <c r="E166" s="31" t="s">
        <v>11</v>
      </c>
      <c r="F166" s="99">
        <v>5670</v>
      </c>
      <c r="G166" s="100">
        <v>297</v>
      </c>
    </row>
    <row r="167" spans="3:7" x14ac:dyDescent="0.35">
      <c r="C167" s="26" t="s">
        <v>37</v>
      </c>
      <c r="D167" s="32" t="s">
        <v>13</v>
      </c>
      <c r="E167" s="32" t="s">
        <v>29</v>
      </c>
      <c r="F167" s="101">
        <v>2135</v>
      </c>
      <c r="G167" s="102">
        <v>27</v>
      </c>
    </row>
    <row r="168" spans="3:7" x14ac:dyDescent="0.35">
      <c r="C168" s="25" t="s">
        <v>7</v>
      </c>
      <c r="D168" s="31" t="s">
        <v>47</v>
      </c>
      <c r="E168" s="31" t="s">
        <v>45</v>
      </c>
      <c r="F168" s="99">
        <v>2779</v>
      </c>
      <c r="G168" s="100">
        <v>75</v>
      </c>
    </row>
    <row r="169" spans="3:7" x14ac:dyDescent="0.35">
      <c r="C169" s="26" t="s">
        <v>52</v>
      </c>
      <c r="D169" s="32" t="s">
        <v>26</v>
      </c>
      <c r="E169" s="32" t="s">
        <v>30</v>
      </c>
      <c r="F169" s="101">
        <v>12950</v>
      </c>
      <c r="G169" s="102">
        <v>30</v>
      </c>
    </row>
    <row r="170" spans="3:7" x14ac:dyDescent="0.35">
      <c r="C170" s="25" t="s">
        <v>37</v>
      </c>
      <c r="D170" s="31" t="s">
        <v>21</v>
      </c>
      <c r="E170" s="31" t="s">
        <v>22</v>
      </c>
      <c r="F170" s="99">
        <v>2646</v>
      </c>
      <c r="G170" s="100">
        <v>177</v>
      </c>
    </row>
    <row r="171" spans="3:7" x14ac:dyDescent="0.35">
      <c r="C171" s="26" t="s">
        <v>7</v>
      </c>
      <c r="D171" s="32" t="s">
        <v>47</v>
      </c>
      <c r="E171" s="32" t="s">
        <v>30</v>
      </c>
      <c r="F171" s="101">
        <v>3794</v>
      </c>
      <c r="G171" s="102">
        <v>159</v>
      </c>
    </row>
    <row r="172" spans="3:7" x14ac:dyDescent="0.35">
      <c r="C172" s="25" t="s">
        <v>44</v>
      </c>
      <c r="D172" s="31" t="s">
        <v>13</v>
      </c>
      <c r="E172" s="31" t="s">
        <v>30</v>
      </c>
      <c r="F172" s="99">
        <v>819</v>
      </c>
      <c r="G172" s="100">
        <v>306</v>
      </c>
    </row>
    <row r="173" spans="3:7" x14ac:dyDescent="0.35">
      <c r="C173" s="26" t="s">
        <v>44</v>
      </c>
      <c r="D173" s="32" t="s">
        <v>47</v>
      </c>
      <c r="E173" s="32" t="s">
        <v>39</v>
      </c>
      <c r="F173" s="101">
        <v>2583</v>
      </c>
      <c r="G173" s="102">
        <v>18</v>
      </c>
    </row>
    <row r="174" spans="3:7" x14ac:dyDescent="0.35">
      <c r="C174" s="25" t="s">
        <v>37</v>
      </c>
      <c r="D174" s="31" t="s">
        <v>13</v>
      </c>
      <c r="E174" s="31" t="s">
        <v>36</v>
      </c>
      <c r="F174" s="99">
        <v>4585</v>
      </c>
      <c r="G174" s="100">
        <v>240</v>
      </c>
    </row>
    <row r="175" spans="3:7" x14ac:dyDescent="0.35">
      <c r="C175" s="26" t="s">
        <v>40</v>
      </c>
      <c r="D175" s="32" t="s">
        <v>47</v>
      </c>
      <c r="E175" s="32" t="s">
        <v>30</v>
      </c>
      <c r="F175" s="101">
        <v>1652</v>
      </c>
      <c r="G175" s="102">
        <v>93</v>
      </c>
    </row>
    <row r="176" spans="3:7" x14ac:dyDescent="0.35">
      <c r="C176" s="25" t="s">
        <v>52</v>
      </c>
      <c r="D176" s="31" t="s">
        <v>47</v>
      </c>
      <c r="E176" s="31" t="s">
        <v>48</v>
      </c>
      <c r="F176" s="99">
        <v>4991</v>
      </c>
      <c r="G176" s="100">
        <v>9</v>
      </c>
    </row>
    <row r="177" spans="3:7" x14ac:dyDescent="0.35">
      <c r="C177" s="26" t="s">
        <v>12</v>
      </c>
      <c r="D177" s="32" t="s">
        <v>47</v>
      </c>
      <c r="E177" s="32" t="s">
        <v>29</v>
      </c>
      <c r="F177" s="101">
        <v>2009</v>
      </c>
      <c r="G177" s="102">
        <v>219</v>
      </c>
    </row>
    <row r="178" spans="3:7" x14ac:dyDescent="0.35">
      <c r="C178" s="25" t="s">
        <v>43</v>
      </c>
      <c r="D178" s="31" t="s">
        <v>26</v>
      </c>
      <c r="E178" s="31" t="s">
        <v>35</v>
      </c>
      <c r="F178" s="99">
        <v>1568</v>
      </c>
      <c r="G178" s="100">
        <v>141</v>
      </c>
    </row>
    <row r="179" spans="3:7" x14ac:dyDescent="0.35">
      <c r="C179" s="26" t="s">
        <v>20</v>
      </c>
      <c r="D179" s="32" t="s">
        <v>8</v>
      </c>
      <c r="E179" s="32" t="s">
        <v>39</v>
      </c>
      <c r="F179" s="101">
        <v>3388</v>
      </c>
      <c r="G179" s="102">
        <v>123</v>
      </c>
    </row>
    <row r="180" spans="3:7" x14ac:dyDescent="0.35">
      <c r="C180" s="25" t="s">
        <v>7</v>
      </c>
      <c r="D180" s="31" t="s">
        <v>32</v>
      </c>
      <c r="E180" s="31" t="s">
        <v>46</v>
      </c>
      <c r="F180" s="99">
        <v>623</v>
      </c>
      <c r="G180" s="100">
        <v>51</v>
      </c>
    </row>
    <row r="181" spans="3:7" x14ac:dyDescent="0.35">
      <c r="C181" s="26" t="s">
        <v>25</v>
      </c>
      <c r="D181" s="32" t="s">
        <v>21</v>
      </c>
      <c r="E181" s="32" t="s">
        <v>18</v>
      </c>
      <c r="F181" s="101">
        <v>10073</v>
      </c>
      <c r="G181" s="102">
        <v>120</v>
      </c>
    </row>
    <row r="182" spans="3:7" x14ac:dyDescent="0.35">
      <c r="C182" s="25" t="s">
        <v>12</v>
      </c>
      <c r="D182" s="31" t="s">
        <v>26</v>
      </c>
      <c r="E182" s="31" t="s">
        <v>48</v>
      </c>
      <c r="F182" s="99">
        <v>1561</v>
      </c>
      <c r="G182" s="100">
        <v>27</v>
      </c>
    </row>
    <row r="183" spans="3:7" x14ac:dyDescent="0.35">
      <c r="C183" s="26" t="s">
        <v>17</v>
      </c>
      <c r="D183" s="32" t="s">
        <v>21</v>
      </c>
      <c r="E183" s="32" t="s">
        <v>50</v>
      </c>
      <c r="F183" s="101">
        <v>11522</v>
      </c>
      <c r="G183" s="102">
        <v>204</v>
      </c>
    </row>
    <row r="184" spans="3:7" x14ac:dyDescent="0.35">
      <c r="C184" s="25" t="s">
        <v>25</v>
      </c>
      <c r="D184" s="31" t="s">
        <v>32</v>
      </c>
      <c r="E184" s="31" t="s">
        <v>11</v>
      </c>
      <c r="F184" s="99">
        <v>2317</v>
      </c>
      <c r="G184" s="100">
        <v>123</v>
      </c>
    </row>
    <row r="185" spans="3:7" x14ac:dyDescent="0.35">
      <c r="C185" s="26" t="s">
        <v>52</v>
      </c>
      <c r="D185" s="32" t="s">
        <v>8</v>
      </c>
      <c r="E185" s="32" t="s">
        <v>51</v>
      </c>
      <c r="F185" s="101">
        <v>3059</v>
      </c>
      <c r="G185" s="102">
        <v>27</v>
      </c>
    </row>
    <row r="186" spans="3:7" x14ac:dyDescent="0.35">
      <c r="C186" s="25" t="s">
        <v>20</v>
      </c>
      <c r="D186" s="31" t="s">
        <v>8</v>
      </c>
      <c r="E186" s="31" t="s">
        <v>48</v>
      </c>
      <c r="F186" s="99">
        <v>2324</v>
      </c>
      <c r="G186" s="100">
        <v>177</v>
      </c>
    </row>
    <row r="187" spans="3:7" x14ac:dyDescent="0.35">
      <c r="C187" s="26" t="s">
        <v>44</v>
      </c>
      <c r="D187" s="32" t="s">
        <v>26</v>
      </c>
      <c r="E187" s="32" t="s">
        <v>48</v>
      </c>
      <c r="F187" s="101">
        <v>4956</v>
      </c>
      <c r="G187" s="102">
        <v>171</v>
      </c>
    </row>
    <row r="188" spans="3:7" x14ac:dyDescent="0.35">
      <c r="C188" s="25" t="s">
        <v>52</v>
      </c>
      <c r="D188" s="31" t="s">
        <v>47</v>
      </c>
      <c r="E188" s="31" t="s">
        <v>36</v>
      </c>
      <c r="F188" s="99">
        <v>5355</v>
      </c>
      <c r="G188" s="100">
        <v>204</v>
      </c>
    </row>
    <row r="189" spans="3:7" x14ac:dyDescent="0.35">
      <c r="C189" s="26" t="s">
        <v>44</v>
      </c>
      <c r="D189" s="32" t="s">
        <v>47</v>
      </c>
      <c r="E189" s="32" t="s">
        <v>16</v>
      </c>
      <c r="F189" s="101">
        <v>7259</v>
      </c>
      <c r="G189" s="102">
        <v>276</v>
      </c>
    </row>
    <row r="190" spans="3:7" x14ac:dyDescent="0.35">
      <c r="C190" s="25" t="s">
        <v>12</v>
      </c>
      <c r="D190" s="31" t="s">
        <v>8</v>
      </c>
      <c r="E190" s="31" t="s">
        <v>48</v>
      </c>
      <c r="F190" s="99">
        <v>6279</v>
      </c>
      <c r="G190" s="100">
        <v>45</v>
      </c>
    </row>
    <row r="191" spans="3:7" x14ac:dyDescent="0.35">
      <c r="C191" s="26" t="s">
        <v>7</v>
      </c>
      <c r="D191" s="32" t="s">
        <v>32</v>
      </c>
      <c r="E191" s="32" t="s">
        <v>49</v>
      </c>
      <c r="F191" s="101">
        <v>2541</v>
      </c>
      <c r="G191" s="102">
        <v>45</v>
      </c>
    </row>
    <row r="192" spans="3:7" x14ac:dyDescent="0.35">
      <c r="C192" s="25" t="s">
        <v>25</v>
      </c>
      <c r="D192" s="31" t="s">
        <v>13</v>
      </c>
      <c r="E192" s="31" t="s">
        <v>50</v>
      </c>
      <c r="F192" s="99">
        <v>3864</v>
      </c>
      <c r="G192" s="100">
        <v>177</v>
      </c>
    </row>
    <row r="193" spans="3:7" x14ac:dyDescent="0.35">
      <c r="C193" s="26" t="s">
        <v>40</v>
      </c>
      <c r="D193" s="32" t="s">
        <v>21</v>
      </c>
      <c r="E193" s="32" t="s">
        <v>11</v>
      </c>
      <c r="F193" s="101">
        <v>6146</v>
      </c>
      <c r="G193" s="102">
        <v>63</v>
      </c>
    </row>
    <row r="194" spans="3:7" x14ac:dyDescent="0.35">
      <c r="C194" s="25" t="s">
        <v>17</v>
      </c>
      <c r="D194" s="31" t="s">
        <v>26</v>
      </c>
      <c r="E194" s="31" t="s">
        <v>22</v>
      </c>
      <c r="F194" s="99">
        <v>2639</v>
      </c>
      <c r="G194" s="100">
        <v>204</v>
      </c>
    </row>
    <row r="195" spans="3:7" x14ac:dyDescent="0.35">
      <c r="C195" s="26" t="s">
        <v>12</v>
      </c>
      <c r="D195" s="32" t="s">
        <v>8</v>
      </c>
      <c r="E195" s="32" t="s">
        <v>35</v>
      </c>
      <c r="F195" s="101">
        <v>1890</v>
      </c>
      <c r="G195" s="102">
        <v>195</v>
      </c>
    </row>
    <row r="196" spans="3:7" x14ac:dyDescent="0.35">
      <c r="C196" s="25" t="s">
        <v>37</v>
      </c>
      <c r="D196" s="31" t="s">
        <v>47</v>
      </c>
      <c r="E196" s="31" t="s">
        <v>16</v>
      </c>
      <c r="F196" s="99">
        <v>1932</v>
      </c>
      <c r="G196" s="100">
        <v>369</v>
      </c>
    </row>
    <row r="197" spans="3:7" x14ac:dyDescent="0.35">
      <c r="C197" s="26" t="s">
        <v>44</v>
      </c>
      <c r="D197" s="32" t="s">
        <v>47</v>
      </c>
      <c r="E197" s="32" t="s">
        <v>27</v>
      </c>
      <c r="F197" s="101">
        <v>6300</v>
      </c>
      <c r="G197" s="102">
        <v>42</v>
      </c>
    </row>
    <row r="198" spans="3:7" x14ac:dyDescent="0.35">
      <c r="C198" s="25" t="s">
        <v>25</v>
      </c>
      <c r="D198" s="31" t="s">
        <v>8</v>
      </c>
      <c r="E198" s="31" t="s">
        <v>9</v>
      </c>
      <c r="F198" s="99">
        <v>560</v>
      </c>
      <c r="G198" s="100">
        <v>81</v>
      </c>
    </row>
    <row r="199" spans="3:7" x14ac:dyDescent="0.35">
      <c r="C199" s="26" t="s">
        <v>17</v>
      </c>
      <c r="D199" s="32" t="s">
        <v>8</v>
      </c>
      <c r="E199" s="32" t="s">
        <v>48</v>
      </c>
      <c r="F199" s="101">
        <v>2856</v>
      </c>
      <c r="G199" s="102">
        <v>246</v>
      </c>
    </row>
    <row r="200" spans="3:7" x14ac:dyDescent="0.35">
      <c r="C200" s="25" t="s">
        <v>17</v>
      </c>
      <c r="D200" s="31" t="s">
        <v>47</v>
      </c>
      <c r="E200" s="31" t="s">
        <v>31</v>
      </c>
      <c r="F200" s="99">
        <v>707</v>
      </c>
      <c r="G200" s="100">
        <v>174</v>
      </c>
    </row>
    <row r="201" spans="3:7" x14ac:dyDescent="0.35">
      <c r="C201" s="26" t="s">
        <v>12</v>
      </c>
      <c r="D201" s="32" t="s">
        <v>13</v>
      </c>
      <c r="E201" s="32" t="s">
        <v>9</v>
      </c>
      <c r="F201" s="101">
        <v>3598</v>
      </c>
      <c r="G201" s="102">
        <v>81</v>
      </c>
    </row>
    <row r="202" spans="3:7" x14ac:dyDescent="0.35">
      <c r="C202" s="25" t="s">
        <v>7</v>
      </c>
      <c r="D202" s="31" t="s">
        <v>13</v>
      </c>
      <c r="E202" s="31" t="s">
        <v>35</v>
      </c>
      <c r="F202" s="99">
        <v>6853</v>
      </c>
      <c r="G202" s="100">
        <v>372</v>
      </c>
    </row>
    <row r="203" spans="3:7" x14ac:dyDescent="0.35">
      <c r="C203" s="26" t="s">
        <v>7</v>
      </c>
      <c r="D203" s="32" t="s">
        <v>13</v>
      </c>
      <c r="E203" s="32" t="s">
        <v>29</v>
      </c>
      <c r="F203" s="101">
        <v>4725</v>
      </c>
      <c r="G203" s="102">
        <v>174</v>
      </c>
    </row>
    <row r="204" spans="3:7" x14ac:dyDescent="0.35">
      <c r="C204" s="25" t="s">
        <v>20</v>
      </c>
      <c r="D204" s="31" t="s">
        <v>21</v>
      </c>
      <c r="E204" s="31" t="s">
        <v>14</v>
      </c>
      <c r="F204" s="99">
        <v>10304</v>
      </c>
      <c r="G204" s="100">
        <v>84</v>
      </c>
    </row>
    <row r="205" spans="3:7" x14ac:dyDescent="0.35">
      <c r="C205" s="26" t="s">
        <v>20</v>
      </c>
      <c r="D205" s="32" t="s">
        <v>47</v>
      </c>
      <c r="E205" s="32" t="s">
        <v>29</v>
      </c>
      <c r="F205" s="101">
        <v>1274</v>
      </c>
      <c r="G205" s="102">
        <v>225</v>
      </c>
    </row>
    <row r="206" spans="3:7" x14ac:dyDescent="0.35">
      <c r="C206" s="25" t="s">
        <v>40</v>
      </c>
      <c r="D206" s="31" t="s">
        <v>21</v>
      </c>
      <c r="E206" s="31" t="s">
        <v>9</v>
      </c>
      <c r="F206" s="99">
        <v>1526</v>
      </c>
      <c r="G206" s="100">
        <v>105</v>
      </c>
    </row>
    <row r="207" spans="3:7" x14ac:dyDescent="0.35">
      <c r="C207" s="26" t="s">
        <v>7</v>
      </c>
      <c r="D207" s="32" t="s">
        <v>26</v>
      </c>
      <c r="E207" s="32" t="s">
        <v>51</v>
      </c>
      <c r="F207" s="101">
        <v>3101</v>
      </c>
      <c r="G207" s="102">
        <v>225</v>
      </c>
    </row>
    <row r="208" spans="3:7" x14ac:dyDescent="0.35">
      <c r="C208" s="25" t="s">
        <v>43</v>
      </c>
      <c r="D208" s="31" t="s">
        <v>8</v>
      </c>
      <c r="E208" s="31" t="s">
        <v>16</v>
      </c>
      <c r="F208" s="99">
        <v>1057</v>
      </c>
      <c r="G208" s="100">
        <v>54</v>
      </c>
    </row>
    <row r="209" spans="3:7" x14ac:dyDescent="0.35">
      <c r="C209" s="26" t="s">
        <v>37</v>
      </c>
      <c r="D209" s="32" t="s">
        <v>8</v>
      </c>
      <c r="E209" s="32" t="s">
        <v>48</v>
      </c>
      <c r="F209" s="101">
        <v>5306</v>
      </c>
      <c r="G209" s="102">
        <v>0</v>
      </c>
    </row>
    <row r="210" spans="3:7" x14ac:dyDescent="0.35">
      <c r="C210" s="25" t="s">
        <v>40</v>
      </c>
      <c r="D210" s="31" t="s">
        <v>26</v>
      </c>
      <c r="E210" s="31" t="s">
        <v>46</v>
      </c>
      <c r="F210" s="99">
        <v>4018</v>
      </c>
      <c r="G210" s="100">
        <v>171</v>
      </c>
    </row>
    <row r="211" spans="3:7" x14ac:dyDescent="0.35">
      <c r="C211" s="26" t="s">
        <v>17</v>
      </c>
      <c r="D211" s="32" t="s">
        <v>47</v>
      </c>
      <c r="E211" s="32" t="s">
        <v>29</v>
      </c>
      <c r="F211" s="101">
        <v>938</v>
      </c>
      <c r="G211" s="102">
        <v>189</v>
      </c>
    </row>
    <row r="212" spans="3:7" x14ac:dyDescent="0.35">
      <c r="C212" s="25" t="s">
        <v>37</v>
      </c>
      <c r="D212" s="31" t="s">
        <v>32</v>
      </c>
      <c r="E212" s="31" t="s">
        <v>22</v>
      </c>
      <c r="F212" s="99">
        <v>1778</v>
      </c>
      <c r="G212" s="100">
        <v>270</v>
      </c>
    </row>
    <row r="213" spans="3:7" x14ac:dyDescent="0.35">
      <c r="C213" s="26" t="s">
        <v>25</v>
      </c>
      <c r="D213" s="32" t="s">
        <v>26</v>
      </c>
      <c r="E213" s="32" t="s">
        <v>9</v>
      </c>
      <c r="F213" s="101">
        <v>1638</v>
      </c>
      <c r="G213" s="102">
        <v>63</v>
      </c>
    </row>
    <row r="214" spans="3:7" x14ac:dyDescent="0.35">
      <c r="C214" s="25" t="s">
        <v>20</v>
      </c>
      <c r="D214" s="31" t="s">
        <v>32</v>
      </c>
      <c r="E214" s="31" t="s">
        <v>27</v>
      </c>
      <c r="F214" s="99">
        <v>154</v>
      </c>
      <c r="G214" s="100">
        <v>21</v>
      </c>
    </row>
    <row r="215" spans="3:7" x14ac:dyDescent="0.35">
      <c r="C215" s="26" t="s">
        <v>37</v>
      </c>
      <c r="D215" s="32" t="s">
        <v>8</v>
      </c>
      <c r="E215" s="32" t="s">
        <v>35</v>
      </c>
      <c r="F215" s="101">
        <v>9835</v>
      </c>
      <c r="G215" s="102">
        <v>207</v>
      </c>
    </row>
    <row r="216" spans="3:7" x14ac:dyDescent="0.35">
      <c r="C216" s="25" t="s">
        <v>17</v>
      </c>
      <c r="D216" s="31" t="s">
        <v>8</v>
      </c>
      <c r="E216" s="31" t="s">
        <v>39</v>
      </c>
      <c r="F216" s="99">
        <v>7273</v>
      </c>
      <c r="G216" s="100">
        <v>96</v>
      </c>
    </row>
    <row r="217" spans="3:7" x14ac:dyDescent="0.35">
      <c r="C217" s="26" t="s">
        <v>40</v>
      </c>
      <c r="D217" s="32" t="s">
        <v>26</v>
      </c>
      <c r="E217" s="32" t="s">
        <v>35</v>
      </c>
      <c r="F217" s="101">
        <v>6909</v>
      </c>
      <c r="G217" s="102">
        <v>81</v>
      </c>
    </row>
    <row r="218" spans="3:7" x14ac:dyDescent="0.35">
      <c r="C218" s="25" t="s">
        <v>17</v>
      </c>
      <c r="D218" s="31" t="s">
        <v>26</v>
      </c>
      <c r="E218" s="31" t="s">
        <v>46</v>
      </c>
      <c r="F218" s="99">
        <v>3920</v>
      </c>
      <c r="G218" s="100">
        <v>306</v>
      </c>
    </row>
    <row r="219" spans="3:7" x14ac:dyDescent="0.35">
      <c r="C219" s="26" t="s">
        <v>52</v>
      </c>
      <c r="D219" s="32" t="s">
        <v>26</v>
      </c>
      <c r="E219" s="32" t="s">
        <v>42</v>
      </c>
      <c r="F219" s="101">
        <v>4858</v>
      </c>
      <c r="G219" s="102">
        <v>279</v>
      </c>
    </row>
    <row r="220" spans="3:7" x14ac:dyDescent="0.35">
      <c r="C220" s="25" t="s">
        <v>43</v>
      </c>
      <c r="D220" s="31" t="s">
        <v>32</v>
      </c>
      <c r="E220" s="31" t="s">
        <v>18</v>
      </c>
      <c r="F220" s="99">
        <v>3549</v>
      </c>
      <c r="G220" s="100">
        <v>3</v>
      </c>
    </row>
    <row r="221" spans="3:7" x14ac:dyDescent="0.35">
      <c r="C221" s="26" t="s">
        <v>37</v>
      </c>
      <c r="D221" s="32" t="s">
        <v>26</v>
      </c>
      <c r="E221" s="32" t="s">
        <v>50</v>
      </c>
      <c r="F221" s="101">
        <v>966</v>
      </c>
      <c r="G221" s="102">
        <v>198</v>
      </c>
    </row>
    <row r="222" spans="3:7" x14ac:dyDescent="0.35">
      <c r="C222" s="25" t="s">
        <v>40</v>
      </c>
      <c r="D222" s="31" t="s">
        <v>26</v>
      </c>
      <c r="E222" s="31" t="s">
        <v>22</v>
      </c>
      <c r="F222" s="99">
        <v>385</v>
      </c>
      <c r="G222" s="100">
        <v>249</v>
      </c>
    </row>
    <row r="223" spans="3:7" x14ac:dyDescent="0.35">
      <c r="C223" s="26" t="s">
        <v>25</v>
      </c>
      <c r="D223" s="32" t="s">
        <v>47</v>
      </c>
      <c r="E223" s="32" t="s">
        <v>29</v>
      </c>
      <c r="F223" s="101">
        <v>2219</v>
      </c>
      <c r="G223" s="102">
        <v>75</v>
      </c>
    </row>
    <row r="224" spans="3:7" x14ac:dyDescent="0.35">
      <c r="C224" s="25" t="s">
        <v>17</v>
      </c>
      <c r="D224" s="31" t="s">
        <v>21</v>
      </c>
      <c r="E224" s="31" t="s">
        <v>14</v>
      </c>
      <c r="F224" s="99">
        <v>2954</v>
      </c>
      <c r="G224" s="100">
        <v>189</v>
      </c>
    </row>
    <row r="225" spans="3:7" x14ac:dyDescent="0.35">
      <c r="C225" s="26" t="s">
        <v>37</v>
      </c>
      <c r="D225" s="32" t="s">
        <v>21</v>
      </c>
      <c r="E225" s="32" t="s">
        <v>14</v>
      </c>
      <c r="F225" s="101">
        <v>280</v>
      </c>
      <c r="G225" s="102">
        <v>87</v>
      </c>
    </row>
    <row r="226" spans="3:7" x14ac:dyDescent="0.35">
      <c r="C226" s="25" t="s">
        <v>20</v>
      </c>
      <c r="D226" s="31" t="s">
        <v>21</v>
      </c>
      <c r="E226" s="31" t="s">
        <v>9</v>
      </c>
      <c r="F226" s="99">
        <v>6118</v>
      </c>
      <c r="G226" s="100">
        <v>174</v>
      </c>
    </row>
    <row r="227" spans="3:7" x14ac:dyDescent="0.35">
      <c r="C227" s="26" t="s">
        <v>43</v>
      </c>
      <c r="D227" s="32" t="s">
        <v>26</v>
      </c>
      <c r="E227" s="32" t="s">
        <v>24</v>
      </c>
      <c r="F227" s="101">
        <v>4802</v>
      </c>
      <c r="G227" s="102">
        <v>36</v>
      </c>
    </row>
    <row r="228" spans="3:7" x14ac:dyDescent="0.35">
      <c r="C228" s="25" t="s">
        <v>17</v>
      </c>
      <c r="D228" s="31" t="s">
        <v>32</v>
      </c>
      <c r="E228" s="31" t="s">
        <v>46</v>
      </c>
      <c r="F228" s="99">
        <v>4137</v>
      </c>
      <c r="G228" s="100">
        <v>60</v>
      </c>
    </row>
    <row r="229" spans="3:7" x14ac:dyDescent="0.35">
      <c r="C229" s="26" t="s">
        <v>44</v>
      </c>
      <c r="D229" s="32" t="s">
        <v>13</v>
      </c>
      <c r="E229" s="32" t="s">
        <v>45</v>
      </c>
      <c r="F229" s="101">
        <v>2023</v>
      </c>
      <c r="G229" s="102">
        <v>78</v>
      </c>
    </row>
    <row r="230" spans="3:7" x14ac:dyDescent="0.35">
      <c r="C230" s="25" t="s">
        <v>17</v>
      </c>
      <c r="D230" s="31" t="s">
        <v>21</v>
      </c>
      <c r="E230" s="31" t="s">
        <v>9</v>
      </c>
      <c r="F230" s="99">
        <v>9051</v>
      </c>
      <c r="G230" s="100">
        <v>57</v>
      </c>
    </row>
    <row r="231" spans="3:7" x14ac:dyDescent="0.35">
      <c r="C231" s="26" t="s">
        <v>17</v>
      </c>
      <c r="D231" s="32" t="s">
        <v>8</v>
      </c>
      <c r="E231" s="32" t="s">
        <v>51</v>
      </c>
      <c r="F231" s="101">
        <v>2919</v>
      </c>
      <c r="G231" s="102">
        <v>45</v>
      </c>
    </row>
    <row r="232" spans="3:7" x14ac:dyDescent="0.35">
      <c r="C232" s="25" t="s">
        <v>20</v>
      </c>
      <c r="D232" s="31" t="s">
        <v>32</v>
      </c>
      <c r="E232" s="31" t="s">
        <v>35</v>
      </c>
      <c r="F232" s="99">
        <v>5915</v>
      </c>
      <c r="G232" s="100">
        <v>3</v>
      </c>
    </row>
    <row r="233" spans="3:7" x14ac:dyDescent="0.35">
      <c r="C233" s="26" t="s">
        <v>52</v>
      </c>
      <c r="D233" s="32" t="s">
        <v>13</v>
      </c>
      <c r="E233" s="32" t="s">
        <v>24</v>
      </c>
      <c r="F233" s="101">
        <v>2562</v>
      </c>
      <c r="G233" s="102">
        <v>6</v>
      </c>
    </row>
    <row r="234" spans="3:7" x14ac:dyDescent="0.35">
      <c r="C234" s="25" t="s">
        <v>40</v>
      </c>
      <c r="D234" s="31" t="s">
        <v>8</v>
      </c>
      <c r="E234" s="31" t="s">
        <v>27</v>
      </c>
      <c r="F234" s="99">
        <v>8813</v>
      </c>
      <c r="G234" s="100">
        <v>21</v>
      </c>
    </row>
    <row r="235" spans="3:7" x14ac:dyDescent="0.35">
      <c r="C235" s="26" t="s">
        <v>40</v>
      </c>
      <c r="D235" s="32" t="s">
        <v>21</v>
      </c>
      <c r="E235" s="32" t="s">
        <v>22</v>
      </c>
      <c r="F235" s="101">
        <v>6111</v>
      </c>
      <c r="G235" s="102">
        <v>3</v>
      </c>
    </row>
    <row r="236" spans="3:7" x14ac:dyDescent="0.35">
      <c r="C236" s="25" t="s">
        <v>12</v>
      </c>
      <c r="D236" s="31" t="s">
        <v>47</v>
      </c>
      <c r="E236" s="31" t="s">
        <v>33</v>
      </c>
      <c r="F236" s="99">
        <v>3507</v>
      </c>
      <c r="G236" s="100">
        <v>288</v>
      </c>
    </row>
    <row r="237" spans="3:7" x14ac:dyDescent="0.35">
      <c r="C237" s="26" t="s">
        <v>25</v>
      </c>
      <c r="D237" s="32" t="s">
        <v>21</v>
      </c>
      <c r="E237" s="32" t="s">
        <v>11</v>
      </c>
      <c r="F237" s="101">
        <v>4319</v>
      </c>
      <c r="G237" s="102">
        <v>30</v>
      </c>
    </row>
    <row r="238" spans="3:7" x14ac:dyDescent="0.35">
      <c r="C238" s="25" t="s">
        <v>7</v>
      </c>
      <c r="D238" s="31" t="s">
        <v>32</v>
      </c>
      <c r="E238" s="31" t="s">
        <v>48</v>
      </c>
      <c r="F238" s="99">
        <v>609</v>
      </c>
      <c r="G238" s="100">
        <v>87</v>
      </c>
    </row>
    <row r="239" spans="3:7" x14ac:dyDescent="0.35">
      <c r="C239" s="26" t="s">
        <v>7</v>
      </c>
      <c r="D239" s="32" t="s">
        <v>26</v>
      </c>
      <c r="E239" s="32" t="s">
        <v>50</v>
      </c>
      <c r="F239" s="101">
        <v>6370</v>
      </c>
      <c r="G239" s="102">
        <v>30</v>
      </c>
    </row>
    <row r="240" spans="3:7" x14ac:dyDescent="0.35">
      <c r="C240" s="25" t="s">
        <v>40</v>
      </c>
      <c r="D240" s="31" t="s">
        <v>32</v>
      </c>
      <c r="E240" s="31" t="s">
        <v>36</v>
      </c>
      <c r="F240" s="99">
        <v>5474</v>
      </c>
      <c r="G240" s="100">
        <v>168</v>
      </c>
    </row>
    <row r="241" spans="3:7" x14ac:dyDescent="0.35">
      <c r="C241" s="26" t="s">
        <v>7</v>
      </c>
      <c r="D241" s="32" t="s">
        <v>21</v>
      </c>
      <c r="E241" s="32" t="s">
        <v>50</v>
      </c>
      <c r="F241" s="101">
        <v>3164</v>
      </c>
      <c r="G241" s="102">
        <v>306</v>
      </c>
    </row>
    <row r="242" spans="3:7" x14ac:dyDescent="0.35">
      <c r="C242" s="25" t="s">
        <v>25</v>
      </c>
      <c r="D242" s="31" t="s">
        <v>13</v>
      </c>
      <c r="E242" s="31" t="s">
        <v>18</v>
      </c>
      <c r="F242" s="99">
        <v>1302</v>
      </c>
      <c r="G242" s="100">
        <v>402</v>
      </c>
    </row>
    <row r="243" spans="3:7" x14ac:dyDescent="0.35">
      <c r="C243" s="26" t="s">
        <v>44</v>
      </c>
      <c r="D243" s="32" t="s">
        <v>8</v>
      </c>
      <c r="E243" s="32" t="s">
        <v>51</v>
      </c>
      <c r="F243" s="101">
        <v>7308</v>
      </c>
      <c r="G243" s="102">
        <v>327</v>
      </c>
    </row>
    <row r="244" spans="3:7" x14ac:dyDescent="0.35">
      <c r="C244" s="25" t="s">
        <v>7</v>
      </c>
      <c r="D244" s="31" t="s">
        <v>8</v>
      </c>
      <c r="E244" s="31" t="s">
        <v>50</v>
      </c>
      <c r="F244" s="99">
        <v>6132</v>
      </c>
      <c r="G244" s="100">
        <v>93</v>
      </c>
    </row>
    <row r="245" spans="3:7" x14ac:dyDescent="0.35">
      <c r="C245" s="26" t="s">
        <v>52</v>
      </c>
      <c r="D245" s="32" t="s">
        <v>13</v>
      </c>
      <c r="E245" s="32" t="s">
        <v>16</v>
      </c>
      <c r="F245" s="101">
        <v>3472</v>
      </c>
      <c r="G245" s="102">
        <v>96</v>
      </c>
    </row>
    <row r="246" spans="3:7" x14ac:dyDescent="0.35">
      <c r="C246" s="25" t="s">
        <v>12</v>
      </c>
      <c r="D246" s="31" t="s">
        <v>26</v>
      </c>
      <c r="E246" s="31" t="s">
        <v>22</v>
      </c>
      <c r="F246" s="99">
        <v>9660</v>
      </c>
      <c r="G246" s="100">
        <v>27</v>
      </c>
    </row>
    <row r="247" spans="3:7" x14ac:dyDescent="0.35">
      <c r="C247" s="26" t="s">
        <v>17</v>
      </c>
      <c r="D247" s="32" t="s">
        <v>32</v>
      </c>
      <c r="E247" s="32" t="s">
        <v>48</v>
      </c>
      <c r="F247" s="101">
        <v>2436</v>
      </c>
      <c r="G247" s="102">
        <v>99</v>
      </c>
    </row>
    <row r="248" spans="3:7" x14ac:dyDescent="0.35">
      <c r="C248" s="25" t="s">
        <v>17</v>
      </c>
      <c r="D248" s="31" t="s">
        <v>32</v>
      </c>
      <c r="E248" s="31" t="s">
        <v>30</v>
      </c>
      <c r="F248" s="99">
        <v>9506</v>
      </c>
      <c r="G248" s="100">
        <v>87</v>
      </c>
    </row>
    <row r="249" spans="3:7" x14ac:dyDescent="0.35">
      <c r="C249" s="26" t="s">
        <v>52</v>
      </c>
      <c r="D249" s="32" t="s">
        <v>8</v>
      </c>
      <c r="E249" s="32" t="s">
        <v>42</v>
      </c>
      <c r="F249" s="101">
        <v>245</v>
      </c>
      <c r="G249" s="102">
        <v>288</v>
      </c>
    </row>
    <row r="250" spans="3:7" x14ac:dyDescent="0.35">
      <c r="C250" s="25" t="s">
        <v>12</v>
      </c>
      <c r="D250" s="31" t="s">
        <v>13</v>
      </c>
      <c r="E250" s="31" t="s">
        <v>39</v>
      </c>
      <c r="F250" s="99">
        <v>2702</v>
      </c>
      <c r="G250" s="100">
        <v>363</v>
      </c>
    </row>
    <row r="251" spans="3:7" x14ac:dyDescent="0.35">
      <c r="C251" s="26" t="s">
        <v>52</v>
      </c>
      <c r="D251" s="32" t="s">
        <v>47</v>
      </c>
      <c r="E251" s="32" t="s">
        <v>31</v>
      </c>
      <c r="F251" s="101">
        <v>700</v>
      </c>
      <c r="G251" s="102">
        <v>87</v>
      </c>
    </row>
    <row r="252" spans="3:7" x14ac:dyDescent="0.35">
      <c r="C252" s="25" t="s">
        <v>25</v>
      </c>
      <c r="D252" s="31" t="s">
        <v>47</v>
      </c>
      <c r="E252" s="31" t="s">
        <v>31</v>
      </c>
      <c r="F252" s="99">
        <v>3759</v>
      </c>
      <c r="G252" s="100">
        <v>150</v>
      </c>
    </row>
    <row r="253" spans="3:7" x14ac:dyDescent="0.35">
      <c r="C253" s="26" t="s">
        <v>43</v>
      </c>
      <c r="D253" s="32" t="s">
        <v>13</v>
      </c>
      <c r="E253" s="32" t="s">
        <v>31</v>
      </c>
      <c r="F253" s="101">
        <v>1589</v>
      </c>
      <c r="G253" s="102">
        <v>303</v>
      </c>
    </row>
    <row r="254" spans="3:7" x14ac:dyDescent="0.35">
      <c r="C254" s="25" t="s">
        <v>37</v>
      </c>
      <c r="D254" s="31" t="s">
        <v>13</v>
      </c>
      <c r="E254" s="31" t="s">
        <v>51</v>
      </c>
      <c r="F254" s="99">
        <v>5194</v>
      </c>
      <c r="G254" s="100">
        <v>288</v>
      </c>
    </row>
    <row r="255" spans="3:7" x14ac:dyDescent="0.35">
      <c r="C255" s="26" t="s">
        <v>52</v>
      </c>
      <c r="D255" s="32" t="s">
        <v>21</v>
      </c>
      <c r="E255" s="32" t="s">
        <v>11</v>
      </c>
      <c r="F255" s="101">
        <v>945</v>
      </c>
      <c r="G255" s="102">
        <v>75</v>
      </c>
    </row>
    <row r="256" spans="3:7" x14ac:dyDescent="0.35">
      <c r="C256" s="25" t="s">
        <v>7</v>
      </c>
      <c r="D256" s="31" t="s">
        <v>32</v>
      </c>
      <c r="E256" s="31" t="s">
        <v>33</v>
      </c>
      <c r="F256" s="99">
        <v>1988</v>
      </c>
      <c r="G256" s="100">
        <v>39</v>
      </c>
    </row>
    <row r="257" spans="3:7" x14ac:dyDescent="0.35">
      <c r="C257" s="26" t="s">
        <v>25</v>
      </c>
      <c r="D257" s="32" t="s">
        <v>47</v>
      </c>
      <c r="E257" s="32" t="s">
        <v>14</v>
      </c>
      <c r="F257" s="101">
        <v>6734</v>
      </c>
      <c r="G257" s="102">
        <v>123</v>
      </c>
    </row>
    <row r="258" spans="3:7" x14ac:dyDescent="0.35">
      <c r="C258" s="25" t="s">
        <v>7</v>
      </c>
      <c r="D258" s="31" t="s">
        <v>21</v>
      </c>
      <c r="E258" s="31" t="s">
        <v>18</v>
      </c>
      <c r="F258" s="99">
        <v>217</v>
      </c>
      <c r="G258" s="100">
        <v>36</v>
      </c>
    </row>
    <row r="259" spans="3:7" x14ac:dyDescent="0.35">
      <c r="C259" s="26" t="s">
        <v>40</v>
      </c>
      <c r="D259" s="32" t="s">
        <v>47</v>
      </c>
      <c r="E259" s="32" t="s">
        <v>35</v>
      </c>
      <c r="F259" s="101">
        <v>6279</v>
      </c>
      <c r="G259" s="102">
        <v>237</v>
      </c>
    </row>
    <row r="260" spans="3:7" x14ac:dyDescent="0.35">
      <c r="C260" s="25" t="s">
        <v>7</v>
      </c>
      <c r="D260" s="31" t="s">
        <v>21</v>
      </c>
      <c r="E260" s="31" t="s">
        <v>11</v>
      </c>
      <c r="F260" s="99">
        <v>4424</v>
      </c>
      <c r="G260" s="100">
        <v>201</v>
      </c>
    </row>
    <row r="261" spans="3:7" x14ac:dyDescent="0.35">
      <c r="C261" s="26" t="s">
        <v>43</v>
      </c>
      <c r="D261" s="32" t="s">
        <v>21</v>
      </c>
      <c r="E261" s="32" t="s">
        <v>31</v>
      </c>
      <c r="F261" s="101">
        <v>189</v>
      </c>
      <c r="G261" s="102">
        <v>48</v>
      </c>
    </row>
    <row r="262" spans="3:7" x14ac:dyDescent="0.35">
      <c r="C262" s="25" t="s">
        <v>40</v>
      </c>
      <c r="D262" s="31" t="s">
        <v>13</v>
      </c>
      <c r="E262" s="31" t="s">
        <v>35</v>
      </c>
      <c r="F262" s="99">
        <v>490</v>
      </c>
      <c r="G262" s="100">
        <v>84</v>
      </c>
    </row>
    <row r="263" spans="3:7" x14ac:dyDescent="0.35">
      <c r="C263" s="26" t="s">
        <v>12</v>
      </c>
      <c r="D263" s="32" t="s">
        <v>8</v>
      </c>
      <c r="E263" s="32" t="s">
        <v>42</v>
      </c>
      <c r="F263" s="101">
        <v>434</v>
      </c>
      <c r="G263" s="102">
        <v>87</v>
      </c>
    </row>
    <row r="264" spans="3:7" x14ac:dyDescent="0.35">
      <c r="C264" s="25" t="s">
        <v>37</v>
      </c>
      <c r="D264" s="31" t="s">
        <v>32</v>
      </c>
      <c r="E264" s="31" t="s">
        <v>9</v>
      </c>
      <c r="F264" s="99">
        <v>10129</v>
      </c>
      <c r="G264" s="100">
        <v>312</v>
      </c>
    </row>
    <row r="265" spans="3:7" x14ac:dyDescent="0.35">
      <c r="C265" s="26" t="s">
        <v>44</v>
      </c>
      <c r="D265" s="32" t="s">
        <v>26</v>
      </c>
      <c r="E265" s="32" t="s">
        <v>51</v>
      </c>
      <c r="F265" s="101">
        <v>1652</v>
      </c>
      <c r="G265" s="102">
        <v>102</v>
      </c>
    </row>
    <row r="266" spans="3:7" x14ac:dyDescent="0.35">
      <c r="C266" s="25" t="s">
        <v>12</v>
      </c>
      <c r="D266" s="31" t="s">
        <v>32</v>
      </c>
      <c r="E266" s="31" t="s">
        <v>42</v>
      </c>
      <c r="F266" s="99">
        <v>6433</v>
      </c>
      <c r="G266" s="100">
        <v>78</v>
      </c>
    </row>
    <row r="267" spans="3:7" x14ac:dyDescent="0.35">
      <c r="C267" s="26" t="s">
        <v>44</v>
      </c>
      <c r="D267" s="32" t="s">
        <v>47</v>
      </c>
      <c r="E267" s="32" t="s">
        <v>45</v>
      </c>
      <c r="F267" s="101">
        <v>2212</v>
      </c>
      <c r="G267" s="102">
        <v>117</v>
      </c>
    </row>
    <row r="268" spans="3:7" x14ac:dyDescent="0.35">
      <c r="C268" s="25" t="s">
        <v>20</v>
      </c>
      <c r="D268" s="31" t="s">
        <v>13</v>
      </c>
      <c r="E268" s="31" t="s">
        <v>36</v>
      </c>
      <c r="F268" s="99">
        <v>609</v>
      </c>
      <c r="G268" s="100">
        <v>99</v>
      </c>
    </row>
    <row r="269" spans="3:7" x14ac:dyDescent="0.35">
      <c r="C269" s="26" t="s">
        <v>7</v>
      </c>
      <c r="D269" s="32" t="s">
        <v>13</v>
      </c>
      <c r="E269" s="32" t="s">
        <v>46</v>
      </c>
      <c r="F269" s="101">
        <v>1638</v>
      </c>
      <c r="G269" s="102">
        <v>48</v>
      </c>
    </row>
    <row r="270" spans="3:7" x14ac:dyDescent="0.35">
      <c r="C270" s="25" t="s">
        <v>37</v>
      </c>
      <c r="D270" s="31" t="s">
        <v>47</v>
      </c>
      <c r="E270" s="31" t="s">
        <v>24</v>
      </c>
      <c r="F270" s="99">
        <v>3829</v>
      </c>
      <c r="G270" s="100">
        <v>24</v>
      </c>
    </row>
    <row r="271" spans="3:7" x14ac:dyDescent="0.35">
      <c r="C271" s="26" t="s">
        <v>7</v>
      </c>
      <c r="D271" s="32" t="s">
        <v>26</v>
      </c>
      <c r="E271" s="32" t="s">
        <v>24</v>
      </c>
      <c r="F271" s="101">
        <v>5775</v>
      </c>
      <c r="G271" s="102">
        <v>42</v>
      </c>
    </row>
    <row r="272" spans="3:7" x14ac:dyDescent="0.35">
      <c r="C272" s="25" t="s">
        <v>25</v>
      </c>
      <c r="D272" s="31" t="s">
        <v>13</v>
      </c>
      <c r="E272" s="31" t="s">
        <v>39</v>
      </c>
      <c r="F272" s="99">
        <v>1071</v>
      </c>
      <c r="G272" s="100">
        <v>270</v>
      </c>
    </row>
    <row r="273" spans="3:7" x14ac:dyDescent="0.35">
      <c r="C273" s="26" t="s">
        <v>12</v>
      </c>
      <c r="D273" s="32" t="s">
        <v>21</v>
      </c>
      <c r="E273" s="32" t="s">
        <v>45</v>
      </c>
      <c r="F273" s="101">
        <v>5019</v>
      </c>
      <c r="G273" s="102">
        <v>150</v>
      </c>
    </row>
    <row r="274" spans="3:7" x14ac:dyDescent="0.35">
      <c r="C274" s="25" t="s">
        <v>43</v>
      </c>
      <c r="D274" s="31" t="s">
        <v>8</v>
      </c>
      <c r="E274" s="31" t="s">
        <v>24</v>
      </c>
      <c r="F274" s="99">
        <v>2863</v>
      </c>
      <c r="G274" s="100">
        <v>42</v>
      </c>
    </row>
    <row r="275" spans="3:7" x14ac:dyDescent="0.35">
      <c r="C275" s="26" t="s">
        <v>7</v>
      </c>
      <c r="D275" s="32" t="s">
        <v>13</v>
      </c>
      <c r="E275" s="32" t="s">
        <v>49</v>
      </c>
      <c r="F275" s="101">
        <v>1617</v>
      </c>
      <c r="G275" s="102">
        <v>126</v>
      </c>
    </row>
    <row r="276" spans="3:7" x14ac:dyDescent="0.35">
      <c r="C276" s="25" t="s">
        <v>25</v>
      </c>
      <c r="D276" s="31" t="s">
        <v>8</v>
      </c>
      <c r="E276" s="31" t="s">
        <v>48</v>
      </c>
      <c r="F276" s="99">
        <v>6818</v>
      </c>
      <c r="G276" s="100">
        <v>6</v>
      </c>
    </row>
    <row r="277" spans="3:7" x14ac:dyDescent="0.35">
      <c r="C277" s="26" t="s">
        <v>44</v>
      </c>
      <c r="D277" s="32" t="s">
        <v>13</v>
      </c>
      <c r="E277" s="32" t="s">
        <v>24</v>
      </c>
      <c r="F277" s="101">
        <v>6657</v>
      </c>
      <c r="G277" s="102">
        <v>276</v>
      </c>
    </row>
    <row r="278" spans="3:7" x14ac:dyDescent="0.35">
      <c r="C278" s="25" t="s">
        <v>44</v>
      </c>
      <c r="D278" s="31" t="s">
        <v>47</v>
      </c>
      <c r="E278" s="31" t="s">
        <v>31</v>
      </c>
      <c r="F278" s="99">
        <v>2919</v>
      </c>
      <c r="G278" s="100">
        <v>93</v>
      </c>
    </row>
    <row r="279" spans="3:7" x14ac:dyDescent="0.35">
      <c r="C279" s="26" t="s">
        <v>43</v>
      </c>
      <c r="D279" s="32" t="s">
        <v>21</v>
      </c>
      <c r="E279" s="32" t="s">
        <v>33</v>
      </c>
      <c r="F279" s="101">
        <v>3094</v>
      </c>
      <c r="G279" s="102">
        <v>246</v>
      </c>
    </row>
    <row r="280" spans="3:7" x14ac:dyDescent="0.35">
      <c r="C280" s="25" t="s">
        <v>25</v>
      </c>
      <c r="D280" s="31" t="s">
        <v>26</v>
      </c>
      <c r="E280" s="31" t="s">
        <v>46</v>
      </c>
      <c r="F280" s="99">
        <v>2989</v>
      </c>
      <c r="G280" s="100">
        <v>3</v>
      </c>
    </row>
    <row r="281" spans="3:7" x14ac:dyDescent="0.35">
      <c r="C281" s="26" t="s">
        <v>12</v>
      </c>
      <c r="D281" s="32" t="s">
        <v>32</v>
      </c>
      <c r="E281" s="32" t="s">
        <v>50</v>
      </c>
      <c r="F281" s="101">
        <v>2268</v>
      </c>
      <c r="G281" s="102">
        <v>63</v>
      </c>
    </row>
    <row r="282" spans="3:7" x14ac:dyDescent="0.35">
      <c r="C282" s="25" t="s">
        <v>40</v>
      </c>
      <c r="D282" s="31" t="s">
        <v>13</v>
      </c>
      <c r="E282" s="31" t="s">
        <v>33</v>
      </c>
      <c r="F282" s="99">
        <v>4753</v>
      </c>
      <c r="G282" s="100">
        <v>246</v>
      </c>
    </row>
    <row r="283" spans="3:7" x14ac:dyDescent="0.35">
      <c r="C283" s="26" t="s">
        <v>43</v>
      </c>
      <c r="D283" s="32" t="s">
        <v>47</v>
      </c>
      <c r="E283" s="32" t="s">
        <v>36</v>
      </c>
      <c r="F283" s="101">
        <v>7511</v>
      </c>
      <c r="G283" s="102">
        <v>120</v>
      </c>
    </row>
    <row r="284" spans="3:7" x14ac:dyDescent="0.35">
      <c r="C284" s="25" t="s">
        <v>43</v>
      </c>
      <c r="D284" s="31" t="s">
        <v>32</v>
      </c>
      <c r="E284" s="31" t="s">
        <v>33</v>
      </c>
      <c r="F284" s="99">
        <v>4326</v>
      </c>
      <c r="G284" s="100">
        <v>348</v>
      </c>
    </row>
    <row r="285" spans="3:7" x14ac:dyDescent="0.35">
      <c r="C285" s="26" t="s">
        <v>20</v>
      </c>
      <c r="D285" s="32" t="s">
        <v>47</v>
      </c>
      <c r="E285" s="32" t="s">
        <v>45</v>
      </c>
      <c r="F285" s="101">
        <v>4935</v>
      </c>
      <c r="G285" s="102">
        <v>126</v>
      </c>
    </row>
    <row r="286" spans="3:7" x14ac:dyDescent="0.35">
      <c r="C286" s="25" t="s">
        <v>25</v>
      </c>
      <c r="D286" s="31" t="s">
        <v>13</v>
      </c>
      <c r="E286" s="31" t="s">
        <v>9</v>
      </c>
      <c r="F286" s="99">
        <v>4781</v>
      </c>
      <c r="G286" s="100">
        <v>123</v>
      </c>
    </row>
    <row r="287" spans="3:7" x14ac:dyDescent="0.35">
      <c r="C287" s="26" t="s">
        <v>40</v>
      </c>
      <c r="D287" s="32" t="s">
        <v>32</v>
      </c>
      <c r="E287" s="32" t="s">
        <v>27</v>
      </c>
      <c r="F287" s="101">
        <v>7483</v>
      </c>
      <c r="G287" s="102">
        <v>45</v>
      </c>
    </row>
    <row r="288" spans="3:7" x14ac:dyDescent="0.35">
      <c r="C288" s="25" t="s">
        <v>52</v>
      </c>
      <c r="D288" s="31" t="s">
        <v>32</v>
      </c>
      <c r="E288" s="31" t="s">
        <v>18</v>
      </c>
      <c r="F288" s="99">
        <v>6860</v>
      </c>
      <c r="G288" s="100">
        <v>126</v>
      </c>
    </row>
    <row r="289" spans="3:7" x14ac:dyDescent="0.35">
      <c r="C289" s="26" t="s">
        <v>7</v>
      </c>
      <c r="D289" s="32" t="s">
        <v>8</v>
      </c>
      <c r="E289" s="32" t="s">
        <v>49</v>
      </c>
      <c r="F289" s="101">
        <v>9002</v>
      </c>
      <c r="G289" s="102">
        <v>72</v>
      </c>
    </row>
    <row r="290" spans="3:7" x14ac:dyDescent="0.35">
      <c r="C290" s="25" t="s">
        <v>25</v>
      </c>
      <c r="D290" s="31" t="s">
        <v>21</v>
      </c>
      <c r="E290" s="31" t="s">
        <v>49</v>
      </c>
      <c r="F290" s="99">
        <v>1400</v>
      </c>
      <c r="G290" s="100">
        <v>135</v>
      </c>
    </row>
    <row r="291" spans="3:7" x14ac:dyDescent="0.35">
      <c r="C291" s="26" t="s">
        <v>52</v>
      </c>
      <c r="D291" s="32" t="s">
        <v>47</v>
      </c>
      <c r="E291" s="32" t="s">
        <v>35</v>
      </c>
      <c r="F291" s="101">
        <v>4053</v>
      </c>
      <c r="G291" s="102">
        <v>24</v>
      </c>
    </row>
    <row r="292" spans="3:7" x14ac:dyDescent="0.35">
      <c r="C292" s="25" t="s">
        <v>37</v>
      </c>
      <c r="D292" s="31" t="s">
        <v>21</v>
      </c>
      <c r="E292" s="31" t="s">
        <v>33</v>
      </c>
      <c r="F292" s="99">
        <v>2149</v>
      </c>
      <c r="G292" s="100">
        <v>117</v>
      </c>
    </row>
    <row r="293" spans="3:7" x14ac:dyDescent="0.35">
      <c r="C293" s="26" t="s">
        <v>44</v>
      </c>
      <c r="D293" s="32" t="s">
        <v>26</v>
      </c>
      <c r="E293" s="32" t="s">
        <v>49</v>
      </c>
      <c r="F293" s="101">
        <v>3640</v>
      </c>
      <c r="G293" s="102">
        <v>51</v>
      </c>
    </row>
    <row r="294" spans="3:7" x14ac:dyDescent="0.35">
      <c r="C294" s="25" t="s">
        <v>43</v>
      </c>
      <c r="D294" s="31" t="s">
        <v>26</v>
      </c>
      <c r="E294" s="31" t="s">
        <v>45</v>
      </c>
      <c r="F294" s="99">
        <v>630</v>
      </c>
      <c r="G294" s="100">
        <v>36</v>
      </c>
    </row>
    <row r="295" spans="3:7" x14ac:dyDescent="0.35">
      <c r="C295" s="26" t="s">
        <v>17</v>
      </c>
      <c r="D295" s="32" t="s">
        <v>13</v>
      </c>
      <c r="E295" s="32" t="s">
        <v>50</v>
      </c>
      <c r="F295" s="101">
        <v>2429</v>
      </c>
      <c r="G295" s="102">
        <v>144</v>
      </c>
    </row>
    <row r="296" spans="3:7" x14ac:dyDescent="0.35">
      <c r="C296" s="25" t="s">
        <v>17</v>
      </c>
      <c r="D296" s="31" t="s">
        <v>21</v>
      </c>
      <c r="E296" s="31" t="s">
        <v>27</v>
      </c>
      <c r="F296" s="99">
        <v>2142</v>
      </c>
      <c r="G296" s="100">
        <v>114</v>
      </c>
    </row>
    <row r="297" spans="3:7" x14ac:dyDescent="0.35">
      <c r="C297" s="26" t="s">
        <v>37</v>
      </c>
      <c r="D297" s="32" t="s">
        <v>8</v>
      </c>
      <c r="E297" s="32" t="s">
        <v>9</v>
      </c>
      <c r="F297" s="101">
        <v>6454</v>
      </c>
      <c r="G297" s="102">
        <v>54</v>
      </c>
    </row>
    <row r="298" spans="3:7" x14ac:dyDescent="0.35">
      <c r="C298" s="25" t="s">
        <v>37</v>
      </c>
      <c r="D298" s="31" t="s">
        <v>8</v>
      </c>
      <c r="E298" s="31" t="s">
        <v>29</v>
      </c>
      <c r="F298" s="99">
        <v>4487</v>
      </c>
      <c r="G298" s="100">
        <v>333</v>
      </c>
    </row>
    <row r="299" spans="3:7" x14ac:dyDescent="0.35">
      <c r="C299" s="26" t="s">
        <v>44</v>
      </c>
      <c r="D299" s="32" t="s">
        <v>8</v>
      </c>
      <c r="E299" s="32" t="s">
        <v>18</v>
      </c>
      <c r="F299" s="101">
        <v>938</v>
      </c>
      <c r="G299" s="102">
        <v>366</v>
      </c>
    </row>
    <row r="300" spans="3:7" x14ac:dyDescent="0.35">
      <c r="C300" s="25" t="s">
        <v>44</v>
      </c>
      <c r="D300" s="31" t="s">
        <v>32</v>
      </c>
      <c r="E300" s="31" t="s">
        <v>48</v>
      </c>
      <c r="F300" s="99">
        <v>8841</v>
      </c>
      <c r="G300" s="100">
        <v>303</v>
      </c>
    </row>
    <row r="301" spans="3:7" x14ac:dyDescent="0.35">
      <c r="C301" s="26" t="s">
        <v>43</v>
      </c>
      <c r="D301" s="32" t="s">
        <v>26</v>
      </c>
      <c r="E301" s="32" t="s">
        <v>30</v>
      </c>
      <c r="F301" s="101">
        <v>4018</v>
      </c>
      <c r="G301" s="102">
        <v>126</v>
      </c>
    </row>
    <row r="302" spans="3:7" x14ac:dyDescent="0.35">
      <c r="C302" s="25" t="s">
        <v>20</v>
      </c>
      <c r="D302" s="31" t="s">
        <v>8</v>
      </c>
      <c r="E302" s="31" t="s">
        <v>24</v>
      </c>
      <c r="F302" s="99">
        <v>714</v>
      </c>
      <c r="G302" s="100">
        <v>231</v>
      </c>
    </row>
    <row r="303" spans="3:7" x14ac:dyDescent="0.35">
      <c r="C303" s="26" t="s">
        <v>17</v>
      </c>
      <c r="D303" s="32" t="s">
        <v>32</v>
      </c>
      <c r="E303" s="32" t="s">
        <v>27</v>
      </c>
      <c r="F303" s="101">
        <v>3850</v>
      </c>
      <c r="G303" s="102">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83AD-EE66-436F-8C07-B525C17AC4CB}">
  <dimension ref="A1:N17"/>
  <sheetViews>
    <sheetView workbookViewId="0">
      <selection activeCell="G6" sqref="G6"/>
    </sheetView>
  </sheetViews>
  <sheetFormatPr defaultRowHeight="14.5" x14ac:dyDescent="0.35"/>
  <cols>
    <col min="1" max="1" width="2.6328125" style="16" customWidth="1"/>
    <col min="2" max="2" width="3.36328125" style="16" customWidth="1"/>
    <col min="3" max="3" width="17.90625" style="16" customWidth="1"/>
    <col min="4" max="4" width="16.26953125" style="70" customWidth="1"/>
    <col min="5" max="6" width="8.7265625" style="16"/>
    <col min="7" max="7" width="19" style="16" bestFit="1" customWidth="1"/>
    <col min="8" max="8" width="14" style="45" bestFit="1" customWidth="1"/>
    <col min="9" max="16384" width="8.7265625" style="16"/>
  </cols>
  <sheetData>
    <row r="1" spans="1:14" ht="36" customHeight="1" x14ac:dyDescent="0.65">
      <c r="A1" s="20"/>
      <c r="B1" s="21"/>
      <c r="C1" s="10" t="s">
        <v>79</v>
      </c>
      <c r="D1" s="65"/>
      <c r="E1" s="10"/>
      <c r="F1" s="15"/>
      <c r="G1" s="15"/>
      <c r="H1" s="71"/>
      <c r="J1" s="15"/>
      <c r="K1" s="15"/>
      <c r="L1" s="15"/>
      <c r="M1" s="14"/>
      <c r="N1" s="14"/>
    </row>
    <row r="3" spans="1:14" x14ac:dyDescent="0.35">
      <c r="C3" s="73" t="s">
        <v>93</v>
      </c>
      <c r="D3" s="73"/>
      <c r="G3" s="72" t="s">
        <v>94</v>
      </c>
      <c r="H3" s="72"/>
    </row>
    <row r="4" spans="1:14" x14ac:dyDescent="0.35">
      <c r="C4" s="62" t="s">
        <v>1</v>
      </c>
      <c r="D4" s="68" t="s">
        <v>88</v>
      </c>
      <c r="G4" s="62" t="s">
        <v>1</v>
      </c>
      <c r="H4" s="66" t="s">
        <v>88</v>
      </c>
    </row>
    <row r="5" spans="1:14" x14ac:dyDescent="0.35">
      <c r="C5" s="63" t="s">
        <v>32</v>
      </c>
      <c r="D5" s="68">
        <v>25221</v>
      </c>
      <c r="G5" s="63" t="s">
        <v>32</v>
      </c>
      <c r="H5" s="66">
        <v>6069</v>
      </c>
    </row>
    <row r="6" spans="1:14" x14ac:dyDescent="0.35">
      <c r="C6" s="67" t="s">
        <v>40</v>
      </c>
      <c r="D6" s="68">
        <v>25221</v>
      </c>
      <c r="G6" s="67" t="s">
        <v>20</v>
      </c>
      <c r="H6" s="66">
        <v>6069</v>
      </c>
    </row>
    <row r="7" spans="1:14" x14ac:dyDescent="0.35">
      <c r="C7" s="63" t="s">
        <v>21</v>
      </c>
      <c r="D7" s="68">
        <v>39620</v>
      </c>
      <c r="G7" s="63" t="s">
        <v>21</v>
      </c>
      <c r="H7" s="66">
        <v>5019</v>
      </c>
    </row>
    <row r="8" spans="1:14" x14ac:dyDescent="0.35">
      <c r="C8" s="67" t="s">
        <v>40</v>
      </c>
      <c r="D8" s="68">
        <v>39620</v>
      </c>
      <c r="G8" s="67" t="s">
        <v>12</v>
      </c>
      <c r="H8" s="66">
        <v>5019</v>
      </c>
    </row>
    <row r="9" spans="1:14" x14ac:dyDescent="0.35">
      <c r="C9" s="63" t="s">
        <v>47</v>
      </c>
      <c r="D9" s="68">
        <v>41559</v>
      </c>
      <c r="G9" s="63" t="s">
        <v>47</v>
      </c>
      <c r="H9" s="66">
        <v>5516</v>
      </c>
    </row>
    <row r="10" spans="1:14" x14ac:dyDescent="0.35">
      <c r="C10" s="67" t="s">
        <v>40</v>
      </c>
      <c r="D10" s="68">
        <v>41559</v>
      </c>
      <c r="G10" s="67" t="s">
        <v>12</v>
      </c>
      <c r="H10" s="66">
        <v>5516</v>
      </c>
    </row>
    <row r="11" spans="1:14" x14ac:dyDescent="0.35">
      <c r="C11" s="63" t="s">
        <v>8</v>
      </c>
      <c r="D11" s="68">
        <v>43568</v>
      </c>
      <c r="G11" s="63" t="s">
        <v>8</v>
      </c>
      <c r="H11" s="66">
        <v>7987</v>
      </c>
    </row>
    <row r="12" spans="1:14" x14ac:dyDescent="0.35">
      <c r="C12" s="67" t="s">
        <v>37</v>
      </c>
      <c r="D12" s="68">
        <v>43568</v>
      </c>
      <c r="G12" s="67" t="s">
        <v>52</v>
      </c>
      <c r="H12" s="66">
        <v>7987</v>
      </c>
    </row>
    <row r="13" spans="1:14" x14ac:dyDescent="0.35">
      <c r="C13" s="63" t="s">
        <v>26</v>
      </c>
      <c r="D13" s="68">
        <v>45752</v>
      </c>
      <c r="G13" s="63" t="s">
        <v>26</v>
      </c>
      <c r="H13" s="66">
        <v>3976</v>
      </c>
    </row>
    <row r="14" spans="1:14" x14ac:dyDescent="0.35">
      <c r="C14" s="67" t="s">
        <v>43</v>
      </c>
      <c r="D14" s="68">
        <v>45752</v>
      </c>
      <c r="G14" s="67" t="s">
        <v>20</v>
      </c>
      <c r="H14" s="66">
        <v>3976</v>
      </c>
    </row>
    <row r="15" spans="1:14" x14ac:dyDescent="0.35">
      <c r="C15" s="63" t="s">
        <v>13</v>
      </c>
      <c r="D15" s="68">
        <v>38325</v>
      </c>
      <c r="G15" s="63" t="s">
        <v>13</v>
      </c>
      <c r="H15" s="66">
        <v>2142</v>
      </c>
    </row>
    <row r="16" spans="1:14" x14ac:dyDescent="0.35">
      <c r="C16" s="67" t="s">
        <v>7</v>
      </c>
      <c r="D16" s="68">
        <v>38325</v>
      </c>
      <c r="G16" s="67" t="s">
        <v>43</v>
      </c>
      <c r="H16" s="66">
        <v>2142</v>
      </c>
    </row>
    <row r="17" spans="3:4" x14ac:dyDescent="0.35">
      <c r="C17"/>
      <c r="D17" s="69"/>
    </row>
  </sheetData>
  <mergeCells count="2">
    <mergeCell ref="C3:D3"/>
    <mergeCell ref="G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B6FB-AA43-4CB8-B8D9-39069013CA99}">
  <dimension ref="A1:L27"/>
  <sheetViews>
    <sheetView workbookViewId="0">
      <selection activeCell="C5" sqref="C5"/>
    </sheetView>
  </sheetViews>
  <sheetFormatPr defaultRowHeight="14.5" x14ac:dyDescent="0.35"/>
  <cols>
    <col min="1" max="1" width="3.90625" style="16" customWidth="1"/>
    <col min="2" max="2" width="4.08984375" style="16" customWidth="1"/>
    <col min="3" max="3" width="22.36328125" style="16" customWidth="1"/>
    <col min="4" max="4" width="14.08984375" style="17" customWidth="1"/>
    <col min="5" max="16384" width="8.7265625" style="16"/>
  </cols>
  <sheetData>
    <row r="1" spans="1:12" ht="36" customHeight="1" x14ac:dyDescent="0.65">
      <c r="A1" s="20"/>
      <c r="B1" s="21"/>
      <c r="C1" s="10" t="s">
        <v>80</v>
      </c>
      <c r="D1" s="22"/>
      <c r="E1" s="15"/>
      <c r="F1" s="15"/>
      <c r="G1" s="15"/>
      <c r="H1" s="15"/>
      <c r="I1" s="15"/>
      <c r="J1" s="15"/>
      <c r="K1" s="14"/>
      <c r="L1" s="14"/>
    </row>
    <row r="4" spans="1:12" x14ac:dyDescent="0.35">
      <c r="C4" s="54" t="s">
        <v>107</v>
      </c>
      <c r="D4" s="29" t="s">
        <v>106</v>
      </c>
    </row>
    <row r="5" spans="1:12" x14ac:dyDescent="0.35">
      <c r="C5" s="55" t="s">
        <v>16</v>
      </c>
      <c r="D5" s="61">
        <v>19525.600000000002</v>
      </c>
    </row>
    <row r="6" spans="1:12" x14ac:dyDescent="0.35">
      <c r="C6" s="55" t="s">
        <v>9</v>
      </c>
      <c r="D6" s="61">
        <v>25899.020000000011</v>
      </c>
    </row>
    <row r="7" spans="1:12" x14ac:dyDescent="0.35">
      <c r="C7" s="55" t="s">
        <v>46</v>
      </c>
      <c r="D7" s="61">
        <v>30189.32</v>
      </c>
    </row>
    <row r="8" spans="1:12" x14ac:dyDescent="0.35">
      <c r="C8" s="55" t="s">
        <v>36</v>
      </c>
      <c r="D8" s="61">
        <v>29800.160000000003</v>
      </c>
    </row>
    <row r="9" spans="1:12" x14ac:dyDescent="0.35">
      <c r="C9" s="55" t="s">
        <v>35</v>
      </c>
      <c r="D9" s="61">
        <v>46234.960000000006</v>
      </c>
    </row>
    <row r="10" spans="1:12" x14ac:dyDescent="0.35">
      <c r="C10" s="55" t="s">
        <v>18</v>
      </c>
      <c r="D10" s="61">
        <v>14946.919999999998</v>
      </c>
    </row>
    <row r="11" spans="1:12" x14ac:dyDescent="0.35">
      <c r="C11" s="55" t="s">
        <v>48</v>
      </c>
      <c r="D11" s="61">
        <v>58277.8</v>
      </c>
    </row>
    <row r="12" spans="1:12" x14ac:dyDescent="0.35">
      <c r="C12" s="55" t="s">
        <v>51</v>
      </c>
      <c r="D12" s="61">
        <v>39084.340000000004</v>
      </c>
    </row>
    <row r="13" spans="1:12" x14ac:dyDescent="0.35">
      <c r="C13" s="55" t="s">
        <v>14</v>
      </c>
      <c r="D13" s="61">
        <v>52063.35</v>
      </c>
    </row>
    <row r="14" spans="1:12" x14ac:dyDescent="0.35">
      <c r="C14" s="55" t="s">
        <v>22</v>
      </c>
      <c r="D14" s="61">
        <v>40814.559999999998</v>
      </c>
    </row>
    <row r="15" spans="1:12" x14ac:dyDescent="0.35">
      <c r="C15" s="55" t="s">
        <v>31</v>
      </c>
      <c r="D15" s="61">
        <v>56471.590000000004</v>
      </c>
    </row>
    <row r="16" spans="1:12" x14ac:dyDescent="0.35">
      <c r="C16" s="55" t="s">
        <v>45</v>
      </c>
      <c r="D16" s="61">
        <v>44884.12</v>
      </c>
    </row>
    <row r="17" spans="3:4" x14ac:dyDescent="0.35">
      <c r="C17" s="55" t="s">
        <v>49</v>
      </c>
      <c r="D17" s="61">
        <v>36700.840000000004</v>
      </c>
    </row>
    <row r="18" spans="3:4" x14ac:dyDescent="0.35">
      <c r="C18" s="55" t="s">
        <v>11</v>
      </c>
      <c r="D18" s="61">
        <v>29721.27</v>
      </c>
    </row>
    <row r="19" spans="3:4" x14ac:dyDescent="0.35">
      <c r="C19" s="55" t="s">
        <v>29</v>
      </c>
      <c r="D19" s="61">
        <v>43177.340000000004</v>
      </c>
    </row>
    <row r="20" spans="3:4" x14ac:dyDescent="0.35">
      <c r="C20" s="55" t="s">
        <v>39</v>
      </c>
      <c r="D20" s="61">
        <v>31390.480000000003</v>
      </c>
    </row>
    <row r="21" spans="3:4" x14ac:dyDescent="0.35">
      <c r="C21" s="55" t="s">
        <v>50</v>
      </c>
      <c r="D21" s="61">
        <v>19572.14</v>
      </c>
    </row>
    <row r="22" spans="3:4" x14ac:dyDescent="0.35">
      <c r="C22" s="55" t="s">
        <v>30</v>
      </c>
      <c r="D22" s="61">
        <v>46226.020000000004</v>
      </c>
    </row>
    <row r="23" spans="3:4" x14ac:dyDescent="0.35">
      <c r="C23" s="55" t="s">
        <v>24</v>
      </c>
      <c r="D23" s="61">
        <v>50988.91</v>
      </c>
    </row>
    <row r="24" spans="3:4" x14ac:dyDescent="0.35">
      <c r="C24" s="55" t="s">
        <v>33</v>
      </c>
      <c r="D24" s="61">
        <v>29518.43</v>
      </c>
    </row>
    <row r="25" spans="3:4" x14ac:dyDescent="0.35">
      <c r="C25" s="55" t="s">
        <v>42</v>
      </c>
      <c r="D25" s="61">
        <v>26000</v>
      </c>
    </row>
    <row r="26" spans="3:4" x14ac:dyDescent="0.35">
      <c r="C26" s="55" t="s">
        <v>27</v>
      </c>
      <c r="D26" s="61">
        <v>29678.099999999995</v>
      </c>
    </row>
    <row r="27" spans="3:4" x14ac:dyDescent="0.35">
      <c r="C27"/>
      <c r="D2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340C8-D9D2-40BA-B6D8-4F22EC597CFD}">
  <dimension ref="A1:O17"/>
  <sheetViews>
    <sheetView workbookViewId="0">
      <selection activeCell="J8" sqref="J8"/>
    </sheetView>
  </sheetViews>
  <sheetFormatPr defaultRowHeight="14.5" x14ac:dyDescent="0.35"/>
  <cols>
    <col min="1" max="1" width="2.1796875" style="16" customWidth="1"/>
    <col min="2" max="2" width="2.54296875" style="16" customWidth="1"/>
    <col min="3" max="3" width="14.453125" style="16" customWidth="1"/>
    <col min="4" max="4" width="10" style="16" customWidth="1"/>
    <col min="5" max="5" width="11" style="17" customWidth="1"/>
    <col min="6" max="6" width="8.7265625" style="16"/>
    <col min="7" max="7" width="17.26953125" style="16" customWidth="1"/>
    <col min="8" max="8" width="11.08984375" style="17" bestFit="1" customWidth="1"/>
    <col min="9" max="10" width="8.7265625" style="17"/>
    <col min="11" max="13" width="8.7265625" style="16"/>
    <col min="14" max="14" width="11.453125" style="16" customWidth="1"/>
    <col min="15" max="15" width="16.08984375" style="16" customWidth="1"/>
    <col min="16" max="16384" width="8.7265625" style="16"/>
  </cols>
  <sheetData>
    <row r="1" spans="1:15" ht="36" customHeight="1" x14ac:dyDescent="0.65">
      <c r="A1" s="20"/>
      <c r="B1" s="21"/>
      <c r="C1" s="10" t="s">
        <v>81</v>
      </c>
      <c r="D1" s="22"/>
      <c r="E1" s="23"/>
      <c r="F1" s="15"/>
      <c r="G1" s="15"/>
      <c r="H1" s="14"/>
      <c r="I1" s="14"/>
      <c r="J1" s="14"/>
      <c r="K1" s="15"/>
      <c r="L1" s="14"/>
      <c r="M1" s="14"/>
    </row>
    <row r="3" spans="1:15" x14ac:dyDescent="0.35">
      <c r="C3" s="16" t="s">
        <v>110</v>
      </c>
      <c r="E3" s="17" t="s">
        <v>47</v>
      </c>
    </row>
    <row r="4" spans="1:15" x14ac:dyDescent="0.35">
      <c r="C4" s="16" t="s">
        <v>111</v>
      </c>
      <c r="E4" s="17">
        <f>COUNTIF(Data[Geography],E3)</f>
        <v>58</v>
      </c>
    </row>
    <row r="6" spans="1:15" x14ac:dyDescent="0.35">
      <c r="C6" s="79" t="s">
        <v>95</v>
      </c>
      <c r="D6" s="79"/>
      <c r="E6" s="79"/>
      <c r="G6" s="86" t="s">
        <v>99</v>
      </c>
      <c r="H6" s="87"/>
      <c r="I6" s="87"/>
      <c r="J6" s="88"/>
      <c r="N6" s="16" t="str" cm="1">
        <f t="array" ref="N6:N11">_xlfn.UNIQUE(Data[Geography])</f>
        <v>New Zealand</v>
      </c>
      <c r="O6" s="16" t="str" cm="1">
        <f t="array" ref="O6:O15">_xlfn.UNIQUE(Data[Sales Person])</f>
        <v>Ram Mahesh</v>
      </c>
    </row>
    <row r="7" spans="1:15" x14ac:dyDescent="0.35">
      <c r="C7" s="80"/>
      <c r="D7" s="81" t="s">
        <v>96</v>
      </c>
      <c r="E7" s="81" t="s">
        <v>57</v>
      </c>
      <c r="G7" s="89" t="s">
        <v>0</v>
      </c>
      <c r="H7" s="90" t="s">
        <v>3</v>
      </c>
      <c r="I7" s="90" t="s">
        <v>4</v>
      </c>
      <c r="J7" s="91" t="s">
        <v>100</v>
      </c>
      <c r="N7" s="16" t="str">
        <v>USA</v>
      </c>
      <c r="O7" s="16" t="str">
        <v>Brien Boise</v>
      </c>
    </row>
    <row r="8" spans="1:15" x14ac:dyDescent="0.35">
      <c r="C8" s="46" t="s">
        <v>108</v>
      </c>
      <c r="D8" s="82">
        <f>SUMIFS(Data[Amount],Data[Geography],E3)</f>
        <v>252469</v>
      </c>
      <c r="E8" s="84">
        <f>AVERAGEIFS(Data[Amount],Data[Geography],E3)</f>
        <v>4352.9137931034484</v>
      </c>
      <c r="G8" s="92" t="str" cm="1">
        <f t="array" ref="G8:G17">_xlfn.UNIQUE(Data[Sales Person])</f>
        <v>Ram Mahesh</v>
      </c>
      <c r="H8" s="93">
        <f>SUMIFS(Data[Amount],Data[Sales Person],G8,Data[Geography],$E$3)</f>
        <v>24647</v>
      </c>
      <c r="I8" s="94">
        <f>SUMIFS(Data[Units],Data[Sales Person],G8,Data[Geography],$E$3)</f>
        <v>735</v>
      </c>
      <c r="J8" s="95">
        <f>IF(H8&gt;=12000,1,0)</f>
        <v>1</v>
      </c>
      <c r="N8" s="16" t="str">
        <v>Canada</v>
      </c>
      <c r="O8" s="16" t="str">
        <v>Husein Augar</v>
      </c>
    </row>
    <row r="9" spans="1:15" x14ac:dyDescent="0.35">
      <c r="C9" s="46" t="s">
        <v>109</v>
      </c>
      <c r="D9" s="82">
        <f>SUMIFS(Data[Actual Cost],Data[Geography],E3)</f>
        <v>80681.400000000038</v>
      </c>
      <c r="E9" s="84">
        <f>AVERAGEIFS(Data[Actual Cost],Data[Geography],E3)</f>
        <v>1391.0586206896558</v>
      </c>
      <c r="G9" s="92" t="str">
        <v>Brien Boise</v>
      </c>
      <c r="H9" s="93">
        <f>SUMIFS(Data[Amount],Data[Sales Person],G9,Data[Geography],$E$3)</f>
        <v>5516</v>
      </c>
      <c r="I9" s="94">
        <f>SUMIFS(Data[Units],Data[Sales Person],G9,Data[Geography],$E$3)</f>
        <v>507</v>
      </c>
      <c r="J9" s="95">
        <f t="shared" ref="J9:J17" si="0">IF(H9&gt;=12000,1,0)</f>
        <v>0</v>
      </c>
      <c r="N9" s="16" t="str">
        <v>UK</v>
      </c>
      <c r="O9" s="16" t="str">
        <v>Carla Molina</v>
      </c>
    </row>
    <row r="10" spans="1:15" x14ac:dyDescent="0.35">
      <c r="C10" s="46" t="s">
        <v>97</v>
      </c>
      <c r="D10" s="82">
        <f>D8-D9</f>
        <v>171787.59999999998</v>
      </c>
      <c r="E10" s="84">
        <f>E8-E9</f>
        <v>2961.8551724137924</v>
      </c>
      <c r="G10" s="92" t="str">
        <v>Husein Augar</v>
      </c>
      <c r="H10" s="93">
        <f>SUMIFS(Data[Amount],Data[Sales Person],G10,Data[Geography],$E$3)</f>
        <v>39424</v>
      </c>
      <c r="I10" s="94">
        <f>SUMIFS(Data[Units],Data[Sales Person],G10,Data[Geography],$E$3)</f>
        <v>1122</v>
      </c>
      <c r="J10" s="95">
        <f t="shared" si="0"/>
        <v>1</v>
      </c>
      <c r="N10" s="16" t="str">
        <v>Australia</v>
      </c>
      <c r="O10" s="16" t="str">
        <v>Curtice Advani</v>
      </c>
    </row>
    <row r="11" spans="1:15" x14ac:dyDescent="0.35">
      <c r="C11" s="46" t="s">
        <v>98</v>
      </c>
      <c r="D11" s="83">
        <f>SUMIFS(Data[Units],Data[Geography],E3)</f>
        <v>8760</v>
      </c>
      <c r="E11" s="85">
        <f>AVERAGEIFS(Data[Units],Data[Geography],E3)</f>
        <v>151.0344827586207</v>
      </c>
      <c r="G11" s="92" t="str">
        <v>Carla Molina</v>
      </c>
      <c r="H11" s="93">
        <f>SUMIFS(Data[Amount],Data[Sales Person],G11,Data[Geography],$E$3)</f>
        <v>15855</v>
      </c>
      <c r="I11" s="94">
        <f>SUMIFS(Data[Units],Data[Sales Person],G11,Data[Geography],$E$3)</f>
        <v>708</v>
      </c>
      <c r="J11" s="95">
        <f t="shared" si="0"/>
        <v>1</v>
      </c>
      <c r="N11" s="16" t="str">
        <v>India</v>
      </c>
      <c r="O11" s="16" t="str">
        <v>Ches Bonnell</v>
      </c>
    </row>
    <row r="12" spans="1:15" x14ac:dyDescent="0.35">
      <c r="G12" s="92" t="str">
        <v>Curtice Advani</v>
      </c>
      <c r="H12" s="93">
        <f>SUMIFS(Data[Amount],Data[Sales Person],G12,Data[Geography],$E$3)</f>
        <v>33670</v>
      </c>
      <c r="I12" s="94">
        <f>SUMIFS(Data[Units],Data[Sales Person],G12,Data[Geography],$E$3)</f>
        <v>1515</v>
      </c>
      <c r="J12" s="95">
        <f t="shared" si="0"/>
        <v>1</v>
      </c>
      <c r="O12" s="16" t="str">
        <v>Gigi Bohling</v>
      </c>
    </row>
    <row r="13" spans="1:15" x14ac:dyDescent="0.35">
      <c r="G13" s="92" t="str">
        <v>Ches Bonnell</v>
      </c>
      <c r="H13" s="93">
        <f>SUMIFS(Data[Amount],Data[Sales Person],G13,Data[Geography],$E$3)</f>
        <v>31661</v>
      </c>
      <c r="I13" s="94">
        <f>SUMIFS(Data[Units],Data[Sales Person],G13,Data[Geography],$E$3)</f>
        <v>978</v>
      </c>
      <c r="J13" s="95">
        <f t="shared" si="0"/>
        <v>1</v>
      </c>
      <c r="O13" s="16" t="str">
        <v>Barr Faughny</v>
      </c>
    </row>
    <row r="14" spans="1:15" x14ac:dyDescent="0.35">
      <c r="G14" s="92" t="str">
        <v>Gigi Bohling</v>
      </c>
      <c r="H14" s="93">
        <f>SUMIFS(Data[Amount],Data[Sales Person],G14,Data[Geography],$E$3)</f>
        <v>41559</v>
      </c>
      <c r="I14" s="94">
        <f>SUMIFS(Data[Units],Data[Sales Person],G14,Data[Geography],$E$3)</f>
        <v>1188</v>
      </c>
      <c r="J14" s="95">
        <f t="shared" si="0"/>
        <v>1</v>
      </c>
      <c r="O14" s="16" t="str">
        <v>Gunar Cockshoot</v>
      </c>
    </row>
    <row r="15" spans="1:15" x14ac:dyDescent="0.35">
      <c r="G15" s="92" t="str">
        <v>Barr Faughny</v>
      </c>
      <c r="H15" s="93">
        <f>SUMIFS(Data[Amount],Data[Sales Person],G15,Data[Geography],$E$3)</f>
        <v>7763</v>
      </c>
      <c r="I15" s="94">
        <f>SUMIFS(Data[Units],Data[Sales Person],G15,Data[Geography],$E$3)</f>
        <v>174</v>
      </c>
      <c r="J15" s="95">
        <f t="shared" si="0"/>
        <v>0</v>
      </c>
      <c r="O15" s="16" t="str">
        <v>Oby Sorrel</v>
      </c>
    </row>
    <row r="16" spans="1:15" x14ac:dyDescent="0.35">
      <c r="G16" s="92" t="str">
        <v>Gunar Cockshoot</v>
      </c>
      <c r="H16" s="93">
        <f>SUMIFS(Data[Amount],Data[Sales Person],G16,Data[Geography],$E$3)</f>
        <v>35847</v>
      </c>
      <c r="I16" s="94">
        <f>SUMIFS(Data[Units],Data[Sales Person],G16,Data[Geography],$E$3)</f>
        <v>1416</v>
      </c>
      <c r="J16" s="95">
        <f t="shared" si="0"/>
        <v>1</v>
      </c>
    </row>
    <row r="17" spans="7:10" x14ac:dyDescent="0.35">
      <c r="G17" s="92" t="str">
        <v>Oby Sorrel</v>
      </c>
      <c r="H17" s="93">
        <f>SUMIFS(Data[Amount],Data[Sales Person],G17,Data[Geography],$E$3)</f>
        <v>16527</v>
      </c>
      <c r="I17" s="94">
        <f>SUMIFS(Data[Units],Data[Sales Person],G17,Data[Geography],$E$3)</f>
        <v>417</v>
      </c>
      <c r="J17" s="95">
        <f t="shared" si="0"/>
        <v>1</v>
      </c>
    </row>
  </sheetData>
  <mergeCells count="2">
    <mergeCell ref="C6:E6"/>
    <mergeCell ref="G6:J6"/>
  </mergeCells>
  <dataValidations count="1">
    <dataValidation type="list" allowBlank="1" showInputMessage="1" showErrorMessage="1" sqref="E3" xr:uid="{74644CAC-9E7C-40B5-9F9F-F94B6523A7E7}">
      <formula1>$N$6:$N$11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1E851418-DB54-4181-B34A-606489EFDC5F}">
            <x14:iconSet iconSet="3Symbols" showValue="0" custom="1">
              <x14:cfvo type="percent">
                <xm:f>0</xm:f>
              </x14:cfvo>
              <x14:cfvo type="num">
                <xm:f>1</xm:f>
              </x14:cfvo>
              <x14:cfvo type="num">
                <xm:f>1</xm:f>
              </x14:cfvo>
              <x14:cfIcon iconSet="3Symbols" iconId="0"/>
              <x14:cfIcon iconSet="NoIcons" iconId="0"/>
              <x14:cfIcon iconSet="3Symbols" iconId="2"/>
            </x14:iconSet>
          </x14:cfRule>
          <xm:sqref>J8:J17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4325-8582-4391-AEC2-399A7453AE2F}">
  <dimension ref="A1:N27"/>
  <sheetViews>
    <sheetView workbookViewId="0">
      <selection activeCell="D9" sqref="D9"/>
    </sheetView>
  </sheetViews>
  <sheetFormatPr defaultRowHeight="14.5" x14ac:dyDescent="0.35"/>
  <cols>
    <col min="1" max="1" width="3.08984375" style="16" customWidth="1"/>
    <col min="2" max="2" width="4.81640625" style="16" customWidth="1"/>
    <col min="3" max="3" width="23" style="16" customWidth="1"/>
    <col min="4" max="4" width="14.81640625" style="70" customWidth="1"/>
    <col min="5" max="5" width="17.7265625" style="17" customWidth="1"/>
    <col min="6" max="6" width="10.90625" style="16" bestFit="1" customWidth="1"/>
    <col min="7" max="16384" width="8.7265625" style="16"/>
  </cols>
  <sheetData>
    <row r="1" spans="1:14" ht="36" customHeight="1" x14ac:dyDescent="0.65">
      <c r="A1" s="20"/>
      <c r="B1" s="21"/>
      <c r="C1" s="10" t="s">
        <v>82</v>
      </c>
      <c r="D1" s="65"/>
      <c r="E1" s="23"/>
      <c r="F1" s="24"/>
      <c r="G1" s="15"/>
      <c r="H1" s="15"/>
      <c r="I1" s="15"/>
      <c r="J1" s="15"/>
      <c r="K1" s="14"/>
      <c r="L1" s="15"/>
      <c r="M1" s="14"/>
      <c r="N1" s="14"/>
    </row>
    <row r="4" spans="1:14" x14ac:dyDescent="0.35">
      <c r="C4" s="54" t="s">
        <v>107</v>
      </c>
      <c r="D4" s="29" t="s">
        <v>106</v>
      </c>
      <c r="E4" s="29" t="s">
        <v>112</v>
      </c>
    </row>
    <row r="5" spans="1:14" x14ac:dyDescent="0.35">
      <c r="C5" s="55" t="s">
        <v>50</v>
      </c>
      <c r="D5" s="61">
        <v>19572.14</v>
      </c>
      <c r="E5" s="96">
        <v>0.28177164164063284</v>
      </c>
    </row>
    <row r="6" spans="1:14" x14ac:dyDescent="0.35">
      <c r="C6" s="55" t="s">
        <v>9</v>
      </c>
      <c r="D6" s="61">
        <v>25899.020000000011</v>
      </c>
      <c r="E6" s="96">
        <v>0.38945894736842124</v>
      </c>
    </row>
    <row r="7" spans="1:14" x14ac:dyDescent="0.35">
      <c r="C7" s="55" t="s">
        <v>18</v>
      </c>
      <c r="D7" s="61">
        <v>14946.919999999998</v>
      </c>
      <c r="E7" s="96">
        <v>0.44549849482876808</v>
      </c>
    </row>
    <row r="8" spans="1:14" x14ac:dyDescent="0.35">
      <c r="C8" s="55" t="s">
        <v>16</v>
      </c>
      <c r="D8" s="61">
        <v>19525.600000000002</v>
      </c>
      <c r="E8" s="96">
        <v>0.45215941458444298</v>
      </c>
    </row>
    <row r="9" spans="1:14" x14ac:dyDescent="0.35">
      <c r="C9" s="55" t="s">
        <v>27</v>
      </c>
      <c r="D9" s="61">
        <v>29678.099999999995</v>
      </c>
      <c r="E9" s="96">
        <v>0.51729240744614091</v>
      </c>
    </row>
    <row r="10" spans="1:14" x14ac:dyDescent="0.35">
      <c r="C10" s="55" t="s">
        <v>51</v>
      </c>
      <c r="D10" s="61">
        <v>39084.340000000004</v>
      </c>
      <c r="E10" s="96">
        <v>0.54004034653807365</v>
      </c>
    </row>
    <row r="11" spans="1:14" x14ac:dyDescent="0.35">
      <c r="C11" s="55" t="s">
        <v>39</v>
      </c>
      <c r="D11" s="61">
        <v>31390.480000000003</v>
      </c>
      <c r="E11" s="96">
        <v>0.57374031291124439</v>
      </c>
    </row>
    <row r="12" spans="1:14" x14ac:dyDescent="0.35">
      <c r="C12" s="55" t="s">
        <v>11</v>
      </c>
      <c r="D12" s="61">
        <v>29721.27</v>
      </c>
      <c r="E12" s="96">
        <v>0.62874214634765502</v>
      </c>
    </row>
    <row r="13" spans="1:14" x14ac:dyDescent="0.35">
      <c r="C13" s="55" t="s">
        <v>49</v>
      </c>
      <c r="D13" s="61">
        <v>36700.840000000004</v>
      </c>
      <c r="E13" s="96">
        <v>0.6326749297522799</v>
      </c>
    </row>
    <row r="14" spans="1:14" x14ac:dyDescent="0.35">
      <c r="C14" s="55" t="s">
        <v>36</v>
      </c>
      <c r="D14" s="61">
        <v>29800.160000000003</v>
      </c>
      <c r="E14" s="96">
        <v>0.66601466118362251</v>
      </c>
    </row>
    <row r="15" spans="1:14" x14ac:dyDescent="0.35">
      <c r="C15" s="55" t="s">
        <v>30</v>
      </c>
      <c r="D15" s="61">
        <v>46226.020000000004</v>
      </c>
      <c r="E15" s="96">
        <v>0.6683924233661076</v>
      </c>
    </row>
    <row r="16" spans="1:14" x14ac:dyDescent="0.35">
      <c r="C16" s="55" t="s">
        <v>42</v>
      </c>
      <c r="D16" s="61">
        <v>26000</v>
      </c>
      <c r="E16" s="96">
        <v>0.68834056973419466</v>
      </c>
    </row>
    <row r="17" spans="3:5" x14ac:dyDescent="0.35">
      <c r="C17" s="55" t="s">
        <v>29</v>
      </c>
      <c r="D17" s="61">
        <v>43177.340000000004</v>
      </c>
      <c r="E17" s="96">
        <v>0.6951641416174269</v>
      </c>
    </row>
    <row r="18" spans="3:5" x14ac:dyDescent="0.35">
      <c r="C18" s="55" t="s">
        <v>35</v>
      </c>
      <c r="D18" s="61">
        <v>46234.960000000006</v>
      </c>
      <c r="E18" s="96">
        <v>0.69753873542235578</v>
      </c>
    </row>
    <row r="19" spans="3:5" x14ac:dyDescent="0.35">
      <c r="C19" s="55" t="s">
        <v>14</v>
      </c>
      <c r="D19" s="61">
        <v>52063.35</v>
      </c>
      <c r="E19" s="96">
        <v>0.72343365709283425</v>
      </c>
    </row>
    <row r="20" spans="3:5" x14ac:dyDescent="0.35">
      <c r="C20" s="55" t="s">
        <v>24</v>
      </c>
      <c r="D20" s="61">
        <v>50988.91</v>
      </c>
      <c r="E20" s="96">
        <v>0.73928042220643464</v>
      </c>
    </row>
    <row r="21" spans="3:5" x14ac:dyDescent="0.35">
      <c r="C21" s="55" t="s">
        <v>33</v>
      </c>
      <c r="D21" s="61">
        <v>29518.43</v>
      </c>
      <c r="E21" s="96">
        <v>0.75181290273285284</v>
      </c>
    </row>
    <row r="22" spans="3:5" x14ac:dyDescent="0.35">
      <c r="C22" s="55" t="s">
        <v>22</v>
      </c>
      <c r="D22" s="61">
        <v>40814.559999999998</v>
      </c>
      <c r="E22" s="96">
        <v>0.78263777564717163</v>
      </c>
    </row>
    <row r="23" spans="3:5" x14ac:dyDescent="0.35">
      <c r="C23" s="55" t="s">
        <v>45</v>
      </c>
      <c r="D23" s="61">
        <v>44884.12</v>
      </c>
      <c r="E23" s="96">
        <v>0.79238966174705183</v>
      </c>
    </row>
    <row r="24" spans="3:5" x14ac:dyDescent="0.35">
      <c r="C24" s="55" t="s">
        <v>48</v>
      </c>
      <c r="D24" s="61">
        <v>58277.8</v>
      </c>
      <c r="E24" s="96">
        <v>0.82930570773981471</v>
      </c>
    </row>
    <row r="25" spans="3:5" x14ac:dyDescent="0.35">
      <c r="C25" s="55" t="s">
        <v>46</v>
      </c>
      <c r="D25" s="61">
        <v>30189.32</v>
      </c>
      <c r="E25" s="96">
        <v>0.85333597150771667</v>
      </c>
    </row>
    <row r="26" spans="3:5" x14ac:dyDescent="0.35">
      <c r="C26" s="55" t="s">
        <v>31</v>
      </c>
      <c r="D26" s="61">
        <v>56471.590000000004</v>
      </c>
      <c r="E26" s="96">
        <v>0.88623201142480512</v>
      </c>
    </row>
    <row r="27" spans="3:5" x14ac:dyDescent="0.35">
      <c r="C27"/>
      <c r="D27"/>
      <c r="E27"/>
    </row>
  </sheetData>
  <conditionalFormatting sqref="E4">
    <cfRule type="colorScale" priority="2">
      <colorScale>
        <cfvo type="min"/>
        <cfvo type="max"/>
        <color rgb="FFF8696B"/>
        <color rgb="FFFCFCFF"/>
      </colorScale>
    </cfRule>
  </conditionalFormatting>
  <conditionalFormatting sqref="E4">
    <cfRule type="colorScale" priority="1">
      <colorScale>
        <cfvo type="min"/>
        <cfvo type="max"/>
        <color rgb="FFF8696B"/>
        <color rgb="FFFCFCFF"/>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04816C-D27A-4473-B6C9-2983CA0AD0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 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Timothy Stephen</cp:lastModifiedBy>
  <dcterms:created xsi:type="dcterms:W3CDTF">2023-03-16T19:40:09Z</dcterms:created>
  <dcterms:modified xsi:type="dcterms:W3CDTF">2023-03-29T00:32:00Z</dcterms:modified>
</cp:coreProperties>
</file>